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akihiro.ishikawa\Desktop\セット（VIPO）\申請書\"/>
    </mc:Choice>
  </mc:AlternateContent>
  <xr:revisionPtr revIDLastSave="59" documentId="13_ncr:1_{44EC2A09-F3ED-494A-B7E3-FF98D14A6233}" xr6:coauthVersionLast="47" xr6:coauthVersionMax="47" xr10:uidLastSave="{D1678D75-4078-440E-B8F4-74317A39ED43}"/>
  <bookViews>
    <workbookView xWindow="-108" yWindow="-108" windowWidth="23256" windowHeight="13896" tabRatio="944" activeTab="1" xr2:uid="{00000000-000D-0000-FFFF-FFFF00000000}"/>
  </bookViews>
  <sheets>
    <sheet name="※非該当のシートは削除" sheetId="28" r:id="rId1"/>
    <sheet name="提出書類" sheetId="12" r:id="rId2"/>
    <sheet name="記載項目" sheetId="26" r:id="rId3"/>
    <sheet name="基礎情報" sheetId="8" r:id="rId4"/>
    <sheet name="財務情報" sheetId="9" r:id="rId5"/>
    <sheet name="スタートアップ" sheetId="22" r:id="rId6"/>
    <sheet name="新規IP企画" sheetId="23" r:id="rId7"/>
    <sheet name="大規模作品製作" sheetId="2" r:id="rId8"/>
    <sheet name="ロケ誘致" sheetId="7" r:id="rId9"/>
    <sheet name="流通PF拡大" sheetId="3" r:id="rId10"/>
    <sheet name="開発PF構築" sheetId="21" r:id="rId11"/>
    <sheet name="IPエコシステム世界展開" sheetId="20" r:id="rId12"/>
    <sheet name="ローカライズ" sheetId="19" r:id="rId13"/>
    <sheet name="プロモーション" sheetId="18" r:id="rId14"/>
    <sheet name="収支計画書・実施体制" sheetId="17" r:id="rId15"/>
    <sheet name="参加合意書" sheetId="27" r:id="rId16"/>
    <sheet name="選択肢" sheetId="16"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22" l="1"/>
  <c r="F25" i="22" l="1"/>
  <c r="F27" i="22" s="1"/>
  <c r="G25" i="22"/>
  <c r="V99" i="2"/>
  <c r="F29" i="23"/>
  <c r="H25" i="22"/>
  <c r="F16" i="22"/>
  <c r="F104" i="2" l="1"/>
  <c r="G45" i="7"/>
  <c r="F50" i="3"/>
  <c r="H50" i="3"/>
  <c r="H54" i="3"/>
  <c r="H56" i="3"/>
  <c r="H55" i="3"/>
  <c r="H62" i="3"/>
  <c r="H28" i="3"/>
  <c r="H27" i="3"/>
  <c r="H26" i="3"/>
  <c r="H24" i="3"/>
  <c r="K32" i="17"/>
  <c r="K31" i="17"/>
  <c r="K30" i="17"/>
  <c r="K28" i="17"/>
  <c r="K27" i="17"/>
  <c r="K26" i="17"/>
  <c r="K25" i="17"/>
  <c r="K24" i="17"/>
  <c r="K23" i="17"/>
  <c r="K22" i="17"/>
  <c r="K9" i="17"/>
  <c r="K4" i="17"/>
  <c r="K21" i="17" l="1"/>
  <c r="D47" i="2"/>
  <c r="D89" i="2"/>
  <c r="V47" i="2"/>
  <c r="I9" i="9"/>
  <c r="J9" i="9"/>
  <c r="K9" i="9"/>
  <c r="L9" i="9"/>
  <c r="M9" i="9"/>
  <c r="H9" i="9"/>
  <c r="D45" i="3"/>
  <c r="D65" i="3"/>
  <c r="F102" i="2" l="1"/>
  <c r="F54" i="20"/>
  <c r="L54" i="20"/>
  <c r="K54" i="20"/>
  <c r="J54" i="20"/>
  <c r="I54" i="20"/>
  <c r="H54" i="20"/>
  <c r="F49" i="20"/>
  <c r="L49" i="20"/>
  <c r="K49" i="20"/>
  <c r="J49" i="20"/>
  <c r="I49" i="20"/>
  <c r="H49" i="20"/>
  <c r="F33" i="19"/>
  <c r="F28" i="19"/>
  <c r="F26" i="19"/>
  <c r="Q28" i="19"/>
  <c r="P28" i="19"/>
  <c r="O28" i="19"/>
  <c r="N28" i="19"/>
  <c r="M28" i="19"/>
  <c r="L28" i="19"/>
  <c r="K28" i="19"/>
  <c r="J28" i="19"/>
  <c r="I28" i="19"/>
  <c r="H28" i="19"/>
  <c r="I26" i="19"/>
  <c r="J26" i="19"/>
  <c r="K26" i="19"/>
  <c r="L26" i="19"/>
  <c r="M26" i="19"/>
  <c r="N26" i="19"/>
  <c r="O26" i="19"/>
  <c r="P26" i="19"/>
  <c r="Q26" i="19"/>
  <c r="H26" i="19"/>
  <c r="H21" i="19"/>
  <c r="F23" i="19"/>
  <c r="Q23" i="19"/>
  <c r="P23" i="19"/>
  <c r="O23" i="19"/>
  <c r="N23" i="19"/>
  <c r="M23" i="19"/>
  <c r="L23" i="19"/>
  <c r="K23" i="19"/>
  <c r="J23" i="19"/>
  <c r="I23" i="19"/>
  <c r="H23" i="19"/>
  <c r="H31" i="18"/>
  <c r="F31" i="18"/>
  <c r="L31" i="18"/>
  <c r="K31" i="18"/>
  <c r="J31" i="18"/>
  <c r="I31" i="18"/>
  <c r="F26" i="18"/>
  <c r="L26" i="18"/>
  <c r="K26" i="18"/>
  <c r="J26" i="18"/>
  <c r="I26" i="18"/>
  <c r="H26" i="18"/>
  <c r="F57" i="20"/>
  <c r="I21" i="19"/>
  <c r="J21" i="19"/>
  <c r="K21" i="19"/>
  <c r="L21" i="19"/>
  <c r="M21" i="19"/>
  <c r="N21" i="19"/>
  <c r="O21" i="19"/>
  <c r="P21" i="19"/>
  <c r="Q21" i="19"/>
  <c r="F21" i="19"/>
  <c r="H24" i="18"/>
  <c r="D29" i="18"/>
  <c r="F19" i="18"/>
  <c r="F14" i="18"/>
  <c r="I14" i="18"/>
  <c r="J14" i="18"/>
  <c r="K14" i="18"/>
  <c r="L14" i="18"/>
  <c r="H14" i="18"/>
  <c r="H14" i="20"/>
  <c r="F14" i="20"/>
  <c r="F28" i="23"/>
  <c r="G27" i="23"/>
  <c r="G28" i="23" s="1"/>
  <c r="I14" i="20"/>
  <c r="J14" i="20"/>
  <c r="K14" i="20"/>
  <c r="L14" i="20"/>
  <c r="G23" i="21"/>
  <c r="G18" i="21"/>
  <c r="G14" i="3"/>
  <c r="H28" i="23"/>
  <c r="F27" i="23"/>
  <c r="L68" i="9"/>
  <c r="K68" i="9"/>
  <c r="J68" i="9"/>
  <c r="M68" i="9"/>
  <c r="I68" i="9"/>
  <c r="H68" i="9"/>
  <c r="F68" i="9"/>
  <c r="H22" i="21"/>
  <c r="T49" i="7"/>
  <c r="S49" i="7"/>
  <c r="R49" i="7"/>
  <c r="F49" i="7"/>
  <c r="T3" i="7"/>
  <c r="S3" i="7"/>
  <c r="R3" i="7"/>
  <c r="T61" i="7"/>
  <c r="T62" i="7" s="1"/>
  <c r="T46" i="7"/>
  <c r="T9" i="7"/>
  <c r="T2" i="7"/>
  <c r="S61" i="7"/>
  <c r="S62" i="7" s="1"/>
  <c r="S46" i="7"/>
  <c r="S9" i="7"/>
  <c r="S2" i="7"/>
  <c r="I52" i="2"/>
  <c r="H52" i="2"/>
  <c r="F52" i="2"/>
  <c r="D22" i="23"/>
  <c r="I14" i="22"/>
  <c r="F14" i="22"/>
  <c r="F22" i="21"/>
  <c r="G13" i="19"/>
  <c r="U52" i="2"/>
  <c r="J52" i="2"/>
  <c r="K52" i="2"/>
  <c r="L52" i="2"/>
  <c r="M52" i="2"/>
  <c r="N52" i="2"/>
  <c r="O52" i="2"/>
  <c r="P52" i="2"/>
  <c r="Q52" i="2"/>
  <c r="R52" i="2"/>
  <c r="S52" i="2"/>
  <c r="T52" i="2"/>
  <c r="V52" i="2"/>
  <c r="K37" i="18"/>
  <c r="J37" i="18"/>
  <c r="L37" i="18"/>
  <c r="J36" i="18"/>
  <c r="K36" i="18"/>
  <c r="L36" i="18"/>
  <c r="H42" i="7"/>
  <c r="I29" i="18"/>
  <c r="J29" i="18"/>
  <c r="K29" i="18"/>
  <c r="L29" i="18"/>
  <c r="H29" i="18"/>
  <c r="I24" i="18"/>
  <c r="J24" i="18"/>
  <c r="K24" i="18"/>
  <c r="L24" i="18"/>
  <c r="K19" i="18"/>
  <c r="Q34" i="19"/>
  <c r="N34" i="19"/>
  <c r="I32" i="19"/>
  <c r="G32" i="19" s="1"/>
  <c r="J32" i="19"/>
  <c r="K32" i="19"/>
  <c r="L32" i="19"/>
  <c r="M32" i="19"/>
  <c r="N32" i="19"/>
  <c r="O32" i="19"/>
  <c r="P32" i="19"/>
  <c r="Q32" i="19"/>
  <c r="I52" i="20"/>
  <c r="J52" i="20"/>
  <c r="K52" i="20"/>
  <c r="L52" i="20"/>
  <c r="H52" i="20"/>
  <c r="I47" i="20"/>
  <c r="J47" i="20"/>
  <c r="K47" i="20"/>
  <c r="L47" i="20"/>
  <c r="H47" i="20"/>
  <c r="K40" i="20"/>
  <c r="I55" i="9"/>
  <c r="I59" i="20"/>
  <c r="J59" i="20"/>
  <c r="K59" i="20"/>
  <c r="L59" i="20"/>
  <c r="I60" i="20"/>
  <c r="J60" i="20"/>
  <c r="K60" i="20"/>
  <c r="L60" i="20"/>
  <c r="H60" i="20"/>
  <c r="H59" i="20"/>
  <c r="H57" i="20"/>
  <c r="H58" i="20"/>
  <c r="G2" i="20"/>
  <c r="H2" i="20" s="1"/>
  <c r="O40" i="3"/>
  <c r="G14" i="21"/>
  <c r="G10" i="3"/>
  <c r="H6" i="3"/>
  <c r="I6" i="3" s="1"/>
  <c r="J6" i="3" s="1"/>
  <c r="K6" i="3" s="1"/>
  <c r="L6" i="3" s="1"/>
  <c r="M6" i="3" s="1"/>
  <c r="N6" i="3" s="1"/>
  <c r="O6" i="3" s="1"/>
  <c r="P6" i="3" s="1"/>
  <c r="H5" i="3"/>
  <c r="I5" i="3" s="1"/>
  <c r="J5" i="3" s="1"/>
  <c r="K5" i="3" s="1"/>
  <c r="L5" i="3" s="1"/>
  <c r="M5" i="3" s="1"/>
  <c r="N5" i="3" s="1"/>
  <c r="O5" i="3" s="1"/>
  <c r="P5" i="3" s="1"/>
  <c r="H4" i="3"/>
  <c r="I4" i="3" s="1"/>
  <c r="J4" i="3" s="1"/>
  <c r="K4" i="3" s="1"/>
  <c r="L4" i="3" s="1"/>
  <c r="M4" i="3" s="1"/>
  <c r="N4" i="3" s="1"/>
  <c r="O4" i="3" s="1"/>
  <c r="P4" i="3" s="1"/>
  <c r="H3" i="3"/>
  <c r="I3" i="3" s="1"/>
  <c r="J3" i="3" s="1"/>
  <c r="K3" i="3" s="1"/>
  <c r="L3" i="3" s="1"/>
  <c r="M3" i="3" s="1"/>
  <c r="N3" i="3" s="1"/>
  <c r="O3" i="3" s="1"/>
  <c r="P3" i="3" s="1"/>
  <c r="H25" i="21"/>
  <c r="G31" i="21"/>
  <c r="G32" i="21" s="1"/>
  <c r="H20" i="21"/>
  <c r="J27" i="21"/>
  <c r="I27" i="21"/>
  <c r="H27" i="21"/>
  <c r="J22" i="21"/>
  <c r="I22" i="21"/>
  <c r="J25" i="21"/>
  <c r="I25" i="21"/>
  <c r="F25" i="21"/>
  <c r="I20" i="21"/>
  <c r="J20" i="21"/>
  <c r="F20" i="21"/>
  <c r="F61" i="7"/>
  <c r="F62" i="7" s="1"/>
  <c r="F46" i="7"/>
  <c r="R46" i="7"/>
  <c r="I42" i="7"/>
  <c r="F42" i="7"/>
  <c r="V104" i="2"/>
  <c r="V103" i="2"/>
  <c r="V102" i="2"/>
  <c r="V101" i="2"/>
  <c r="V100" i="2"/>
  <c r="S99" i="2"/>
  <c r="R99" i="2"/>
  <c r="G97" i="2"/>
  <c r="F93" i="2"/>
  <c r="V93" i="2"/>
  <c r="U93" i="2"/>
  <c r="T93" i="2"/>
  <c r="S93" i="2"/>
  <c r="R93" i="2"/>
  <c r="R98" i="2" s="1"/>
  <c r="S92" i="2"/>
  <c r="R92" i="2"/>
  <c r="F70" i="2"/>
  <c r="H67" i="2"/>
  <c r="F67" i="2"/>
  <c r="H64" i="2"/>
  <c r="F64" i="2"/>
  <c r="G46" i="2"/>
  <c r="G45" i="2"/>
  <c r="G43" i="2"/>
  <c r="G42" i="2"/>
  <c r="H13" i="2"/>
  <c r="F13" i="2"/>
  <c r="H10" i="2"/>
  <c r="G2" i="2"/>
  <c r="N20" i="3"/>
  <c r="M20" i="3"/>
  <c r="L20" i="3"/>
  <c r="K20" i="3"/>
  <c r="J20" i="3"/>
  <c r="I20" i="3"/>
  <c r="H20" i="3"/>
  <c r="H17" i="3"/>
  <c r="I14" i="3"/>
  <c r="J14" i="3"/>
  <c r="K14" i="3"/>
  <c r="L14" i="3"/>
  <c r="P14" i="3"/>
  <c r="O14" i="3"/>
  <c r="N14" i="3"/>
  <c r="M14" i="3"/>
  <c r="H14" i="3"/>
  <c r="L28" i="23"/>
  <c r="K28" i="23"/>
  <c r="J28" i="23"/>
  <c r="I28" i="23"/>
  <c r="H4" i="23"/>
  <c r="I4" i="23" s="1"/>
  <c r="J4" i="23" s="1"/>
  <c r="K4" i="23" s="1"/>
  <c r="L4" i="23" s="1"/>
  <c r="F22" i="23"/>
  <c r="F24" i="23"/>
  <c r="L24" i="23"/>
  <c r="K24" i="23"/>
  <c r="J24" i="23"/>
  <c r="I24" i="23"/>
  <c r="H24" i="23"/>
  <c r="I22" i="23"/>
  <c r="H22" i="23"/>
  <c r="L22" i="23"/>
  <c r="K22" i="23"/>
  <c r="J22" i="23"/>
  <c r="I19" i="23"/>
  <c r="J19" i="23"/>
  <c r="K19" i="23"/>
  <c r="L19" i="23"/>
  <c r="F19" i="23"/>
  <c r="H19" i="23"/>
  <c r="I17" i="23"/>
  <c r="L17" i="23"/>
  <c r="K17" i="23"/>
  <c r="J17" i="23"/>
  <c r="H17" i="23"/>
  <c r="F17" i="23"/>
  <c r="L21" i="22"/>
  <c r="K21" i="22"/>
  <c r="J21" i="22"/>
  <c r="I21" i="22"/>
  <c r="H21" i="22"/>
  <c r="I19" i="22"/>
  <c r="J19" i="22"/>
  <c r="K19" i="22"/>
  <c r="L19" i="22"/>
  <c r="F19" i="22"/>
  <c r="H19" i="22"/>
  <c r="L16" i="22"/>
  <c r="K16" i="22"/>
  <c r="J16" i="22"/>
  <c r="I16" i="22"/>
  <c r="H16" i="22"/>
  <c r="L14" i="22"/>
  <c r="K14" i="22"/>
  <c r="J14" i="22"/>
  <c r="H71" i="9"/>
  <c r="I71" i="9" s="1"/>
  <c r="J71" i="9" s="1"/>
  <c r="K71" i="9" s="1"/>
  <c r="L71" i="9" s="1"/>
  <c r="M71" i="9" s="1"/>
  <c r="H70" i="9"/>
  <c r="I70" i="9" s="1"/>
  <c r="J70" i="9" s="1"/>
  <c r="K70" i="9" s="1"/>
  <c r="L70" i="9" s="1"/>
  <c r="M70" i="9" s="1"/>
  <c r="H4" i="9"/>
  <c r="I4" i="9" s="1"/>
  <c r="J4" i="9" s="1"/>
  <c r="K4" i="9" s="1"/>
  <c r="L4" i="9" s="1"/>
  <c r="M4" i="9" s="1"/>
  <c r="H3" i="9"/>
  <c r="I3" i="9" s="1"/>
  <c r="J3" i="9" s="1"/>
  <c r="K3" i="9" s="1"/>
  <c r="L3" i="9" s="1"/>
  <c r="M3" i="9" s="1"/>
  <c r="H2" i="9"/>
  <c r="I2" i="9" s="1"/>
  <c r="J2" i="9" s="1"/>
  <c r="K2" i="9" s="1"/>
  <c r="L2" i="9" s="1"/>
  <c r="M2" i="9" s="1"/>
  <c r="I93" i="9"/>
  <c r="J93" i="9"/>
  <c r="K93" i="9"/>
  <c r="L93" i="9"/>
  <c r="M93" i="9"/>
  <c r="I94" i="9"/>
  <c r="J94" i="9"/>
  <c r="K94" i="9"/>
  <c r="L94" i="9"/>
  <c r="M94" i="9"/>
  <c r="H94" i="9"/>
  <c r="H93" i="9"/>
  <c r="F94" i="9"/>
  <c r="F93" i="9"/>
  <c r="I66" i="9"/>
  <c r="J66" i="9"/>
  <c r="K66" i="9"/>
  <c r="L66" i="9"/>
  <c r="M66" i="9"/>
  <c r="I67" i="9"/>
  <c r="J67" i="9"/>
  <c r="K67" i="9"/>
  <c r="L67" i="9"/>
  <c r="M67" i="9"/>
  <c r="H67" i="9"/>
  <c r="H66" i="9"/>
  <c r="F66" i="9"/>
  <c r="F67" i="9"/>
  <c r="H55" i="9"/>
  <c r="F55" i="9"/>
  <c r="H44" i="9"/>
  <c r="H43" i="9"/>
  <c r="F37" i="9"/>
  <c r="H37" i="9"/>
  <c r="F20" i="9"/>
  <c r="H20" i="9"/>
  <c r="H18" i="9" s="1"/>
  <c r="H41" i="9" s="1"/>
  <c r="H5" i="9"/>
  <c r="H17" i="9" s="1"/>
  <c r="F9" i="9"/>
  <c r="I34" i="19" l="1"/>
  <c r="I33" i="19"/>
  <c r="H57" i="9"/>
  <c r="H56" i="9"/>
  <c r="G33" i="21"/>
  <c r="F40" i="20" l="1"/>
  <c r="F65" i="9"/>
  <c r="F69" i="9" s="1"/>
  <c r="J42" i="7"/>
  <c r="K42" i="7"/>
  <c r="L42" i="7"/>
  <c r="M42" i="7"/>
  <c r="N42" i="7"/>
  <c r="O42" i="7"/>
  <c r="P42" i="7"/>
  <c r="Q42" i="7"/>
  <c r="R61" i="7"/>
  <c r="R62" i="7" s="1"/>
  <c r="C57" i="7"/>
  <c r="I18" i="19"/>
  <c r="J18" i="19"/>
  <c r="K18" i="19"/>
  <c r="L18" i="19"/>
  <c r="M18" i="19"/>
  <c r="N18" i="19"/>
  <c r="O18" i="19"/>
  <c r="P18" i="19"/>
  <c r="Q18" i="19"/>
  <c r="H18" i="19"/>
  <c r="F18" i="19"/>
  <c r="F16" i="19"/>
  <c r="D57" i="7"/>
  <c r="R9" i="7"/>
  <c r="Q9" i="7"/>
  <c r="P9" i="7"/>
  <c r="O9" i="7"/>
  <c r="N9" i="7"/>
  <c r="M9" i="7"/>
  <c r="L9" i="7"/>
  <c r="K9" i="7"/>
  <c r="J9" i="7"/>
  <c r="I9" i="7"/>
  <c r="H9" i="7"/>
  <c r="F9" i="7"/>
  <c r="H3" i="7"/>
  <c r="I3" i="7" s="1"/>
  <c r="J3" i="7" s="1"/>
  <c r="K3" i="7" s="1"/>
  <c r="L3" i="7" s="1"/>
  <c r="M3" i="7" s="1"/>
  <c r="N3" i="7" s="1"/>
  <c r="O3" i="7" s="1"/>
  <c r="P3" i="7" s="1"/>
  <c r="Q3" i="7" s="1"/>
  <c r="G2" i="7"/>
  <c r="H2" i="7" s="1"/>
  <c r="I2" i="7" s="1"/>
  <c r="J2" i="7" s="1"/>
  <c r="K2" i="7" s="1"/>
  <c r="L2" i="7" s="1"/>
  <c r="M2" i="7" s="1"/>
  <c r="N2" i="7" s="1"/>
  <c r="O2" i="7" s="1"/>
  <c r="P2" i="7" s="1"/>
  <c r="Q2" i="7" s="1"/>
  <c r="R2" i="7" s="1"/>
  <c r="F2" i="7"/>
  <c r="D54" i="20"/>
  <c r="D53" i="20"/>
  <c r="D52" i="20"/>
  <c r="D51" i="20"/>
  <c r="D50" i="20"/>
  <c r="H3" i="22"/>
  <c r="I3" i="22" s="1"/>
  <c r="J3" i="22" s="1"/>
  <c r="K3" i="22" s="1"/>
  <c r="L3" i="22" s="1"/>
  <c r="H3" i="23"/>
  <c r="I3" i="23" s="1"/>
  <c r="J3" i="23" s="1"/>
  <c r="K3" i="23" s="1"/>
  <c r="L3" i="23" s="1"/>
  <c r="H3" i="2"/>
  <c r="I3" i="2" s="1"/>
  <c r="J3" i="2" s="1"/>
  <c r="K3" i="2" s="1"/>
  <c r="L3" i="2" s="1"/>
  <c r="M3" i="2" s="1"/>
  <c r="N3" i="2" s="1"/>
  <c r="O3" i="2" s="1"/>
  <c r="P3" i="2" s="1"/>
  <c r="Q3" i="2" s="1"/>
  <c r="R3" i="2" s="1"/>
  <c r="S3" i="2" s="1"/>
  <c r="T3" i="2" s="1"/>
  <c r="U3" i="2" s="1"/>
  <c r="V3" i="2" s="1"/>
  <c r="H3" i="18"/>
  <c r="I3" i="18" s="1"/>
  <c r="J3" i="18" s="1"/>
  <c r="K3" i="18" s="1"/>
  <c r="L3" i="18" s="1"/>
  <c r="H3" i="19"/>
  <c r="I3" i="19" s="1"/>
  <c r="J3" i="19" s="1"/>
  <c r="K3" i="19" s="1"/>
  <c r="L3" i="19" s="1"/>
  <c r="M3" i="19" s="1"/>
  <c r="N3" i="19" s="1"/>
  <c r="O3" i="19" s="1"/>
  <c r="P3" i="19" s="1"/>
  <c r="Q3" i="19" s="1"/>
  <c r="H3" i="20"/>
  <c r="I3" i="20" s="1"/>
  <c r="J3" i="20" s="1"/>
  <c r="K3" i="20" s="1"/>
  <c r="L3" i="20" s="1"/>
  <c r="F35" i="18"/>
  <c r="F32" i="19"/>
  <c r="I57" i="20"/>
  <c r="J57" i="20"/>
  <c r="K57" i="20"/>
  <c r="L57" i="20"/>
  <c r="I58" i="20"/>
  <c r="J58" i="20"/>
  <c r="K58" i="20"/>
  <c r="L58" i="20"/>
  <c r="F58" i="20"/>
  <c r="F31" i="21"/>
  <c r="F71" i="3"/>
  <c r="G2" i="18" l="1"/>
  <c r="H2" i="18" s="1"/>
  <c r="I2" i="18" s="1"/>
  <c r="J2" i="18" s="1"/>
  <c r="K2" i="18" s="1"/>
  <c r="L2" i="18" s="1"/>
  <c r="F2" i="18"/>
  <c r="G2" i="19"/>
  <c r="H2" i="19" s="1"/>
  <c r="I2" i="19" s="1"/>
  <c r="J2" i="19" s="1"/>
  <c r="K2" i="19" s="1"/>
  <c r="L2" i="19" s="1"/>
  <c r="M2" i="19" s="1"/>
  <c r="N2" i="19" s="1"/>
  <c r="O2" i="19" s="1"/>
  <c r="P2" i="19" s="1"/>
  <c r="Q2" i="19" s="1"/>
  <c r="F2" i="19"/>
  <c r="I2" i="20"/>
  <c r="J2" i="20" s="1"/>
  <c r="K2" i="20" s="1"/>
  <c r="L2" i="20" s="1"/>
  <c r="F2" i="20"/>
  <c r="G2" i="21"/>
  <c r="H2" i="21" s="1"/>
  <c r="I2" i="21" s="1"/>
  <c r="J2" i="21" s="1"/>
  <c r="F2" i="21"/>
  <c r="F2" i="22"/>
  <c r="F2" i="23"/>
  <c r="F2" i="2"/>
  <c r="F2" i="3"/>
  <c r="G2" i="3"/>
  <c r="H2" i="3" s="1"/>
  <c r="I2" i="3" s="1"/>
  <c r="J2" i="3" s="1"/>
  <c r="K2" i="3" s="1"/>
  <c r="L2" i="3" s="1"/>
  <c r="M2" i="3" s="1"/>
  <c r="N2" i="3" s="1"/>
  <c r="O2" i="3" s="1"/>
  <c r="P2" i="3" s="1"/>
  <c r="H2" i="2"/>
  <c r="I2" i="2" s="1"/>
  <c r="J2" i="2" s="1"/>
  <c r="K2" i="2" s="1"/>
  <c r="L2" i="2" s="1"/>
  <c r="M2" i="2" s="1"/>
  <c r="N2" i="2" s="1"/>
  <c r="O2" i="2" s="1"/>
  <c r="P2" i="2" s="1"/>
  <c r="Q2" i="2" s="1"/>
  <c r="R2" i="2" s="1"/>
  <c r="S2" i="2" s="1"/>
  <c r="G2" i="23"/>
  <c r="H2" i="23" s="1"/>
  <c r="I2" i="23" s="1"/>
  <c r="J2" i="23" s="1"/>
  <c r="K2" i="23" s="1"/>
  <c r="L2" i="23" s="1"/>
  <c r="G2" i="22"/>
  <c r="H2" i="22" s="1"/>
  <c r="I2" i="22" s="1"/>
  <c r="J2" i="22" s="1"/>
  <c r="K2" i="22" s="1"/>
  <c r="L2" i="22" s="1"/>
  <c r="L25" i="22"/>
  <c r="L27" i="22" s="1"/>
  <c r="K25" i="22"/>
  <c r="K27" i="22" s="1"/>
  <c r="J25" i="22"/>
  <c r="J27" i="22" s="1"/>
  <c r="I25" i="22"/>
  <c r="H27" i="22"/>
  <c r="F21" i="22"/>
  <c r="D21" i="22"/>
  <c r="D20" i="22"/>
  <c r="D19" i="22"/>
  <c r="D18" i="22"/>
  <c r="D17" i="22"/>
  <c r="K29" i="23"/>
  <c r="I29" i="23"/>
  <c r="H29" i="23"/>
  <c r="L30" i="23"/>
  <c r="K30" i="23"/>
  <c r="I30" i="23"/>
  <c r="H30" i="23"/>
  <c r="J30" i="23"/>
  <c r="D24" i="23"/>
  <c r="D23" i="23"/>
  <c r="D21" i="23"/>
  <c r="D20" i="23"/>
  <c r="D91" i="2"/>
  <c r="C91" i="2"/>
  <c r="D77" i="2"/>
  <c r="F43" i="2"/>
  <c r="F45" i="2"/>
  <c r="F44" i="2"/>
  <c r="O71" i="3"/>
  <c r="N71" i="3"/>
  <c r="I17" i="3"/>
  <c r="J17" i="3"/>
  <c r="K17" i="3"/>
  <c r="L17" i="3"/>
  <c r="M17" i="3"/>
  <c r="N17" i="3"/>
  <c r="O17" i="3"/>
  <c r="P17" i="3"/>
  <c r="L26" i="3"/>
  <c r="O20" i="3"/>
  <c r="P20" i="3"/>
  <c r="I24" i="3"/>
  <c r="J24" i="3"/>
  <c r="K24" i="3"/>
  <c r="L24" i="3"/>
  <c r="M24" i="3"/>
  <c r="N24" i="3"/>
  <c r="O24" i="3"/>
  <c r="P24" i="3"/>
  <c r="I25" i="3"/>
  <c r="J25" i="3"/>
  <c r="K25" i="3"/>
  <c r="L25" i="3"/>
  <c r="M25" i="3"/>
  <c r="N25" i="3"/>
  <c r="O25" i="3"/>
  <c r="P25" i="3"/>
  <c r="I27" i="3"/>
  <c r="J27" i="3"/>
  <c r="K27" i="3"/>
  <c r="L27" i="3"/>
  <c r="M27" i="3"/>
  <c r="N27" i="3"/>
  <c r="O27" i="3"/>
  <c r="P27" i="3"/>
  <c r="I28" i="3"/>
  <c r="J28" i="3"/>
  <c r="K28" i="3"/>
  <c r="L28" i="3"/>
  <c r="M28" i="3"/>
  <c r="N28" i="3"/>
  <c r="O28" i="3"/>
  <c r="P28" i="3"/>
  <c r="I29" i="3"/>
  <c r="J29" i="3"/>
  <c r="K29" i="3"/>
  <c r="L29" i="3"/>
  <c r="M29" i="3"/>
  <c r="N29" i="3"/>
  <c r="O29" i="3"/>
  <c r="G29" i="3" s="1"/>
  <c r="P29" i="3"/>
  <c r="I32" i="3"/>
  <c r="J32" i="3"/>
  <c r="K32" i="3"/>
  <c r="L32" i="3"/>
  <c r="M32" i="3"/>
  <c r="N32" i="3"/>
  <c r="O32" i="3"/>
  <c r="P32" i="3"/>
  <c r="I35" i="3"/>
  <c r="J35" i="3"/>
  <c r="K35" i="3"/>
  <c r="L35" i="3"/>
  <c r="M35" i="3"/>
  <c r="N35" i="3"/>
  <c r="O35" i="3"/>
  <c r="G35" i="3" s="1"/>
  <c r="P35" i="3"/>
  <c r="I39" i="3"/>
  <c r="J39" i="3"/>
  <c r="K39" i="3"/>
  <c r="L39" i="3"/>
  <c r="M39" i="3"/>
  <c r="N39" i="3"/>
  <c r="O39" i="3"/>
  <c r="P39" i="3"/>
  <c r="I40" i="3"/>
  <c r="J40" i="3"/>
  <c r="K40" i="3"/>
  <c r="L40" i="3"/>
  <c r="M40" i="3"/>
  <c r="N40" i="3"/>
  <c r="P40" i="3"/>
  <c r="I41" i="3"/>
  <c r="J41" i="3"/>
  <c r="K41" i="3"/>
  <c r="L41" i="3"/>
  <c r="M41" i="3"/>
  <c r="N41" i="3"/>
  <c r="O41" i="3"/>
  <c r="P41" i="3"/>
  <c r="G41" i="3" s="1"/>
  <c r="I44" i="3"/>
  <c r="J44" i="3"/>
  <c r="K44" i="3"/>
  <c r="L44" i="3"/>
  <c r="M44" i="3"/>
  <c r="N44" i="3"/>
  <c r="O44" i="3"/>
  <c r="P44" i="3"/>
  <c r="I47" i="3"/>
  <c r="J47" i="3"/>
  <c r="K47" i="3"/>
  <c r="L47" i="3"/>
  <c r="M47" i="3"/>
  <c r="N47" i="3"/>
  <c r="O47" i="3"/>
  <c r="P47" i="3"/>
  <c r="I51" i="3"/>
  <c r="J51" i="3"/>
  <c r="K51" i="3"/>
  <c r="L51" i="3"/>
  <c r="M51" i="3"/>
  <c r="N51" i="3"/>
  <c r="O51" i="3"/>
  <c r="P51" i="3"/>
  <c r="I52" i="3"/>
  <c r="J52" i="3"/>
  <c r="K52" i="3"/>
  <c r="L52" i="3"/>
  <c r="M52" i="3"/>
  <c r="N52" i="3"/>
  <c r="O52" i="3"/>
  <c r="P52" i="3"/>
  <c r="I54" i="3"/>
  <c r="J54" i="3"/>
  <c r="K54" i="3"/>
  <c r="L54" i="3"/>
  <c r="M54" i="3"/>
  <c r="N54" i="3"/>
  <c r="O54" i="3"/>
  <c r="P54" i="3"/>
  <c r="I55" i="3"/>
  <c r="J55" i="3"/>
  <c r="K55" i="3"/>
  <c r="L55" i="3"/>
  <c r="M55" i="3"/>
  <c r="N55" i="3"/>
  <c r="O55" i="3"/>
  <c r="P55" i="3"/>
  <c r="I56" i="3"/>
  <c r="J56" i="3"/>
  <c r="K56" i="3"/>
  <c r="L56" i="3"/>
  <c r="M56" i="3"/>
  <c r="N56" i="3"/>
  <c r="O56" i="3"/>
  <c r="P56" i="3"/>
  <c r="I59" i="3"/>
  <c r="J59" i="3"/>
  <c r="K59" i="3"/>
  <c r="L59" i="3"/>
  <c r="M59" i="3"/>
  <c r="N59" i="3"/>
  <c r="O59" i="3"/>
  <c r="G59" i="3" s="1"/>
  <c r="P59" i="3"/>
  <c r="I62" i="3"/>
  <c r="J62" i="3"/>
  <c r="K62" i="3"/>
  <c r="L62" i="3"/>
  <c r="M62" i="3"/>
  <c r="N62" i="3"/>
  <c r="O62" i="3"/>
  <c r="G62" i="3" s="1"/>
  <c r="P62" i="3"/>
  <c r="I66" i="3"/>
  <c r="J66" i="3"/>
  <c r="K66" i="3"/>
  <c r="L66" i="3"/>
  <c r="M66" i="3"/>
  <c r="N66" i="3"/>
  <c r="O66" i="3"/>
  <c r="P66" i="3"/>
  <c r="I67" i="3"/>
  <c r="J67" i="3"/>
  <c r="K67" i="3"/>
  <c r="L67" i="3"/>
  <c r="M67" i="3"/>
  <c r="N67" i="3"/>
  <c r="O67" i="3"/>
  <c r="P67" i="3"/>
  <c r="H67" i="3"/>
  <c r="H66" i="3"/>
  <c r="F67" i="3"/>
  <c r="F66" i="3"/>
  <c r="F40" i="3"/>
  <c r="F39" i="3"/>
  <c r="H40" i="3"/>
  <c r="H39" i="3"/>
  <c r="H59" i="3"/>
  <c r="H52" i="3"/>
  <c r="H51" i="3"/>
  <c r="H47" i="3"/>
  <c r="H44" i="3"/>
  <c r="H41" i="3"/>
  <c r="H35" i="3"/>
  <c r="H32" i="3"/>
  <c r="H29" i="3"/>
  <c r="H25" i="3"/>
  <c r="F62" i="3"/>
  <c r="F59" i="3"/>
  <c r="F56" i="3"/>
  <c r="F55" i="3"/>
  <c r="F54" i="3"/>
  <c r="F52" i="3"/>
  <c r="F51" i="3"/>
  <c r="F47" i="3"/>
  <c r="F44" i="3"/>
  <c r="F41" i="3"/>
  <c r="F72" i="3" s="1"/>
  <c r="D62" i="3"/>
  <c r="D63" i="3"/>
  <c r="D64" i="3"/>
  <c r="F35" i="3"/>
  <c r="F27" i="3"/>
  <c r="F25" i="3"/>
  <c r="F24" i="3"/>
  <c r="F29" i="3"/>
  <c r="F28" i="3"/>
  <c r="D42" i="3"/>
  <c r="D43" i="3"/>
  <c r="D44" i="3"/>
  <c r="D46" i="3"/>
  <c r="D47" i="3"/>
  <c r="D48" i="3"/>
  <c r="D49" i="3"/>
  <c r="D50" i="3"/>
  <c r="D51" i="3"/>
  <c r="D52" i="3"/>
  <c r="D53" i="3"/>
  <c r="D54" i="3"/>
  <c r="D55" i="3"/>
  <c r="D56" i="3"/>
  <c r="D57" i="3"/>
  <c r="D58" i="3"/>
  <c r="D59" i="3"/>
  <c r="D60" i="3"/>
  <c r="D61" i="3"/>
  <c r="D41" i="3"/>
  <c r="F32" i="3"/>
  <c r="F20" i="3"/>
  <c r="F17" i="3"/>
  <c r="F14" i="3"/>
  <c r="F10" i="3"/>
  <c r="D27" i="21"/>
  <c r="D26" i="21"/>
  <c r="D25" i="21"/>
  <c r="D24" i="21"/>
  <c r="D23" i="21"/>
  <c r="D27" i="19"/>
  <c r="F14" i="21"/>
  <c r="H32" i="19"/>
  <c r="L35" i="18"/>
  <c r="K35" i="18"/>
  <c r="J35" i="18"/>
  <c r="I35" i="18"/>
  <c r="H35" i="18"/>
  <c r="D26" i="19"/>
  <c r="D25" i="19"/>
  <c r="F17" i="19"/>
  <c r="D28" i="19"/>
  <c r="D24" i="19"/>
  <c r="D28" i="18"/>
  <c r="D30" i="18"/>
  <c r="D31" i="18"/>
  <c r="D27" i="18"/>
  <c r="I47" i="9"/>
  <c r="M47" i="9"/>
  <c r="L47" i="9"/>
  <c r="K47" i="9"/>
  <c r="J47" i="9"/>
  <c r="H47" i="9"/>
  <c r="F47" i="9"/>
  <c r="F44" i="9"/>
  <c r="F43" i="9"/>
  <c r="G32" i="3" l="1"/>
  <c r="G56" i="3"/>
  <c r="I37" i="18"/>
  <c r="I36" i="18"/>
  <c r="H36" i="18"/>
  <c r="H37" i="18"/>
  <c r="O72" i="3"/>
  <c r="G71" i="3"/>
  <c r="G72" i="3" s="1"/>
  <c r="K23" i="3"/>
  <c r="J50" i="3"/>
  <c r="I53" i="3"/>
  <c r="I27" i="22"/>
  <c r="J26" i="22"/>
  <c r="L26" i="22"/>
  <c r="N72" i="3"/>
  <c r="P38" i="3"/>
  <c r="H38" i="3"/>
  <c r="M53" i="3"/>
  <c r="G35" i="18"/>
  <c r="L53" i="3"/>
  <c r="K50" i="3"/>
  <c r="I50" i="3"/>
  <c r="J23" i="3"/>
  <c r="T2" i="2"/>
  <c r="U2" i="2" s="1"/>
  <c r="V2" i="2" s="1"/>
  <c r="F26" i="22"/>
  <c r="I26" i="22"/>
  <c r="K26" i="22"/>
  <c r="H26" i="22"/>
  <c r="J29" i="23"/>
  <c r="L29" i="23"/>
  <c r="M50" i="3"/>
  <c r="J38" i="3"/>
  <c r="K26" i="3"/>
  <c r="I23" i="3"/>
  <c r="I38" i="3"/>
  <c r="P50" i="3"/>
  <c r="I26" i="3"/>
  <c r="N65" i="3"/>
  <c r="O50" i="3"/>
  <c r="O73" i="3"/>
  <c r="N73" i="3"/>
  <c r="P65" i="3"/>
  <c r="O23" i="3"/>
  <c r="N53" i="3"/>
  <c r="P23" i="3"/>
  <c r="N23" i="3"/>
  <c r="M23" i="3"/>
  <c r="P26" i="3"/>
  <c r="L23" i="3"/>
  <c r="F73" i="3"/>
  <c r="O53" i="3"/>
  <c r="N38" i="3"/>
  <c r="M38" i="3"/>
  <c r="J65" i="3"/>
  <c r="L38" i="3"/>
  <c r="H65" i="3"/>
  <c r="M65" i="3"/>
  <c r="I65" i="3"/>
  <c r="K38" i="3"/>
  <c r="O38" i="3"/>
  <c r="L65" i="3"/>
  <c r="K53" i="3"/>
  <c r="J53" i="3"/>
  <c r="O26" i="3"/>
  <c r="N26" i="3"/>
  <c r="F38" i="3"/>
  <c r="O65" i="3"/>
  <c r="N50" i="3"/>
  <c r="M26" i="3"/>
  <c r="J26" i="3"/>
  <c r="K65" i="3"/>
  <c r="P53" i="3"/>
  <c r="L50" i="3"/>
  <c r="H53" i="3"/>
  <c r="H23" i="3"/>
  <c r="F53" i="3"/>
  <c r="F65" i="3"/>
  <c r="F23" i="3"/>
  <c r="F26" i="3"/>
  <c r="F77" i="2"/>
  <c r="F86" i="2"/>
  <c r="F83" i="2"/>
  <c r="F80" i="2"/>
  <c r="V13" i="2"/>
  <c r="U13" i="2"/>
  <c r="T13" i="2"/>
  <c r="S13" i="2"/>
  <c r="R13" i="2"/>
  <c r="Q13" i="2"/>
  <c r="P13" i="2"/>
  <c r="O13" i="2"/>
  <c r="N13" i="2"/>
  <c r="M13" i="2"/>
  <c r="L13" i="2"/>
  <c r="K13" i="2"/>
  <c r="J13" i="2"/>
  <c r="I13" i="2"/>
  <c r="F47" i="2"/>
  <c r="F49" i="2" s="1"/>
  <c r="F61" i="2"/>
  <c r="F10" i="2"/>
  <c r="J55" i="9"/>
  <c r="K55" i="9"/>
  <c r="L55" i="9"/>
  <c r="M55" i="9"/>
  <c r="I60" i="9"/>
  <c r="J60" i="9"/>
  <c r="K60" i="9"/>
  <c r="L60" i="9"/>
  <c r="M60" i="9"/>
  <c r="I61" i="9"/>
  <c r="J61" i="9"/>
  <c r="K61" i="9"/>
  <c r="L61" i="9"/>
  <c r="M61" i="9"/>
  <c r="I65" i="9"/>
  <c r="I69" i="9" s="1"/>
  <c r="J65" i="9"/>
  <c r="J69" i="9" s="1"/>
  <c r="K65" i="9"/>
  <c r="K69" i="9" s="1"/>
  <c r="L65" i="9"/>
  <c r="L69" i="9" s="1"/>
  <c r="M65" i="9"/>
  <c r="M69" i="9" s="1"/>
  <c r="H65" i="9"/>
  <c r="H69" i="9" s="1"/>
  <c r="H61" i="9"/>
  <c r="H60" i="9"/>
  <c r="F61" i="9"/>
  <c r="F60" i="9"/>
  <c r="F53" i="9"/>
  <c r="P72" i="3" l="1"/>
  <c r="G73" i="3"/>
  <c r="F76" i="2"/>
  <c r="F92" i="2"/>
  <c r="F98" i="2" s="1"/>
  <c r="P73" i="3"/>
  <c r="F100" i="2" l="1"/>
  <c r="F101" i="2"/>
  <c r="F103" i="2"/>
  <c r="F99" i="2"/>
  <c r="F18" i="9"/>
  <c r="F59" i="9" s="1"/>
  <c r="F92" i="9"/>
  <c r="F95" i="9" s="1"/>
  <c r="F88" i="9"/>
  <c r="F89" i="9" s="1"/>
  <c r="F87" i="9"/>
  <c r="F82" i="9"/>
  <c r="F74" i="9"/>
  <c r="F72" i="9" s="1"/>
  <c r="F85" i="9" s="1"/>
  <c r="F5" i="9"/>
  <c r="F41" i="9" l="1"/>
  <c r="F58" i="9"/>
  <c r="F17" i="9"/>
  <c r="F32" i="21"/>
  <c r="F37" i="18"/>
  <c r="H34" i="19"/>
  <c r="I17" i="19"/>
  <c r="J17" i="19"/>
  <c r="K17" i="19"/>
  <c r="L17" i="19"/>
  <c r="M17" i="19"/>
  <c r="N17" i="19"/>
  <c r="O17" i="19"/>
  <c r="P17" i="19"/>
  <c r="Q17" i="19"/>
  <c r="I16" i="19"/>
  <c r="J16" i="19"/>
  <c r="K16" i="19"/>
  <c r="L16" i="19"/>
  <c r="M16" i="19"/>
  <c r="N16" i="19"/>
  <c r="O16" i="19"/>
  <c r="P16" i="19"/>
  <c r="Q16" i="19"/>
  <c r="H16" i="19"/>
  <c r="F30" i="23"/>
  <c r="F33" i="21"/>
  <c r="K18" i="17"/>
  <c r="K17" i="17"/>
  <c r="K16" i="17"/>
  <c r="K15" i="17"/>
  <c r="K14" i="17"/>
  <c r="K13" i="17"/>
  <c r="K12" i="17"/>
  <c r="K10" i="17"/>
  <c r="K8" i="17"/>
  <c r="K7" i="17"/>
  <c r="K6" i="17"/>
  <c r="K5" i="17"/>
  <c r="K38" i="17"/>
  <c r="K39" i="17"/>
  <c r="K40" i="17"/>
  <c r="K41" i="17"/>
  <c r="K42" i="17"/>
  <c r="K43" i="17"/>
  <c r="K44" i="17"/>
  <c r="K33" i="17"/>
  <c r="K34" i="17"/>
  <c r="K35" i="17"/>
  <c r="K36" i="17"/>
  <c r="I40" i="20"/>
  <c r="J40" i="20"/>
  <c r="L40" i="20"/>
  <c r="F60" i="20"/>
  <c r="F52" i="20"/>
  <c r="F47" i="20"/>
  <c r="H40" i="20"/>
  <c r="K33" i="19"/>
  <c r="J34" i="19"/>
  <c r="K34" i="19"/>
  <c r="L34" i="19"/>
  <c r="M34" i="19"/>
  <c r="O34" i="19"/>
  <c r="P34" i="19"/>
  <c r="F29" i="18"/>
  <c r="F24" i="18"/>
  <c r="J19" i="18"/>
  <c r="L19" i="18"/>
  <c r="I19" i="18"/>
  <c r="H19" i="18"/>
  <c r="K11" i="17" l="1"/>
  <c r="K3" i="17"/>
  <c r="K2" i="17" s="1"/>
  <c r="F57" i="9"/>
  <c r="F56" i="9"/>
  <c r="L33" i="19"/>
  <c r="N33" i="19"/>
  <c r="K29" i="17"/>
  <c r="K20" i="17" s="1"/>
  <c r="K19" i="17" s="1"/>
  <c r="K37" i="17"/>
  <c r="F54" i="9"/>
  <c r="M33" i="19"/>
  <c r="Q33" i="19"/>
  <c r="P33" i="19"/>
  <c r="O33" i="19"/>
  <c r="F27" i="21"/>
  <c r="F59" i="20"/>
  <c r="J33" i="19"/>
  <c r="F34" i="19"/>
  <c r="F36" i="18"/>
  <c r="R47" i="2"/>
  <c r="R49" i="2" s="1"/>
  <c r="R44" i="2"/>
  <c r="R86" i="2"/>
  <c r="R83" i="2"/>
  <c r="R80" i="2"/>
  <c r="R77" i="2"/>
  <c r="T83" i="2"/>
  <c r="T86" i="2"/>
  <c r="C92" i="2"/>
  <c r="C90" i="2"/>
  <c r="C89" i="2"/>
  <c r="C88" i="2"/>
  <c r="C87" i="2"/>
  <c r="C86" i="2"/>
  <c r="C85" i="2"/>
  <c r="C84" i="2"/>
  <c r="C83" i="2"/>
  <c r="C82" i="2"/>
  <c r="C81" i="2"/>
  <c r="C80" i="2"/>
  <c r="C79" i="2"/>
  <c r="C78" i="2"/>
  <c r="C77" i="2"/>
  <c r="D92" i="2"/>
  <c r="D90" i="2"/>
  <c r="D88" i="2"/>
  <c r="D87" i="2"/>
  <c r="D86" i="2"/>
  <c r="D85" i="2"/>
  <c r="D84" i="2"/>
  <c r="D83" i="2"/>
  <c r="D82" i="2"/>
  <c r="D81" i="2"/>
  <c r="D80" i="2"/>
  <c r="D79" i="2"/>
  <c r="D78" i="2"/>
  <c r="H70" i="2"/>
  <c r="H61" i="2"/>
  <c r="V10" i="2"/>
  <c r="U10" i="2"/>
  <c r="T10" i="2"/>
  <c r="S10" i="2"/>
  <c r="R10" i="2"/>
  <c r="Q10" i="2"/>
  <c r="P10" i="2"/>
  <c r="O10" i="2"/>
  <c r="N10" i="2"/>
  <c r="M10" i="2"/>
  <c r="L10" i="2"/>
  <c r="K10" i="2"/>
  <c r="J10" i="2"/>
  <c r="I10" i="2"/>
  <c r="K92" i="9"/>
  <c r="K95" i="9" s="1"/>
  <c r="I92" i="9"/>
  <c r="I95" i="9" s="1"/>
  <c r="H92" i="9"/>
  <c r="H95" i="9" s="1"/>
  <c r="H88" i="9"/>
  <c r="H89" i="9" s="1"/>
  <c r="H87" i="9"/>
  <c r="M82" i="9"/>
  <c r="L82" i="9"/>
  <c r="K82" i="9"/>
  <c r="J82" i="9"/>
  <c r="I82" i="9"/>
  <c r="H82" i="9"/>
  <c r="H74" i="9"/>
  <c r="H72" i="9" s="1"/>
  <c r="H53" i="9"/>
  <c r="I37" i="9"/>
  <c r="J37" i="9"/>
  <c r="K37" i="9"/>
  <c r="L37" i="9"/>
  <c r="M37" i="9"/>
  <c r="H59" i="9"/>
  <c r="H58" i="9" s="1"/>
  <c r="I5" i="9"/>
  <c r="I17" i="9" s="1"/>
  <c r="V80" i="2"/>
  <c r="U80" i="2"/>
  <c r="T80" i="2"/>
  <c r="S80" i="2"/>
  <c r="V64" i="2"/>
  <c r="U64" i="2"/>
  <c r="T64" i="2"/>
  <c r="S64" i="2"/>
  <c r="R64" i="2"/>
  <c r="Q64" i="2"/>
  <c r="P64" i="2"/>
  <c r="O64" i="2"/>
  <c r="N64" i="2"/>
  <c r="M64" i="2"/>
  <c r="L64" i="2"/>
  <c r="K64" i="2"/>
  <c r="J64" i="2"/>
  <c r="I64" i="2"/>
  <c r="I57" i="9" l="1"/>
  <c r="I54" i="9"/>
  <c r="H76" i="2"/>
  <c r="I56" i="9"/>
  <c r="H54" i="9"/>
  <c r="R45" i="2"/>
  <c r="H85" i="9"/>
  <c r="R103" i="2" l="1"/>
  <c r="R101" i="2"/>
  <c r="R100" i="2"/>
  <c r="S47" i="2"/>
  <c r="S49" i="2" s="1"/>
  <c r="T47" i="2"/>
  <c r="T49" i="2" s="1"/>
  <c r="U47" i="2"/>
  <c r="U49" i="2" s="1"/>
  <c r="V49" i="2"/>
  <c r="M92" i="9"/>
  <c r="M95" i="9" s="1"/>
  <c r="L92" i="9"/>
  <c r="L95" i="9" s="1"/>
  <c r="J92" i="9"/>
  <c r="J95" i="9" s="1"/>
  <c r="M88" i="9"/>
  <c r="M89" i="9" s="1"/>
  <c r="L88" i="9"/>
  <c r="L89" i="9" s="1"/>
  <c r="K88" i="9"/>
  <c r="K89" i="9" s="1"/>
  <c r="J88" i="9"/>
  <c r="J89" i="9" s="1"/>
  <c r="I88" i="9"/>
  <c r="I89" i="9" s="1"/>
  <c r="M87" i="9"/>
  <c r="L87" i="9"/>
  <c r="K87" i="9"/>
  <c r="J87" i="9"/>
  <c r="I87" i="9"/>
  <c r="M74" i="9"/>
  <c r="M72" i="9" s="1"/>
  <c r="L74" i="9"/>
  <c r="L72" i="9" s="1"/>
  <c r="K74" i="9"/>
  <c r="K72" i="9" s="1"/>
  <c r="J74" i="9"/>
  <c r="J72" i="9" s="1"/>
  <c r="I74" i="9"/>
  <c r="I72" i="9" s="1"/>
  <c r="I85" i="9" s="1"/>
  <c r="M5" i="9"/>
  <c r="M17" i="9" s="1"/>
  <c r="M57" i="9" s="1"/>
  <c r="L5" i="9"/>
  <c r="L17" i="9" s="1"/>
  <c r="L57" i="9" s="1"/>
  <c r="K5" i="9"/>
  <c r="K17" i="9" s="1"/>
  <c r="K57" i="9" s="1"/>
  <c r="J5" i="9"/>
  <c r="J17" i="9" s="1"/>
  <c r="J57" i="9" s="1"/>
  <c r="I44" i="9"/>
  <c r="I53" i="9" s="1"/>
  <c r="M44" i="9"/>
  <c r="M53" i="9" s="1"/>
  <c r="L44" i="9"/>
  <c r="L53" i="9" s="1"/>
  <c r="K44" i="9"/>
  <c r="K53" i="9" s="1"/>
  <c r="J44" i="9"/>
  <c r="J53" i="9" s="1"/>
  <c r="M43" i="9"/>
  <c r="L43" i="9"/>
  <c r="K43" i="9"/>
  <c r="J43" i="9"/>
  <c r="I43" i="9"/>
  <c r="M20" i="9"/>
  <c r="M18" i="9" s="1"/>
  <c r="M59" i="9" s="1"/>
  <c r="M58" i="9" s="1"/>
  <c r="L20" i="9"/>
  <c r="L18" i="9" s="1"/>
  <c r="L59" i="9" s="1"/>
  <c r="L58" i="9" s="1"/>
  <c r="K20" i="9"/>
  <c r="K18" i="9" s="1"/>
  <c r="K59" i="9" s="1"/>
  <c r="K58" i="9" s="1"/>
  <c r="J20" i="9"/>
  <c r="J18" i="9" s="1"/>
  <c r="J59" i="9" s="1"/>
  <c r="J58" i="9" s="1"/>
  <c r="I20" i="9"/>
  <c r="I18" i="9" s="1"/>
  <c r="I59" i="9" s="1"/>
  <c r="I58" i="9" s="1"/>
  <c r="S45" i="2"/>
  <c r="V44" i="2"/>
  <c r="U44" i="2"/>
  <c r="T44" i="2"/>
  <c r="S44" i="2"/>
  <c r="I61" i="2"/>
  <c r="J61" i="2"/>
  <c r="K61" i="2"/>
  <c r="L61" i="2"/>
  <c r="M61" i="2"/>
  <c r="N61" i="2"/>
  <c r="O61" i="2"/>
  <c r="P61" i="2"/>
  <c r="Q61" i="2"/>
  <c r="V86" i="2"/>
  <c r="U86" i="2"/>
  <c r="S86" i="2"/>
  <c r="V83" i="2"/>
  <c r="U83" i="2"/>
  <c r="S83" i="2"/>
  <c r="V77" i="2"/>
  <c r="U77" i="2"/>
  <c r="T77" i="2"/>
  <c r="T92" i="2" s="1"/>
  <c r="S77" i="2"/>
  <c r="V70" i="2"/>
  <c r="U70" i="2"/>
  <c r="T70" i="2"/>
  <c r="S70" i="2"/>
  <c r="R70" i="2"/>
  <c r="Q70" i="2"/>
  <c r="P70" i="2"/>
  <c r="O70" i="2"/>
  <c r="N70" i="2"/>
  <c r="M70" i="2"/>
  <c r="L70" i="2"/>
  <c r="K70" i="2"/>
  <c r="J70" i="2"/>
  <c r="I70" i="2"/>
  <c r="V67" i="2"/>
  <c r="U67" i="2"/>
  <c r="T67" i="2"/>
  <c r="S67" i="2"/>
  <c r="R67" i="2"/>
  <c r="Q67" i="2"/>
  <c r="P67" i="2"/>
  <c r="O67" i="2"/>
  <c r="N67" i="2"/>
  <c r="M67" i="2"/>
  <c r="L67" i="2"/>
  <c r="K67" i="2"/>
  <c r="J67" i="2"/>
  <c r="I67" i="2"/>
  <c r="R61" i="2"/>
  <c r="S61" i="2"/>
  <c r="T61" i="2"/>
  <c r="U61" i="2"/>
  <c r="V61" i="2"/>
  <c r="I6" i="2"/>
  <c r="J6" i="2"/>
  <c r="K6" i="2"/>
  <c r="L6" i="2"/>
  <c r="M6" i="2"/>
  <c r="N6" i="2"/>
  <c r="O6" i="2"/>
  <c r="P6" i="2"/>
  <c r="Q6" i="2"/>
  <c r="R6" i="2"/>
  <c r="S6" i="2"/>
  <c r="T6" i="2"/>
  <c r="U6" i="2"/>
  <c r="V6" i="2"/>
  <c r="H6" i="2"/>
  <c r="Q76" i="2" l="1"/>
  <c r="P76" i="2"/>
  <c r="O76" i="2"/>
  <c r="U92" i="2"/>
  <c r="S76" i="2"/>
  <c r="V92" i="2"/>
  <c r="V98" i="2" s="1"/>
  <c r="T76" i="2"/>
  <c r="M76" i="2"/>
  <c r="N76" i="2"/>
  <c r="V76" i="2"/>
  <c r="U76" i="2"/>
  <c r="J76" i="2"/>
  <c r="R76" i="2"/>
  <c r="L76" i="2"/>
  <c r="K76" i="2"/>
  <c r="I76" i="2"/>
  <c r="J56" i="9"/>
  <c r="J54" i="9"/>
  <c r="K56" i="9"/>
  <c r="K54" i="9"/>
  <c r="L56" i="9"/>
  <c r="L54" i="9"/>
  <c r="M54" i="9"/>
  <c r="M56" i="9"/>
  <c r="T98" i="2"/>
  <c r="T102" i="2" s="1"/>
  <c r="R102" i="2"/>
  <c r="R104" i="2"/>
  <c r="U98" i="2"/>
  <c r="S98" i="2"/>
  <c r="J85" i="9"/>
  <c r="K85" i="9"/>
  <c r="L85" i="9"/>
  <c r="M85" i="9"/>
  <c r="V46" i="2"/>
  <c r="R46" i="2"/>
  <c r="J41" i="9"/>
  <c r="K41" i="9"/>
  <c r="L41" i="9"/>
  <c r="M41" i="9"/>
  <c r="I41" i="9"/>
  <c r="S46" i="2"/>
  <c r="T46" i="2"/>
  <c r="U46" i="2"/>
  <c r="T45" i="2"/>
  <c r="U45" i="2"/>
  <c r="V45" i="2"/>
  <c r="G98" i="2" l="1"/>
  <c r="T104" i="2"/>
  <c r="U101" i="2"/>
  <c r="U100" i="2"/>
  <c r="U103" i="2"/>
  <c r="U102" i="2"/>
  <c r="S100" i="2"/>
  <c r="S103" i="2"/>
  <c r="S101" i="2"/>
  <c r="S102" i="2"/>
  <c r="U104" i="2"/>
  <c r="T100" i="2"/>
  <c r="T103" i="2"/>
  <c r="T101" i="2"/>
  <c r="S104" i="2"/>
  <c r="U99" i="2"/>
  <c r="T99" i="2"/>
  <c r="H33" i="19"/>
  <c r="H17" i="19"/>
</calcChain>
</file>

<file path=xl/sharedStrings.xml><?xml version="1.0" encoding="utf-8"?>
<sst xmlns="http://schemas.openxmlformats.org/spreadsheetml/2006/main" count="4970" uniqueCount="1488">
  <si>
    <t>製作費</t>
    <rPh sb="0" eb="3">
      <t>セイサクヒ</t>
    </rPh>
    <phoneticPr fontId="2"/>
  </si>
  <si>
    <t>作品名</t>
    <rPh sb="0" eb="3">
      <t>サクヒンメイ</t>
    </rPh>
    <phoneticPr fontId="2"/>
  </si>
  <si>
    <t>分野</t>
    <rPh sb="0" eb="2">
      <t>ブンヤ</t>
    </rPh>
    <phoneticPr fontId="2"/>
  </si>
  <si>
    <t>過去作1</t>
    <rPh sb="0" eb="2">
      <t>カコ</t>
    </rPh>
    <rPh sb="2" eb="3">
      <t>サク</t>
    </rPh>
    <phoneticPr fontId="2"/>
  </si>
  <si>
    <t>過去作2</t>
    <rPh sb="0" eb="2">
      <t>カコ</t>
    </rPh>
    <rPh sb="2" eb="3">
      <t>サク</t>
    </rPh>
    <phoneticPr fontId="2"/>
  </si>
  <si>
    <t>過去作3</t>
    <rPh sb="0" eb="2">
      <t>カコ</t>
    </rPh>
    <rPh sb="2" eb="3">
      <t>サク</t>
    </rPh>
    <phoneticPr fontId="2"/>
  </si>
  <si>
    <t>過去作4</t>
    <rPh sb="0" eb="2">
      <t>カコ</t>
    </rPh>
    <rPh sb="2" eb="3">
      <t>サク</t>
    </rPh>
    <phoneticPr fontId="2"/>
  </si>
  <si>
    <t>過去作5</t>
    <rPh sb="0" eb="2">
      <t>カコ</t>
    </rPh>
    <rPh sb="2" eb="3">
      <t>サク</t>
    </rPh>
    <phoneticPr fontId="2"/>
  </si>
  <si>
    <t>過去作6</t>
    <rPh sb="0" eb="2">
      <t>カコ</t>
    </rPh>
    <rPh sb="2" eb="3">
      <t>サク</t>
    </rPh>
    <phoneticPr fontId="2"/>
  </si>
  <si>
    <t>過去作7</t>
    <rPh sb="0" eb="2">
      <t>カコ</t>
    </rPh>
    <rPh sb="2" eb="3">
      <t>サク</t>
    </rPh>
    <phoneticPr fontId="2"/>
  </si>
  <si>
    <t>過去作8</t>
    <rPh sb="0" eb="2">
      <t>カコ</t>
    </rPh>
    <rPh sb="2" eb="3">
      <t>サク</t>
    </rPh>
    <phoneticPr fontId="2"/>
  </si>
  <si>
    <t>過去作9</t>
    <rPh sb="0" eb="2">
      <t>カコ</t>
    </rPh>
    <rPh sb="2" eb="3">
      <t>サク</t>
    </rPh>
    <phoneticPr fontId="2"/>
  </si>
  <si>
    <t>過去作10</t>
    <rPh sb="0" eb="2">
      <t>カコ</t>
    </rPh>
    <rPh sb="2" eb="3">
      <t>サク</t>
    </rPh>
    <phoneticPr fontId="2"/>
  </si>
  <si>
    <t>資金調達比率</t>
    <rPh sb="0" eb="2">
      <t>シキン</t>
    </rPh>
    <rPh sb="2" eb="4">
      <t>チョウタツ</t>
    </rPh>
    <rPh sb="4" eb="6">
      <t>ヒリツ</t>
    </rPh>
    <phoneticPr fontId="2"/>
  </si>
  <si>
    <t>共通</t>
    <rPh sb="0" eb="2">
      <t>キョウツウ</t>
    </rPh>
    <phoneticPr fontId="2"/>
  </si>
  <si>
    <t>単位</t>
    <rPh sb="0" eb="2">
      <t>タンイ</t>
    </rPh>
    <phoneticPr fontId="2"/>
  </si>
  <si>
    <t>%</t>
    <phoneticPr fontId="2"/>
  </si>
  <si>
    <t>自由記述</t>
    <rPh sb="0" eb="2">
      <t>ジユウ</t>
    </rPh>
    <rPh sb="2" eb="4">
      <t>キジュツ</t>
    </rPh>
    <phoneticPr fontId="2"/>
  </si>
  <si>
    <t>選択肢</t>
    <rPh sb="0" eb="3">
      <t>センタクシ</t>
    </rPh>
    <phoneticPr fontId="2"/>
  </si>
  <si>
    <t>大項目</t>
    <rPh sb="0" eb="3">
      <t>ダイコウモク</t>
    </rPh>
    <phoneticPr fontId="2"/>
  </si>
  <si>
    <t>中項目</t>
    <rPh sb="0" eb="3">
      <t>チュウコウモク</t>
    </rPh>
    <phoneticPr fontId="2"/>
  </si>
  <si>
    <t>小項目</t>
    <rPh sb="0" eb="3">
      <t>ショウコウモク</t>
    </rPh>
    <phoneticPr fontId="2"/>
  </si>
  <si>
    <t>作品概要</t>
    <rPh sb="0" eb="2">
      <t>サクヒン</t>
    </rPh>
    <rPh sb="2" eb="4">
      <t>ガイヨウ</t>
    </rPh>
    <phoneticPr fontId="2"/>
  </si>
  <si>
    <t>広告宣伝費</t>
    <rPh sb="0" eb="2">
      <t>コウコク</t>
    </rPh>
    <rPh sb="2" eb="5">
      <t>センデンヒ</t>
    </rPh>
    <phoneticPr fontId="2"/>
  </si>
  <si>
    <t>定義又は要件</t>
    <rPh sb="0" eb="2">
      <t>テイギ</t>
    </rPh>
    <rPh sb="2" eb="3">
      <t>マタ</t>
    </rPh>
    <rPh sb="4" eb="6">
      <t>ヨウケン</t>
    </rPh>
    <phoneticPr fontId="2"/>
  </si>
  <si>
    <t>補助金</t>
    <rPh sb="0" eb="3">
      <t>ホジョキン</t>
    </rPh>
    <phoneticPr fontId="2"/>
  </si>
  <si>
    <t>補助対象経費</t>
    <rPh sb="0" eb="2">
      <t>ホジョ</t>
    </rPh>
    <rPh sb="2" eb="4">
      <t>タイショウ</t>
    </rPh>
    <rPh sb="4" eb="6">
      <t>ケイヒ</t>
    </rPh>
    <phoneticPr fontId="2"/>
  </si>
  <si>
    <t>補助率</t>
    <rPh sb="0" eb="3">
      <t>ホジョリツ</t>
    </rPh>
    <phoneticPr fontId="2"/>
  </si>
  <si>
    <t>合計</t>
    <rPh sb="0" eb="2">
      <t>ゴウケイ</t>
    </rPh>
    <phoneticPr fontId="2"/>
  </si>
  <si>
    <t>海外</t>
    <rPh sb="0" eb="2">
      <t>カイガイ</t>
    </rPh>
    <phoneticPr fontId="2"/>
  </si>
  <si>
    <t>国内</t>
    <rPh sb="0" eb="2">
      <t>コクナイ</t>
    </rPh>
    <phoneticPr fontId="2"/>
  </si>
  <si>
    <t>補助金額</t>
    <rPh sb="0" eb="3">
      <t>ホジョキン</t>
    </rPh>
    <rPh sb="3" eb="4">
      <t>ガク</t>
    </rPh>
    <phoneticPr fontId="2"/>
  </si>
  <si>
    <t>ROI</t>
    <phoneticPr fontId="2"/>
  </si>
  <si>
    <t>広告宣伝費</t>
    <rPh sb="0" eb="5">
      <t>コウコクセンデンヒ</t>
    </rPh>
    <phoneticPr fontId="2"/>
  </si>
  <si>
    <t>百万円</t>
    <rPh sb="0" eb="2">
      <t>ヒャクマン</t>
    </rPh>
    <rPh sb="2" eb="3">
      <t>エン</t>
    </rPh>
    <phoneticPr fontId="2"/>
  </si>
  <si>
    <t>分数</t>
    <rPh sb="0" eb="2">
      <t>ブンスウ</t>
    </rPh>
    <phoneticPr fontId="2"/>
  </si>
  <si>
    <t>ジャンル</t>
    <phoneticPr fontId="2"/>
  </si>
  <si>
    <t>メディア</t>
    <phoneticPr fontId="2"/>
  </si>
  <si>
    <t>企画期間</t>
    <rPh sb="0" eb="2">
      <t>キカク</t>
    </rPh>
    <rPh sb="2" eb="4">
      <t>キカン</t>
    </rPh>
    <phoneticPr fontId="2"/>
  </si>
  <si>
    <t>製作期間</t>
    <rPh sb="0" eb="2">
      <t>セイサク</t>
    </rPh>
    <rPh sb="2" eb="4">
      <t>キカン</t>
    </rPh>
    <phoneticPr fontId="2"/>
  </si>
  <si>
    <t>期間</t>
    <rPh sb="0" eb="2">
      <t>キカン</t>
    </rPh>
    <phoneticPr fontId="2"/>
  </si>
  <si>
    <t>年月日</t>
    <rPh sb="0" eb="3">
      <t>ネンガッピ</t>
    </rPh>
    <phoneticPr fontId="2"/>
  </si>
  <si>
    <t>年月</t>
    <rPh sb="0" eb="2">
      <t>ネンゲツ</t>
    </rPh>
    <phoneticPr fontId="2"/>
  </si>
  <si>
    <t>企画開始年月</t>
    <rPh sb="0" eb="2">
      <t>キカク</t>
    </rPh>
    <rPh sb="2" eb="4">
      <t>カイシ</t>
    </rPh>
    <rPh sb="4" eb="6">
      <t>ネンゲツ</t>
    </rPh>
    <phoneticPr fontId="2"/>
  </si>
  <si>
    <t>企画終了年月</t>
    <rPh sb="0" eb="2">
      <t>キカク</t>
    </rPh>
    <rPh sb="2" eb="4">
      <t>シュウリョウ</t>
    </rPh>
    <rPh sb="4" eb="6">
      <t>ネンゲツ</t>
    </rPh>
    <phoneticPr fontId="2"/>
  </si>
  <si>
    <t>製作開始年月</t>
    <rPh sb="0" eb="2">
      <t>セイサク</t>
    </rPh>
    <rPh sb="2" eb="4">
      <t>カイシ</t>
    </rPh>
    <rPh sb="4" eb="6">
      <t>ネンゲツ</t>
    </rPh>
    <phoneticPr fontId="2"/>
  </si>
  <si>
    <t>製作終了年月</t>
    <rPh sb="0" eb="2">
      <t>セイサク</t>
    </rPh>
    <rPh sb="2" eb="4">
      <t>シュウリョウ</t>
    </rPh>
    <rPh sb="4" eb="6">
      <t>ネンゲツ</t>
    </rPh>
    <phoneticPr fontId="2"/>
  </si>
  <si>
    <t>作品公開年月</t>
    <rPh sb="0" eb="2">
      <t>サクヒン</t>
    </rPh>
    <rPh sb="2" eb="4">
      <t>コウカイ</t>
    </rPh>
    <rPh sb="4" eb="6">
      <t>ネンゲツ</t>
    </rPh>
    <phoneticPr fontId="2"/>
  </si>
  <si>
    <t>ヶ月</t>
    <rPh sb="1" eb="2">
      <t>ゲツ</t>
    </rPh>
    <phoneticPr fontId="2"/>
  </si>
  <si>
    <t>製作者</t>
    <rPh sb="0" eb="3">
      <t>セイサクシャ</t>
    </rPh>
    <phoneticPr fontId="2"/>
  </si>
  <si>
    <t>プロデューサー</t>
    <phoneticPr fontId="2"/>
  </si>
  <si>
    <t>ディレクター</t>
    <phoneticPr fontId="2"/>
  </si>
  <si>
    <t>シナリオライター</t>
    <phoneticPr fontId="2"/>
  </si>
  <si>
    <t>アートディレクター</t>
    <phoneticPr fontId="2"/>
  </si>
  <si>
    <t>作曲家</t>
    <rPh sb="0" eb="3">
      <t>サッキョクカ</t>
    </rPh>
    <phoneticPr fontId="2"/>
  </si>
  <si>
    <t>主題歌名</t>
    <rPh sb="0" eb="3">
      <t>シュダイカ</t>
    </rPh>
    <rPh sb="3" eb="4">
      <t>メイ</t>
    </rPh>
    <phoneticPr fontId="2"/>
  </si>
  <si>
    <t>歌手</t>
    <rPh sb="0" eb="2">
      <t>カシュ</t>
    </rPh>
    <phoneticPr fontId="2"/>
  </si>
  <si>
    <t>名称</t>
    <rPh sb="0" eb="2">
      <t>メイショウ</t>
    </rPh>
    <phoneticPr fontId="2"/>
  </si>
  <si>
    <t>外注費</t>
    <rPh sb="0" eb="3">
      <t>ガイチュウヒ</t>
    </rPh>
    <phoneticPr fontId="2"/>
  </si>
  <si>
    <t>就業環境</t>
    <rPh sb="0" eb="2">
      <t>シュウギョウ</t>
    </rPh>
    <rPh sb="2" eb="4">
      <t>カンキョウ</t>
    </rPh>
    <phoneticPr fontId="2"/>
  </si>
  <si>
    <t>映適</t>
    <rPh sb="0" eb="1">
      <t>ウツ</t>
    </rPh>
    <rPh sb="1" eb="2">
      <t>テキ</t>
    </rPh>
    <phoneticPr fontId="2"/>
  </si>
  <si>
    <t>海外販売</t>
    <rPh sb="0" eb="2">
      <t>カイガイ</t>
    </rPh>
    <rPh sb="2" eb="4">
      <t>ハンバイ</t>
    </rPh>
    <phoneticPr fontId="2"/>
  </si>
  <si>
    <t>ローカライズ</t>
    <phoneticPr fontId="2"/>
  </si>
  <si>
    <t>ローカライズ言語数</t>
    <rPh sb="6" eb="8">
      <t>ゲンゴ</t>
    </rPh>
    <rPh sb="8" eb="9">
      <t>スウ</t>
    </rPh>
    <phoneticPr fontId="2"/>
  </si>
  <si>
    <t>作品最高売上高</t>
    <rPh sb="0" eb="2">
      <t>サクヒン</t>
    </rPh>
    <rPh sb="2" eb="4">
      <t>サイコウ</t>
    </rPh>
    <rPh sb="4" eb="6">
      <t>ウリア</t>
    </rPh>
    <rPh sb="6" eb="7">
      <t>タカ</t>
    </rPh>
    <phoneticPr fontId="2"/>
  </si>
  <si>
    <t>資金調達額</t>
    <rPh sb="0" eb="2">
      <t>シキン</t>
    </rPh>
    <rPh sb="2" eb="5">
      <t>チョウタツガク</t>
    </rPh>
    <phoneticPr fontId="2"/>
  </si>
  <si>
    <t>分野別売上下限値</t>
    <rPh sb="0" eb="3">
      <t>ブンヤベツ</t>
    </rPh>
    <rPh sb="3" eb="5">
      <t>ウリア</t>
    </rPh>
    <rPh sb="5" eb="8">
      <t>カゲンチ</t>
    </rPh>
    <phoneticPr fontId="2"/>
  </si>
  <si>
    <t>FY2020</t>
    <phoneticPr fontId="2"/>
  </si>
  <si>
    <t>FY2021</t>
    <phoneticPr fontId="2"/>
  </si>
  <si>
    <t>FY2022</t>
  </si>
  <si>
    <t>FY2023</t>
  </si>
  <si>
    <t>FY2024</t>
  </si>
  <si>
    <t>FY2025</t>
    <phoneticPr fontId="2"/>
  </si>
  <si>
    <t>FY2026</t>
    <phoneticPr fontId="2"/>
  </si>
  <si>
    <t>FY2027</t>
    <phoneticPr fontId="2"/>
  </si>
  <si>
    <t>FY2028</t>
    <phoneticPr fontId="2"/>
  </si>
  <si>
    <t>百万人</t>
    <rPh sb="0" eb="1">
      <t>ヒャク</t>
    </rPh>
    <rPh sb="1" eb="3">
      <t>マンニン</t>
    </rPh>
    <phoneticPr fontId="2"/>
  </si>
  <si>
    <t>国内MAU数</t>
    <rPh sb="0" eb="2">
      <t>コクナイ</t>
    </rPh>
    <rPh sb="5" eb="6">
      <t>スウ</t>
    </rPh>
    <phoneticPr fontId="2"/>
  </si>
  <si>
    <t>海外MAU数</t>
    <rPh sb="0" eb="2">
      <t>カイガイ</t>
    </rPh>
    <rPh sb="5" eb="6">
      <t>スウ</t>
    </rPh>
    <phoneticPr fontId="2"/>
  </si>
  <si>
    <t>国内有料会員数</t>
    <rPh sb="0" eb="2">
      <t>コクナイ</t>
    </rPh>
    <phoneticPr fontId="2"/>
  </si>
  <si>
    <t>海外有料会員数</t>
    <rPh sb="0" eb="2">
      <t>カイガイ</t>
    </rPh>
    <phoneticPr fontId="2"/>
  </si>
  <si>
    <t>国内MAU単価</t>
    <rPh sb="0" eb="2">
      <t>コクナイ</t>
    </rPh>
    <rPh sb="5" eb="7">
      <t>タンカ</t>
    </rPh>
    <phoneticPr fontId="2"/>
  </si>
  <si>
    <t>海外MAU単価</t>
    <rPh sb="0" eb="2">
      <t>カイガイ</t>
    </rPh>
    <rPh sb="5" eb="7">
      <t>タンカ</t>
    </rPh>
    <phoneticPr fontId="2"/>
  </si>
  <si>
    <t>収支</t>
    <rPh sb="0" eb="2">
      <t>シュウシ</t>
    </rPh>
    <phoneticPr fontId="2"/>
  </si>
  <si>
    <t>総経費</t>
    <rPh sb="0" eb="3">
      <t>ソウケイヒ</t>
    </rPh>
    <phoneticPr fontId="2"/>
  </si>
  <si>
    <t>その他</t>
    <rPh sb="2" eb="3">
      <t>ホカ</t>
    </rPh>
    <phoneticPr fontId="2"/>
  </si>
  <si>
    <t>URL</t>
    <phoneticPr fontId="2"/>
  </si>
  <si>
    <t>日</t>
    <rPh sb="0" eb="1">
      <t>ニチ</t>
    </rPh>
    <phoneticPr fontId="2"/>
  </si>
  <si>
    <t>売上高ROI</t>
    <rPh sb="0" eb="2">
      <t>ウリア</t>
    </rPh>
    <rPh sb="2" eb="3">
      <t>タカ</t>
    </rPh>
    <phoneticPr fontId="2"/>
  </si>
  <si>
    <t>IP1</t>
    <phoneticPr fontId="2"/>
  </si>
  <si>
    <t>IP2</t>
    <phoneticPr fontId="2"/>
  </si>
  <si>
    <t>法人概要</t>
    <rPh sb="0" eb="2">
      <t>ホウジン</t>
    </rPh>
    <rPh sb="2" eb="4">
      <t>ガイヨウ</t>
    </rPh>
    <phoneticPr fontId="1"/>
  </si>
  <si>
    <t>本店所在地</t>
    <rPh sb="0" eb="2">
      <t>ホンテン</t>
    </rPh>
    <rPh sb="2" eb="5">
      <t>ショザイチ</t>
    </rPh>
    <phoneticPr fontId="1"/>
  </si>
  <si>
    <t>担当者1</t>
    <rPh sb="0" eb="3">
      <t>タントウシャ</t>
    </rPh>
    <phoneticPr fontId="1"/>
  </si>
  <si>
    <t>担当者2</t>
    <rPh sb="0" eb="3">
      <t>タントウシャ</t>
    </rPh>
    <phoneticPr fontId="1"/>
  </si>
  <si>
    <t>資本金</t>
    <rPh sb="0" eb="3">
      <t>シホンキン</t>
    </rPh>
    <phoneticPr fontId="1"/>
  </si>
  <si>
    <t>郵便番号</t>
    <rPh sb="0" eb="2">
      <t>ユウビン</t>
    </rPh>
    <rPh sb="2" eb="4">
      <t>バンゴウ</t>
    </rPh>
    <phoneticPr fontId="1"/>
  </si>
  <si>
    <t>都道府県</t>
    <rPh sb="0" eb="4">
      <t>トドウフケン</t>
    </rPh>
    <phoneticPr fontId="1"/>
  </si>
  <si>
    <t>市区町村</t>
    <rPh sb="0" eb="4">
      <t>シクチョウソン</t>
    </rPh>
    <phoneticPr fontId="1"/>
  </si>
  <si>
    <t>その他住所</t>
    <rPh sb="2" eb="3">
      <t>ホカ</t>
    </rPh>
    <rPh sb="3" eb="5">
      <t>ジュウショ</t>
    </rPh>
    <phoneticPr fontId="1"/>
  </si>
  <si>
    <t>役職</t>
    <rPh sb="0" eb="2">
      <t>ヤクショク</t>
    </rPh>
    <phoneticPr fontId="1"/>
  </si>
  <si>
    <t>所属部署</t>
    <rPh sb="0" eb="2">
      <t>ショゾク</t>
    </rPh>
    <rPh sb="2" eb="4">
      <t>ブショ</t>
    </rPh>
    <phoneticPr fontId="1"/>
  </si>
  <si>
    <t>電話番号</t>
    <rPh sb="0" eb="2">
      <t>デンワ</t>
    </rPh>
    <rPh sb="2" eb="4">
      <t>バンゴウ</t>
    </rPh>
    <phoneticPr fontId="1"/>
  </si>
  <si>
    <t>メールアドレス</t>
  </si>
  <si>
    <t>株主名</t>
    <rPh sb="0" eb="2">
      <t>カブヌシ</t>
    </rPh>
    <rPh sb="2" eb="3">
      <t>メイ</t>
    </rPh>
    <phoneticPr fontId="1"/>
  </si>
  <si>
    <t>株主持株比率</t>
    <rPh sb="2" eb="4">
      <t>ヒリツ</t>
    </rPh>
    <phoneticPr fontId="1"/>
  </si>
  <si>
    <t>株主1</t>
    <rPh sb="0" eb="2">
      <t>カブヌシ</t>
    </rPh>
    <phoneticPr fontId="1"/>
  </si>
  <si>
    <t>株主2</t>
    <rPh sb="0" eb="2">
      <t>カブヌシ</t>
    </rPh>
    <phoneticPr fontId="1"/>
  </si>
  <si>
    <t>株主3</t>
    <rPh sb="0" eb="2">
      <t>カブヌシ</t>
    </rPh>
    <phoneticPr fontId="1"/>
  </si>
  <si>
    <t>株主4</t>
    <rPh sb="0" eb="2">
      <t>カブヌシ</t>
    </rPh>
    <phoneticPr fontId="1"/>
  </si>
  <si>
    <t>株主5</t>
    <rPh sb="0" eb="2">
      <t>カブヌシ</t>
    </rPh>
    <phoneticPr fontId="1"/>
  </si>
  <si>
    <t>性別</t>
    <rPh sb="0" eb="2">
      <t>セイベツ</t>
    </rPh>
    <phoneticPr fontId="2"/>
  </si>
  <si>
    <t>生年月日</t>
    <rPh sb="0" eb="2">
      <t>セイネン</t>
    </rPh>
    <rPh sb="2" eb="4">
      <t>ガッピ</t>
    </rPh>
    <phoneticPr fontId="2"/>
  </si>
  <si>
    <t>役職</t>
    <rPh sb="0" eb="2">
      <t>ヤクショク</t>
    </rPh>
    <phoneticPr fontId="2"/>
  </si>
  <si>
    <t>姓（漢字）</t>
    <rPh sb="0" eb="1">
      <t>セイ</t>
    </rPh>
    <rPh sb="2" eb="4">
      <t>カンジ</t>
    </rPh>
    <phoneticPr fontId="2"/>
  </si>
  <si>
    <t>名（漢字）</t>
    <rPh sb="0" eb="1">
      <t>ナ</t>
    </rPh>
    <rPh sb="2" eb="4">
      <t>カンジ</t>
    </rPh>
    <phoneticPr fontId="2"/>
  </si>
  <si>
    <t>姓（漢字）</t>
    <rPh sb="0" eb="1">
      <t>セイ</t>
    </rPh>
    <rPh sb="2" eb="4">
      <t>カンジ</t>
    </rPh>
    <phoneticPr fontId="1"/>
  </si>
  <si>
    <t>名（漢字）</t>
    <rPh sb="0" eb="1">
      <t>メイ</t>
    </rPh>
    <rPh sb="2" eb="4">
      <t>カンジ</t>
    </rPh>
    <phoneticPr fontId="1"/>
  </si>
  <si>
    <t>代表者</t>
    <rPh sb="0" eb="3">
      <t>ダイヒョウシャ</t>
    </rPh>
    <phoneticPr fontId="2"/>
  </si>
  <si>
    <t>バリューチェーン</t>
    <phoneticPr fontId="2"/>
  </si>
  <si>
    <t>資産総額</t>
    <rPh sb="0" eb="2">
      <t>シサン</t>
    </rPh>
    <rPh sb="2" eb="4">
      <t>ソウガク</t>
    </rPh>
    <phoneticPr fontId="3"/>
  </si>
  <si>
    <t>流動資産</t>
    <rPh sb="0" eb="2">
      <t>リュウドウ</t>
    </rPh>
    <rPh sb="2" eb="4">
      <t>シサン</t>
    </rPh>
    <phoneticPr fontId="3"/>
  </si>
  <si>
    <t>固定資産</t>
    <rPh sb="0" eb="2">
      <t>コテイ</t>
    </rPh>
    <rPh sb="2" eb="4">
      <t>シサン</t>
    </rPh>
    <phoneticPr fontId="3"/>
  </si>
  <si>
    <t>純資産総額</t>
    <rPh sb="0" eb="3">
      <t>ジュンシサン</t>
    </rPh>
    <rPh sb="1" eb="3">
      <t>シサン</t>
    </rPh>
    <rPh sb="3" eb="5">
      <t>ソウガク</t>
    </rPh>
    <phoneticPr fontId="3"/>
  </si>
  <si>
    <t>資産</t>
    <rPh sb="0" eb="2">
      <t>シサン</t>
    </rPh>
    <phoneticPr fontId="3"/>
  </si>
  <si>
    <t>負債</t>
    <rPh sb="0" eb="2">
      <t>フサイ</t>
    </rPh>
    <phoneticPr fontId="2"/>
  </si>
  <si>
    <t>負債総額</t>
    <rPh sb="0" eb="2">
      <t>フサイ</t>
    </rPh>
    <rPh sb="2" eb="4">
      <t>ソウガク</t>
    </rPh>
    <phoneticPr fontId="2"/>
  </si>
  <si>
    <t>純資産</t>
    <rPh sb="0" eb="3">
      <t>ジュンシサンシサン</t>
    </rPh>
    <phoneticPr fontId="3"/>
  </si>
  <si>
    <t>売上高</t>
    <rPh sb="0" eb="2">
      <t>ウリア</t>
    </rPh>
    <rPh sb="2" eb="3">
      <t>タカ</t>
    </rPh>
    <phoneticPr fontId="3"/>
  </si>
  <si>
    <t>売上原価</t>
    <rPh sb="0" eb="2">
      <t>ウリア</t>
    </rPh>
    <rPh sb="2" eb="4">
      <t>ゲンカ</t>
    </rPh>
    <phoneticPr fontId="3"/>
  </si>
  <si>
    <t>営業利益</t>
    <rPh sb="0" eb="2">
      <t>エイギョウ</t>
    </rPh>
    <rPh sb="2" eb="4">
      <t>リエキ</t>
    </rPh>
    <phoneticPr fontId="3"/>
  </si>
  <si>
    <t>支出</t>
    <rPh sb="0" eb="2">
      <t>シシュツ</t>
    </rPh>
    <phoneticPr fontId="2"/>
  </si>
  <si>
    <t>売上総利益</t>
    <rPh sb="0" eb="2">
      <t>ウリア</t>
    </rPh>
    <rPh sb="2" eb="5">
      <t>ソウリエキ</t>
    </rPh>
    <phoneticPr fontId="3"/>
  </si>
  <si>
    <t>EBITDA</t>
    <phoneticPr fontId="2"/>
  </si>
  <si>
    <t>税引前純利益</t>
    <rPh sb="0" eb="2">
      <t>ゼイビ</t>
    </rPh>
    <rPh sb="2" eb="3">
      <t>マエ</t>
    </rPh>
    <rPh sb="3" eb="6">
      <t>ジュンリエキ</t>
    </rPh>
    <phoneticPr fontId="2"/>
  </si>
  <si>
    <t>税引後純利益</t>
    <rPh sb="0" eb="2">
      <t>ゼイビ</t>
    </rPh>
    <rPh sb="2" eb="3">
      <t>ノチ</t>
    </rPh>
    <rPh sb="3" eb="6">
      <t>ジュンリエキ</t>
    </rPh>
    <phoneticPr fontId="2"/>
  </si>
  <si>
    <t>付加価値額</t>
    <rPh sb="0" eb="2">
      <t>フカ</t>
    </rPh>
    <rPh sb="2" eb="5">
      <t>カチガク</t>
    </rPh>
    <phoneticPr fontId="2"/>
  </si>
  <si>
    <t>国内売上高</t>
    <rPh sb="0" eb="2">
      <t>コクナイ</t>
    </rPh>
    <rPh sb="2" eb="4">
      <t>ウリア</t>
    </rPh>
    <rPh sb="4" eb="5">
      <t>タカ</t>
    </rPh>
    <phoneticPr fontId="2"/>
  </si>
  <si>
    <t>海外売上高</t>
    <rPh sb="0" eb="2">
      <t>カイガイ</t>
    </rPh>
    <rPh sb="2" eb="4">
      <t>ウリア</t>
    </rPh>
    <rPh sb="4" eb="5">
      <t>タカ</t>
    </rPh>
    <phoneticPr fontId="2"/>
  </si>
  <si>
    <t>売上高</t>
    <rPh sb="0" eb="2">
      <t>ウリア</t>
    </rPh>
    <rPh sb="2" eb="3">
      <t>タカ</t>
    </rPh>
    <phoneticPr fontId="2"/>
  </si>
  <si>
    <t>利益</t>
    <rPh sb="0" eb="2">
      <t>リエキ</t>
    </rPh>
    <phoneticPr fontId="2"/>
  </si>
  <si>
    <t>海外売上高（日本法人）</t>
    <rPh sb="0" eb="2">
      <t>カイガイ</t>
    </rPh>
    <rPh sb="2" eb="4">
      <t>ウリア</t>
    </rPh>
    <rPh sb="4" eb="5">
      <t>タカ</t>
    </rPh>
    <rPh sb="6" eb="8">
      <t>ニホン</t>
    </rPh>
    <rPh sb="8" eb="10">
      <t>ホウジン</t>
    </rPh>
    <phoneticPr fontId="2"/>
  </si>
  <si>
    <t>減価償却費</t>
    <rPh sb="0" eb="2">
      <t>ゲンカ</t>
    </rPh>
    <rPh sb="2" eb="5">
      <t>ショウキャクヒ</t>
    </rPh>
    <phoneticPr fontId="2"/>
  </si>
  <si>
    <t>給与支給総額</t>
    <rPh sb="0" eb="2">
      <t>キュウヨ</t>
    </rPh>
    <rPh sb="2" eb="4">
      <t>シキュウ</t>
    </rPh>
    <rPh sb="4" eb="6">
      <t>ソウガク</t>
    </rPh>
    <phoneticPr fontId="2"/>
  </si>
  <si>
    <t>平均年収</t>
    <rPh sb="0" eb="2">
      <t>ヘイキン</t>
    </rPh>
    <rPh sb="2" eb="4">
      <t>ネンシュウ</t>
    </rPh>
    <phoneticPr fontId="2"/>
  </si>
  <si>
    <t>従業員数</t>
    <rPh sb="0" eb="3">
      <t>ジュウギョウイン</t>
    </rPh>
    <rPh sb="3" eb="4">
      <t>スウ</t>
    </rPh>
    <phoneticPr fontId="2"/>
  </si>
  <si>
    <t>労働生産性</t>
    <rPh sb="0" eb="2">
      <t>ロウドウ</t>
    </rPh>
    <rPh sb="2" eb="5">
      <t>セイサンセイ</t>
    </rPh>
    <phoneticPr fontId="3"/>
  </si>
  <si>
    <t>ROIC</t>
  </si>
  <si>
    <t>CCC</t>
  </si>
  <si>
    <t>ROE</t>
    <phoneticPr fontId="2"/>
  </si>
  <si>
    <t>売上債権回転日数</t>
    <rPh sb="0" eb="2">
      <t>ウリア</t>
    </rPh>
    <rPh sb="2" eb="4">
      <t>サイケン</t>
    </rPh>
    <rPh sb="4" eb="6">
      <t>カイテン</t>
    </rPh>
    <rPh sb="6" eb="8">
      <t>ニッスウ</t>
    </rPh>
    <phoneticPr fontId="3"/>
  </si>
  <si>
    <t>棚卸資産回転日数</t>
    <rPh sb="0" eb="2">
      <t>タナオロ</t>
    </rPh>
    <rPh sb="2" eb="4">
      <t>シサン</t>
    </rPh>
    <rPh sb="4" eb="6">
      <t>カイテン</t>
    </rPh>
    <rPh sb="6" eb="8">
      <t>ニッスウ</t>
    </rPh>
    <phoneticPr fontId="3"/>
  </si>
  <si>
    <t>仕入債務回転日数</t>
    <rPh sb="0" eb="2">
      <t>シイ</t>
    </rPh>
    <rPh sb="2" eb="4">
      <t>サイム</t>
    </rPh>
    <rPh sb="4" eb="6">
      <t>カイテン</t>
    </rPh>
    <rPh sb="6" eb="8">
      <t>ニッスウ</t>
    </rPh>
    <phoneticPr fontId="3"/>
  </si>
  <si>
    <t>IP投資額</t>
    <rPh sb="2" eb="5">
      <t>トウシガク</t>
    </rPh>
    <phoneticPr fontId="2"/>
  </si>
  <si>
    <t>人材投資額</t>
    <rPh sb="0" eb="2">
      <t>ジンザイ</t>
    </rPh>
    <rPh sb="2" eb="5">
      <t>トウシガク</t>
    </rPh>
    <phoneticPr fontId="2"/>
  </si>
  <si>
    <t>申請メニュー</t>
    <rPh sb="0" eb="2">
      <t>シンセイ</t>
    </rPh>
    <phoneticPr fontId="1"/>
  </si>
  <si>
    <t>％</t>
    <phoneticPr fontId="2"/>
  </si>
  <si>
    <t>履歴事項全部証明書等に記載の会社法人等番号</t>
    <rPh sb="0" eb="2">
      <t>リレキ</t>
    </rPh>
    <rPh sb="2" eb="4">
      <t>ジコウ</t>
    </rPh>
    <rPh sb="4" eb="6">
      <t>ゼンブ</t>
    </rPh>
    <rPh sb="6" eb="9">
      <t>ショウメイショ</t>
    </rPh>
    <rPh sb="9" eb="10">
      <t>トウ</t>
    </rPh>
    <rPh sb="11" eb="13">
      <t>キサイ</t>
    </rPh>
    <rPh sb="14" eb="16">
      <t>カイシャ</t>
    </rPh>
    <rPh sb="16" eb="18">
      <t>ホウジン</t>
    </rPh>
    <rPh sb="18" eb="19">
      <t>トウ</t>
    </rPh>
    <rPh sb="19" eb="21">
      <t>バンゴウ</t>
    </rPh>
    <phoneticPr fontId="2"/>
  </si>
  <si>
    <t>法人番号</t>
    <rPh sb="0" eb="2">
      <t>ホウジン</t>
    </rPh>
    <rPh sb="2" eb="4">
      <t>バンゴウ</t>
    </rPh>
    <phoneticPr fontId="2"/>
  </si>
  <si>
    <t>履歴事項全部証明書等に記載の商号</t>
    <rPh sb="14" eb="16">
      <t>ショウゴウ</t>
    </rPh>
    <phoneticPr fontId="2"/>
  </si>
  <si>
    <t>法人名</t>
    <rPh sb="0" eb="2">
      <t>ホウジン</t>
    </rPh>
    <rPh sb="2" eb="3">
      <t>メイ</t>
    </rPh>
    <phoneticPr fontId="1"/>
  </si>
  <si>
    <t>履歴事項全部証明書等に記載の会社設立の年月日</t>
    <rPh sb="14" eb="16">
      <t>カイシャ</t>
    </rPh>
    <rPh sb="16" eb="18">
      <t>セツリツ</t>
    </rPh>
    <rPh sb="19" eb="22">
      <t>ネンガッピ</t>
    </rPh>
    <phoneticPr fontId="2"/>
  </si>
  <si>
    <t>基本情報</t>
    <rPh sb="0" eb="2">
      <t>キホン</t>
    </rPh>
    <rPh sb="2" eb="4">
      <t>ジョウホウ</t>
    </rPh>
    <phoneticPr fontId="2"/>
  </si>
  <si>
    <t>履歴事項全部証明書等に記載の本店の住所のうち郵便番号</t>
    <rPh sb="0" eb="9">
      <t>リレキジコウゼンブショウメイショ</t>
    </rPh>
    <rPh sb="9" eb="10">
      <t>トウ</t>
    </rPh>
    <rPh sb="11" eb="13">
      <t>キサイ</t>
    </rPh>
    <rPh sb="14" eb="16">
      <t>ホンテン</t>
    </rPh>
    <rPh sb="17" eb="19">
      <t>ジュウショ</t>
    </rPh>
    <rPh sb="22" eb="24">
      <t>ユウビン</t>
    </rPh>
    <rPh sb="24" eb="26">
      <t>バンゴウ</t>
    </rPh>
    <phoneticPr fontId="2"/>
  </si>
  <si>
    <t>履歴事項全部証明書等に記載の本店の住所のうち都道府県</t>
    <rPh sb="0" eb="9">
      <t>リレキジコウゼンブショウメイショ</t>
    </rPh>
    <rPh sb="9" eb="10">
      <t>トウ</t>
    </rPh>
    <rPh sb="11" eb="13">
      <t>キサイ</t>
    </rPh>
    <rPh sb="14" eb="16">
      <t>ホンテン</t>
    </rPh>
    <rPh sb="17" eb="19">
      <t>ジュウショ</t>
    </rPh>
    <rPh sb="22" eb="26">
      <t>トドウフケン</t>
    </rPh>
    <phoneticPr fontId="2"/>
  </si>
  <si>
    <t>履歴事項全部証明書等に記載の本店の住所のうち市区町村</t>
    <rPh sb="0" eb="9">
      <t>リレキジコウゼンブショウメイショ</t>
    </rPh>
    <rPh sb="9" eb="10">
      <t>トウ</t>
    </rPh>
    <rPh sb="11" eb="13">
      <t>キサイ</t>
    </rPh>
    <rPh sb="14" eb="16">
      <t>ホンテン</t>
    </rPh>
    <rPh sb="17" eb="19">
      <t>ジュウショ</t>
    </rPh>
    <rPh sb="22" eb="26">
      <t>シクチョウソン</t>
    </rPh>
    <phoneticPr fontId="2"/>
  </si>
  <si>
    <t>事業分類</t>
    <rPh sb="0" eb="2">
      <t>ジギョウ</t>
    </rPh>
    <rPh sb="2" eb="4">
      <t>ブンルイ</t>
    </rPh>
    <phoneticPr fontId="2"/>
  </si>
  <si>
    <t>日本標準産業分類上の自社の事業の中分類</t>
    <rPh sb="0" eb="2">
      <t>ニホン</t>
    </rPh>
    <rPh sb="2" eb="4">
      <t>ヒョウジュン</t>
    </rPh>
    <rPh sb="4" eb="6">
      <t>サンギョウ</t>
    </rPh>
    <rPh sb="6" eb="8">
      <t>ブンルイ</t>
    </rPh>
    <rPh sb="8" eb="9">
      <t>ウエ</t>
    </rPh>
    <rPh sb="10" eb="12">
      <t>ジシャ</t>
    </rPh>
    <rPh sb="13" eb="15">
      <t>ジギョウ</t>
    </rPh>
    <rPh sb="16" eb="19">
      <t>チュウブンルイ</t>
    </rPh>
    <phoneticPr fontId="2"/>
  </si>
  <si>
    <t>親会社</t>
    <rPh sb="0" eb="1">
      <t>オヤ</t>
    </rPh>
    <rPh sb="1" eb="3">
      <t>カイシャ</t>
    </rPh>
    <phoneticPr fontId="1"/>
  </si>
  <si>
    <t>株主持株比率が1位の株主の商号</t>
    <rPh sb="0" eb="2">
      <t>カブヌシ</t>
    </rPh>
    <rPh sb="2" eb="3">
      <t>モ</t>
    </rPh>
    <rPh sb="3" eb="4">
      <t>カブ</t>
    </rPh>
    <rPh sb="4" eb="6">
      <t>ヒリツ</t>
    </rPh>
    <rPh sb="8" eb="9">
      <t>クライ</t>
    </rPh>
    <rPh sb="10" eb="12">
      <t>カブヌシ</t>
    </rPh>
    <rPh sb="13" eb="15">
      <t>ショウゴウ</t>
    </rPh>
    <phoneticPr fontId="2"/>
  </si>
  <si>
    <t>株主持株比率が2位の株主の商号</t>
    <rPh sb="0" eb="2">
      <t>カブヌシ</t>
    </rPh>
    <rPh sb="2" eb="3">
      <t>モ</t>
    </rPh>
    <rPh sb="3" eb="4">
      <t>カブ</t>
    </rPh>
    <rPh sb="4" eb="6">
      <t>ヒリツ</t>
    </rPh>
    <rPh sb="8" eb="9">
      <t>クライ</t>
    </rPh>
    <rPh sb="10" eb="12">
      <t>カブヌシ</t>
    </rPh>
    <rPh sb="13" eb="15">
      <t>ショウゴウ</t>
    </rPh>
    <phoneticPr fontId="2"/>
  </si>
  <si>
    <t>株主持株比率が3位の株主の商号</t>
    <rPh sb="0" eb="2">
      <t>カブヌシ</t>
    </rPh>
    <rPh sb="2" eb="3">
      <t>モ</t>
    </rPh>
    <rPh sb="3" eb="4">
      <t>カブ</t>
    </rPh>
    <rPh sb="4" eb="6">
      <t>ヒリツ</t>
    </rPh>
    <rPh sb="8" eb="9">
      <t>クライ</t>
    </rPh>
    <rPh sb="10" eb="12">
      <t>カブヌシ</t>
    </rPh>
    <rPh sb="13" eb="15">
      <t>ショウゴウ</t>
    </rPh>
    <phoneticPr fontId="2"/>
  </si>
  <si>
    <t>株主持株比率が4位の株主の商号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</si>
  <si>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</si>
  <si>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株主持株比率が5位の株主の株主持株比率</t>
    <rPh sb="0" eb="2">
      <t>カブヌシ</t>
    </rPh>
    <rPh sb="2" eb="3">
      <t>モ</t>
    </rPh>
    <rPh sb="3" eb="4">
      <t>カブ</t>
    </rPh>
    <rPh sb="4" eb="6">
      <t>ヒリツ</t>
    </rPh>
    <rPh sb="8" eb="9">
      <t>クライ</t>
    </rPh>
    <rPh sb="10" eb="12">
      <t>カブヌシ</t>
    </rPh>
    <phoneticPr fontId="2"/>
  </si>
  <si>
    <t>株主持株比率が4位の株主の株主持株比率</t>
    <rPh sb="0" eb="2">
      <t>カブヌシ</t>
    </rPh>
    <rPh sb="2" eb="3">
      <t>モ</t>
    </rPh>
    <rPh sb="3" eb="4">
      <t>カブ</t>
    </rPh>
    <rPh sb="4" eb="6">
      <t>ヒリツ</t>
    </rPh>
    <rPh sb="8" eb="9">
      <t>クライ</t>
    </rPh>
    <rPh sb="10" eb="12">
      <t>カブヌシ</t>
    </rPh>
    <phoneticPr fontId="2"/>
  </si>
  <si>
    <t>株主持株比率が3位の株主の株主持株比率</t>
    <rPh sb="0" eb="2">
      <t>カブヌシ</t>
    </rPh>
    <rPh sb="2" eb="3">
      <t>モ</t>
    </rPh>
    <rPh sb="3" eb="4">
      <t>カブ</t>
    </rPh>
    <rPh sb="4" eb="6">
      <t>ヒリツ</t>
    </rPh>
    <rPh sb="8" eb="9">
      <t>クライ</t>
    </rPh>
    <rPh sb="10" eb="12">
      <t>カブヌシ</t>
    </rPh>
    <phoneticPr fontId="2"/>
  </si>
  <si>
    <t>株主持株比率が2位の株主の株主持株比率</t>
    <rPh sb="0" eb="2">
      <t>カブヌシ</t>
    </rPh>
    <rPh sb="2" eb="3">
      <t>モ</t>
    </rPh>
    <rPh sb="3" eb="4">
      <t>カブ</t>
    </rPh>
    <rPh sb="4" eb="6">
      <t>ヒリツ</t>
    </rPh>
    <rPh sb="8" eb="9">
      <t>クライ</t>
    </rPh>
    <rPh sb="10" eb="12">
      <t>カブヌシ</t>
    </rPh>
    <phoneticPr fontId="2"/>
  </si>
  <si>
    <t>株主持株比率が1位の株主の株主持株比率</t>
    <rPh sb="0" eb="2">
      <t>カブヌシ</t>
    </rPh>
    <rPh sb="2" eb="3">
      <t>モ</t>
    </rPh>
    <rPh sb="3" eb="4">
      <t>カブ</t>
    </rPh>
    <rPh sb="4" eb="6">
      <t>ヒリツ</t>
    </rPh>
    <rPh sb="8" eb="9">
      <t>クライ</t>
    </rPh>
    <rPh sb="10" eb="12">
      <t>カブヌシ</t>
    </rPh>
    <phoneticPr fontId="2"/>
  </si>
  <si>
    <t>関係者</t>
    <rPh sb="0" eb="3">
      <t>カンケイシャ</t>
    </rPh>
    <phoneticPr fontId="2"/>
  </si>
  <si>
    <t>法人の代表者の役職</t>
    <rPh sb="0" eb="2">
      <t>ホウジン</t>
    </rPh>
    <rPh sb="3" eb="6">
      <t>ダイヒョウシャ</t>
    </rPh>
    <rPh sb="7" eb="9">
      <t>ヤクショク</t>
    </rPh>
    <phoneticPr fontId="2"/>
  </si>
  <si>
    <t>法人の代表者の姓名のうち姓の漢字</t>
    <rPh sb="0" eb="2">
      <t>ホウジン</t>
    </rPh>
    <rPh sb="3" eb="6">
      <t>ダイヒョウシャ</t>
    </rPh>
    <rPh sb="7" eb="9">
      <t>セイメイ</t>
    </rPh>
    <rPh sb="12" eb="13">
      <t>セイ</t>
    </rPh>
    <rPh sb="14" eb="16">
      <t>カンジ</t>
    </rPh>
    <phoneticPr fontId="2"/>
  </si>
  <si>
    <t>法人の代表者の姓名のうち名の漢字</t>
    <rPh sb="0" eb="2">
      <t>ホウジン</t>
    </rPh>
    <rPh sb="3" eb="6">
      <t>ダイヒョウシャ</t>
    </rPh>
    <rPh sb="7" eb="9">
      <t>セイメイ</t>
    </rPh>
    <rPh sb="12" eb="13">
      <t>メイ</t>
    </rPh>
    <rPh sb="14" eb="16">
      <t>カンジ</t>
    </rPh>
    <phoneticPr fontId="2"/>
  </si>
  <si>
    <t>主たる担当者の役職</t>
    <rPh sb="0" eb="1">
      <t>シュ</t>
    </rPh>
    <rPh sb="3" eb="6">
      <t>タントウシャ</t>
    </rPh>
    <rPh sb="7" eb="9">
      <t>ヤクショク</t>
    </rPh>
    <phoneticPr fontId="2"/>
  </si>
  <si>
    <t>主たる担当者の所属部署</t>
    <rPh sb="0" eb="1">
      <t>シュ</t>
    </rPh>
    <rPh sb="3" eb="6">
      <t>タントウシャ</t>
    </rPh>
    <rPh sb="7" eb="9">
      <t>ショゾク</t>
    </rPh>
    <rPh sb="9" eb="11">
      <t>ブショ</t>
    </rPh>
    <phoneticPr fontId="2"/>
  </si>
  <si>
    <t>法人の代表者の性別</t>
    <rPh sb="7" eb="9">
      <t>セイベツ</t>
    </rPh>
    <phoneticPr fontId="2"/>
  </si>
  <si>
    <t>法人の代表者の生年月日</t>
    <rPh sb="7" eb="9">
      <t>セイネン</t>
    </rPh>
    <rPh sb="9" eb="11">
      <t>ガッピ</t>
    </rPh>
    <phoneticPr fontId="2"/>
  </si>
  <si>
    <t>主たる担当者の姓名のうち姓の漢字</t>
    <rPh sb="0" eb="1">
      <t>シュ</t>
    </rPh>
    <rPh sb="3" eb="6">
      <t>タントウシャ</t>
    </rPh>
    <rPh sb="7" eb="9">
      <t>セイメイ</t>
    </rPh>
    <rPh sb="12" eb="13">
      <t>セイ</t>
    </rPh>
    <rPh sb="14" eb="16">
      <t>カンジ</t>
    </rPh>
    <phoneticPr fontId="2"/>
  </si>
  <si>
    <t>主たる担当者の姓名のうち名の漢字</t>
    <rPh sb="0" eb="1">
      <t>シュ</t>
    </rPh>
    <rPh sb="3" eb="6">
      <t>タントウシャ</t>
    </rPh>
    <rPh sb="7" eb="9">
      <t>セイメイ</t>
    </rPh>
    <rPh sb="12" eb="13">
      <t>メイ</t>
    </rPh>
    <rPh sb="14" eb="16">
      <t>カンジ</t>
    </rPh>
    <phoneticPr fontId="2"/>
  </si>
  <si>
    <t>主たる担当者の連絡先となる電話番号</t>
    <rPh sb="0" eb="1">
      <t>シュ</t>
    </rPh>
    <rPh sb="3" eb="6">
      <t>タントウシャ</t>
    </rPh>
    <rPh sb="7" eb="10">
      <t>レンラクサキ</t>
    </rPh>
    <rPh sb="13" eb="15">
      <t>デンワ</t>
    </rPh>
    <rPh sb="15" eb="17">
      <t>バンゴウ</t>
    </rPh>
    <phoneticPr fontId="2"/>
  </si>
  <si>
    <t>主たる担当者の連絡先となるメールアドレス</t>
    <rPh sb="0" eb="1">
      <t>シュ</t>
    </rPh>
    <rPh sb="3" eb="6">
      <t>タントウシャ</t>
    </rPh>
    <rPh sb="7" eb="10">
      <t>レンラクサキ</t>
    </rPh>
    <phoneticPr fontId="2"/>
  </si>
  <si>
    <t>主たる担当者の勤務地の住所のうち郵便番号</t>
    <rPh sb="7" eb="10">
      <t>キンムチ</t>
    </rPh>
    <phoneticPr fontId="2"/>
  </si>
  <si>
    <t>主たる担当者の勤務地の住所のうち都道府県</t>
    <rPh sb="7" eb="10">
      <t>キンムチ</t>
    </rPh>
    <rPh sb="16" eb="20">
      <t>トドウフケン</t>
    </rPh>
    <phoneticPr fontId="2"/>
  </si>
  <si>
    <t>主たる担当者の勤務地の住所のうち市区町村</t>
    <rPh sb="7" eb="10">
      <t>キンムチ</t>
    </rPh>
    <rPh sb="16" eb="20">
      <t>シクチョウソン</t>
    </rPh>
    <phoneticPr fontId="2"/>
  </si>
  <si>
    <t>主たる担当者の勤務地の住所のうち市区町村に続く住所</t>
    <rPh sb="7" eb="10">
      <t>キンムチ</t>
    </rPh>
    <phoneticPr fontId="2"/>
  </si>
  <si>
    <t>他の担当者の所属部署</t>
    <rPh sb="0" eb="1">
      <t>ホカ</t>
    </rPh>
    <rPh sb="2" eb="5">
      <t>タントウシャ</t>
    </rPh>
    <rPh sb="6" eb="8">
      <t>ショゾク</t>
    </rPh>
    <rPh sb="8" eb="10">
      <t>ブショ</t>
    </rPh>
    <phoneticPr fontId="2"/>
  </si>
  <si>
    <t>他の担当者の役職</t>
    <rPh sb="2" eb="5">
      <t>タントウシャ</t>
    </rPh>
    <rPh sb="6" eb="8">
      <t>ヤクショク</t>
    </rPh>
    <phoneticPr fontId="2"/>
  </si>
  <si>
    <t>他の担当者の姓名のうち姓の漢字</t>
    <rPh sb="0" eb="1">
      <t>ホカ</t>
    </rPh>
    <rPh sb="2" eb="5">
      <t>タントウシャ</t>
    </rPh>
    <rPh sb="6" eb="8">
      <t>セイメイ</t>
    </rPh>
    <rPh sb="11" eb="12">
      <t>セイ</t>
    </rPh>
    <rPh sb="13" eb="15">
      <t>カンジ</t>
    </rPh>
    <phoneticPr fontId="2"/>
  </si>
  <si>
    <t>他の担当者の姓名のうち名の漢字</t>
    <rPh sb="0" eb="1">
      <t>ホカ</t>
    </rPh>
    <rPh sb="2" eb="5">
      <t>タントウシャ</t>
    </rPh>
    <rPh sb="6" eb="8">
      <t>セイメイ</t>
    </rPh>
    <rPh sb="11" eb="12">
      <t>メイ</t>
    </rPh>
    <rPh sb="13" eb="15">
      <t>カンジ</t>
    </rPh>
    <phoneticPr fontId="2"/>
  </si>
  <si>
    <t>他の担当者の連絡先となる電話番号</t>
    <rPh sb="0" eb="1">
      <t>ホカ</t>
    </rPh>
    <rPh sb="2" eb="5">
      <t>タントウシャ</t>
    </rPh>
    <rPh sb="6" eb="9">
      <t>レンラクサキ</t>
    </rPh>
    <rPh sb="12" eb="14">
      <t>デンワ</t>
    </rPh>
    <rPh sb="14" eb="16">
      <t>バンゴウ</t>
    </rPh>
    <phoneticPr fontId="2"/>
  </si>
  <si>
    <t>他の担当者の連絡先となるメールアドレス</t>
    <rPh sb="0" eb="1">
      <t>ホカ</t>
    </rPh>
    <rPh sb="2" eb="5">
      <t>タントウシャ</t>
    </rPh>
    <rPh sb="6" eb="9">
      <t>レンラクサキ</t>
    </rPh>
    <phoneticPr fontId="2"/>
  </si>
  <si>
    <t>他の担当者の勤務地の住所のうち郵便番号</t>
    <rPh sb="6" eb="9">
      <t>キンムチ</t>
    </rPh>
    <phoneticPr fontId="2"/>
  </si>
  <si>
    <t>他の担当者の勤務地の住所のうち都道府県</t>
    <rPh sb="6" eb="9">
      <t>キンムチ</t>
    </rPh>
    <rPh sb="15" eb="19">
      <t>トドウフケン</t>
    </rPh>
    <phoneticPr fontId="2"/>
  </si>
  <si>
    <t>他の担当者の勤務地の住所のうち市区町村</t>
    <rPh sb="6" eb="9">
      <t>キンムチ</t>
    </rPh>
    <rPh sb="15" eb="19">
      <t>シクチョウソン</t>
    </rPh>
    <phoneticPr fontId="2"/>
  </si>
  <si>
    <t>他の担当者の勤務地の住所のうち市区町村に続く住所</t>
    <rPh sb="6" eb="9">
      <t>キンムチ</t>
    </rPh>
    <phoneticPr fontId="2"/>
  </si>
  <si>
    <t>申請する補助金のメニュー</t>
    <rPh sb="0" eb="2">
      <t>シンセイ</t>
    </rPh>
    <rPh sb="4" eb="7">
      <t>ホジョキン</t>
    </rPh>
    <phoneticPr fontId="2"/>
  </si>
  <si>
    <t>同意事項</t>
    <rPh sb="0" eb="2">
      <t>ドウイ</t>
    </rPh>
    <rPh sb="2" eb="4">
      <t>ジコウ</t>
    </rPh>
    <phoneticPr fontId="2"/>
  </si>
  <si>
    <t>連結グループの最上位に位置する親会社の会社法人等番号（自らが最上位の親会社の場合には自社のものを記載）</t>
    <rPh sb="0" eb="2">
      <t>レンケツ</t>
    </rPh>
    <rPh sb="7" eb="10">
      <t>サイジョウイ</t>
    </rPh>
    <rPh sb="11" eb="13">
      <t>イチ</t>
    </rPh>
    <rPh sb="15" eb="16">
      <t>オヤ</t>
    </rPh>
    <rPh sb="16" eb="18">
      <t>カイシャ</t>
    </rPh>
    <rPh sb="19" eb="21">
      <t>カイシャ</t>
    </rPh>
    <rPh sb="21" eb="24">
      <t>ホウジンナド</t>
    </rPh>
    <rPh sb="24" eb="26">
      <t>バンゴウ</t>
    </rPh>
    <rPh sb="27" eb="28">
      <t>ミズカ</t>
    </rPh>
    <rPh sb="30" eb="33">
      <t>サイジョウイ</t>
    </rPh>
    <rPh sb="34" eb="35">
      <t>オヤ</t>
    </rPh>
    <rPh sb="35" eb="37">
      <t>カイシャ</t>
    </rPh>
    <rPh sb="38" eb="40">
      <t>バアイ</t>
    </rPh>
    <rPh sb="42" eb="44">
      <t>ジシャ</t>
    </rPh>
    <rPh sb="48" eb="50">
      <t>キサイ</t>
    </rPh>
    <phoneticPr fontId="2"/>
  </si>
  <si>
    <t>開発プラットフォーム、コンテンツ製作、流通プラットフォーム、その他から最も近い事業のバリューチェーンを選択</t>
    <rPh sb="0" eb="2">
      <t>カイハツ</t>
    </rPh>
    <rPh sb="16" eb="18">
      <t>セイサク</t>
    </rPh>
    <rPh sb="19" eb="21">
      <t>リュウツウ</t>
    </rPh>
    <rPh sb="32" eb="33">
      <t>ホカ</t>
    </rPh>
    <rPh sb="35" eb="36">
      <t>モット</t>
    </rPh>
    <rPh sb="37" eb="38">
      <t>チカ</t>
    </rPh>
    <rPh sb="39" eb="41">
      <t>ジギョウ</t>
    </rPh>
    <rPh sb="51" eb="53">
      <t>センタク</t>
    </rPh>
    <phoneticPr fontId="2"/>
  </si>
  <si>
    <t>法人全体の事業概要</t>
    <rPh sb="0" eb="2">
      <t>ホウジン</t>
    </rPh>
    <rPh sb="2" eb="4">
      <t>ゼンタイ</t>
    </rPh>
    <rPh sb="5" eb="9">
      <t>ジギョウガイヨウ</t>
    </rPh>
    <phoneticPr fontId="2"/>
  </si>
  <si>
    <t>法人全体の賃貸借対照表（B/S）</t>
    <rPh sb="0" eb="2">
      <t>ホウジン</t>
    </rPh>
    <rPh sb="2" eb="4">
      <t>ゼンタイ</t>
    </rPh>
    <rPh sb="5" eb="8">
      <t>チンタイシャク</t>
    </rPh>
    <rPh sb="8" eb="11">
      <t>タイショウヒョウ</t>
    </rPh>
    <phoneticPr fontId="1"/>
  </si>
  <si>
    <t>法人全体の損益計算書（P/L）</t>
    <rPh sb="0" eb="2">
      <t>ホウジン</t>
    </rPh>
    <rPh sb="2" eb="4">
      <t>ゼンタイ</t>
    </rPh>
    <rPh sb="5" eb="7">
      <t>ソンエキ</t>
    </rPh>
    <rPh sb="7" eb="10">
      <t>ケイサンショ</t>
    </rPh>
    <phoneticPr fontId="1"/>
  </si>
  <si>
    <t>賃貸借対照表に記載の資産総額</t>
    <rPh sb="0" eb="6">
      <t>チンタイシャクタイショウヒョウ</t>
    </rPh>
    <rPh sb="7" eb="9">
      <t>キサイ</t>
    </rPh>
    <rPh sb="10" eb="12">
      <t>シサン</t>
    </rPh>
    <rPh sb="12" eb="14">
      <t>ソウガク</t>
    </rPh>
    <phoneticPr fontId="2"/>
  </si>
  <si>
    <t>賃貸借対照表に記載の流動資産の額</t>
    <rPh sb="0" eb="6">
      <t>チンタイシャクタイショウヒョウ</t>
    </rPh>
    <rPh sb="7" eb="9">
      <t>キサイ</t>
    </rPh>
    <rPh sb="10" eb="12">
      <t>リュウドウ</t>
    </rPh>
    <rPh sb="12" eb="14">
      <t>シサン</t>
    </rPh>
    <rPh sb="15" eb="16">
      <t>ガク</t>
    </rPh>
    <phoneticPr fontId="2"/>
  </si>
  <si>
    <t>賃貸借対照表に記載の固定資産の額</t>
    <rPh sb="0" eb="6">
      <t>チンタイシャクタイショウヒョウ</t>
    </rPh>
    <rPh sb="7" eb="9">
      <t>キサイ</t>
    </rPh>
    <rPh sb="10" eb="14">
      <t>コテイシサン</t>
    </rPh>
    <rPh sb="15" eb="16">
      <t>ガク</t>
    </rPh>
    <phoneticPr fontId="2"/>
  </si>
  <si>
    <t>賃貸借対照表に記載の負債総額</t>
    <rPh sb="0" eb="6">
      <t>チンタイシャクタイショウヒョウ</t>
    </rPh>
    <rPh sb="7" eb="9">
      <t>キサイ</t>
    </rPh>
    <rPh sb="10" eb="12">
      <t>フサイ</t>
    </rPh>
    <rPh sb="12" eb="14">
      <t>ソウガク</t>
    </rPh>
    <phoneticPr fontId="2"/>
  </si>
  <si>
    <t>賃貸借対照表に記載の仕入債務の額</t>
    <rPh sb="10" eb="12">
      <t>シイ</t>
    </rPh>
    <rPh sb="12" eb="14">
      <t>サイム</t>
    </rPh>
    <rPh sb="15" eb="16">
      <t>ガク</t>
    </rPh>
    <phoneticPr fontId="2"/>
  </si>
  <si>
    <t>賃貸借対照表に記載の有利子負債の額</t>
    <rPh sb="10" eb="13">
      <t>ユウリシ</t>
    </rPh>
    <rPh sb="13" eb="15">
      <t>フサイ</t>
    </rPh>
    <rPh sb="16" eb="17">
      <t>ガク</t>
    </rPh>
    <phoneticPr fontId="2"/>
  </si>
  <si>
    <t>仕入債務</t>
    <rPh sb="0" eb="2">
      <t>シイ</t>
    </rPh>
    <rPh sb="2" eb="4">
      <t>サイム</t>
    </rPh>
    <phoneticPr fontId="3"/>
  </si>
  <si>
    <t>有利子負債</t>
    <rPh sb="0" eb="3">
      <t>ユウリシ</t>
    </rPh>
    <rPh sb="3" eb="5">
      <t>フサイ</t>
    </rPh>
    <phoneticPr fontId="3"/>
  </si>
  <si>
    <t>賃貸借対照表に記載の純資産総額</t>
    <rPh sb="10" eb="13">
      <t>ジュンシサン</t>
    </rPh>
    <rPh sb="13" eb="15">
      <t>ソウガク</t>
    </rPh>
    <phoneticPr fontId="2"/>
  </si>
  <si>
    <t>損益計算書に記載の売上高</t>
    <rPh sb="0" eb="2">
      <t>ソンエキ</t>
    </rPh>
    <rPh sb="2" eb="5">
      <t>ケイサンショ</t>
    </rPh>
    <rPh sb="6" eb="8">
      <t>キサイ</t>
    </rPh>
    <rPh sb="9" eb="12">
      <t>ウリアゲダカ</t>
    </rPh>
    <phoneticPr fontId="2"/>
  </si>
  <si>
    <t>売上高のうち国内での売上高</t>
    <rPh sb="0" eb="2">
      <t>ウリア</t>
    </rPh>
    <rPh sb="2" eb="3">
      <t>タカ</t>
    </rPh>
    <rPh sb="6" eb="8">
      <t>コクナイ</t>
    </rPh>
    <rPh sb="10" eb="12">
      <t>ウリア</t>
    </rPh>
    <rPh sb="12" eb="13">
      <t>タカ</t>
    </rPh>
    <phoneticPr fontId="2"/>
  </si>
  <si>
    <t>売上高のうち海外での売上高</t>
    <rPh sb="0" eb="2">
      <t>ウリア</t>
    </rPh>
    <rPh sb="2" eb="3">
      <t>タカ</t>
    </rPh>
    <rPh sb="6" eb="8">
      <t>カイガイ</t>
    </rPh>
    <rPh sb="10" eb="12">
      <t>ウリア</t>
    </rPh>
    <rPh sb="12" eb="13">
      <t>タカ</t>
    </rPh>
    <phoneticPr fontId="2"/>
  </si>
  <si>
    <t>日本法人が計上している海外売上高</t>
    <rPh sb="0" eb="2">
      <t>ニホン</t>
    </rPh>
    <rPh sb="2" eb="4">
      <t>ホウジン</t>
    </rPh>
    <rPh sb="5" eb="7">
      <t>ケイジョウ</t>
    </rPh>
    <rPh sb="11" eb="13">
      <t>カイガイ</t>
    </rPh>
    <rPh sb="13" eb="15">
      <t>ウリア</t>
    </rPh>
    <rPh sb="15" eb="16">
      <t>タカ</t>
    </rPh>
    <phoneticPr fontId="2"/>
  </si>
  <si>
    <t>海外の現地法人が計上している海外売上高</t>
    <rPh sb="0" eb="2">
      <t>カイガイ</t>
    </rPh>
    <rPh sb="3" eb="5">
      <t>ゲンチ</t>
    </rPh>
    <phoneticPr fontId="2"/>
  </si>
  <si>
    <t>海外売上高（重複）</t>
    <rPh sb="0" eb="2">
      <t>カイガイ</t>
    </rPh>
    <rPh sb="2" eb="4">
      <t>ウリア</t>
    </rPh>
    <rPh sb="4" eb="5">
      <t>タカ</t>
    </rPh>
    <rPh sb="6" eb="8">
      <t>チョウフク</t>
    </rPh>
    <phoneticPr fontId="2"/>
  </si>
  <si>
    <t>海外売上高（海外現地法人）</t>
    <rPh sb="0" eb="2">
      <t>カイガイ</t>
    </rPh>
    <rPh sb="2" eb="4">
      <t>ウリア</t>
    </rPh>
    <rPh sb="4" eb="5">
      <t>タカ</t>
    </rPh>
    <rPh sb="6" eb="8">
      <t>カイガイ</t>
    </rPh>
    <rPh sb="8" eb="10">
      <t>ゲンチ</t>
    </rPh>
    <rPh sb="10" eb="12">
      <t>ホウジン</t>
    </rPh>
    <phoneticPr fontId="2"/>
  </si>
  <si>
    <t>日本法人が海外の現地法人に対して計上している海外売上高</t>
    <rPh sb="0" eb="2">
      <t>ニホン</t>
    </rPh>
    <rPh sb="2" eb="4">
      <t>ホウジン</t>
    </rPh>
    <rPh sb="5" eb="7">
      <t>カイガイ</t>
    </rPh>
    <rPh sb="8" eb="10">
      <t>ゲンチ</t>
    </rPh>
    <rPh sb="10" eb="12">
      <t>ホウジン</t>
    </rPh>
    <rPh sb="13" eb="14">
      <t>タイ</t>
    </rPh>
    <rPh sb="16" eb="18">
      <t>ケイジョウ</t>
    </rPh>
    <rPh sb="22" eb="24">
      <t>カイガイ</t>
    </rPh>
    <rPh sb="24" eb="26">
      <t>ウリア</t>
    </rPh>
    <rPh sb="26" eb="27">
      <t>タカ</t>
    </rPh>
    <phoneticPr fontId="2"/>
  </si>
  <si>
    <t>損益計算書に記載の売上原価</t>
    <rPh sb="0" eb="2">
      <t>ソンエキ</t>
    </rPh>
    <rPh sb="2" eb="5">
      <t>ケイサンショ</t>
    </rPh>
    <rPh sb="6" eb="8">
      <t>キサイ</t>
    </rPh>
    <rPh sb="9" eb="11">
      <t>ウリアゲ</t>
    </rPh>
    <rPh sb="11" eb="13">
      <t>ゲンカ</t>
    </rPh>
    <phoneticPr fontId="2"/>
  </si>
  <si>
    <t>給与支給総額を従業員数で割った額</t>
    <rPh sb="0" eb="2">
      <t>キュウヨ</t>
    </rPh>
    <rPh sb="2" eb="4">
      <t>シキュウ</t>
    </rPh>
    <rPh sb="4" eb="6">
      <t>ソウガク</t>
    </rPh>
    <rPh sb="7" eb="10">
      <t>ジュウギョウイン</t>
    </rPh>
    <rPh sb="10" eb="11">
      <t>スウ</t>
    </rPh>
    <rPh sb="12" eb="13">
      <t>ワ</t>
    </rPh>
    <rPh sb="15" eb="16">
      <t>ガク</t>
    </rPh>
    <phoneticPr fontId="2"/>
  </si>
  <si>
    <t>万円</t>
    <rPh sb="0" eb="1">
      <t>マン</t>
    </rPh>
    <rPh sb="1" eb="2">
      <t>エン</t>
    </rPh>
    <phoneticPr fontId="2"/>
  </si>
  <si>
    <t>営業利益</t>
    <rPh sb="0" eb="2">
      <t>エイギョウ</t>
    </rPh>
    <rPh sb="2" eb="4">
      <t>リエキ</t>
    </rPh>
    <phoneticPr fontId="2"/>
  </si>
  <si>
    <t>法人税等を支払う前の利益</t>
    <rPh sb="0" eb="3">
      <t>ホウジンゼイ</t>
    </rPh>
    <rPh sb="3" eb="4">
      <t>トウ</t>
    </rPh>
    <rPh sb="5" eb="7">
      <t>シハラ</t>
    </rPh>
    <rPh sb="8" eb="9">
      <t>マエ</t>
    </rPh>
    <rPh sb="10" eb="12">
      <t>リエキ</t>
    </rPh>
    <phoneticPr fontId="2"/>
  </si>
  <si>
    <t>法人税等を支払った後の利益</t>
    <rPh sb="9" eb="10">
      <t>アト</t>
    </rPh>
    <phoneticPr fontId="2"/>
  </si>
  <si>
    <t>売上高債権÷（売上高÷365日）</t>
    <rPh sb="0" eb="2">
      <t>ウリア</t>
    </rPh>
    <rPh sb="2" eb="3">
      <t>タカ</t>
    </rPh>
    <rPh sb="3" eb="5">
      <t>サイケン</t>
    </rPh>
    <rPh sb="7" eb="9">
      <t>ウリア</t>
    </rPh>
    <rPh sb="9" eb="10">
      <t>タカ</t>
    </rPh>
    <rPh sb="14" eb="15">
      <t>ニチ</t>
    </rPh>
    <phoneticPr fontId="2"/>
  </si>
  <si>
    <t>売上債権回転日数+棚卸資産回転日数+仕入債務回転日数</t>
    <rPh sb="0" eb="2">
      <t>ウリア</t>
    </rPh>
    <rPh sb="2" eb="4">
      <t>サイケン</t>
    </rPh>
    <rPh sb="4" eb="6">
      <t>カイテン</t>
    </rPh>
    <rPh sb="6" eb="8">
      <t>ニッスウ</t>
    </rPh>
    <rPh sb="9" eb="10">
      <t>タナ</t>
    </rPh>
    <rPh sb="10" eb="11">
      <t>オロシ</t>
    </rPh>
    <rPh sb="11" eb="13">
      <t>シサン</t>
    </rPh>
    <rPh sb="13" eb="15">
      <t>カイテン</t>
    </rPh>
    <rPh sb="15" eb="17">
      <t>ニッスウ</t>
    </rPh>
    <rPh sb="18" eb="20">
      <t>シイ</t>
    </rPh>
    <rPh sb="20" eb="22">
      <t>サイム</t>
    </rPh>
    <rPh sb="22" eb="24">
      <t>カイテン</t>
    </rPh>
    <rPh sb="24" eb="26">
      <t>ニッスウ</t>
    </rPh>
    <phoneticPr fontId="2"/>
  </si>
  <si>
    <t>税引後営業利益÷（純資産総額+有利子負債）</t>
    <rPh sb="0" eb="2">
      <t>ゼイビ</t>
    </rPh>
    <rPh sb="2" eb="3">
      <t>ノチ</t>
    </rPh>
    <rPh sb="3" eb="5">
      <t>エイギョウ</t>
    </rPh>
    <rPh sb="5" eb="7">
      <t>リエキ</t>
    </rPh>
    <rPh sb="9" eb="12">
      <t>ジュンシサン</t>
    </rPh>
    <rPh sb="12" eb="14">
      <t>ソウガク</t>
    </rPh>
    <rPh sb="15" eb="18">
      <t>ユウリシ</t>
    </rPh>
    <rPh sb="18" eb="20">
      <t>フサイ</t>
    </rPh>
    <phoneticPr fontId="2"/>
  </si>
  <si>
    <t>税引後純利益÷純資産総額</t>
    <rPh sb="0" eb="2">
      <t>ゼイビ</t>
    </rPh>
    <rPh sb="2" eb="3">
      <t>ゴ</t>
    </rPh>
    <rPh sb="3" eb="6">
      <t>ジュンリエキ</t>
    </rPh>
    <rPh sb="7" eb="10">
      <t>ジュンシサン</t>
    </rPh>
    <rPh sb="10" eb="12">
      <t>ソウガク</t>
    </rPh>
    <phoneticPr fontId="2"/>
  </si>
  <si>
    <t>付加価値額÷従業員数</t>
    <rPh sb="0" eb="2">
      <t>フカ</t>
    </rPh>
    <rPh sb="2" eb="5">
      <t>カチガク</t>
    </rPh>
    <rPh sb="6" eb="9">
      <t>ジュウギョウイン</t>
    </rPh>
    <rPh sb="9" eb="10">
      <t>スウ</t>
    </rPh>
    <phoneticPr fontId="2"/>
  </si>
  <si>
    <t>仕入債務÷（売上原価÷365日）</t>
    <rPh sb="0" eb="2">
      <t>シイ</t>
    </rPh>
    <rPh sb="2" eb="4">
      <t>サイム</t>
    </rPh>
    <rPh sb="6" eb="8">
      <t>ウリア</t>
    </rPh>
    <rPh sb="8" eb="10">
      <t>ゲンカ</t>
    </rPh>
    <rPh sb="14" eb="15">
      <t>ニチ</t>
    </rPh>
    <phoneticPr fontId="2"/>
  </si>
  <si>
    <t>万円</t>
    <rPh sb="0" eb="2">
      <t>マンエン</t>
    </rPh>
    <phoneticPr fontId="2"/>
  </si>
  <si>
    <t>売上債権</t>
    <rPh sb="0" eb="2">
      <t>ウリア</t>
    </rPh>
    <rPh sb="2" eb="4">
      <t>サイケン</t>
    </rPh>
    <phoneticPr fontId="3"/>
  </si>
  <si>
    <t>賃貸借対照表に記載の売上債権の額</t>
    <rPh sb="0" eb="6">
      <t>チンタイシャクタイショウヒョウ</t>
    </rPh>
    <rPh sb="7" eb="9">
      <t>キサイ</t>
    </rPh>
    <rPh sb="10" eb="12">
      <t>ウリア</t>
    </rPh>
    <rPh sb="12" eb="14">
      <t>サイケン</t>
    </rPh>
    <rPh sb="15" eb="16">
      <t>ガク</t>
    </rPh>
    <phoneticPr fontId="2"/>
  </si>
  <si>
    <t>棚卸資産÷（売上原価÷365日）</t>
    <rPh sb="0" eb="2">
      <t>タナオロ</t>
    </rPh>
    <rPh sb="2" eb="4">
      <t>シサン</t>
    </rPh>
    <rPh sb="6" eb="8">
      <t>ウリア</t>
    </rPh>
    <rPh sb="8" eb="10">
      <t>ゲンカ</t>
    </rPh>
    <rPh sb="14" eb="15">
      <t>ニチ</t>
    </rPh>
    <phoneticPr fontId="2"/>
  </si>
  <si>
    <t>棚卸資産</t>
    <rPh sb="0" eb="2">
      <t>タナオロ</t>
    </rPh>
    <rPh sb="2" eb="4">
      <t>シサン</t>
    </rPh>
    <phoneticPr fontId="3"/>
  </si>
  <si>
    <t>賃貸借対照表に記載の棚卸資産の額</t>
    <rPh sb="0" eb="6">
      <t>チンタイシャクタイショウヒョウ</t>
    </rPh>
    <rPh sb="7" eb="9">
      <t>キサイ</t>
    </rPh>
    <rPh sb="10" eb="12">
      <t>タナオロ</t>
    </rPh>
    <rPh sb="12" eb="14">
      <t>シサン</t>
    </rPh>
    <rPh sb="15" eb="16">
      <t>ガク</t>
    </rPh>
    <phoneticPr fontId="2"/>
  </si>
  <si>
    <t>生産性指標</t>
    <rPh sb="0" eb="3">
      <t>セイサンセイ</t>
    </rPh>
    <rPh sb="3" eb="5">
      <t>シヒョウ</t>
    </rPh>
    <phoneticPr fontId="2"/>
  </si>
  <si>
    <t>収益性指標</t>
    <rPh sb="0" eb="3">
      <t>シュウエキセイ</t>
    </rPh>
    <rPh sb="3" eb="5">
      <t>シヒョウ</t>
    </rPh>
    <phoneticPr fontId="2"/>
  </si>
  <si>
    <t>回転日数指標</t>
    <rPh sb="0" eb="2">
      <t>カイテン</t>
    </rPh>
    <rPh sb="2" eb="4">
      <t>ニッスウ</t>
    </rPh>
    <rPh sb="4" eb="6">
      <t>シヒョウ</t>
    </rPh>
    <phoneticPr fontId="2"/>
  </si>
  <si>
    <t>財務健全性指標</t>
    <rPh sb="0" eb="2">
      <t>ザイム</t>
    </rPh>
    <rPh sb="2" eb="5">
      <t>ケンゼンセイ</t>
    </rPh>
    <rPh sb="5" eb="7">
      <t>シヒョウ</t>
    </rPh>
    <phoneticPr fontId="2"/>
  </si>
  <si>
    <t>自己資本比率</t>
    <rPh sb="0" eb="2">
      <t>ジコ</t>
    </rPh>
    <rPh sb="2" eb="4">
      <t>シホン</t>
    </rPh>
    <rPh sb="4" eb="6">
      <t>ヒリツ</t>
    </rPh>
    <phoneticPr fontId="2"/>
  </si>
  <si>
    <t>純資産総額÷総資産額</t>
    <rPh sb="0" eb="3">
      <t>ジュンシサン</t>
    </rPh>
    <rPh sb="3" eb="5">
      <t>ソウガク</t>
    </rPh>
    <rPh sb="6" eb="9">
      <t>ソウシサン</t>
    </rPh>
    <rPh sb="9" eb="10">
      <t>ガク</t>
    </rPh>
    <phoneticPr fontId="2"/>
  </si>
  <si>
    <t>法人全体の経営指標</t>
    <rPh sb="0" eb="2">
      <t>ホウジン</t>
    </rPh>
    <rPh sb="2" eb="4">
      <t>ゼンタイ</t>
    </rPh>
    <rPh sb="5" eb="7">
      <t>ケイエイ</t>
    </rPh>
    <rPh sb="7" eb="9">
      <t>シヒョウ</t>
    </rPh>
    <phoneticPr fontId="2"/>
  </si>
  <si>
    <t>無形固定資産</t>
    <rPh sb="0" eb="2">
      <t>ムケイ</t>
    </rPh>
    <rPh sb="2" eb="6">
      <t>コテイシサン</t>
    </rPh>
    <phoneticPr fontId="2"/>
  </si>
  <si>
    <t>有形固定資産</t>
    <rPh sb="0" eb="2">
      <t>ユウケイ</t>
    </rPh>
    <rPh sb="2" eb="6">
      <t>コテイシサン</t>
    </rPh>
    <phoneticPr fontId="2"/>
  </si>
  <si>
    <t>ソフトウェア</t>
    <phoneticPr fontId="2"/>
  </si>
  <si>
    <t>賃貸借対照表に記載の有形固定資産の額</t>
    <rPh sb="0" eb="6">
      <t>チンタイシャクタイショウヒョウ</t>
    </rPh>
    <rPh sb="7" eb="9">
      <t>キサイ</t>
    </rPh>
    <rPh sb="10" eb="12">
      <t>ユウケイ</t>
    </rPh>
    <rPh sb="12" eb="16">
      <t>コテイシサン</t>
    </rPh>
    <rPh sb="17" eb="18">
      <t>ガク</t>
    </rPh>
    <phoneticPr fontId="2"/>
  </si>
  <si>
    <t>賃貸借対照表に記載の無形固定資産の額</t>
    <rPh sb="0" eb="6">
      <t>チンタイシャクタイショウヒョウ</t>
    </rPh>
    <rPh sb="7" eb="9">
      <t>キサイ</t>
    </rPh>
    <rPh sb="10" eb="12">
      <t>ムケイ</t>
    </rPh>
    <rPh sb="12" eb="16">
      <t>コテイシサン</t>
    </rPh>
    <rPh sb="17" eb="18">
      <t>ガク</t>
    </rPh>
    <phoneticPr fontId="2"/>
  </si>
  <si>
    <t>投資指標</t>
    <rPh sb="0" eb="2">
      <t>トウシ</t>
    </rPh>
    <rPh sb="2" eb="4">
      <t>シヒョウ</t>
    </rPh>
    <phoneticPr fontId="2"/>
  </si>
  <si>
    <t>法人全体のキャッシュフロー計算書（C/F）</t>
    <rPh sb="0" eb="2">
      <t>ホウジン</t>
    </rPh>
    <rPh sb="2" eb="4">
      <t>ゼンタイ</t>
    </rPh>
    <rPh sb="13" eb="16">
      <t>ケイサンショ</t>
    </rPh>
    <phoneticPr fontId="2"/>
  </si>
  <si>
    <t>投資活動によるキャッシュフロー</t>
    <rPh sb="0" eb="2">
      <t>トウシ</t>
    </rPh>
    <rPh sb="2" eb="4">
      <t>カツドウ</t>
    </rPh>
    <phoneticPr fontId="2"/>
  </si>
  <si>
    <t>営業活動によるキャッシュフロー</t>
    <rPh sb="0" eb="2">
      <t>エイギョウ</t>
    </rPh>
    <rPh sb="2" eb="4">
      <t>カツドウ</t>
    </rPh>
    <phoneticPr fontId="2"/>
  </si>
  <si>
    <t>フリーキャッシュフロー</t>
    <phoneticPr fontId="2"/>
  </si>
  <si>
    <t>営業活動によるキャッシュフロー－投資活動によるキャッシュフロー</t>
    <rPh sb="0" eb="2">
      <t>エイギョウ</t>
    </rPh>
    <rPh sb="2" eb="4">
      <t>カツドウ</t>
    </rPh>
    <phoneticPr fontId="2"/>
  </si>
  <si>
    <t>キャッシュフロー</t>
    <phoneticPr fontId="2"/>
  </si>
  <si>
    <t>投資</t>
    <rPh sb="0" eb="2">
      <t>トウシ</t>
    </rPh>
    <phoneticPr fontId="2"/>
  </si>
  <si>
    <t>キャッシュフロー計算書に記載の現金及び現金同等物の期末残高</t>
    <rPh sb="12" eb="14">
      <t>キサイ</t>
    </rPh>
    <phoneticPr fontId="2"/>
  </si>
  <si>
    <t>現金同等物残高</t>
    <rPh sb="0" eb="2">
      <t>ゲンキン</t>
    </rPh>
    <rPh sb="2" eb="5">
      <t>ドウトウブツ</t>
    </rPh>
    <rPh sb="5" eb="7">
      <t>ザンダカ</t>
    </rPh>
    <phoneticPr fontId="2"/>
  </si>
  <si>
    <t>キャッシュストック</t>
    <phoneticPr fontId="2"/>
  </si>
  <si>
    <t>キャッシュフロー計算書に記載の有形固定資産の取得による支出の額</t>
    <rPh sb="30" eb="31">
      <t>ガク</t>
    </rPh>
    <phoneticPr fontId="2"/>
  </si>
  <si>
    <t>キャッシュフロー計算書に記載の営業活動によるキャッシュフローの額</t>
    <rPh sb="12" eb="14">
      <t>キサイ</t>
    </rPh>
    <rPh sb="15" eb="17">
      <t>エイギョウ</t>
    </rPh>
    <rPh sb="17" eb="19">
      <t>カツドウ</t>
    </rPh>
    <rPh sb="31" eb="32">
      <t>ガク</t>
    </rPh>
    <phoneticPr fontId="2"/>
  </si>
  <si>
    <t>キャッシュフロー計算書に記載の投資活動によるキャッシュフローの額</t>
    <rPh sb="12" eb="14">
      <t>キサイ</t>
    </rPh>
    <rPh sb="15" eb="17">
      <t>トウシ</t>
    </rPh>
    <rPh sb="17" eb="19">
      <t>カツドウ</t>
    </rPh>
    <rPh sb="31" eb="32">
      <t>ガク</t>
    </rPh>
    <phoneticPr fontId="2"/>
  </si>
  <si>
    <t>キャッシュフロー計算書に記載の無形固定資産の取得による支出の額</t>
    <rPh sb="15" eb="17">
      <t>ムケイ</t>
    </rPh>
    <phoneticPr fontId="2"/>
  </si>
  <si>
    <t>有形固定資産投資</t>
    <rPh sb="6" eb="8">
      <t>トウシ</t>
    </rPh>
    <phoneticPr fontId="2"/>
  </si>
  <si>
    <t>無形固定資産投資</t>
    <rPh sb="0" eb="2">
      <t>ムケイ</t>
    </rPh>
    <rPh sb="2" eb="6">
      <t>コテイシサン</t>
    </rPh>
    <rPh sb="6" eb="8">
      <t>トウシ</t>
    </rPh>
    <phoneticPr fontId="2"/>
  </si>
  <si>
    <t>法定福利費</t>
    <rPh sb="0" eb="2">
      <t>ホウテイ</t>
    </rPh>
    <rPh sb="2" eb="5">
      <t>フクリヒ</t>
    </rPh>
    <phoneticPr fontId="2"/>
  </si>
  <si>
    <t>福利厚生費</t>
    <rPh sb="0" eb="2">
      <t>フクリ</t>
    </rPh>
    <rPh sb="2" eb="5">
      <t>コウセイヒ</t>
    </rPh>
    <phoneticPr fontId="2"/>
  </si>
  <si>
    <t>従業員の給料・賞与及び役員報酬その他給与の総額</t>
    <rPh sb="0" eb="3">
      <t>ジュウギョウイン</t>
    </rPh>
    <rPh sb="4" eb="6">
      <t>キュウリョウ</t>
    </rPh>
    <rPh sb="7" eb="9">
      <t>ショウヨ</t>
    </rPh>
    <rPh sb="9" eb="10">
      <t>オヨ</t>
    </rPh>
    <rPh sb="11" eb="13">
      <t>ヤクイン</t>
    </rPh>
    <rPh sb="13" eb="15">
      <t>ホウシュウ</t>
    </rPh>
    <rPh sb="17" eb="18">
      <t>ホカ</t>
    </rPh>
    <rPh sb="18" eb="20">
      <t>キュウヨ</t>
    </rPh>
    <rPh sb="21" eb="23">
      <t>ソウガク</t>
    </rPh>
    <phoneticPr fontId="2"/>
  </si>
  <si>
    <t>健康保険料、介護保険料、厚生年金保険料、雇用保険料、労災保険料等の法定福利費</t>
    <rPh sb="0" eb="2">
      <t>ケンコウ</t>
    </rPh>
    <rPh sb="2" eb="5">
      <t>ホケンリョウ</t>
    </rPh>
    <rPh sb="6" eb="8">
      <t>カイゴ</t>
    </rPh>
    <rPh sb="8" eb="11">
      <t>ホケンリョウ</t>
    </rPh>
    <rPh sb="12" eb="14">
      <t>コウセイ</t>
    </rPh>
    <rPh sb="14" eb="16">
      <t>ネンキン</t>
    </rPh>
    <rPh sb="16" eb="19">
      <t>ホケンリョウ</t>
    </rPh>
    <rPh sb="20" eb="22">
      <t>コヨウ</t>
    </rPh>
    <rPh sb="22" eb="25">
      <t>ホケンリョウ</t>
    </rPh>
    <rPh sb="26" eb="28">
      <t>ロウサイ</t>
    </rPh>
    <rPh sb="28" eb="30">
      <t>ホケン</t>
    </rPh>
    <rPh sb="30" eb="31">
      <t>リョウ</t>
    </rPh>
    <rPh sb="31" eb="32">
      <t>トウ</t>
    </rPh>
    <rPh sb="33" eb="35">
      <t>ホウテイ</t>
    </rPh>
    <rPh sb="35" eb="38">
      <t>フクリヒ</t>
    </rPh>
    <phoneticPr fontId="2"/>
  </si>
  <si>
    <t>健康診断費用、結婚・出産祝等の福利厚生費</t>
    <rPh sb="0" eb="2">
      <t>ケンコウ</t>
    </rPh>
    <rPh sb="2" eb="4">
      <t>シンダン</t>
    </rPh>
    <rPh sb="4" eb="6">
      <t>ヒヨウ</t>
    </rPh>
    <rPh sb="7" eb="9">
      <t>ケッコン</t>
    </rPh>
    <rPh sb="10" eb="13">
      <t>シュッサンイワ</t>
    </rPh>
    <rPh sb="13" eb="14">
      <t>トウ</t>
    </rPh>
    <rPh sb="15" eb="17">
      <t>フクリ</t>
    </rPh>
    <rPh sb="17" eb="20">
      <t>コウセイヒ</t>
    </rPh>
    <phoneticPr fontId="2"/>
  </si>
  <si>
    <t>給与支給総額＋法定福利費＋福利厚生費</t>
    <rPh sb="0" eb="2">
      <t>キュウヨ</t>
    </rPh>
    <rPh sb="2" eb="4">
      <t>シキュウ</t>
    </rPh>
    <rPh sb="4" eb="6">
      <t>ソウガク</t>
    </rPh>
    <rPh sb="7" eb="9">
      <t>ホウテイ</t>
    </rPh>
    <rPh sb="9" eb="12">
      <t>フクリヒ</t>
    </rPh>
    <rPh sb="13" eb="15">
      <t>フクリ</t>
    </rPh>
    <rPh sb="15" eb="18">
      <t>コウセイヒ</t>
    </rPh>
    <phoneticPr fontId="2"/>
  </si>
  <si>
    <t>一人あたりIP投資額</t>
    <rPh sb="0" eb="2">
      <t>ヒトリ</t>
    </rPh>
    <rPh sb="7" eb="10">
      <t>トウシガク</t>
    </rPh>
    <phoneticPr fontId="2"/>
  </si>
  <si>
    <t>一人あたり人材投資額</t>
    <rPh sb="5" eb="7">
      <t>ジンザイ</t>
    </rPh>
    <rPh sb="7" eb="10">
      <t>トウシガク</t>
    </rPh>
    <phoneticPr fontId="2"/>
  </si>
  <si>
    <t>IP投資額÷従業員数</t>
    <rPh sb="2" eb="5">
      <t>トウシガク</t>
    </rPh>
    <rPh sb="6" eb="9">
      <t>ジュウギョウイン</t>
    </rPh>
    <rPh sb="9" eb="10">
      <t>スウ</t>
    </rPh>
    <phoneticPr fontId="2"/>
  </si>
  <si>
    <t>人材投資額÷従業員数</t>
    <rPh sb="0" eb="2">
      <t>ジンザイ</t>
    </rPh>
    <rPh sb="2" eb="5">
      <t>トウシガク</t>
    </rPh>
    <rPh sb="6" eb="9">
      <t>ジュウギョウイン</t>
    </rPh>
    <rPh sb="9" eb="10">
      <t>スウ</t>
    </rPh>
    <phoneticPr fontId="2"/>
  </si>
  <si>
    <t>セグメントの損益計算書（P/L）</t>
    <rPh sb="6" eb="8">
      <t>ソンエキ</t>
    </rPh>
    <rPh sb="8" eb="11">
      <t>ケイサンショ</t>
    </rPh>
    <phoneticPr fontId="1"/>
  </si>
  <si>
    <t>セグメントの経営指標</t>
    <rPh sb="6" eb="8">
      <t>ケイエイ</t>
    </rPh>
    <rPh sb="8" eb="10">
      <t>シヒョウ</t>
    </rPh>
    <phoneticPr fontId="2"/>
  </si>
  <si>
    <t>セグメントの事業概要</t>
    <rPh sb="6" eb="10">
      <t>ジギョウガイヨウ</t>
    </rPh>
    <phoneticPr fontId="2"/>
  </si>
  <si>
    <t>作品のタイトル（未決定の場合は仮称でも可）</t>
    <rPh sb="0" eb="2">
      <t>サクヒン</t>
    </rPh>
    <rPh sb="8" eb="11">
      <t>ミケッテイ</t>
    </rPh>
    <rPh sb="12" eb="14">
      <t>バアイ</t>
    </rPh>
    <rPh sb="15" eb="17">
      <t>カショウ</t>
    </rPh>
    <rPh sb="19" eb="20">
      <t>カ</t>
    </rPh>
    <phoneticPr fontId="2"/>
  </si>
  <si>
    <t>作品の主題歌の名称</t>
    <rPh sb="0" eb="2">
      <t>サクヒン</t>
    </rPh>
    <rPh sb="3" eb="6">
      <t>シュダイカ</t>
    </rPh>
    <rPh sb="7" eb="9">
      <t>メイショウ</t>
    </rPh>
    <phoneticPr fontId="2"/>
  </si>
  <si>
    <t>ゲーム、アニメ又は実写から作品の属する分野を1つ選択</t>
    <rPh sb="7" eb="8">
      <t>マタ</t>
    </rPh>
    <rPh sb="9" eb="11">
      <t>ジッシャ</t>
    </rPh>
    <rPh sb="13" eb="15">
      <t>サクヒン</t>
    </rPh>
    <rPh sb="16" eb="17">
      <t>ゾク</t>
    </rPh>
    <rPh sb="19" eb="21">
      <t>ブンヤ</t>
    </rPh>
    <rPh sb="24" eb="26">
      <t>センタク</t>
    </rPh>
    <phoneticPr fontId="2"/>
  </si>
  <si>
    <t>主たるプロデューサー１名の名前</t>
    <phoneticPr fontId="2"/>
  </si>
  <si>
    <t>主たるディレクター・監督１名の名前</t>
    <rPh sb="0" eb="1">
      <t>シュ</t>
    </rPh>
    <rPh sb="10" eb="12">
      <t>カントク</t>
    </rPh>
    <rPh sb="13" eb="14">
      <t>メイ</t>
    </rPh>
    <rPh sb="15" eb="17">
      <t>ナマエ</t>
    </rPh>
    <phoneticPr fontId="2"/>
  </si>
  <si>
    <t>主たるシナリオライター・脚本家1名の名前</t>
    <rPh sb="0" eb="1">
      <t>シュ</t>
    </rPh>
    <rPh sb="12" eb="15">
      <t>キャクホンカ</t>
    </rPh>
    <rPh sb="16" eb="17">
      <t>メイ</t>
    </rPh>
    <rPh sb="18" eb="20">
      <t>ナマエ</t>
    </rPh>
    <phoneticPr fontId="2"/>
  </si>
  <si>
    <t>主たるアートディレクター・作画監督1名の名前</t>
    <rPh sb="0" eb="1">
      <t>シュ</t>
    </rPh>
    <rPh sb="13" eb="15">
      <t>サクガ</t>
    </rPh>
    <rPh sb="15" eb="17">
      <t>カントク</t>
    </rPh>
    <rPh sb="18" eb="19">
      <t>メイ</t>
    </rPh>
    <rPh sb="20" eb="22">
      <t>ナマエ</t>
    </rPh>
    <phoneticPr fontId="2"/>
  </si>
  <si>
    <t>俳優</t>
    <rPh sb="0" eb="2">
      <t>ハイユウ</t>
    </rPh>
    <phoneticPr fontId="2"/>
  </si>
  <si>
    <t>主演俳優又は声優1名の名前</t>
    <rPh sb="0" eb="2">
      <t>シュエン</t>
    </rPh>
    <rPh sb="2" eb="4">
      <t>ハイユウ</t>
    </rPh>
    <rPh sb="4" eb="5">
      <t>マタ</t>
    </rPh>
    <rPh sb="6" eb="8">
      <t>セイユウ</t>
    </rPh>
    <rPh sb="9" eb="10">
      <t>メイ</t>
    </rPh>
    <rPh sb="11" eb="13">
      <t>ナマエ</t>
    </rPh>
    <phoneticPr fontId="2"/>
  </si>
  <si>
    <t>興行手数料、配給手数料、ストア手数料等</t>
    <rPh sb="0" eb="2">
      <t>コウギョウ</t>
    </rPh>
    <rPh sb="2" eb="5">
      <t>テスウリョウ</t>
    </rPh>
    <rPh sb="6" eb="8">
      <t>ハイキュウ</t>
    </rPh>
    <rPh sb="8" eb="11">
      <t>テスウリョウ</t>
    </rPh>
    <rPh sb="15" eb="18">
      <t>テスウリョウ</t>
    </rPh>
    <rPh sb="18" eb="19">
      <t>トウ</t>
    </rPh>
    <phoneticPr fontId="2"/>
  </si>
  <si>
    <t>国内の興行手数料、配給手数料、ストア手数料等</t>
    <rPh sb="0" eb="2">
      <t>コクナイ</t>
    </rPh>
    <rPh sb="3" eb="5">
      <t>コウギョウ</t>
    </rPh>
    <rPh sb="5" eb="8">
      <t>テスウリョウ</t>
    </rPh>
    <rPh sb="9" eb="11">
      <t>ハイキュウ</t>
    </rPh>
    <rPh sb="11" eb="14">
      <t>テスウリョウ</t>
    </rPh>
    <rPh sb="18" eb="21">
      <t>テスウリョウ</t>
    </rPh>
    <rPh sb="21" eb="22">
      <t>トウ</t>
    </rPh>
    <phoneticPr fontId="2"/>
  </si>
  <si>
    <t>作品の広告宣伝費（P＆A費）</t>
    <rPh sb="0" eb="2">
      <t>サクヒン</t>
    </rPh>
    <rPh sb="3" eb="5">
      <t>コウコク</t>
    </rPh>
    <rPh sb="5" eb="8">
      <t>センデンヒ</t>
    </rPh>
    <rPh sb="12" eb="13">
      <t>ヒ</t>
    </rPh>
    <phoneticPr fontId="2"/>
  </si>
  <si>
    <t>作品の国内向けの広告宣伝費（P＆A費）</t>
    <rPh sb="3" eb="5">
      <t>コクナイ</t>
    </rPh>
    <rPh sb="5" eb="6">
      <t>ム</t>
    </rPh>
    <phoneticPr fontId="2"/>
  </si>
  <si>
    <t>作品の海外向けの広告宣伝費（P＆A費）</t>
    <rPh sb="3" eb="5">
      <t>カイガイ</t>
    </rPh>
    <phoneticPr fontId="2"/>
  </si>
  <si>
    <t>制作印税</t>
    <rPh sb="0" eb="2">
      <t>セイサク</t>
    </rPh>
    <rPh sb="2" eb="4">
      <t>インゼイ</t>
    </rPh>
    <phoneticPr fontId="2"/>
  </si>
  <si>
    <t>作品の営業利益</t>
    <rPh sb="0" eb="2">
      <t>サクヒン</t>
    </rPh>
    <rPh sb="3" eb="5">
      <t>エイギョウ</t>
    </rPh>
    <rPh sb="5" eb="7">
      <t>リエキ</t>
    </rPh>
    <phoneticPr fontId="2"/>
  </si>
  <si>
    <t>出資比率</t>
    <rPh sb="0" eb="2">
      <t>シュッシ</t>
    </rPh>
    <rPh sb="2" eb="4">
      <t>ヒリツ</t>
    </rPh>
    <phoneticPr fontId="2"/>
  </si>
  <si>
    <t>社内ベンチャー</t>
    <rPh sb="0" eb="2">
      <t>シャナイ</t>
    </rPh>
    <phoneticPr fontId="2"/>
  </si>
  <si>
    <t>レベニューシェア率</t>
    <rPh sb="8" eb="9">
      <t>リツ</t>
    </rPh>
    <phoneticPr fontId="2"/>
  </si>
  <si>
    <t>制作印税その他レベニューシェアの成果に対する割合</t>
    <rPh sb="0" eb="2">
      <t>セイサク</t>
    </rPh>
    <rPh sb="2" eb="4">
      <t>インゼイ</t>
    </rPh>
    <rPh sb="6" eb="7">
      <t>ホカ</t>
    </rPh>
    <rPh sb="16" eb="18">
      <t>セイカ</t>
    </rPh>
    <rPh sb="19" eb="20">
      <t>タイ</t>
    </rPh>
    <rPh sb="22" eb="24">
      <t>ワリアイ</t>
    </rPh>
    <phoneticPr fontId="2"/>
  </si>
  <si>
    <t>連結グループの最上位に位置する親会社の商号（自らが最上位の親会社の場合には自社のものを記載）</t>
    <rPh sb="0" eb="2">
      <t>レンケツ</t>
    </rPh>
    <rPh sb="7" eb="10">
      <t>サイジョウイ</t>
    </rPh>
    <rPh sb="11" eb="13">
      <t>イチ</t>
    </rPh>
    <rPh sb="15" eb="16">
      <t>オヤ</t>
    </rPh>
    <rPh sb="16" eb="18">
      <t>カイシャ</t>
    </rPh>
    <rPh sb="19" eb="21">
      <t>ショウゴウ</t>
    </rPh>
    <phoneticPr fontId="2"/>
  </si>
  <si>
    <t>流通PFの国内売上高</t>
    <rPh sb="5" eb="7">
      <t>コクナイ</t>
    </rPh>
    <rPh sb="7" eb="9">
      <t>ウリア</t>
    </rPh>
    <rPh sb="9" eb="10">
      <t>タカ</t>
    </rPh>
    <phoneticPr fontId="2"/>
  </si>
  <si>
    <t>MAU数</t>
    <rPh sb="3" eb="4">
      <t>スウ</t>
    </rPh>
    <phoneticPr fontId="2"/>
  </si>
  <si>
    <t>有料会員数</t>
    <rPh sb="0" eb="5">
      <t>ユウリョウカイインスウ</t>
    </rPh>
    <phoneticPr fontId="2"/>
  </si>
  <si>
    <t>MAU単価</t>
    <rPh sb="3" eb="5">
      <t>タンカ</t>
    </rPh>
    <phoneticPr fontId="2"/>
  </si>
  <si>
    <t>売上高÷MAU数</t>
    <rPh sb="0" eb="2">
      <t>ウリア</t>
    </rPh>
    <rPh sb="2" eb="3">
      <t>タカ</t>
    </rPh>
    <rPh sb="7" eb="8">
      <t>スウ</t>
    </rPh>
    <phoneticPr fontId="2"/>
  </si>
  <si>
    <t>国内売上高÷国内MAU数</t>
    <rPh sb="0" eb="2">
      <t>コクナイ</t>
    </rPh>
    <rPh sb="2" eb="4">
      <t>ウリア</t>
    </rPh>
    <rPh sb="4" eb="5">
      <t>タカ</t>
    </rPh>
    <rPh sb="6" eb="8">
      <t>コクナイ</t>
    </rPh>
    <rPh sb="11" eb="12">
      <t>スウ</t>
    </rPh>
    <phoneticPr fontId="2"/>
  </si>
  <si>
    <t>海外売上高÷海外MAU数</t>
    <rPh sb="0" eb="2">
      <t>カイガイ</t>
    </rPh>
    <rPh sb="2" eb="4">
      <t>ウリア</t>
    </rPh>
    <rPh sb="4" eb="5">
      <t>タカ</t>
    </rPh>
    <rPh sb="6" eb="8">
      <t>カイガイ</t>
    </rPh>
    <rPh sb="11" eb="12">
      <t>スウ</t>
    </rPh>
    <phoneticPr fontId="2"/>
  </si>
  <si>
    <t>有料会員単価</t>
    <phoneticPr fontId="2"/>
  </si>
  <si>
    <t>国内有料会員単価</t>
    <rPh sb="0" eb="2">
      <t>コクナイ</t>
    </rPh>
    <rPh sb="6" eb="8">
      <t>タンカ</t>
    </rPh>
    <phoneticPr fontId="2"/>
  </si>
  <si>
    <t>海外有料会員単価</t>
    <rPh sb="0" eb="2">
      <t>カイガイ</t>
    </rPh>
    <rPh sb="6" eb="8">
      <t>タンカ</t>
    </rPh>
    <phoneticPr fontId="2"/>
  </si>
  <si>
    <t>売上高÷有料会員数</t>
    <rPh sb="0" eb="2">
      <t>ウリア</t>
    </rPh>
    <rPh sb="2" eb="3">
      <t>タカ</t>
    </rPh>
    <rPh sb="4" eb="6">
      <t>ユウリョウ</t>
    </rPh>
    <rPh sb="6" eb="8">
      <t>カイイン</t>
    </rPh>
    <rPh sb="8" eb="9">
      <t>スウ</t>
    </rPh>
    <phoneticPr fontId="2"/>
  </si>
  <si>
    <t>国内売上高÷国内有料会員数</t>
    <rPh sb="0" eb="2">
      <t>コクナイ</t>
    </rPh>
    <rPh sb="2" eb="4">
      <t>ウリア</t>
    </rPh>
    <rPh sb="4" eb="5">
      <t>タカ</t>
    </rPh>
    <rPh sb="6" eb="8">
      <t>コクナイ</t>
    </rPh>
    <rPh sb="8" eb="10">
      <t>ユウリョウ</t>
    </rPh>
    <rPh sb="10" eb="12">
      <t>カイイン</t>
    </rPh>
    <rPh sb="12" eb="13">
      <t>スウ</t>
    </rPh>
    <phoneticPr fontId="2"/>
  </si>
  <si>
    <t>海外売上高÷海外有料会員数</t>
    <rPh sb="0" eb="2">
      <t>カイガイ</t>
    </rPh>
    <rPh sb="2" eb="4">
      <t>ウリア</t>
    </rPh>
    <rPh sb="4" eb="5">
      <t>タカ</t>
    </rPh>
    <rPh sb="6" eb="8">
      <t>カイガイ</t>
    </rPh>
    <rPh sb="8" eb="10">
      <t>ユウリョウ</t>
    </rPh>
    <rPh sb="10" eb="12">
      <t>カイイン</t>
    </rPh>
    <rPh sb="12" eb="13">
      <t>スウ</t>
    </rPh>
    <phoneticPr fontId="2"/>
  </si>
  <si>
    <t>コンテンツの調達費</t>
    <rPh sb="6" eb="8">
      <t>チョウタツ</t>
    </rPh>
    <rPh sb="8" eb="9">
      <t>ヒ</t>
    </rPh>
    <phoneticPr fontId="2"/>
  </si>
  <si>
    <t>国内コンテンツの調達費</t>
    <rPh sb="0" eb="2">
      <t>コクナイ</t>
    </rPh>
    <rPh sb="8" eb="10">
      <t>チョウタツ</t>
    </rPh>
    <rPh sb="10" eb="11">
      <t>ヒ</t>
    </rPh>
    <phoneticPr fontId="2"/>
  </si>
  <si>
    <t>海外コンテンツの調達費</t>
    <rPh sb="0" eb="2">
      <t>カイガイ</t>
    </rPh>
    <rPh sb="8" eb="10">
      <t>チョウタツ</t>
    </rPh>
    <rPh sb="10" eb="11">
      <t>ヒ</t>
    </rPh>
    <phoneticPr fontId="2"/>
  </si>
  <si>
    <t>流通PFの広告宣伝費</t>
    <rPh sb="0" eb="2">
      <t>リュウツウ</t>
    </rPh>
    <rPh sb="5" eb="7">
      <t>コウコク</t>
    </rPh>
    <rPh sb="7" eb="10">
      <t>センデンヒ</t>
    </rPh>
    <phoneticPr fontId="2"/>
  </si>
  <si>
    <t>流通PFの国内向け広告宣伝費</t>
    <rPh sb="0" eb="2">
      <t>リュウツウ</t>
    </rPh>
    <rPh sb="5" eb="7">
      <t>コクナイ</t>
    </rPh>
    <rPh sb="7" eb="8">
      <t>ム</t>
    </rPh>
    <rPh sb="9" eb="11">
      <t>コウコク</t>
    </rPh>
    <rPh sb="11" eb="14">
      <t>センデンヒ</t>
    </rPh>
    <phoneticPr fontId="2"/>
  </si>
  <si>
    <t>流通PFの海外向け広告宣伝費</t>
    <rPh sb="0" eb="2">
      <t>リュウツウ</t>
    </rPh>
    <rPh sb="5" eb="7">
      <t>カイガイ</t>
    </rPh>
    <rPh sb="7" eb="8">
      <t>ム</t>
    </rPh>
    <rPh sb="9" eb="11">
      <t>コウコク</t>
    </rPh>
    <rPh sb="11" eb="14">
      <t>センデンヒ</t>
    </rPh>
    <phoneticPr fontId="2"/>
  </si>
  <si>
    <t>流通PFの営業利益</t>
    <rPh sb="0" eb="2">
      <t>リュウツウ</t>
    </rPh>
    <rPh sb="5" eb="7">
      <t>エイギョウ</t>
    </rPh>
    <rPh sb="7" eb="9">
      <t>リエキ</t>
    </rPh>
    <phoneticPr fontId="2"/>
  </si>
  <si>
    <t>件</t>
    <rPh sb="0" eb="1">
      <t>ケン</t>
    </rPh>
    <phoneticPr fontId="2"/>
  </si>
  <si>
    <t>海外の興行手数料、配給手数料、ストア手数料等</t>
    <rPh sb="0" eb="2">
      <t>カイガイ</t>
    </rPh>
    <rPh sb="3" eb="5">
      <t>コウギョウ</t>
    </rPh>
    <rPh sb="5" eb="8">
      <t>テスウリョウ</t>
    </rPh>
    <rPh sb="9" eb="11">
      <t>ハイキュウ</t>
    </rPh>
    <rPh sb="11" eb="14">
      <t>テスウリョウ</t>
    </rPh>
    <rPh sb="18" eb="21">
      <t>テスウリョウ</t>
    </rPh>
    <rPh sb="21" eb="22">
      <t>トウ</t>
    </rPh>
    <phoneticPr fontId="2"/>
  </si>
  <si>
    <t>出資比率＞0%</t>
    <rPh sb="0" eb="2">
      <t>シュッシ</t>
    </rPh>
    <rPh sb="2" eb="4">
      <t>ヒリツ</t>
    </rPh>
    <phoneticPr fontId="2"/>
  </si>
  <si>
    <t>プロモーションを実施する展示会、ライブ、デジタル又はその他イベント・メディアの名称</t>
    <rPh sb="8" eb="10">
      <t>ジッシ</t>
    </rPh>
    <rPh sb="12" eb="15">
      <t>テンジカイ</t>
    </rPh>
    <rPh sb="24" eb="25">
      <t>マタ</t>
    </rPh>
    <rPh sb="28" eb="29">
      <t>ホカ</t>
    </rPh>
    <rPh sb="39" eb="41">
      <t>メイショウ</t>
    </rPh>
    <phoneticPr fontId="2"/>
  </si>
  <si>
    <t>イベントを主催する法人又はメディアを運営する法人の名称</t>
    <rPh sb="5" eb="7">
      <t>シュサイ</t>
    </rPh>
    <rPh sb="9" eb="11">
      <t>ホウジン</t>
    </rPh>
    <rPh sb="11" eb="12">
      <t>マタ</t>
    </rPh>
    <rPh sb="18" eb="20">
      <t>ウンエイ</t>
    </rPh>
    <rPh sb="22" eb="24">
      <t>ホウジン</t>
    </rPh>
    <rPh sb="25" eb="27">
      <t>メイショウ</t>
    </rPh>
    <phoneticPr fontId="2"/>
  </si>
  <si>
    <t>イベントの開催期間又はメディアでの広報期間</t>
    <rPh sb="5" eb="7">
      <t>カイサイ</t>
    </rPh>
    <rPh sb="7" eb="9">
      <t>キカン</t>
    </rPh>
    <rPh sb="9" eb="10">
      <t>マタ</t>
    </rPh>
    <rPh sb="17" eb="19">
      <t>コウホウ</t>
    </rPh>
    <rPh sb="19" eb="21">
      <t>キカン</t>
    </rPh>
    <phoneticPr fontId="2"/>
  </si>
  <si>
    <t>閲覧者属性</t>
    <rPh sb="0" eb="3">
      <t>エツランシャ</t>
    </rPh>
    <rPh sb="3" eb="5">
      <t>ゾクセイ</t>
    </rPh>
    <phoneticPr fontId="2"/>
  </si>
  <si>
    <t>事業費</t>
    <rPh sb="0" eb="3">
      <t>ジギョウヒ</t>
    </rPh>
    <phoneticPr fontId="2"/>
  </si>
  <si>
    <t>収入</t>
    <rPh sb="0" eb="2">
      <t>シュウニュウ</t>
    </rPh>
    <phoneticPr fontId="2"/>
  </si>
  <si>
    <t>コンテンツ調達費</t>
    <rPh sb="5" eb="7">
      <t>チョウタツ</t>
    </rPh>
    <rPh sb="7" eb="8">
      <t>ヒ</t>
    </rPh>
    <phoneticPr fontId="2"/>
  </si>
  <si>
    <t>国内コンテンツ調達費</t>
    <rPh sb="0" eb="2">
      <t>コクナイ</t>
    </rPh>
    <phoneticPr fontId="2"/>
  </si>
  <si>
    <t>海外コンテンツ調達費</t>
    <rPh sb="0" eb="2">
      <t>カイガイ</t>
    </rPh>
    <phoneticPr fontId="2"/>
  </si>
  <si>
    <t>国内広告宣伝費</t>
    <rPh sb="0" eb="2">
      <t>コクナイ</t>
    </rPh>
    <phoneticPr fontId="2"/>
  </si>
  <si>
    <t>海外広告宣伝費</t>
    <rPh sb="0" eb="2">
      <t>カイガイ</t>
    </rPh>
    <phoneticPr fontId="2"/>
  </si>
  <si>
    <t>人</t>
    <rPh sb="0" eb="1">
      <t>ニン</t>
    </rPh>
    <phoneticPr fontId="2"/>
  </si>
  <si>
    <t>万人</t>
    <rPh sb="0" eb="1">
      <t>マン</t>
    </rPh>
    <rPh sb="1" eb="2">
      <t>ニン</t>
    </rPh>
    <phoneticPr fontId="2"/>
  </si>
  <si>
    <t>売上高-事業費</t>
    <rPh sb="0" eb="2">
      <t>ウリア</t>
    </rPh>
    <rPh sb="2" eb="3">
      <t>タカ</t>
    </rPh>
    <rPh sb="4" eb="7">
      <t>ジギョウヒ</t>
    </rPh>
    <phoneticPr fontId="2"/>
  </si>
  <si>
    <t>｛売上高（補助金あり）-売上高（補助金なし）｝÷補助金額</t>
    <rPh sb="1" eb="3">
      <t>ウリア</t>
    </rPh>
    <rPh sb="3" eb="4">
      <t>タカ</t>
    </rPh>
    <rPh sb="5" eb="8">
      <t>ホジョキン</t>
    </rPh>
    <rPh sb="12" eb="14">
      <t>ウリアゲ</t>
    </rPh>
    <rPh sb="14" eb="15">
      <t>ダカ</t>
    </rPh>
    <rPh sb="16" eb="19">
      <t>ホジョキン</t>
    </rPh>
    <rPh sb="24" eb="26">
      <t>ホジョ</t>
    </rPh>
    <rPh sb="26" eb="28">
      <t>キンガク</t>
    </rPh>
    <phoneticPr fontId="2"/>
  </si>
  <si>
    <t>無形固定資産のうちソフトウェアの額</t>
    <rPh sb="0" eb="2">
      <t>ムケイ</t>
    </rPh>
    <rPh sb="2" eb="6">
      <t>コテイシサン</t>
    </rPh>
    <rPh sb="16" eb="17">
      <t>ガク</t>
    </rPh>
    <phoneticPr fontId="2"/>
  </si>
  <si>
    <t>給与支給総額÷従業員数</t>
    <rPh sb="0" eb="2">
      <t>キュウヨ</t>
    </rPh>
    <rPh sb="2" eb="4">
      <t>シキュウ</t>
    </rPh>
    <rPh sb="4" eb="6">
      <t>ソウガク</t>
    </rPh>
    <rPh sb="7" eb="10">
      <t>ジュウギョウイン</t>
    </rPh>
    <rPh sb="10" eb="11">
      <t>スウ</t>
    </rPh>
    <phoneticPr fontId="2"/>
  </si>
  <si>
    <t>給与支給総額＋法定福利費＋福利厚生費+人材育成費</t>
    <rPh sb="0" eb="2">
      <t>キュウヨ</t>
    </rPh>
    <rPh sb="2" eb="4">
      <t>シキュウ</t>
    </rPh>
    <rPh sb="4" eb="6">
      <t>ソウガク</t>
    </rPh>
    <rPh sb="7" eb="9">
      <t>ホウテイ</t>
    </rPh>
    <rPh sb="9" eb="12">
      <t>フクリヒ</t>
    </rPh>
    <rPh sb="13" eb="15">
      <t>フクリ</t>
    </rPh>
    <rPh sb="15" eb="18">
      <t>コウセイヒ</t>
    </rPh>
    <rPh sb="19" eb="21">
      <t>ジンザイ</t>
    </rPh>
    <rPh sb="21" eb="23">
      <t>イクセイ</t>
    </rPh>
    <rPh sb="23" eb="24">
      <t>ヒ</t>
    </rPh>
    <phoneticPr fontId="2"/>
  </si>
  <si>
    <t>教育研修費</t>
    <rPh sb="0" eb="2">
      <t>キョウイク</t>
    </rPh>
    <rPh sb="2" eb="4">
      <t>ケンシュウ</t>
    </rPh>
    <rPh sb="4" eb="5">
      <t>ヒ</t>
    </rPh>
    <phoneticPr fontId="2"/>
  </si>
  <si>
    <t>従業員の能力開発等のために支出した額</t>
    <rPh sb="0" eb="3">
      <t>ジュウギョウイン</t>
    </rPh>
    <rPh sb="4" eb="6">
      <t>ノウリョク</t>
    </rPh>
    <rPh sb="6" eb="8">
      <t>カイハツ</t>
    </rPh>
    <rPh sb="8" eb="9">
      <t>トウ</t>
    </rPh>
    <rPh sb="13" eb="15">
      <t>シシュツ</t>
    </rPh>
    <rPh sb="17" eb="18">
      <t>ガク</t>
    </rPh>
    <phoneticPr fontId="2"/>
  </si>
  <si>
    <t>続編</t>
    <rPh sb="0" eb="2">
      <t>ゾクヘン</t>
    </rPh>
    <phoneticPr fontId="2"/>
  </si>
  <si>
    <t>人件費</t>
    <rPh sb="0" eb="3">
      <t>ジンケンヒ</t>
    </rPh>
    <phoneticPr fontId="2"/>
  </si>
  <si>
    <t>流通手数料</t>
    <rPh sb="0" eb="2">
      <t>リュウツウ</t>
    </rPh>
    <rPh sb="2" eb="5">
      <t>テスウリョウ</t>
    </rPh>
    <phoneticPr fontId="2"/>
  </si>
  <si>
    <t>国内流通手数料</t>
    <rPh sb="0" eb="2">
      <t>コクナイ</t>
    </rPh>
    <rPh sb="2" eb="4">
      <t>リュウツウ</t>
    </rPh>
    <rPh sb="4" eb="7">
      <t>テスウリョウ</t>
    </rPh>
    <phoneticPr fontId="2"/>
  </si>
  <si>
    <t>海外流通手数料</t>
    <rPh sb="0" eb="2">
      <t>カイガイ</t>
    </rPh>
    <rPh sb="2" eb="4">
      <t>リュウツウ</t>
    </rPh>
    <rPh sb="4" eb="7">
      <t>テスウリョウ</t>
    </rPh>
    <phoneticPr fontId="2"/>
  </si>
  <si>
    <t>株主所在地</t>
    <rPh sb="0" eb="2">
      <t>カブヌシ</t>
    </rPh>
    <rPh sb="2" eb="5">
      <t>ショザイチ</t>
    </rPh>
    <phoneticPr fontId="1"/>
  </si>
  <si>
    <t>海外配信・配給国数</t>
    <rPh sb="0" eb="2">
      <t>カイガイ</t>
    </rPh>
    <rPh sb="2" eb="4">
      <t>ハイシン</t>
    </rPh>
    <rPh sb="5" eb="7">
      <t>ハイキュウ</t>
    </rPh>
    <rPh sb="7" eb="9">
      <t>コクスウ</t>
    </rPh>
    <phoneticPr fontId="2"/>
  </si>
  <si>
    <t>製作費≧MAX（分野別下限値、企業別下限値）</t>
    <rPh sb="8" eb="11">
      <t>ブンヤベツ</t>
    </rPh>
    <rPh sb="11" eb="14">
      <t>カゲンチ</t>
    </rPh>
    <rPh sb="15" eb="18">
      <t>キギョウベツ</t>
    </rPh>
    <rPh sb="18" eb="21">
      <t>カゲンチ</t>
    </rPh>
    <phoneticPr fontId="2"/>
  </si>
  <si>
    <t>分野別下限値</t>
    <rPh sb="0" eb="2">
      <t>ブンヤ</t>
    </rPh>
    <rPh sb="2" eb="3">
      <t>ベツ</t>
    </rPh>
    <rPh sb="3" eb="6">
      <t>カゲンチ</t>
    </rPh>
    <phoneticPr fontId="2"/>
  </si>
  <si>
    <t>企業別下限値</t>
    <rPh sb="0" eb="3">
      <t>キギョウベツ</t>
    </rPh>
    <rPh sb="3" eb="6">
      <t>カゲンチ</t>
    </rPh>
    <phoneticPr fontId="2"/>
  </si>
  <si>
    <t>新規性</t>
    <rPh sb="0" eb="3">
      <t>シンキセイ</t>
    </rPh>
    <phoneticPr fontId="2"/>
  </si>
  <si>
    <t>TV</t>
    <phoneticPr fontId="2"/>
  </si>
  <si>
    <t>OTT</t>
    <phoneticPr fontId="2"/>
  </si>
  <si>
    <t>PC</t>
    <phoneticPr fontId="2"/>
  </si>
  <si>
    <t>モバイル</t>
    <phoneticPr fontId="2"/>
  </si>
  <si>
    <t>コンソール</t>
    <phoneticPr fontId="2"/>
  </si>
  <si>
    <t>出資者</t>
    <rPh sb="0" eb="3">
      <t>シュッシシャ</t>
    </rPh>
    <phoneticPr fontId="2"/>
  </si>
  <si>
    <t>1番の出資比率の出資者名</t>
    <rPh sb="1" eb="2">
      <t>バン</t>
    </rPh>
    <rPh sb="3" eb="7">
      <t>シュッシヒリツ</t>
    </rPh>
    <rPh sb="8" eb="10">
      <t>シュッシ</t>
    </rPh>
    <rPh sb="10" eb="11">
      <t>シャ</t>
    </rPh>
    <rPh sb="11" eb="12">
      <t>メイ</t>
    </rPh>
    <phoneticPr fontId="2"/>
  </si>
  <si>
    <t>1番の出資比率の出資者の出資比率</t>
    <rPh sb="12" eb="14">
      <t>シュッシ</t>
    </rPh>
    <rPh sb="14" eb="16">
      <t>ヒリツ</t>
    </rPh>
    <phoneticPr fontId="2"/>
  </si>
  <si>
    <t>出資者1</t>
    <rPh sb="0" eb="3">
      <t>シュッシシャ</t>
    </rPh>
    <phoneticPr fontId="2"/>
  </si>
  <si>
    <t>出資比率2</t>
    <rPh sb="0" eb="2">
      <t>シュッシ</t>
    </rPh>
    <rPh sb="2" eb="4">
      <t>ヒリツ</t>
    </rPh>
    <phoneticPr fontId="2"/>
  </si>
  <si>
    <t>出資者3</t>
    <rPh sb="0" eb="3">
      <t>シュッシシャ</t>
    </rPh>
    <phoneticPr fontId="2"/>
  </si>
  <si>
    <t>出資比率1</t>
    <rPh sb="0" eb="2">
      <t>シュッシ</t>
    </rPh>
    <rPh sb="2" eb="4">
      <t>ヒリツ</t>
    </rPh>
    <phoneticPr fontId="2"/>
  </si>
  <si>
    <t>出資者2</t>
    <rPh sb="0" eb="3">
      <t>シュッシシャ</t>
    </rPh>
    <phoneticPr fontId="2"/>
  </si>
  <si>
    <t>出資比率3</t>
    <rPh sb="0" eb="2">
      <t>シュッシ</t>
    </rPh>
    <rPh sb="2" eb="4">
      <t>ヒリツ</t>
    </rPh>
    <phoneticPr fontId="2"/>
  </si>
  <si>
    <t>出資者4</t>
    <rPh sb="0" eb="3">
      <t>シュッシシャ</t>
    </rPh>
    <phoneticPr fontId="2"/>
  </si>
  <si>
    <t>出資比率4</t>
    <rPh sb="0" eb="2">
      <t>シュッシ</t>
    </rPh>
    <rPh sb="2" eb="4">
      <t>ヒリツ</t>
    </rPh>
    <phoneticPr fontId="2"/>
  </si>
  <si>
    <t>出資者5</t>
    <rPh sb="0" eb="3">
      <t>シュッシシャ</t>
    </rPh>
    <phoneticPr fontId="2"/>
  </si>
  <si>
    <t>出資比率5</t>
    <rPh sb="0" eb="2">
      <t>シュッシ</t>
    </rPh>
    <rPh sb="2" eb="4">
      <t>ヒリツ</t>
    </rPh>
    <phoneticPr fontId="2"/>
  </si>
  <si>
    <t>2番の出資比率の出資者名</t>
    <rPh sb="1" eb="2">
      <t>バン</t>
    </rPh>
    <rPh sb="3" eb="7">
      <t>シュッシヒリツ</t>
    </rPh>
    <rPh sb="8" eb="10">
      <t>シュッシ</t>
    </rPh>
    <rPh sb="10" eb="11">
      <t>シャ</t>
    </rPh>
    <rPh sb="11" eb="12">
      <t>メイ</t>
    </rPh>
    <phoneticPr fontId="2"/>
  </si>
  <si>
    <t>2番の出資比率の出資者の出資比率</t>
    <rPh sb="12" eb="14">
      <t>シュッシ</t>
    </rPh>
    <rPh sb="14" eb="16">
      <t>ヒリツ</t>
    </rPh>
    <phoneticPr fontId="2"/>
  </si>
  <si>
    <t>3番の出資比率の出資者名</t>
    <rPh sb="1" eb="2">
      <t>バン</t>
    </rPh>
    <rPh sb="3" eb="7">
      <t>シュッシヒリツ</t>
    </rPh>
    <rPh sb="8" eb="10">
      <t>シュッシ</t>
    </rPh>
    <rPh sb="10" eb="11">
      <t>シャ</t>
    </rPh>
    <rPh sb="11" eb="12">
      <t>メイ</t>
    </rPh>
    <phoneticPr fontId="2"/>
  </si>
  <si>
    <t>3番の出資比率の出資者の出資比率</t>
    <rPh sb="12" eb="14">
      <t>シュッシ</t>
    </rPh>
    <rPh sb="14" eb="16">
      <t>ヒリツ</t>
    </rPh>
    <phoneticPr fontId="2"/>
  </si>
  <si>
    <t>5番の出資比率の出資者名</t>
    <rPh sb="1" eb="2">
      <t>バン</t>
    </rPh>
    <rPh sb="3" eb="7">
      <t>シュッシヒリツ</t>
    </rPh>
    <rPh sb="8" eb="10">
      <t>シュッシ</t>
    </rPh>
    <rPh sb="10" eb="11">
      <t>シャ</t>
    </rPh>
    <rPh sb="11" eb="12">
      <t>メイ</t>
    </rPh>
    <phoneticPr fontId="2"/>
  </si>
  <si>
    <t>5番の出資比率の出資者の出資比率</t>
    <rPh sb="12" eb="14">
      <t>シュッシ</t>
    </rPh>
    <rPh sb="14" eb="16">
      <t>ヒリツ</t>
    </rPh>
    <phoneticPr fontId="2"/>
  </si>
  <si>
    <t>4番の出資比率の出資者名</t>
    <rPh sb="1" eb="2">
      <t>バン</t>
    </rPh>
    <rPh sb="3" eb="7">
      <t>シュッシヒリツ</t>
    </rPh>
    <rPh sb="8" eb="10">
      <t>シュッシ</t>
    </rPh>
    <rPh sb="10" eb="11">
      <t>シャ</t>
    </rPh>
    <rPh sb="11" eb="12">
      <t>メイ</t>
    </rPh>
    <phoneticPr fontId="2"/>
  </si>
  <si>
    <t>4番の出資比率の出資者の出資比率</t>
    <rPh sb="12" eb="14">
      <t>シュッシ</t>
    </rPh>
    <rPh sb="14" eb="16">
      <t>ヒリツ</t>
    </rPh>
    <phoneticPr fontId="2"/>
  </si>
  <si>
    <t>PC、モバイル、コンソール、映画、TV、OTTから主たる配信・配給先を1つ選択</t>
    <rPh sb="14" eb="16">
      <t>エイガ</t>
    </rPh>
    <rPh sb="25" eb="26">
      <t>シュ</t>
    </rPh>
    <rPh sb="28" eb="30">
      <t>ハイシン</t>
    </rPh>
    <rPh sb="31" eb="33">
      <t>ハイキュウ</t>
    </rPh>
    <rPh sb="33" eb="34">
      <t>サキ</t>
    </rPh>
    <rPh sb="37" eb="39">
      <t>センタク</t>
    </rPh>
    <phoneticPr fontId="2"/>
  </si>
  <si>
    <t>売上高（二次）</t>
    <rPh sb="0" eb="2">
      <t>ウリア</t>
    </rPh>
    <rPh sb="2" eb="3">
      <t>タカ</t>
    </rPh>
    <rPh sb="4" eb="6">
      <t>ニジ</t>
    </rPh>
    <phoneticPr fontId="2"/>
  </si>
  <si>
    <t>国内売上高（二次）</t>
    <rPh sb="0" eb="2">
      <t>コクナイ</t>
    </rPh>
    <rPh sb="6" eb="8">
      <t>ニジ</t>
    </rPh>
    <phoneticPr fontId="2"/>
  </si>
  <si>
    <t>海外売上高（二次）</t>
    <rPh sb="0" eb="2">
      <t>カイガイ</t>
    </rPh>
    <rPh sb="6" eb="8">
      <t>ニジ</t>
    </rPh>
    <phoneticPr fontId="2"/>
  </si>
  <si>
    <t>売上高（一次）</t>
    <rPh sb="0" eb="2">
      <t>ウリア</t>
    </rPh>
    <rPh sb="2" eb="3">
      <t>タカ</t>
    </rPh>
    <rPh sb="4" eb="6">
      <t>イチジ</t>
    </rPh>
    <phoneticPr fontId="2"/>
  </si>
  <si>
    <t>国内売上高（一次）</t>
    <rPh sb="0" eb="2">
      <t>コクナイ</t>
    </rPh>
    <rPh sb="6" eb="8">
      <t>イチジ</t>
    </rPh>
    <phoneticPr fontId="2"/>
  </si>
  <si>
    <t>海外売上高（一次）</t>
    <rPh sb="0" eb="2">
      <t>カイガイ</t>
    </rPh>
    <rPh sb="6" eb="8">
      <t>イチジ</t>
    </rPh>
    <phoneticPr fontId="2"/>
  </si>
  <si>
    <t>興行収入その他消費者支払額</t>
    <rPh sb="0" eb="2">
      <t>コウギョウ</t>
    </rPh>
    <rPh sb="2" eb="4">
      <t>シュウニュウ</t>
    </rPh>
    <rPh sb="6" eb="7">
      <t>ホカ</t>
    </rPh>
    <rPh sb="7" eb="10">
      <t>ショウヒシャ</t>
    </rPh>
    <rPh sb="10" eb="13">
      <t>シハライガク</t>
    </rPh>
    <phoneticPr fontId="2"/>
  </si>
  <si>
    <t>国内の興行収入その他消費者支払額</t>
    <rPh sb="0" eb="2">
      <t>コクナイ</t>
    </rPh>
    <rPh sb="3" eb="5">
      <t>コウギョウ</t>
    </rPh>
    <rPh sb="5" eb="7">
      <t>シュウニュウ</t>
    </rPh>
    <rPh sb="9" eb="10">
      <t>ホカ</t>
    </rPh>
    <rPh sb="10" eb="13">
      <t>ショウヒシャ</t>
    </rPh>
    <rPh sb="13" eb="16">
      <t>シハライガク</t>
    </rPh>
    <phoneticPr fontId="2"/>
  </si>
  <si>
    <t>海外の興行収入その他消費者支払額</t>
    <rPh sb="0" eb="2">
      <t>カイガイ</t>
    </rPh>
    <rPh sb="3" eb="5">
      <t>コウギョウ</t>
    </rPh>
    <rPh sb="5" eb="7">
      <t>シュウニュウ</t>
    </rPh>
    <rPh sb="9" eb="10">
      <t>ホカ</t>
    </rPh>
    <rPh sb="10" eb="13">
      <t>ショウヒシャ</t>
    </rPh>
    <rPh sb="13" eb="16">
      <t>シハライガク</t>
    </rPh>
    <phoneticPr fontId="2"/>
  </si>
  <si>
    <t>放映権収入、グッズライセンス収入その他二次収入</t>
    <rPh sb="0" eb="3">
      <t>ホウエイケン</t>
    </rPh>
    <rPh sb="3" eb="5">
      <t>シュウニュウ</t>
    </rPh>
    <rPh sb="14" eb="16">
      <t>シュウニュウ</t>
    </rPh>
    <rPh sb="18" eb="19">
      <t>ホカ</t>
    </rPh>
    <rPh sb="19" eb="21">
      <t>ニジ</t>
    </rPh>
    <rPh sb="21" eb="23">
      <t>シュウニュウ</t>
    </rPh>
    <phoneticPr fontId="2"/>
  </si>
  <si>
    <t>国内の放映権収入、グッズライセンス収入その他二次収入</t>
    <rPh sb="0" eb="2">
      <t>コクナイ</t>
    </rPh>
    <rPh sb="3" eb="6">
      <t>ホウエイケン</t>
    </rPh>
    <rPh sb="6" eb="8">
      <t>シュウニュウ</t>
    </rPh>
    <rPh sb="17" eb="19">
      <t>シュウニュウ</t>
    </rPh>
    <rPh sb="21" eb="22">
      <t>ホカ</t>
    </rPh>
    <rPh sb="22" eb="24">
      <t>ニジ</t>
    </rPh>
    <rPh sb="24" eb="26">
      <t>シュウニュウ</t>
    </rPh>
    <phoneticPr fontId="2"/>
  </si>
  <si>
    <t>海外の放映権収入、グッズライセンス収入その他二次収入</t>
    <rPh sb="0" eb="2">
      <t>カイガイ</t>
    </rPh>
    <rPh sb="3" eb="6">
      <t>ホウエイケン</t>
    </rPh>
    <rPh sb="6" eb="8">
      <t>シュウニュウ</t>
    </rPh>
    <rPh sb="17" eb="19">
      <t>シュウニュウ</t>
    </rPh>
    <rPh sb="21" eb="22">
      <t>ホカ</t>
    </rPh>
    <rPh sb="22" eb="24">
      <t>ニジ</t>
    </rPh>
    <rPh sb="24" eb="26">
      <t>シュウニュウ</t>
    </rPh>
    <phoneticPr fontId="2"/>
  </si>
  <si>
    <t>アジャイル開発</t>
    <rPh sb="5" eb="7">
      <t>カイハツ</t>
    </rPh>
    <phoneticPr fontId="2"/>
  </si>
  <si>
    <t>開発方法</t>
    <rPh sb="0" eb="2">
      <t>カイハツ</t>
    </rPh>
    <rPh sb="2" eb="4">
      <t>ホウホウ</t>
    </rPh>
    <phoneticPr fontId="2"/>
  </si>
  <si>
    <t>百万円</t>
    <rPh sb="0" eb="3">
      <t>ヒャクマンエン</t>
    </rPh>
    <phoneticPr fontId="2"/>
  </si>
  <si>
    <t>ヵ国</t>
    <rPh sb="1" eb="2">
      <t>コク</t>
    </rPh>
    <phoneticPr fontId="2"/>
  </si>
  <si>
    <t>言語</t>
    <rPh sb="0" eb="2">
      <t>ゲンゴ</t>
    </rPh>
    <phoneticPr fontId="2"/>
  </si>
  <si>
    <t>●</t>
    <phoneticPr fontId="2"/>
  </si>
  <si>
    <t>ー</t>
    <phoneticPr fontId="2"/>
  </si>
  <si>
    <t>実施体制</t>
    <rPh sb="0" eb="2">
      <t>ジッシ</t>
    </rPh>
    <rPh sb="2" eb="4">
      <t>タイセイ</t>
    </rPh>
    <phoneticPr fontId="2"/>
  </si>
  <si>
    <t>補助上限額</t>
    <rPh sb="0" eb="2">
      <t>ホジョ</t>
    </rPh>
    <rPh sb="2" eb="5">
      <t>ジョウゲンガク</t>
    </rPh>
    <phoneticPr fontId="2"/>
  </si>
  <si>
    <t>IP新規創出支援（スタートアップ支援）</t>
    <rPh sb="16" eb="18">
      <t>シエン</t>
    </rPh>
    <phoneticPr fontId="2"/>
  </si>
  <si>
    <t>IP新規創出支援（新規IP企画支援）</t>
    <rPh sb="2" eb="4">
      <t>シンキ</t>
    </rPh>
    <rPh sb="4" eb="6">
      <t>ソウシュツ</t>
    </rPh>
    <rPh sb="6" eb="8">
      <t>シエン</t>
    </rPh>
    <rPh sb="9" eb="11">
      <t>シンキ</t>
    </rPh>
    <rPh sb="13" eb="15">
      <t>キカク</t>
    </rPh>
    <rPh sb="15" eb="17">
      <t>シエン</t>
    </rPh>
    <phoneticPr fontId="2"/>
  </si>
  <si>
    <t>大規模作品製作支援（ロケ誘致支援）</t>
    <rPh sb="0" eb="3">
      <t>ダイキボ</t>
    </rPh>
    <rPh sb="3" eb="5">
      <t>サクヒン</t>
    </rPh>
    <rPh sb="5" eb="7">
      <t>セイサク</t>
    </rPh>
    <rPh sb="7" eb="9">
      <t>シエン</t>
    </rPh>
    <rPh sb="12" eb="14">
      <t>ユウチ</t>
    </rPh>
    <rPh sb="14" eb="16">
      <t>シエン</t>
    </rPh>
    <phoneticPr fontId="2"/>
  </si>
  <si>
    <t>開発プラットフォーム構築支援</t>
    <rPh sb="0" eb="2">
      <t>カイハツ</t>
    </rPh>
    <rPh sb="10" eb="12">
      <t>コウチク</t>
    </rPh>
    <rPh sb="12" eb="14">
      <t>シエン</t>
    </rPh>
    <phoneticPr fontId="2"/>
  </si>
  <si>
    <t>流通プラットフォーム拡大支援</t>
    <rPh sb="0" eb="2">
      <t>リュウツウ</t>
    </rPh>
    <rPh sb="10" eb="12">
      <t>カクダイ</t>
    </rPh>
    <rPh sb="12" eb="14">
      <t>シエン</t>
    </rPh>
    <phoneticPr fontId="2"/>
  </si>
  <si>
    <t>海外展開支援（IP・エコシステム世界展開支援）</t>
    <rPh sb="0" eb="2">
      <t>カイガイ</t>
    </rPh>
    <rPh sb="2" eb="4">
      <t>テンカイ</t>
    </rPh>
    <rPh sb="4" eb="6">
      <t>シエン</t>
    </rPh>
    <rPh sb="16" eb="18">
      <t>セカイ</t>
    </rPh>
    <rPh sb="18" eb="20">
      <t>テンカイ</t>
    </rPh>
    <rPh sb="20" eb="22">
      <t>シエン</t>
    </rPh>
    <phoneticPr fontId="2"/>
  </si>
  <si>
    <t>海外展開支援（ローカライズ支援）</t>
    <rPh sb="0" eb="2">
      <t>カイガイ</t>
    </rPh>
    <rPh sb="2" eb="4">
      <t>テンカイ</t>
    </rPh>
    <rPh sb="4" eb="6">
      <t>シエン</t>
    </rPh>
    <rPh sb="13" eb="15">
      <t>シエン</t>
    </rPh>
    <phoneticPr fontId="2"/>
  </si>
  <si>
    <t>都道府県</t>
    <rPh sb="0" eb="4">
      <t>トドウフケン</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</si>
  <si>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</si>
  <si>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</si>
  <si>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</si>
  <si>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</si>
  <si>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</si>
  <si>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</si>
  <si>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</si>
  <si>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</si>
  <si>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</si>
  <si>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</si>
  <si>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</si>
  <si>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</si>
  <si>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</si>
  <si>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</si>
  <si>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</si>
  <si>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</si>
  <si>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</si>
  <si>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</si>
  <si>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</si>
  <si>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</si>
  <si>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</si>
  <si>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</si>
  <si>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</si>
  <si>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</si>
  <si>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</si>
  <si>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</si>
  <si>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</si>
  <si>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</si>
  <si>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</si>
  <si>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</si>
  <si>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</si>
  <si>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</si>
  <si>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</si>
  <si>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</si>
  <si>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</si>
  <si>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</si>
  <si>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</si>
  <si>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</si>
  <si>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</si>
  <si>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</si>
  <si>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</si>
  <si>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</si>
  <si>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</si>
  <si>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</si>
  <si>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</si>
  <si>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</si>
  <si>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</si>
  <si>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支援メニュー</t>
    <rPh sb="0" eb="2">
      <t>シエン</t>
    </rPh>
    <phoneticPr fontId="2"/>
  </si>
  <si>
    <t>同意/不同意</t>
    <rPh sb="0" eb="2">
      <t>ドウイ</t>
    </rPh>
    <rPh sb="3" eb="6">
      <t>フドウイ</t>
    </rPh>
    <phoneticPr fontId="2"/>
  </si>
  <si>
    <t>同意</t>
    <rPh sb="0" eb="2">
      <t>ドウイ</t>
    </rPh>
    <phoneticPr fontId="2"/>
  </si>
  <si>
    <t>不同意</t>
    <rPh sb="0" eb="3">
      <t>フドウイ</t>
    </rPh>
    <phoneticPr fontId="2"/>
  </si>
  <si>
    <t>ゲーム</t>
    <phoneticPr fontId="2"/>
  </si>
  <si>
    <t>アニメ</t>
    <phoneticPr fontId="2"/>
  </si>
  <si>
    <t>実写</t>
    <phoneticPr fontId="2"/>
  </si>
  <si>
    <t>音楽</t>
    <phoneticPr fontId="2"/>
  </si>
  <si>
    <t>その他</t>
    <phoneticPr fontId="2"/>
  </si>
  <si>
    <t>開発プラットフォーム</t>
    <phoneticPr fontId="2"/>
  </si>
  <si>
    <t>コンテンツ製作</t>
    <phoneticPr fontId="2"/>
  </si>
  <si>
    <t>流通プラットフォーム</t>
    <phoneticPr fontId="2"/>
  </si>
  <si>
    <t>会計年度</t>
    <rPh sb="0" eb="4">
      <t>カイケイネンド</t>
    </rPh>
    <phoneticPr fontId="2"/>
  </si>
  <si>
    <t>月</t>
    <rPh sb="0" eb="1">
      <t>ツキ</t>
    </rPh>
    <phoneticPr fontId="2"/>
  </si>
  <si>
    <t>会計年度の終了月</t>
    <rPh sb="0" eb="4">
      <t>カイケイネンド</t>
    </rPh>
    <rPh sb="5" eb="7">
      <t>シュウリョウ</t>
    </rPh>
    <rPh sb="7" eb="8">
      <t>ツキ</t>
    </rPh>
    <phoneticPr fontId="2"/>
  </si>
  <si>
    <t>2月</t>
    <rPh sb="1" eb="2">
      <t>ガツ</t>
    </rPh>
    <phoneticPr fontId="2"/>
  </si>
  <si>
    <t>1月</t>
    <rPh sb="1" eb="2">
      <t>ツキ</t>
    </rPh>
    <phoneticPr fontId="2"/>
  </si>
  <si>
    <t>3月</t>
  </si>
  <si>
    <t>4月</t>
  </si>
  <si>
    <t>5月</t>
  </si>
  <si>
    <t>6月</t>
  </si>
  <si>
    <t>7月</t>
  </si>
  <si>
    <t>8月</t>
  </si>
  <si>
    <t>9月</t>
  </si>
  <si>
    <t>10月</t>
  </si>
  <si>
    <t>11月</t>
  </si>
  <si>
    <t>12月</t>
  </si>
  <si>
    <t>分野1</t>
    <rPh sb="0" eb="2">
      <t>ブンヤ</t>
    </rPh>
    <phoneticPr fontId="2"/>
  </si>
  <si>
    <t>分野2</t>
    <rPh sb="0" eb="2">
      <t>ブンヤ</t>
    </rPh>
    <phoneticPr fontId="2"/>
  </si>
  <si>
    <t>実写</t>
    <rPh sb="0" eb="2">
      <t>ジッシャ</t>
    </rPh>
    <phoneticPr fontId="2"/>
  </si>
  <si>
    <t>自由記述</t>
    <rPh sb="0" eb="4">
      <t>ジユウキジュツ</t>
    </rPh>
    <phoneticPr fontId="2"/>
  </si>
  <si>
    <t>映画</t>
    <phoneticPr fontId="2"/>
  </si>
  <si>
    <t>YES/NO</t>
    <phoneticPr fontId="2"/>
  </si>
  <si>
    <t>YES</t>
    <phoneticPr fontId="2"/>
  </si>
  <si>
    <t>NO</t>
    <phoneticPr fontId="2"/>
  </si>
  <si>
    <t>主題歌の作曲家1名の名前</t>
    <rPh sb="0" eb="3">
      <t>シュダイカ</t>
    </rPh>
    <rPh sb="4" eb="7">
      <t>サッキョクカ</t>
    </rPh>
    <rPh sb="8" eb="9">
      <t>メイ</t>
    </rPh>
    <rPh sb="10" eb="12">
      <t>ナマエ</t>
    </rPh>
    <phoneticPr fontId="2"/>
  </si>
  <si>
    <t>主題歌の歌手1名の名前（グループの場合は1つのグループ名）</t>
    <rPh sb="0" eb="3">
      <t>シュダイカ</t>
    </rPh>
    <rPh sb="4" eb="6">
      <t>カシュ</t>
    </rPh>
    <rPh sb="7" eb="8">
      <t>メイ</t>
    </rPh>
    <rPh sb="9" eb="11">
      <t>ナマエ</t>
    </rPh>
    <rPh sb="17" eb="19">
      <t>バアイ</t>
    </rPh>
    <rPh sb="27" eb="28">
      <t>メイ</t>
    </rPh>
    <phoneticPr fontId="2"/>
  </si>
  <si>
    <t>作品の開発・制作のレベニューシェアに要する費用</t>
    <rPh sb="0" eb="2">
      <t>サクヒン</t>
    </rPh>
    <rPh sb="3" eb="5">
      <t>カイハツ</t>
    </rPh>
    <rPh sb="6" eb="8">
      <t>セイサク</t>
    </rPh>
    <rPh sb="18" eb="19">
      <t>ヨウ</t>
    </rPh>
    <rPh sb="21" eb="23">
      <t>ヒヨウ</t>
    </rPh>
    <phoneticPr fontId="2"/>
  </si>
  <si>
    <t>取得/未取得</t>
    <rPh sb="0" eb="2">
      <t>シュトク</t>
    </rPh>
    <rPh sb="3" eb="6">
      <t>ミシュトク</t>
    </rPh>
    <phoneticPr fontId="2"/>
  </si>
  <si>
    <t>取得予定</t>
    <rPh sb="0" eb="4">
      <t>シュトクヨテイ</t>
    </rPh>
    <phoneticPr fontId="2"/>
  </si>
  <si>
    <t>未取得</t>
    <rPh sb="0" eb="3">
      <t>ミシュトク</t>
    </rPh>
    <phoneticPr fontId="2"/>
  </si>
  <si>
    <t>取得済</t>
    <rPh sb="0" eb="2">
      <t>シュトク</t>
    </rPh>
    <rPh sb="2" eb="3">
      <t>ズ</t>
    </rPh>
    <phoneticPr fontId="2"/>
  </si>
  <si>
    <t>会社設置済</t>
    <rPh sb="0" eb="2">
      <t>カイシャ</t>
    </rPh>
    <rPh sb="2" eb="4">
      <t>セッチ</t>
    </rPh>
    <rPh sb="4" eb="5">
      <t>ズ</t>
    </rPh>
    <phoneticPr fontId="2"/>
  </si>
  <si>
    <t>会社設置予定</t>
    <rPh sb="0" eb="2">
      <t>カイシャ</t>
    </rPh>
    <rPh sb="2" eb="4">
      <t>セッチ</t>
    </rPh>
    <rPh sb="4" eb="6">
      <t>ヨテイ</t>
    </rPh>
    <phoneticPr fontId="2"/>
  </si>
  <si>
    <t>部署設置済</t>
    <rPh sb="0" eb="2">
      <t>ブショ</t>
    </rPh>
    <rPh sb="2" eb="4">
      <t>セッチ</t>
    </rPh>
    <rPh sb="4" eb="5">
      <t>ズ</t>
    </rPh>
    <phoneticPr fontId="2"/>
  </si>
  <si>
    <t>部署設置予定</t>
    <rPh sb="0" eb="2">
      <t>ブショ</t>
    </rPh>
    <rPh sb="2" eb="4">
      <t>セッチ</t>
    </rPh>
    <rPh sb="4" eb="6">
      <t>ヨテイ</t>
    </rPh>
    <phoneticPr fontId="2"/>
  </si>
  <si>
    <t>会社・部署未設置</t>
    <rPh sb="0" eb="2">
      <t>カイシャ</t>
    </rPh>
    <rPh sb="3" eb="5">
      <t>ブショ</t>
    </rPh>
    <rPh sb="5" eb="8">
      <t>ミセッチ</t>
    </rPh>
    <phoneticPr fontId="2"/>
  </si>
  <si>
    <t>新規IP＆新規シリーズ</t>
    <phoneticPr fontId="2"/>
  </si>
  <si>
    <t>新規IP＆従来シリーズ</t>
    <phoneticPr fontId="2"/>
  </si>
  <si>
    <t>従来IP＆新規シリーズ</t>
    <phoneticPr fontId="2"/>
  </si>
  <si>
    <t>従来IP＆従来シリーズ</t>
    <phoneticPr fontId="2"/>
  </si>
  <si>
    <t>大作続編</t>
    <rPh sb="0" eb="2">
      <t>タイサク</t>
    </rPh>
    <rPh sb="2" eb="4">
      <t>ゾクヘン</t>
    </rPh>
    <phoneticPr fontId="2"/>
  </si>
  <si>
    <t>非大作続編</t>
    <rPh sb="0" eb="1">
      <t>ヒ</t>
    </rPh>
    <rPh sb="1" eb="3">
      <t>タイサク</t>
    </rPh>
    <rPh sb="3" eb="5">
      <t>ゾクヘン</t>
    </rPh>
    <phoneticPr fontId="2"/>
  </si>
  <si>
    <t>共同制作</t>
    <rPh sb="0" eb="2">
      <t>キョウドウ</t>
    </rPh>
    <rPh sb="2" eb="4">
      <t>セイサク</t>
    </rPh>
    <phoneticPr fontId="2"/>
  </si>
  <si>
    <t>共同制作国</t>
    <rPh sb="0" eb="5">
      <t>キョウドウセイサクコク</t>
    </rPh>
    <phoneticPr fontId="2"/>
  </si>
  <si>
    <t>共同制作を行う場合は共同制作国を記載</t>
    <rPh sb="0" eb="4">
      <t>キョウドウセイサク</t>
    </rPh>
    <rPh sb="5" eb="6">
      <t>オコナ</t>
    </rPh>
    <rPh sb="7" eb="9">
      <t>バアイ</t>
    </rPh>
    <rPh sb="10" eb="15">
      <t>キョウドウセイサクコク</t>
    </rPh>
    <rPh sb="16" eb="18">
      <t>キサイ</t>
    </rPh>
    <phoneticPr fontId="2"/>
  </si>
  <si>
    <t>共同制作</t>
    <rPh sb="0" eb="4">
      <t>キョウドウセイサク</t>
    </rPh>
    <phoneticPr fontId="2"/>
  </si>
  <si>
    <t>日本出資比率</t>
    <rPh sb="0" eb="6">
      <t>ニホンシュッシヒリツ</t>
    </rPh>
    <phoneticPr fontId="2"/>
  </si>
  <si>
    <t>共同制作を行う場合は日本側の出資比率を記載</t>
    <rPh sb="10" eb="13">
      <t>ニホンガワ</t>
    </rPh>
    <rPh sb="14" eb="18">
      <t>シュッシヒリツ</t>
    </rPh>
    <rPh sb="19" eb="21">
      <t>キサイ</t>
    </rPh>
    <phoneticPr fontId="2"/>
  </si>
  <si>
    <t>国内撮影</t>
    <rPh sb="0" eb="4">
      <t>コクナイサツエイ</t>
    </rPh>
    <phoneticPr fontId="2"/>
  </si>
  <si>
    <t>国内ロケ比率</t>
    <rPh sb="0" eb="2">
      <t>コクナイ</t>
    </rPh>
    <rPh sb="4" eb="6">
      <t>ヒリツ</t>
    </rPh>
    <phoneticPr fontId="2"/>
  </si>
  <si>
    <t>撮影全体における日本でのロケ撮影の割合</t>
    <rPh sb="0" eb="4">
      <t>サツエイゼンタイ</t>
    </rPh>
    <rPh sb="8" eb="10">
      <t>ニホン</t>
    </rPh>
    <rPh sb="14" eb="16">
      <t>サツエイ</t>
    </rPh>
    <rPh sb="17" eb="19">
      <t>ワリアイ</t>
    </rPh>
    <phoneticPr fontId="2"/>
  </si>
  <si>
    <t>日本で主に撮影する都道府県</t>
    <rPh sb="0" eb="2">
      <t>ニホン</t>
    </rPh>
    <rPh sb="3" eb="4">
      <t>オモ</t>
    </rPh>
    <rPh sb="5" eb="7">
      <t>サツエイ</t>
    </rPh>
    <rPh sb="9" eb="13">
      <t>トドウフケン</t>
    </rPh>
    <phoneticPr fontId="2"/>
  </si>
  <si>
    <t>現地協力</t>
    <rPh sb="0" eb="2">
      <t>ゲンチ</t>
    </rPh>
    <rPh sb="2" eb="4">
      <t>キョウリョク</t>
    </rPh>
    <phoneticPr fontId="2"/>
  </si>
  <si>
    <t>来日スタッフ数</t>
    <rPh sb="0" eb="2">
      <t>ライニチ</t>
    </rPh>
    <rPh sb="6" eb="7">
      <t>スウ</t>
    </rPh>
    <phoneticPr fontId="2"/>
  </si>
  <si>
    <t>来日する海外スタッフの人数</t>
    <rPh sb="0" eb="2">
      <t>ライニチ</t>
    </rPh>
    <rPh sb="4" eb="6">
      <t>カイガイ</t>
    </rPh>
    <rPh sb="11" eb="13">
      <t>ニンズウ</t>
    </rPh>
    <phoneticPr fontId="2"/>
  </si>
  <si>
    <t>VFX</t>
    <phoneticPr fontId="2"/>
  </si>
  <si>
    <t>国内スタッフによるポストプロダクションにおけるVFX等の高度な編集作業の実施</t>
    <rPh sb="0" eb="2">
      <t>コクナイ</t>
    </rPh>
    <rPh sb="26" eb="27">
      <t>トウ</t>
    </rPh>
    <rPh sb="28" eb="30">
      <t>コウド</t>
    </rPh>
    <rPh sb="31" eb="35">
      <t>ヘンシュウサギョウ</t>
    </rPh>
    <rPh sb="36" eb="38">
      <t>ジッシ</t>
    </rPh>
    <phoneticPr fontId="2"/>
  </si>
  <si>
    <t>日本のシーン</t>
    <rPh sb="0" eb="2">
      <t>ニホン</t>
    </rPh>
    <phoneticPr fontId="2"/>
  </si>
  <si>
    <t>映像作品における日本のシーンの分数の見込み</t>
    <rPh sb="0" eb="4">
      <t>エイゾウサクヒン</t>
    </rPh>
    <rPh sb="8" eb="10">
      <t>ニホン</t>
    </rPh>
    <rPh sb="15" eb="17">
      <t>フンスウ</t>
    </rPh>
    <rPh sb="18" eb="20">
      <t>ミコ</t>
    </rPh>
    <phoneticPr fontId="2"/>
  </si>
  <si>
    <t>分</t>
    <rPh sb="0" eb="1">
      <t>ブン</t>
    </rPh>
    <phoneticPr fontId="2"/>
  </si>
  <si>
    <t>単価</t>
    <rPh sb="0" eb="2">
      <t>タンカ</t>
    </rPh>
    <phoneticPr fontId="2"/>
  </si>
  <si>
    <t>数量</t>
    <rPh sb="0" eb="2">
      <t>スウリョウ</t>
    </rPh>
    <phoneticPr fontId="2"/>
  </si>
  <si>
    <t>工程</t>
    <rPh sb="0" eb="2">
      <t>コウテイ</t>
    </rPh>
    <phoneticPr fontId="2"/>
  </si>
  <si>
    <t>経費</t>
    <rPh sb="0" eb="2">
      <t>ケイヒ</t>
    </rPh>
    <phoneticPr fontId="2"/>
  </si>
  <si>
    <t>審査基準</t>
    <rPh sb="0" eb="2">
      <t>シンサ</t>
    </rPh>
    <rPh sb="2" eb="4">
      <t>キジュン</t>
    </rPh>
    <phoneticPr fontId="2"/>
  </si>
  <si>
    <t>権利</t>
    <rPh sb="0" eb="2">
      <t>ケンリ</t>
    </rPh>
    <phoneticPr fontId="2"/>
  </si>
  <si>
    <t>IPの権利</t>
    <rPh sb="3" eb="5">
      <t>ケンリ</t>
    </rPh>
    <phoneticPr fontId="2"/>
  </si>
  <si>
    <t>プロモーション量</t>
    <rPh sb="7" eb="8">
      <t>リョウ</t>
    </rPh>
    <phoneticPr fontId="2"/>
  </si>
  <si>
    <t>IPの数</t>
    <rPh sb="3" eb="4">
      <t>カズ</t>
    </rPh>
    <phoneticPr fontId="2"/>
  </si>
  <si>
    <t>プロモーションするIPの数（企画・制作中(ワークインプログレス）の作品もIPとして計上可能）</t>
    <phoneticPr fontId="2"/>
  </si>
  <si>
    <t>政府支援の必要性</t>
    <phoneticPr fontId="2"/>
  </si>
  <si>
    <t>海外展開</t>
    <rPh sb="0" eb="2">
      <t>カイガイ</t>
    </rPh>
    <rPh sb="2" eb="4">
      <t>テンカイ</t>
    </rPh>
    <phoneticPr fontId="2"/>
  </si>
  <si>
    <t>展開国</t>
    <rPh sb="0" eb="2">
      <t>テンカイ</t>
    </rPh>
    <rPh sb="2" eb="3">
      <t>コク</t>
    </rPh>
    <phoneticPr fontId="2"/>
  </si>
  <si>
    <t>ユーザー</t>
    <phoneticPr fontId="2"/>
  </si>
  <si>
    <t>対象者</t>
    <rPh sb="0" eb="3">
      <t>タイショウシャ</t>
    </rPh>
    <phoneticPr fontId="2"/>
  </si>
  <si>
    <t>対象事業</t>
    <rPh sb="0" eb="2">
      <t>タイショウ</t>
    </rPh>
    <rPh sb="2" eb="4">
      <t>ジギョウ</t>
    </rPh>
    <phoneticPr fontId="2"/>
  </si>
  <si>
    <t>法人名</t>
    <rPh sb="0" eb="2">
      <t>ホウジン</t>
    </rPh>
    <rPh sb="2" eb="3">
      <t>メイ</t>
    </rPh>
    <phoneticPr fontId="2"/>
  </si>
  <si>
    <t>プロモーションするIPが主に該当する分野をゲーム、アニメ、マンガ、音楽、実写、キャラクター、文芸又は舞台から1分野のみ選択</t>
    <rPh sb="12" eb="13">
      <t>オモ</t>
    </rPh>
    <rPh sb="14" eb="16">
      <t>ガイトウ</t>
    </rPh>
    <rPh sb="18" eb="20">
      <t>ブンヤ</t>
    </rPh>
    <rPh sb="36" eb="38">
      <t>ジッシャ</t>
    </rPh>
    <rPh sb="46" eb="48">
      <t>ブンゲイ</t>
    </rPh>
    <rPh sb="48" eb="49">
      <t>マタ</t>
    </rPh>
    <rPh sb="50" eb="52">
      <t>ブタイ</t>
    </rPh>
    <rPh sb="55" eb="57">
      <t>ブンヤ</t>
    </rPh>
    <rPh sb="59" eb="61">
      <t>センタク</t>
    </rPh>
    <phoneticPr fontId="2"/>
  </si>
  <si>
    <t>プロモーション期間</t>
    <rPh sb="7" eb="9">
      <t>キカン</t>
    </rPh>
    <phoneticPr fontId="2"/>
  </si>
  <si>
    <t>対象者</t>
    <rPh sb="0" eb="2">
      <t>タイショウ</t>
    </rPh>
    <rPh sb="2" eb="3">
      <t>シャ</t>
    </rPh>
    <phoneticPr fontId="2"/>
  </si>
  <si>
    <t>プロモーションIP</t>
    <phoneticPr fontId="2"/>
  </si>
  <si>
    <t>イベント・メディア</t>
    <phoneticPr fontId="2"/>
  </si>
  <si>
    <t>イベント又はメディアの概要が分かる公式ホームページ等のURL（過去のイベント又はメディアでも可）</t>
    <rPh sb="4" eb="5">
      <t>マタ</t>
    </rPh>
    <rPh sb="11" eb="13">
      <t>ガイヨウ</t>
    </rPh>
    <rPh sb="14" eb="15">
      <t>ワ</t>
    </rPh>
    <rPh sb="17" eb="19">
      <t>コウシキ</t>
    </rPh>
    <rPh sb="25" eb="26">
      <t>トウ</t>
    </rPh>
    <rPh sb="31" eb="33">
      <t>カコ</t>
    </rPh>
    <rPh sb="38" eb="39">
      <t>マタ</t>
    </rPh>
    <rPh sb="46" eb="47">
      <t>カ</t>
    </rPh>
    <phoneticPr fontId="2"/>
  </si>
  <si>
    <t>主催・運営者名</t>
    <rPh sb="0" eb="2">
      <t>シュサイ</t>
    </rPh>
    <rPh sb="3" eb="6">
      <t>ウンエイシャ</t>
    </rPh>
    <rPh sb="6" eb="7">
      <t>メイ</t>
    </rPh>
    <phoneticPr fontId="2"/>
  </si>
  <si>
    <t>オーナーシップ</t>
    <phoneticPr fontId="2"/>
  </si>
  <si>
    <t>イベントの開催又はメディアでの広報の開始年月日</t>
    <rPh sb="5" eb="7">
      <t>カイサイ</t>
    </rPh>
    <rPh sb="7" eb="8">
      <t>マタ</t>
    </rPh>
    <rPh sb="15" eb="17">
      <t>コウホウ</t>
    </rPh>
    <rPh sb="18" eb="20">
      <t>カイシ</t>
    </rPh>
    <rPh sb="20" eb="23">
      <t>ネンガッピ</t>
    </rPh>
    <phoneticPr fontId="2"/>
  </si>
  <si>
    <t>イベントの開催又はメディアでの広報の終了年月日</t>
    <rPh sb="18" eb="20">
      <t>シュウリョウ</t>
    </rPh>
    <phoneticPr fontId="2"/>
  </si>
  <si>
    <t>プロモーション対象</t>
    <rPh sb="7" eb="9">
      <t>タイショウ</t>
    </rPh>
    <phoneticPr fontId="2"/>
  </si>
  <si>
    <t>イベント・メディアを閲覧する者の主たる属性を消費者又は法人から1つを選択</t>
    <rPh sb="10" eb="12">
      <t>エツラン</t>
    </rPh>
    <rPh sb="14" eb="15">
      <t>モノ</t>
    </rPh>
    <rPh sb="16" eb="17">
      <t>シュ</t>
    </rPh>
    <rPh sb="19" eb="21">
      <t>ゾクセイ</t>
    </rPh>
    <rPh sb="22" eb="25">
      <t>ショウヒシャ</t>
    </rPh>
    <rPh sb="25" eb="26">
      <t>マタ</t>
    </rPh>
    <rPh sb="27" eb="29">
      <t>ホウジン</t>
    </rPh>
    <rPh sb="34" eb="36">
      <t>センタク</t>
    </rPh>
    <phoneticPr fontId="2"/>
  </si>
  <si>
    <t>投資額</t>
    <rPh sb="0" eb="3">
      <t>トウシガク</t>
    </rPh>
    <phoneticPr fontId="2"/>
  </si>
  <si>
    <r>
      <t>収支（補助金</t>
    </r>
    <r>
      <rPr>
        <sz val="10"/>
        <color rgb="FFFF0000"/>
        <rFont val="Meiryo UI"/>
        <family val="3"/>
        <charset val="128"/>
      </rPr>
      <t>なし</t>
    </r>
    <r>
      <rPr>
        <sz val="10"/>
        <color theme="1"/>
        <rFont val="Meiryo UI"/>
        <family val="3"/>
        <charset val="128"/>
      </rPr>
      <t>）</t>
    </r>
    <rPh sb="0" eb="2">
      <t>シュウシ</t>
    </rPh>
    <phoneticPr fontId="2"/>
  </si>
  <si>
    <r>
      <t>収支（補助金</t>
    </r>
    <r>
      <rPr>
        <sz val="10"/>
        <color rgb="FFFF0000"/>
        <rFont val="Meiryo UI"/>
        <family val="3"/>
        <charset val="128"/>
      </rPr>
      <t>あり</t>
    </r>
    <r>
      <rPr>
        <sz val="10"/>
        <color theme="1"/>
        <rFont val="Meiryo UI"/>
        <family val="3"/>
        <charset val="128"/>
      </rPr>
      <t>）</t>
    </r>
    <rPh sb="0" eb="2">
      <t>シュウシ</t>
    </rPh>
    <rPh sb="3" eb="6">
      <t>ホジョキン</t>
    </rPh>
    <phoneticPr fontId="2"/>
  </si>
  <si>
    <t>｛投資額（補助金あり）-投資額（補助金なし）｝÷補助金額</t>
    <rPh sb="5" eb="8">
      <t>ホジョキン</t>
    </rPh>
    <rPh sb="16" eb="19">
      <t>ホジョキン</t>
    </rPh>
    <rPh sb="24" eb="26">
      <t>ホジョ</t>
    </rPh>
    <rPh sb="26" eb="28">
      <t>キンガク</t>
    </rPh>
    <phoneticPr fontId="2"/>
  </si>
  <si>
    <t>補助率＝1/2</t>
    <rPh sb="0" eb="3">
      <t>ホジョリツ</t>
    </rPh>
    <phoneticPr fontId="2"/>
  </si>
  <si>
    <t>概要</t>
    <rPh sb="0" eb="2">
      <t>ガイヨウ</t>
    </rPh>
    <phoneticPr fontId="2"/>
  </si>
  <si>
    <t>開始日</t>
    <rPh sb="0" eb="2">
      <t>カイシ</t>
    </rPh>
    <phoneticPr fontId="2"/>
  </si>
  <si>
    <t>日数</t>
    <rPh sb="0" eb="2">
      <t>ニッスウ</t>
    </rPh>
    <phoneticPr fontId="2"/>
  </si>
  <si>
    <t>終了日</t>
    <rPh sb="0" eb="3">
      <t>シュウリョウビ</t>
    </rPh>
    <phoneticPr fontId="2"/>
  </si>
  <si>
    <t>補助期間内の補助対象経費</t>
    <phoneticPr fontId="2"/>
  </si>
  <si>
    <t>補助期間外の経費</t>
  </si>
  <si>
    <t>補助対象経費</t>
    <phoneticPr fontId="2"/>
  </si>
  <si>
    <t>ライブ</t>
  </si>
  <si>
    <t>ライブ</t>
    <phoneticPr fontId="2"/>
  </si>
  <si>
    <t>凡例</t>
    <rPh sb="0" eb="2">
      <t>ハンレイ</t>
    </rPh>
    <phoneticPr fontId="2"/>
  </si>
  <si>
    <t>株式会社経済産業</t>
    <rPh sb="0" eb="2">
      <t>カブシキ</t>
    </rPh>
    <rPh sb="2" eb="4">
      <t>カイシャ</t>
    </rPh>
    <rPh sb="4" eb="6">
      <t>ケイザイ</t>
    </rPh>
    <rPh sb="6" eb="8">
      <t>サンギョウ</t>
    </rPh>
    <phoneticPr fontId="2"/>
  </si>
  <si>
    <t>マンガ</t>
    <phoneticPr fontId="2"/>
  </si>
  <si>
    <t>キャラクター</t>
    <phoneticPr fontId="2"/>
  </si>
  <si>
    <t>文芸</t>
    <rPh sb="0" eb="2">
      <t>ブンゲイ</t>
    </rPh>
    <phoneticPr fontId="2"/>
  </si>
  <si>
    <t>舞台</t>
    <rPh sb="0" eb="2">
      <t>ブタイ</t>
    </rPh>
    <phoneticPr fontId="2"/>
  </si>
  <si>
    <t>アニメ</t>
  </si>
  <si>
    <t>アニメエキスポ</t>
    <phoneticPr fontId="2"/>
  </si>
  <si>
    <t>https://www.xxx</t>
    <phoneticPr fontId="2"/>
  </si>
  <si>
    <t>プロモーション</t>
    <phoneticPr fontId="2"/>
  </si>
  <si>
    <t>展示会</t>
    <rPh sb="0" eb="3">
      <t>テンジカイ</t>
    </rPh>
    <phoneticPr fontId="2"/>
  </si>
  <si>
    <t>デジタル</t>
    <phoneticPr fontId="2"/>
  </si>
  <si>
    <t>プロジェクト1</t>
    <phoneticPr fontId="2"/>
  </si>
  <si>
    <t>プロジェクト2</t>
    <phoneticPr fontId="2"/>
  </si>
  <si>
    <t>プロジェクト3</t>
  </si>
  <si>
    <t>プロジェクト4</t>
  </si>
  <si>
    <t>プロジェクト5</t>
  </si>
  <si>
    <t>Music METI</t>
    <phoneticPr fontId="2"/>
  </si>
  <si>
    <t>Music USA</t>
    <phoneticPr fontId="2"/>
  </si>
  <si>
    <t>消費者</t>
    <rPh sb="0" eb="3">
      <t>ショウヒシャ</t>
    </rPh>
    <phoneticPr fontId="2"/>
  </si>
  <si>
    <t>属性</t>
    <rPh sb="0" eb="2">
      <t>ゾクセイ</t>
    </rPh>
    <phoneticPr fontId="2"/>
  </si>
  <si>
    <t>法人</t>
    <rPh sb="0" eb="2">
      <t>ホウジン</t>
    </rPh>
    <phoneticPr fontId="2"/>
  </si>
  <si>
    <t>YES</t>
  </si>
  <si>
    <t>主催・運営</t>
    <rPh sb="0" eb="2">
      <t>シュサイ</t>
    </rPh>
    <rPh sb="3" eb="5">
      <t>ウンエイ</t>
    </rPh>
    <phoneticPr fontId="2"/>
  </si>
  <si>
    <t>出展・出稿</t>
    <rPh sb="0" eb="2">
      <t>シュッテン</t>
    </rPh>
    <rPh sb="3" eb="5">
      <t>シュッコウ</t>
    </rPh>
    <phoneticPr fontId="2"/>
  </si>
  <si>
    <t>形式確認</t>
    <rPh sb="0" eb="2">
      <t>ケイシキ</t>
    </rPh>
    <rPh sb="2" eb="4">
      <t>カクニン</t>
    </rPh>
    <phoneticPr fontId="2"/>
  </si>
  <si>
    <t>要件確認</t>
    <rPh sb="0" eb="2">
      <t>ヨウケン</t>
    </rPh>
    <rPh sb="2" eb="4">
      <t>カクニン</t>
    </rPh>
    <phoneticPr fontId="2"/>
  </si>
  <si>
    <t>スコア</t>
    <phoneticPr fontId="2"/>
  </si>
  <si>
    <t>採点</t>
    <rPh sb="0" eb="2">
      <t>サイテン</t>
    </rPh>
    <phoneticPr fontId="2"/>
  </si>
  <si>
    <t>要件指標</t>
    <rPh sb="0" eb="2">
      <t>ヨウケン</t>
    </rPh>
    <rPh sb="2" eb="4">
      <t>シヒョウ</t>
    </rPh>
    <phoneticPr fontId="2"/>
  </si>
  <si>
    <t>順位</t>
    <rPh sb="0" eb="2">
      <t>ジュンイ</t>
    </rPh>
    <phoneticPr fontId="2"/>
  </si>
  <si>
    <t>ROI指標</t>
    <rPh sb="3" eb="5">
      <t>シヒョウ</t>
    </rPh>
    <phoneticPr fontId="2"/>
  </si>
  <si>
    <t>点</t>
    <rPh sb="0" eb="1">
      <t>テン</t>
    </rPh>
    <phoneticPr fontId="2"/>
  </si>
  <si>
    <t>位</t>
    <rPh sb="0" eb="1">
      <t>クライ</t>
    </rPh>
    <phoneticPr fontId="2"/>
  </si>
  <si>
    <t>申請者は記載不要</t>
    <rPh sb="0" eb="3">
      <t>シンセイシャ</t>
    </rPh>
    <rPh sb="4" eb="6">
      <t>キサイ</t>
    </rPh>
    <rPh sb="6" eb="8">
      <t>フヨウ</t>
    </rPh>
    <phoneticPr fontId="2"/>
  </si>
  <si>
    <t>蓋然性</t>
    <rPh sb="0" eb="3">
      <t>ガイゼンセイ</t>
    </rPh>
    <phoneticPr fontId="2"/>
  </si>
  <si>
    <t>掲載するメディアを運営する法人の名称</t>
    <rPh sb="0" eb="2">
      <t>ケイサイ</t>
    </rPh>
    <rPh sb="9" eb="11">
      <t>ウンエイ</t>
    </rPh>
    <rPh sb="13" eb="15">
      <t>ホウジン</t>
    </rPh>
    <rPh sb="16" eb="18">
      <t>メイショウ</t>
    </rPh>
    <phoneticPr fontId="2"/>
  </si>
  <si>
    <t>ローカライズ量</t>
    <rPh sb="6" eb="7">
      <t>リョウ</t>
    </rPh>
    <phoneticPr fontId="2"/>
  </si>
  <si>
    <t>ローカライズするIPの数</t>
    <phoneticPr fontId="2"/>
  </si>
  <si>
    <t>作品数×言語数</t>
    <rPh sb="0" eb="2">
      <t>サクヒン</t>
    </rPh>
    <rPh sb="2" eb="3">
      <t>スウ</t>
    </rPh>
    <rPh sb="4" eb="6">
      <t>ゲンゴ</t>
    </rPh>
    <rPh sb="6" eb="7">
      <t>スウ</t>
    </rPh>
    <phoneticPr fontId="2"/>
  </si>
  <si>
    <t>作品数</t>
    <rPh sb="0" eb="3">
      <t>サクヒンスウ</t>
    </rPh>
    <phoneticPr fontId="2"/>
  </si>
  <si>
    <t>言語数</t>
    <rPh sb="0" eb="2">
      <t>ゲンゴ</t>
    </rPh>
    <rPh sb="2" eb="3">
      <t>スウ</t>
    </rPh>
    <phoneticPr fontId="2"/>
  </si>
  <si>
    <t>売上高-総経費</t>
    <rPh sb="0" eb="2">
      <t>ウリア</t>
    </rPh>
    <rPh sb="2" eb="3">
      <t>タカ</t>
    </rPh>
    <rPh sb="4" eb="7">
      <t>ソウケイヒ</t>
    </rPh>
    <phoneticPr fontId="2"/>
  </si>
  <si>
    <t>Animation METI</t>
    <phoneticPr fontId="2"/>
  </si>
  <si>
    <t>OTT</t>
  </si>
  <si>
    <t>Animation OTT</t>
    <phoneticPr fontId="2"/>
  </si>
  <si>
    <t>Animation USA</t>
    <phoneticPr fontId="2"/>
  </si>
  <si>
    <t>自社運営</t>
    <rPh sb="0" eb="2">
      <t>ジシャ</t>
    </rPh>
    <rPh sb="2" eb="4">
      <t>ウンエイ</t>
    </rPh>
    <phoneticPr fontId="2"/>
  </si>
  <si>
    <t>他社運営</t>
    <rPh sb="0" eb="2">
      <t>タシャ</t>
    </rPh>
    <rPh sb="2" eb="4">
      <t>ウンエイ</t>
    </rPh>
    <phoneticPr fontId="2"/>
  </si>
  <si>
    <t>IP3</t>
  </si>
  <si>
    <t>IP4</t>
  </si>
  <si>
    <t>IP5</t>
  </si>
  <si>
    <t>IP6</t>
  </si>
  <si>
    <t>IP7</t>
  </si>
  <si>
    <t>IP8</t>
  </si>
  <si>
    <t>IP9</t>
  </si>
  <si>
    <t>IP10</t>
  </si>
  <si>
    <t>円</t>
    <rPh sb="0" eb="1">
      <t>エン</t>
    </rPh>
    <phoneticPr fontId="2"/>
  </si>
  <si>
    <t>社</t>
    <rPh sb="0" eb="1">
      <t>シャ</t>
    </rPh>
    <phoneticPr fontId="2"/>
  </si>
  <si>
    <t>株式会社コンテンツ</t>
    <rPh sb="0" eb="2">
      <t>カブシキ</t>
    </rPh>
    <rPh sb="2" eb="4">
      <t>カイシャ</t>
    </rPh>
    <phoneticPr fontId="2"/>
  </si>
  <si>
    <t>株式会社エンタメ</t>
    <rPh sb="0" eb="2">
      <t>カブシキ</t>
    </rPh>
    <rPh sb="2" eb="4">
      <t>カイシャ</t>
    </rPh>
    <phoneticPr fontId="2"/>
  </si>
  <si>
    <t>株式会社クリエイティブ</t>
    <rPh sb="0" eb="2">
      <t>カブシキ</t>
    </rPh>
    <rPh sb="2" eb="4">
      <t>カイシャ</t>
    </rPh>
    <phoneticPr fontId="2"/>
  </si>
  <si>
    <t>エコシステムサイズ</t>
    <phoneticPr fontId="2"/>
  </si>
  <si>
    <t>企業の数</t>
    <rPh sb="0" eb="2">
      <t>キギョウ</t>
    </rPh>
    <rPh sb="3" eb="4">
      <t>カズ</t>
    </rPh>
    <phoneticPr fontId="2"/>
  </si>
  <si>
    <t>重点イベント出展</t>
    <rPh sb="0" eb="2">
      <t>ジュウテン</t>
    </rPh>
    <rPh sb="6" eb="8">
      <t>シュッテン</t>
    </rPh>
    <phoneticPr fontId="2"/>
  </si>
  <si>
    <t>重点イベントロゴ掲載</t>
    <rPh sb="0" eb="2">
      <t>ジュウテン</t>
    </rPh>
    <rPh sb="8" eb="10">
      <t>ケイサイ</t>
    </rPh>
    <phoneticPr fontId="2"/>
  </si>
  <si>
    <t>NO</t>
  </si>
  <si>
    <t>ローカライズする作品の全部又は一部の権利を保有する。</t>
    <rPh sb="8" eb="10">
      <t>サクヒン</t>
    </rPh>
    <phoneticPr fontId="2"/>
  </si>
  <si>
    <t>プロモーションする作品の全部又は一部の権利を保有する。</t>
    <phoneticPr fontId="2"/>
  </si>
  <si>
    <t>共同企業1</t>
    <rPh sb="0" eb="2">
      <t>キョウドウ</t>
    </rPh>
    <rPh sb="2" eb="4">
      <t>キギョウ</t>
    </rPh>
    <phoneticPr fontId="2"/>
  </si>
  <si>
    <t>共同企業2</t>
    <rPh sb="0" eb="2">
      <t>キョウドウ</t>
    </rPh>
    <rPh sb="2" eb="4">
      <t>キギョウ</t>
    </rPh>
    <phoneticPr fontId="2"/>
  </si>
  <si>
    <t>共同企業3</t>
    <rPh sb="0" eb="2">
      <t>キョウドウ</t>
    </rPh>
    <rPh sb="2" eb="4">
      <t>キギョウ</t>
    </rPh>
    <phoneticPr fontId="2"/>
  </si>
  <si>
    <t>共同企業4</t>
    <rPh sb="0" eb="2">
      <t>キョウドウ</t>
    </rPh>
    <rPh sb="2" eb="4">
      <t>キギョウ</t>
    </rPh>
    <phoneticPr fontId="2"/>
  </si>
  <si>
    <t>共同企業5</t>
    <rPh sb="0" eb="2">
      <t>キョウドウ</t>
    </rPh>
    <rPh sb="2" eb="4">
      <t>キギョウ</t>
    </rPh>
    <phoneticPr fontId="2"/>
  </si>
  <si>
    <t>共同企業6</t>
    <rPh sb="0" eb="2">
      <t>キョウドウ</t>
    </rPh>
    <rPh sb="2" eb="4">
      <t>キギョウ</t>
    </rPh>
    <phoneticPr fontId="2"/>
  </si>
  <si>
    <t>共同企業7</t>
    <rPh sb="0" eb="2">
      <t>キョウドウ</t>
    </rPh>
    <rPh sb="2" eb="4">
      <t>キギョウ</t>
    </rPh>
    <phoneticPr fontId="2"/>
  </si>
  <si>
    <t>共同企業8</t>
    <rPh sb="0" eb="2">
      <t>キョウドウ</t>
    </rPh>
    <rPh sb="2" eb="4">
      <t>キギョウ</t>
    </rPh>
    <phoneticPr fontId="2"/>
  </si>
  <si>
    <t>共同企業9</t>
    <rPh sb="0" eb="2">
      <t>キョウドウ</t>
    </rPh>
    <rPh sb="2" eb="4">
      <t>キギョウ</t>
    </rPh>
    <phoneticPr fontId="2"/>
  </si>
  <si>
    <t>共同企業10</t>
    <rPh sb="0" eb="2">
      <t>キョウドウ</t>
    </rPh>
    <rPh sb="2" eb="4">
      <t>キギョウ</t>
    </rPh>
    <phoneticPr fontId="2"/>
  </si>
  <si>
    <t>補助員人件費</t>
    <rPh sb="0" eb="3">
      <t>ホジョイン</t>
    </rPh>
    <rPh sb="3" eb="6">
      <t>ジンケンヒ</t>
    </rPh>
    <phoneticPr fontId="2"/>
  </si>
  <si>
    <t>旅費</t>
    <rPh sb="0" eb="2">
      <t>リョヒ</t>
    </rPh>
    <phoneticPr fontId="2"/>
  </si>
  <si>
    <t>備品費</t>
    <rPh sb="0" eb="3">
      <t>ビヒンヒ</t>
    </rPh>
    <phoneticPr fontId="2"/>
  </si>
  <si>
    <t>通信費</t>
    <rPh sb="0" eb="3">
      <t>ツウシンヒ</t>
    </rPh>
    <phoneticPr fontId="2"/>
  </si>
  <si>
    <t>運搬費</t>
    <rPh sb="0" eb="3">
      <t>ウンパンヒ</t>
    </rPh>
    <phoneticPr fontId="2"/>
  </si>
  <si>
    <t>諸経費</t>
    <rPh sb="0" eb="3">
      <t>ショケイヒ</t>
    </rPh>
    <phoneticPr fontId="2"/>
  </si>
  <si>
    <t>委託費</t>
    <rPh sb="0" eb="3">
      <t>イタクヒ</t>
    </rPh>
    <phoneticPr fontId="2"/>
  </si>
  <si>
    <t>プリプロダクション</t>
    <phoneticPr fontId="2"/>
  </si>
  <si>
    <t>プロダクション</t>
    <phoneticPr fontId="2"/>
  </si>
  <si>
    <t>ポストプロダクション</t>
    <phoneticPr fontId="2"/>
  </si>
  <si>
    <t>ローカライゼーション</t>
    <phoneticPr fontId="2"/>
  </si>
  <si>
    <t>ディストリビューション</t>
    <phoneticPr fontId="2"/>
  </si>
  <si>
    <t>数量（単位）</t>
    <rPh sb="0" eb="2">
      <t>スウリョウ</t>
    </rPh>
    <rPh sb="3" eb="5">
      <t>タンイ</t>
    </rPh>
    <phoneticPr fontId="2"/>
  </si>
  <si>
    <t>補助対象外経費</t>
    <rPh sb="0" eb="2">
      <t>ホジョ</t>
    </rPh>
    <rPh sb="2" eb="5">
      <t>タイショウガイ</t>
    </rPh>
    <rPh sb="5" eb="7">
      <t>ケイヒ</t>
    </rPh>
    <phoneticPr fontId="2"/>
  </si>
  <si>
    <t>細目</t>
    <rPh sb="0" eb="2">
      <t>サイモク</t>
    </rPh>
    <phoneticPr fontId="2"/>
  </si>
  <si>
    <t>補助期間内の収入</t>
    <rPh sb="0" eb="2">
      <t>ホジョ</t>
    </rPh>
    <rPh sb="2" eb="5">
      <t>キカンナイ</t>
    </rPh>
    <rPh sb="6" eb="8">
      <t>シュウニュウ</t>
    </rPh>
    <phoneticPr fontId="2"/>
  </si>
  <si>
    <t>補助期間外の収入</t>
    <rPh sb="0" eb="2">
      <t>ホジョ</t>
    </rPh>
    <rPh sb="2" eb="5">
      <t>キカンガイ</t>
    </rPh>
    <rPh sb="6" eb="8">
      <t>シュウニュウ</t>
    </rPh>
    <phoneticPr fontId="2"/>
  </si>
  <si>
    <t>単価（千円/単位）</t>
    <rPh sb="0" eb="2">
      <t>タンカ</t>
    </rPh>
    <rPh sb="3" eb="4">
      <t>セン</t>
    </rPh>
    <rPh sb="4" eb="5">
      <t>エン</t>
    </rPh>
    <rPh sb="6" eb="8">
      <t>タンイ</t>
    </rPh>
    <phoneticPr fontId="2"/>
  </si>
  <si>
    <t>金額（千円）</t>
    <rPh sb="0" eb="2">
      <t>キンガク</t>
    </rPh>
    <rPh sb="3" eb="4">
      <t>セン</t>
    </rPh>
    <rPh sb="4" eb="5">
      <t>エン</t>
    </rPh>
    <phoneticPr fontId="2"/>
  </si>
  <si>
    <t>内訳</t>
    <rPh sb="0" eb="2">
      <t>ウチワケ</t>
    </rPh>
    <phoneticPr fontId="2"/>
  </si>
  <si>
    <t>全ての収入</t>
    <rPh sb="0" eb="1">
      <t>スベ</t>
    </rPh>
    <rPh sb="3" eb="5">
      <t>シュウニュウ</t>
    </rPh>
    <phoneticPr fontId="2"/>
  </si>
  <si>
    <t>開発プラットフォームが主に供される分野をゲーム、アニメ、マンガ、音楽、実写、キャラクター、文芸又は舞台から1分野のみ選択</t>
    <rPh sb="0" eb="2">
      <t>カイハツ</t>
    </rPh>
    <rPh sb="11" eb="12">
      <t>オモ</t>
    </rPh>
    <rPh sb="13" eb="14">
      <t>キョウ</t>
    </rPh>
    <rPh sb="17" eb="19">
      <t>ブンヤ</t>
    </rPh>
    <rPh sb="35" eb="37">
      <t>ジッシャ</t>
    </rPh>
    <rPh sb="45" eb="47">
      <t>ブンゲイ</t>
    </rPh>
    <rPh sb="47" eb="48">
      <t>マタ</t>
    </rPh>
    <rPh sb="49" eb="51">
      <t>ブタイ</t>
    </rPh>
    <rPh sb="54" eb="56">
      <t>ブンヤ</t>
    </rPh>
    <rPh sb="58" eb="60">
      <t>センタク</t>
    </rPh>
    <phoneticPr fontId="2"/>
  </si>
  <si>
    <t>開発プラットフォームの目的をコンテンツの高品質化、革新的なコンテンツ制作、又はコンテンツ制作の生産性向上から選択</t>
    <rPh sb="0" eb="2">
      <t>カイハツ</t>
    </rPh>
    <rPh sb="11" eb="13">
      <t>モクテキ</t>
    </rPh>
    <rPh sb="20" eb="24">
      <t>コウヒンシツカ</t>
    </rPh>
    <rPh sb="54" eb="56">
      <t>センタク</t>
    </rPh>
    <phoneticPr fontId="2"/>
  </si>
  <si>
    <t>開発プラットフォームの名称</t>
    <rPh sb="0" eb="2">
      <t>カイハツ</t>
    </rPh>
    <rPh sb="11" eb="13">
      <t>メイショウ</t>
    </rPh>
    <phoneticPr fontId="2"/>
  </si>
  <si>
    <t>市場評価</t>
    <rPh sb="0" eb="2">
      <t>シジョウ</t>
    </rPh>
    <rPh sb="2" eb="4">
      <t>ヒョウカ</t>
    </rPh>
    <phoneticPr fontId="2"/>
  </si>
  <si>
    <t>法人実績</t>
    <rPh sb="0" eb="2">
      <t>ホウジン</t>
    </rPh>
    <rPh sb="2" eb="4">
      <t>ジッセキ</t>
    </rPh>
    <phoneticPr fontId="2"/>
  </si>
  <si>
    <t>戦略性</t>
    <rPh sb="0" eb="3">
      <t>センリャクセイ</t>
    </rPh>
    <phoneticPr fontId="2"/>
  </si>
  <si>
    <t>技術</t>
    <rPh sb="0" eb="2">
      <t>ギジュツ</t>
    </rPh>
    <phoneticPr fontId="2"/>
  </si>
  <si>
    <t>利用している高度な技術をAI、XR、ブロックチェーン又はその他から選択</t>
    <rPh sb="0" eb="2">
      <t>リヨウ</t>
    </rPh>
    <rPh sb="6" eb="8">
      <t>コウド</t>
    </rPh>
    <rPh sb="9" eb="11">
      <t>ギジュツ</t>
    </rPh>
    <rPh sb="26" eb="27">
      <t>マタ</t>
    </rPh>
    <rPh sb="30" eb="31">
      <t>ホカ</t>
    </rPh>
    <rPh sb="33" eb="35">
      <t>センタク</t>
    </rPh>
    <phoneticPr fontId="2"/>
  </si>
  <si>
    <t>効果</t>
    <rPh sb="0" eb="2">
      <t>コウカ</t>
    </rPh>
    <phoneticPr fontId="2"/>
  </si>
  <si>
    <t>利用者当たりの想定年間支払単価</t>
    <rPh sb="0" eb="3">
      <t>リヨウシャ</t>
    </rPh>
    <rPh sb="3" eb="4">
      <t>ア</t>
    </rPh>
    <rPh sb="7" eb="9">
      <t>ソウテイ</t>
    </rPh>
    <rPh sb="9" eb="11">
      <t>ネンカン</t>
    </rPh>
    <rPh sb="11" eb="13">
      <t>シハラ</t>
    </rPh>
    <rPh sb="13" eb="15">
      <t>タンカ</t>
    </rPh>
    <phoneticPr fontId="2"/>
  </si>
  <si>
    <t>流通プラットフォームの名称（複数のサービスで構成される場合は主なサービスの名称）</t>
    <rPh sb="0" eb="2">
      <t>リュウツウ</t>
    </rPh>
    <rPh sb="11" eb="13">
      <t>メイショウ</t>
    </rPh>
    <rPh sb="14" eb="16">
      <t>フクスウ</t>
    </rPh>
    <rPh sb="22" eb="24">
      <t>コウセイ</t>
    </rPh>
    <rPh sb="27" eb="29">
      <t>バアイ</t>
    </rPh>
    <rPh sb="30" eb="31">
      <t>オモ</t>
    </rPh>
    <rPh sb="37" eb="39">
      <t>メイショウ</t>
    </rPh>
    <phoneticPr fontId="2"/>
  </si>
  <si>
    <t>流通プラットフォームが主に供される分野をゲーム、アニメ、マンガ、音楽、実写、キャラクター、文芸又は舞台から1分野のみ選択</t>
    <rPh sb="0" eb="2">
      <t>リュウツウ</t>
    </rPh>
    <rPh sb="11" eb="12">
      <t>オモ</t>
    </rPh>
    <rPh sb="13" eb="14">
      <t>キョウ</t>
    </rPh>
    <rPh sb="17" eb="19">
      <t>ブンヤ</t>
    </rPh>
    <rPh sb="35" eb="37">
      <t>ジッシャ</t>
    </rPh>
    <rPh sb="45" eb="47">
      <t>ブンゲイ</t>
    </rPh>
    <rPh sb="47" eb="48">
      <t>マタ</t>
    </rPh>
    <rPh sb="49" eb="51">
      <t>ブタイ</t>
    </rPh>
    <rPh sb="54" eb="56">
      <t>ブンヤ</t>
    </rPh>
    <rPh sb="58" eb="60">
      <t>センタク</t>
    </rPh>
    <phoneticPr fontId="2"/>
  </si>
  <si>
    <t>メディアとしての流通プラットフォームの分野を配信、配給、ＥＣ又はコミュニティサイトから1分野のみ選択</t>
    <rPh sb="8" eb="10">
      <t>リュウツウ</t>
    </rPh>
    <rPh sb="19" eb="21">
      <t>ブンヤ</t>
    </rPh>
    <rPh sb="22" eb="24">
      <t>ハイシン</t>
    </rPh>
    <rPh sb="25" eb="27">
      <t>ハイキュウ</t>
    </rPh>
    <rPh sb="30" eb="31">
      <t>マタ</t>
    </rPh>
    <rPh sb="44" eb="46">
      <t>ブンヤ</t>
    </rPh>
    <rPh sb="48" eb="50">
      <t>センタク</t>
    </rPh>
    <phoneticPr fontId="2"/>
  </si>
  <si>
    <t>海外向け流通コンテンツに占める日本発コンテンツの割合</t>
    <phoneticPr fontId="2"/>
  </si>
  <si>
    <t>基礎情報</t>
    <rPh sb="0" eb="2">
      <t>キソ</t>
    </rPh>
    <rPh sb="2" eb="4">
      <t>ジョウホウ</t>
    </rPh>
    <phoneticPr fontId="2"/>
  </si>
  <si>
    <t>財務情報</t>
    <rPh sb="0" eb="2">
      <t>ザイム</t>
    </rPh>
    <rPh sb="2" eb="4">
      <t>ジョウホウ</t>
    </rPh>
    <phoneticPr fontId="2"/>
  </si>
  <si>
    <t>収支計画書</t>
    <rPh sb="0" eb="2">
      <t>シュウシ</t>
    </rPh>
    <rPh sb="2" eb="5">
      <t>ケイカクショ</t>
    </rPh>
    <phoneticPr fontId="2"/>
  </si>
  <si>
    <t>補助金の交付規定及び公募要領の内容を理解した上で、その内容に同意する。</t>
  </si>
  <si>
    <t>経済産業省又はその受託事業者が、事業者名、事業名、補助金額等を公表する。</t>
  </si>
  <si>
    <t>大規模作品製作支援及び流通プラットフォーム拡大支援の採択者は、四半期又は半期に１回程度の頻度で、経済産業省又はその受託事業者に対して、事業の進捗を報告する。</t>
  </si>
  <si>
    <t>経済産業省又はその受託事業者に対して、国や地方公共団体、独立行政法人が、広報に当たって利用可能な公開素材（作品トレーラ、キービジュアル、記録写真、記録映像等）を提供する。</t>
  </si>
  <si>
    <t>経済産業省又はその受託事業者が実施する補助金の政策効果の測定といったEBPMのために行うインタビューやアンケート等に協力する。</t>
  </si>
  <si>
    <t>経済産業省又はその受託事業者は、申請者の営業秘密は公表しないが、政策の評価・企画・執行のために統計処理等を行った情報を公開する場合がある。</t>
  </si>
  <si>
    <t>経済産業省又はその受託事業者に対して、補助金の交付を受けた年度の終了後５年間を目処に事業の進捗や成果を年１回程度の頻度で報告する。特に補助金返納その他収益納付の対象となっている事業の場合は、返納額の計算に必要な情報を提供する。</t>
  </si>
  <si>
    <t>補助金交付に関する一連の通知、帳簿、関係書類及び領収書等の証拠書類、成果物等を、補助金の交付を受けた年度の終了後５年間保管する。</t>
  </si>
  <si>
    <t>事業の成果物の全部又は一部に、補助を受けた事実として、経済産業省が指定するロゴを掲載する。ロゴの掲載が困難な場合には、経済産業省から支援を受けている旨を文章で記載する。</t>
  </si>
  <si>
    <t>申請者が事業計画で取扱うコンテンツには成人向け、政治的、宗教的宣伝意図を有するもの、特定の政治的、宗教的立場を誹謗中傷するもの、及びこれらに準じるものは含まれない。</t>
  </si>
  <si>
    <t>事業理解</t>
  </si>
  <si>
    <t>事業公表</t>
  </si>
  <si>
    <t>進捗管理</t>
  </si>
  <si>
    <t>広報協力</t>
  </si>
  <si>
    <t>EBPM協力</t>
  </si>
  <si>
    <t>情報の取り扱い</t>
  </si>
  <si>
    <t>成果報告</t>
  </si>
  <si>
    <t>ロゴ掲載</t>
  </si>
  <si>
    <t>コンテンツ種類</t>
  </si>
  <si>
    <t>暴力団排除</t>
  </si>
  <si>
    <t>暴力団排除に関する誓約事項を読み、その内容を理解した上で、同意する。</t>
  </si>
  <si>
    <t>交付決定取消</t>
  </si>
  <si>
    <t>交付規定に記載の交付決定の取消に該当する場合の内容を理解した上で、その内容に同意する。</t>
  </si>
  <si>
    <t>補助金不支給</t>
  </si>
  <si>
    <t>公募要領に記載の補助金が支払われない場合の内容を理解した上で、その内容に同意する。</t>
  </si>
  <si>
    <t>流通プラットフォーム拡大支援について、相当の事由がないにも関わらず、申請時の事業計画に記載した海外売上高等の目標が大幅に未達となることが事業の進捗報告で判明した際に、事業計画の再提出・再審査を求める場合がある。なお、再審査後の経費が補助対象外となる場合がある。</t>
  </si>
  <si>
    <t>補助金事務処理マニュアル</t>
  </si>
  <si>
    <t>経済産業省が定める補助金事務処理マニュアルに基づいて事務処理を行い、同マニュアルに反する事務処理を行った場合にはその範囲で補助金が支払われない。</t>
  </si>
  <si>
    <t>事業完了後に、事業の進捗や成果に関する定期的な報告に応じない場合は、補助金の全額を返納する。</t>
  </si>
  <si>
    <t>大規模作品製作支援事業（一般支援）において、作品を公開してから一定期間内（ゲームは３年以内、アニメ・実写は１年以内）に間接補助事業者が得る収入が申請者が支出した製作費の4倍を超える場合には、その超過分の利益の10％又は補助金額のいずれかの小さい額を国に収益納付する。</t>
  </si>
  <si>
    <t>海外展開支援事業において、チケット販売や物販等による直接的な収入が、総事業費から補助金額を除いた自己負担額を超える場合には、その超過分は補助金額から減額する。直接的な収入とは事業の実施期間中に発生したチケット販売や物販、出展料、協賛金等による収入を指し、事業の開始前や完了後に発生した収入は含まない。</t>
  </si>
  <si>
    <t>その他</t>
  </si>
  <si>
    <t>流通プラットフォーム拡大支援においては、文化庁及び経済産業省等がマンガ文化の官民一体となった海外発信に向けて立ち上げる予定の産学官コンソーシアムと連携し、効果的なローカライゼーション・プロモーションに取り組む。</t>
  </si>
  <si>
    <t>産業分類</t>
    <rPh sb="0" eb="2">
      <t>サンギョウ</t>
    </rPh>
    <rPh sb="2" eb="4">
      <t>ブンルイ</t>
    </rPh>
    <phoneticPr fontId="2"/>
  </si>
  <si>
    <t>農業</t>
  </si>
  <si>
    <t>林業</t>
  </si>
  <si>
    <t>漁業（水産養殖業を除く）</t>
  </si>
  <si>
    <t>水産養殖業</t>
  </si>
  <si>
    <t>鉱業，採石業，砂利採取業</t>
  </si>
  <si>
    <t>総合工事業</t>
  </si>
  <si>
    <t>職別工事業（設備工事業を除く）</t>
  </si>
  <si>
    <t>設備工事業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</si>
  <si>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</si>
  <si>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</si>
  <si>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</si>
  <si>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</si>
  <si>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</si>
  <si>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</si>
  <si>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</si>
  <si>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</si>
  <si>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</si>
  <si>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</si>
  <si>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</si>
  <si>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</si>
  <si>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</si>
  <si>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</si>
  <si>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</si>
  <si>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</si>
  <si>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</si>
  <si>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</si>
  <si>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</si>
  <si>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</si>
  <si>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</si>
  <si>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</si>
  <si>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</si>
  <si>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</si>
  <si>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</si>
  <si>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</si>
  <si>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熱供給業</t>
  </si>
  <si>
    <t>水道業</t>
  </si>
  <si>
    <t>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</si>
  <si>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</si>
  <si>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</si>
  <si>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</si>
  <si>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</si>
  <si>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</si>
  <si>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</si>
  <si>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</si>
  <si>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</si>
  <si>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</si>
  <si>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</si>
  <si>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</si>
  <si>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</si>
  <si>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</si>
  <si>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</si>
  <si>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</si>
  <si>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</si>
  <si>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</si>
  <si>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</si>
  <si>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</si>
  <si>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</si>
  <si>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</si>
  <si>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</si>
  <si>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</si>
  <si>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</si>
  <si>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銀行業</t>
  </si>
  <si>
    <t>協同組織金融業</t>
  </si>
  <si>
    <t>貸金業，クレジットカード業等非預金信用機関</t>
  </si>
  <si>
    <t>金融商品取引業，商品先物取引業</t>
  </si>
  <si>
    <t>補助的金融業等</t>
  </si>
  <si>
    <t>保険業（保険媒介代理業，保険サービス業を含む）</t>
  </si>
  <si>
    <t>不動産取引業</t>
  </si>
  <si>
    <t>不動産賃貸業・管理業</t>
  </si>
  <si>
    <t>物品賃貸業</t>
  </si>
  <si>
    <t>学術・開発研究機関</t>
  </si>
  <si>
    <t>専門サービス業（他に分類されないもの）</t>
  </si>
  <si>
    <t>広告業</t>
  </si>
  <si>
    <t>技術サービス業（他に分類されないもの）</t>
  </si>
  <si>
    <t>宿泊業</t>
  </si>
  <si>
    <t>飲食店</t>
  </si>
  <si>
    <t>持ち帰り・配達飲食サービス業</t>
  </si>
  <si>
    <t>洗濯・理容・美容・浴場業</t>
  </si>
  <si>
    <t>その他の生活関連サービス業</t>
  </si>
  <si>
    <t>娯楽業</t>
  </si>
  <si>
    <t>学校教育</t>
  </si>
  <si>
    <t>その他の教育，学習支援業</t>
  </si>
  <si>
    <t>医療業</t>
  </si>
  <si>
    <t>保健衛生</t>
  </si>
  <si>
    <t>社会保険・社会福祉・介護事業</t>
  </si>
  <si>
    <t>郵便局</t>
  </si>
  <si>
    <t>協同組合（他に分類されないもの）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</si>
  <si>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</si>
  <si>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</si>
  <si>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</si>
  <si>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</si>
  <si>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</si>
  <si>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</si>
  <si>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</si>
  <si>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</si>
  <si>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</si>
  <si>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国家公務</t>
  </si>
  <si>
    <t>地方公務</t>
  </si>
  <si>
    <t>分類不能の産業</t>
  </si>
  <si>
    <t>100-8901</t>
    <phoneticPr fontId="2"/>
  </si>
  <si>
    <t>千代田区</t>
    <rPh sb="0" eb="4">
      <t>チヨダク</t>
    </rPh>
    <phoneticPr fontId="2"/>
  </si>
  <si>
    <t>霞ヶ関1-3-1</t>
    <rPh sb="0" eb="3">
      <t>カスミガセキ</t>
    </rPh>
    <phoneticPr fontId="2"/>
  </si>
  <si>
    <t>男性</t>
    <rPh sb="0" eb="2">
      <t>ダンセイ</t>
    </rPh>
    <phoneticPr fontId="2"/>
  </si>
  <si>
    <t>女性</t>
    <rPh sb="0" eb="2">
      <t>ジョセイ</t>
    </rPh>
    <phoneticPr fontId="2"/>
  </si>
  <si>
    <t>大規模作品製作支援（一般支援）</t>
    <rPh sb="0" eb="3">
      <t>ダイキボ</t>
    </rPh>
    <rPh sb="3" eb="5">
      <t>サクヒン</t>
    </rPh>
    <rPh sb="5" eb="7">
      <t>セイサク</t>
    </rPh>
    <rPh sb="7" eb="9">
      <t>シエン</t>
    </rPh>
    <rPh sb="10" eb="12">
      <t>イッパン</t>
    </rPh>
    <rPh sb="12" eb="14">
      <t>シエン</t>
    </rPh>
    <phoneticPr fontId="2"/>
  </si>
  <si>
    <t>海外展開支援（プロモーション支援）</t>
    <rPh sb="0" eb="2">
      <t>カイガイ</t>
    </rPh>
    <rPh sb="2" eb="4">
      <t>テンカイ</t>
    </rPh>
    <rPh sb="4" eb="6">
      <t>シエン</t>
    </rPh>
    <rPh sb="14" eb="16">
      <t>シエン</t>
    </rPh>
    <phoneticPr fontId="2"/>
  </si>
  <si>
    <t>補助金返納1</t>
    <phoneticPr fontId="2"/>
  </si>
  <si>
    <t>補助金返納2</t>
    <phoneticPr fontId="2"/>
  </si>
  <si>
    <t>補助金返納3</t>
    <phoneticPr fontId="2"/>
  </si>
  <si>
    <t>太郎</t>
    <rPh sb="0" eb="2">
      <t>タロウ</t>
    </rPh>
    <phoneticPr fontId="2"/>
  </si>
  <si>
    <t>部長</t>
    <rPh sb="0" eb="2">
      <t>ブチョウ</t>
    </rPh>
    <phoneticPr fontId="2"/>
  </si>
  <si>
    <t>代表取締役社長</t>
    <rPh sb="0" eb="2">
      <t>ダイヒョウ</t>
    </rPh>
    <rPh sb="2" eb="5">
      <t>トリシマリヤク</t>
    </rPh>
    <rPh sb="5" eb="7">
      <t>シャチョウ</t>
    </rPh>
    <phoneticPr fontId="2"/>
  </si>
  <si>
    <t>経営企画室</t>
    <rPh sb="0" eb="2">
      <t>ケイエイ</t>
    </rPh>
    <rPh sb="2" eb="5">
      <t>キカクシツ</t>
    </rPh>
    <phoneticPr fontId="2"/>
  </si>
  <si>
    <t>室長</t>
    <rPh sb="0" eb="2">
      <t>シツチョウ</t>
    </rPh>
    <phoneticPr fontId="2"/>
  </si>
  <si>
    <t>花子</t>
    <rPh sb="0" eb="2">
      <t>ハナコ</t>
    </rPh>
    <phoneticPr fontId="2"/>
  </si>
  <si>
    <t>03-0000-0000</t>
    <phoneticPr fontId="2"/>
  </si>
  <si>
    <t>hanako@xxx</t>
    <phoneticPr fontId="2"/>
  </si>
  <si>
    <t>ゲーム事業部</t>
    <rPh sb="3" eb="6">
      <t>ジギョウブ</t>
    </rPh>
    <phoneticPr fontId="2"/>
  </si>
  <si>
    <t>山田</t>
    <rPh sb="0" eb="2">
      <t>ヤマダ</t>
    </rPh>
    <phoneticPr fontId="2"/>
  </si>
  <si>
    <t>田中</t>
    <rPh sb="0" eb="2">
      <t>タナカ</t>
    </rPh>
    <phoneticPr fontId="2"/>
  </si>
  <si>
    <t>佐藤</t>
    <rPh sb="0" eb="2">
      <t>サトウ</t>
    </rPh>
    <phoneticPr fontId="2"/>
  </si>
  <si>
    <t>次郎</t>
    <rPh sb="0" eb="2">
      <t>ジロウ</t>
    </rPh>
    <phoneticPr fontId="2"/>
  </si>
  <si>
    <t>jiro@xxx</t>
    <phoneticPr fontId="2"/>
  </si>
  <si>
    <t>NA</t>
    <phoneticPr fontId="2"/>
  </si>
  <si>
    <t>東京都千代田区霞が関9-9-9</t>
    <rPh sb="0" eb="3">
      <t>トウキョウト</t>
    </rPh>
    <rPh sb="3" eb="7">
      <t>チヨダク</t>
    </rPh>
    <rPh sb="7" eb="8">
      <t>カスミ</t>
    </rPh>
    <rPh sb="9" eb="10">
      <t>セキ</t>
    </rPh>
    <phoneticPr fontId="2"/>
  </si>
  <si>
    <t>東京都千代田区霞が関10-10-10</t>
    <phoneticPr fontId="2"/>
  </si>
  <si>
    <t>東京都千代田区霞が関11-11-11</t>
    <phoneticPr fontId="2"/>
  </si>
  <si>
    <t>履歴事項全部証明書等に記載の資本金の額</t>
    <rPh sb="0" eb="9">
      <t>リレキジコウゼンブショウメイショ</t>
    </rPh>
    <rPh sb="9" eb="10">
      <t>トウ</t>
    </rPh>
    <rPh sb="11" eb="13">
      <t>キサイ</t>
    </rPh>
    <rPh sb="14" eb="17">
      <t>シホンキン</t>
    </rPh>
    <rPh sb="18" eb="19">
      <t>ガクシホンキンガク</t>
    </rPh>
    <phoneticPr fontId="2"/>
  </si>
  <si>
    <t>主催/出展</t>
    <rPh sb="0" eb="2">
      <t>シュサイ</t>
    </rPh>
    <rPh sb="3" eb="5">
      <t>シュッテン</t>
    </rPh>
    <phoneticPr fontId="2"/>
  </si>
  <si>
    <t>自社/他社</t>
    <rPh sb="0" eb="2">
      <t>ジシャ</t>
    </rPh>
    <rPh sb="3" eb="5">
      <t>タシャ</t>
    </rPh>
    <phoneticPr fontId="2"/>
  </si>
  <si>
    <t>対象</t>
    <rPh sb="0" eb="2">
      <t>タイショウ</t>
    </rPh>
    <phoneticPr fontId="2"/>
  </si>
  <si>
    <t>対象外</t>
    <rPh sb="0" eb="3">
      <t>タイショウガイ</t>
    </rPh>
    <phoneticPr fontId="2"/>
  </si>
  <si>
    <t>対象/対象外</t>
    <rPh sb="0" eb="2">
      <t>タイショウ</t>
    </rPh>
    <rPh sb="3" eb="6">
      <t>タイショウガイ</t>
    </rPh>
    <phoneticPr fontId="2"/>
  </si>
  <si>
    <t>請求先（収入）/支払先（支出）</t>
    <rPh sb="0" eb="3">
      <t>セイキュウサキ</t>
    </rPh>
    <rPh sb="4" eb="6">
      <t>シュウニュウ</t>
    </rPh>
    <rPh sb="8" eb="11">
      <t>シハライサキ</t>
    </rPh>
    <rPh sb="12" eb="14">
      <t>シシュツ</t>
    </rPh>
    <phoneticPr fontId="2"/>
  </si>
  <si>
    <t>内容（単価・数量の解説）</t>
    <rPh sb="0" eb="2">
      <t>ナイヨウ</t>
    </rPh>
    <rPh sb="3" eb="5">
      <t>タンカ</t>
    </rPh>
    <rPh sb="6" eb="8">
      <t>スウリョウ</t>
    </rPh>
    <rPh sb="9" eb="11">
      <t>カイセツ</t>
    </rPh>
    <phoneticPr fontId="2"/>
  </si>
  <si>
    <t>マンガ</t>
  </si>
  <si>
    <t>開発プラットフォーム</t>
    <rPh sb="0" eb="2">
      <t>カイハツ</t>
    </rPh>
    <phoneticPr fontId="2"/>
  </si>
  <si>
    <t>目的</t>
    <rPh sb="0" eb="2">
      <t>モクテキ</t>
    </rPh>
    <phoneticPr fontId="2"/>
  </si>
  <si>
    <t>コンテンツの高品質化</t>
    <phoneticPr fontId="2"/>
  </si>
  <si>
    <t>革新的なコンテンツ制作</t>
    <phoneticPr fontId="2"/>
  </si>
  <si>
    <t>コンテンツ制作の生産性向上</t>
  </si>
  <si>
    <t>コンテンツ制作の生産性向上</t>
    <phoneticPr fontId="2"/>
  </si>
  <si>
    <t>MANGA AI</t>
    <phoneticPr fontId="2"/>
  </si>
  <si>
    <t>AI</t>
  </si>
  <si>
    <t>AI</t>
    <phoneticPr fontId="2"/>
  </si>
  <si>
    <t>XR</t>
    <phoneticPr fontId="2"/>
  </si>
  <si>
    <t>ブロックチェーン</t>
    <phoneticPr fontId="2"/>
  </si>
  <si>
    <t>上記でその他を選択した場合は、その技術の名称</t>
    <rPh sb="0" eb="2">
      <t>ジョウキ</t>
    </rPh>
    <rPh sb="5" eb="6">
      <t>ホカ</t>
    </rPh>
    <rPh sb="7" eb="9">
      <t>センタク</t>
    </rPh>
    <rPh sb="11" eb="13">
      <t>バアイ</t>
    </rPh>
    <rPh sb="17" eb="19">
      <t>ギジュツ</t>
    </rPh>
    <rPh sb="20" eb="22">
      <t>メイショウ</t>
    </rPh>
    <phoneticPr fontId="2"/>
  </si>
  <si>
    <t>技術名称</t>
    <rPh sb="0" eb="2">
      <t>ギジュツ</t>
    </rPh>
    <rPh sb="2" eb="4">
      <t>メイショウ</t>
    </rPh>
    <phoneticPr fontId="2"/>
  </si>
  <si>
    <t>利用者属性</t>
    <rPh sb="0" eb="3">
      <t>リヨウシャ</t>
    </rPh>
    <rPh sb="3" eb="5">
      <t>ゾクセイ</t>
    </rPh>
    <phoneticPr fontId="2"/>
  </si>
  <si>
    <t>法人</t>
    <phoneticPr fontId="2"/>
  </si>
  <si>
    <t>社内</t>
    <phoneticPr fontId="2"/>
  </si>
  <si>
    <t>開発プラットフォームの利用者の契約単位を個人、法人又は社内から選択</t>
    <rPh sb="0" eb="2">
      <t>カイハツ</t>
    </rPh>
    <rPh sb="11" eb="14">
      <t>リヨウシャ</t>
    </rPh>
    <rPh sb="15" eb="17">
      <t>ケイヤク</t>
    </rPh>
    <rPh sb="17" eb="19">
      <t>タンイ</t>
    </rPh>
    <rPh sb="20" eb="22">
      <t>コジン</t>
    </rPh>
    <rPh sb="23" eb="25">
      <t>ホウジン</t>
    </rPh>
    <rPh sb="25" eb="26">
      <t>マタ</t>
    </rPh>
    <rPh sb="27" eb="29">
      <t>シャナイ</t>
    </rPh>
    <rPh sb="31" eb="33">
      <t>センタク</t>
    </rPh>
    <phoneticPr fontId="2"/>
  </si>
  <si>
    <t>個人</t>
    <rPh sb="0" eb="2">
      <t>コジン</t>
    </rPh>
    <phoneticPr fontId="2"/>
  </si>
  <si>
    <t>開発プラットフォームの提供価値の概要</t>
    <rPh sb="0" eb="2">
      <t>カイハツ</t>
    </rPh>
    <rPh sb="11" eb="13">
      <t>テイキョウ</t>
    </rPh>
    <rPh sb="13" eb="15">
      <t>カチ</t>
    </rPh>
    <rPh sb="16" eb="18">
      <t>ガイヨウ</t>
    </rPh>
    <phoneticPr fontId="2"/>
  </si>
  <si>
    <t>AIによるマンガの自動翻訳</t>
    <rPh sb="9" eb="11">
      <t>ジドウ</t>
    </rPh>
    <rPh sb="11" eb="13">
      <t>ホンヤク</t>
    </rPh>
    <phoneticPr fontId="2"/>
  </si>
  <si>
    <t>MAU</t>
  </si>
  <si>
    <t>MAU</t>
    <phoneticPr fontId="2"/>
  </si>
  <si>
    <t>有料会員数</t>
    <rPh sb="0" eb="2">
      <t>ユウリョウ</t>
    </rPh>
    <rPh sb="2" eb="5">
      <t>カイインスウ</t>
    </rPh>
    <phoneticPr fontId="2"/>
  </si>
  <si>
    <t>過去に開発したシステムの提供価値の概要</t>
    <rPh sb="0" eb="2">
      <t>カコ</t>
    </rPh>
    <rPh sb="3" eb="5">
      <t>カイハツ</t>
    </rPh>
    <rPh sb="12" eb="16">
      <t>テイキョウカチ</t>
    </rPh>
    <rPh sb="17" eb="19">
      <t>ガイヨウ</t>
    </rPh>
    <phoneticPr fontId="2"/>
  </si>
  <si>
    <t>過去に開発したシステムの直近の会計年度における利用者数</t>
    <rPh sb="0" eb="2">
      <t>カコ</t>
    </rPh>
    <rPh sb="3" eb="5">
      <t>カイハツ</t>
    </rPh>
    <rPh sb="12" eb="14">
      <t>チョッキン</t>
    </rPh>
    <rPh sb="15" eb="17">
      <t>カイケイ</t>
    </rPh>
    <rPh sb="17" eb="19">
      <t>ネンド</t>
    </rPh>
    <rPh sb="23" eb="26">
      <t>リヨウシャ</t>
    </rPh>
    <rPh sb="26" eb="27">
      <t>スウ</t>
    </rPh>
    <phoneticPr fontId="2"/>
  </si>
  <si>
    <t>Anime AI</t>
    <phoneticPr fontId="2"/>
  </si>
  <si>
    <t>AIによるアニメ字幕の自動翻訳</t>
    <rPh sb="8" eb="10">
      <t>ジマク</t>
    </rPh>
    <rPh sb="11" eb="13">
      <t>ジドウ</t>
    </rPh>
    <rPh sb="13" eb="15">
      <t>ホンヤク</t>
    </rPh>
    <phoneticPr fontId="2"/>
  </si>
  <si>
    <t>人</t>
    <rPh sb="0" eb="1">
      <t>ヒト</t>
    </rPh>
    <phoneticPr fontId="2"/>
  </si>
  <si>
    <t>利用者当たりの年間支払単価</t>
    <rPh sb="0" eb="3">
      <t>リヨウシャ</t>
    </rPh>
    <rPh sb="3" eb="4">
      <t>ア</t>
    </rPh>
    <rPh sb="7" eb="9">
      <t>ネンカン</t>
    </rPh>
    <rPh sb="9" eb="11">
      <t>シハラ</t>
    </rPh>
    <rPh sb="11" eb="13">
      <t>タンカ</t>
    </rPh>
    <phoneticPr fontId="2"/>
  </si>
  <si>
    <t>海賊版より早く正規版の翻訳を市場に提供</t>
    <rPh sb="0" eb="3">
      <t>カイゾクバン</t>
    </rPh>
    <rPh sb="5" eb="6">
      <t>ハヤ</t>
    </rPh>
    <rPh sb="7" eb="10">
      <t>セイキバン</t>
    </rPh>
    <rPh sb="11" eb="13">
      <t>ホンヤク</t>
    </rPh>
    <rPh sb="14" eb="16">
      <t>シジョウ</t>
    </rPh>
    <rPh sb="17" eb="19">
      <t>テイキョウ</t>
    </rPh>
    <phoneticPr fontId="2"/>
  </si>
  <si>
    <r>
      <t>収支（補助金</t>
    </r>
    <r>
      <rPr>
        <sz val="10"/>
        <color rgb="FFFF0000"/>
        <rFont val="Meiryo UI"/>
        <family val="3"/>
        <charset val="128"/>
      </rPr>
      <t>あり</t>
    </r>
    <r>
      <rPr>
        <sz val="10"/>
        <color theme="1"/>
        <rFont val="Meiryo UI"/>
        <family val="3"/>
        <charset val="128"/>
      </rPr>
      <t>）</t>
    </r>
    <rPh sb="0" eb="2">
      <t>シュウシ</t>
    </rPh>
    <phoneticPr fontId="2"/>
  </si>
  <si>
    <t>流通プラットフォーム</t>
    <rPh sb="0" eb="2">
      <t>リュウツウ</t>
    </rPh>
    <phoneticPr fontId="2"/>
  </si>
  <si>
    <t>日本発コンテンツシェア</t>
    <rPh sb="0" eb="3">
      <t>ニホンハツ</t>
    </rPh>
    <phoneticPr fontId="2"/>
  </si>
  <si>
    <t>審査基準</t>
    <rPh sb="0" eb="4">
      <t>シンサキジュン</t>
    </rPh>
    <phoneticPr fontId="2"/>
  </si>
  <si>
    <t>成果報酬</t>
    <rPh sb="0" eb="2">
      <t>セイカ</t>
    </rPh>
    <rPh sb="2" eb="4">
      <t>ホウシュウ</t>
    </rPh>
    <phoneticPr fontId="2"/>
  </si>
  <si>
    <t>【音楽のみ】採択アーティストに特化した組織の形態を会社、部署又はプロジェクトチームから選択</t>
    <rPh sb="1" eb="3">
      <t>オンガク</t>
    </rPh>
    <rPh sb="6" eb="8">
      <t>サイタク</t>
    </rPh>
    <rPh sb="15" eb="17">
      <t>トッカ</t>
    </rPh>
    <rPh sb="19" eb="21">
      <t>ソシキ</t>
    </rPh>
    <rPh sb="22" eb="24">
      <t>ケイタイ</t>
    </rPh>
    <rPh sb="25" eb="27">
      <t>カイシャ</t>
    </rPh>
    <rPh sb="28" eb="30">
      <t>ブショ</t>
    </rPh>
    <rPh sb="30" eb="31">
      <t>マタ</t>
    </rPh>
    <rPh sb="43" eb="45">
      <t>センタク</t>
    </rPh>
    <phoneticPr fontId="2"/>
  </si>
  <si>
    <t>【音楽のみ】採択アーティストに特化した会社、部署又はプロジェクトチームの名称</t>
    <rPh sb="36" eb="38">
      <t>メイショウ</t>
    </rPh>
    <phoneticPr fontId="2"/>
  </si>
  <si>
    <t>会社</t>
    <phoneticPr fontId="2"/>
  </si>
  <si>
    <t>部署</t>
    <phoneticPr fontId="2"/>
  </si>
  <si>
    <t>プロジェクトチーム</t>
    <phoneticPr fontId="2"/>
  </si>
  <si>
    <t>組織形態</t>
    <rPh sb="0" eb="2">
      <t>ソシキ</t>
    </rPh>
    <rPh sb="2" eb="4">
      <t>ケイタイ</t>
    </rPh>
    <phoneticPr fontId="2"/>
  </si>
  <si>
    <t>組織名称</t>
    <rPh sb="0" eb="2">
      <t>ソシキ</t>
    </rPh>
    <rPh sb="2" eb="4">
      <t>メイショウ</t>
    </rPh>
    <phoneticPr fontId="2"/>
  </si>
  <si>
    <r>
      <t>【音楽のみ】新市場への進出等の新規性を有する取組</t>
    </r>
    <r>
      <rPr>
        <sz val="10"/>
        <color rgb="FFFF0000"/>
        <rFont val="Meiryo UI"/>
        <family val="3"/>
        <charset val="128"/>
      </rPr>
      <t>（詳細は事業計画書に記載）</t>
    </r>
    <rPh sb="1" eb="3">
      <t>オンガク</t>
    </rPh>
    <rPh sb="25" eb="27">
      <t>ショウサイ</t>
    </rPh>
    <rPh sb="28" eb="30">
      <t>ジギョウ</t>
    </rPh>
    <rPh sb="30" eb="33">
      <t>ケイカクショ</t>
    </rPh>
    <rPh sb="34" eb="36">
      <t>キサイ</t>
    </rPh>
    <phoneticPr fontId="2"/>
  </si>
  <si>
    <t>構造改革</t>
    <rPh sb="0" eb="2">
      <t>コウゾウ</t>
    </rPh>
    <rPh sb="2" eb="4">
      <t>カイカク</t>
    </rPh>
    <phoneticPr fontId="2"/>
  </si>
  <si>
    <t>将来的な本製作時にコンテンツのレベニューシェアを得る予定</t>
    <phoneticPr fontId="2"/>
  </si>
  <si>
    <t>将来的な本製作時にコンテンツの著作権の全部又は一部を保有する予定</t>
    <phoneticPr fontId="2"/>
  </si>
  <si>
    <t>作品実績</t>
    <rPh sb="0" eb="2">
      <t>サクヒン</t>
    </rPh>
    <rPh sb="2" eb="4">
      <t>ジッセキ</t>
    </rPh>
    <phoneticPr fontId="2"/>
  </si>
  <si>
    <t>個人実績</t>
    <rPh sb="0" eb="2">
      <t>コジン</t>
    </rPh>
    <rPh sb="2" eb="4">
      <t>ジッセキ</t>
    </rPh>
    <phoneticPr fontId="2"/>
  </si>
  <si>
    <t>企画IP</t>
    <rPh sb="0" eb="2">
      <t>キカク</t>
    </rPh>
    <phoneticPr fontId="2"/>
  </si>
  <si>
    <t>企画するIPの分野をゲーム、アニメ、音楽又は実写から1分野のみ選択</t>
    <rPh sb="0" eb="2">
      <t>キカク</t>
    </rPh>
    <rPh sb="7" eb="9">
      <t>ブンヤ</t>
    </rPh>
    <rPh sb="20" eb="21">
      <t>マタ</t>
    </rPh>
    <rPh sb="22" eb="24">
      <t>ジッシャ</t>
    </rPh>
    <rPh sb="27" eb="29">
      <t>ブンヤ</t>
    </rPh>
    <rPh sb="31" eb="33">
      <t>センタク</t>
    </rPh>
    <phoneticPr fontId="2"/>
  </si>
  <si>
    <t>企画するIPの名称</t>
    <rPh sb="0" eb="2">
      <t>キカク</t>
    </rPh>
    <rPh sb="7" eb="9">
      <t>メイショウ</t>
    </rPh>
    <phoneticPr fontId="2"/>
  </si>
  <si>
    <t>ヶ国</t>
    <rPh sb="1" eb="2">
      <t>コク</t>
    </rPh>
    <phoneticPr fontId="2"/>
  </si>
  <si>
    <t>新規IP企画支援</t>
    <rPh sb="6" eb="8">
      <t>シエン</t>
    </rPh>
    <phoneticPr fontId="2"/>
  </si>
  <si>
    <t>ロケ誘致支援</t>
    <rPh sb="4" eb="6">
      <t>シエン</t>
    </rPh>
    <phoneticPr fontId="2"/>
  </si>
  <si>
    <t>流通PF拡大支援</t>
    <rPh sb="6" eb="8">
      <t>シエン</t>
    </rPh>
    <phoneticPr fontId="2"/>
  </si>
  <si>
    <t>開発PF構築支援</t>
    <rPh sb="6" eb="8">
      <t>シエン</t>
    </rPh>
    <phoneticPr fontId="2"/>
  </si>
  <si>
    <t>ローカライズ支援</t>
    <rPh sb="6" eb="8">
      <t>シエン</t>
    </rPh>
    <phoneticPr fontId="2"/>
  </si>
  <si>
    <t>プロモーション支援</t>
    <rPh sb="7" eb="9">
      <t>シエン</t>
    </rPh>
    <phoneticPr fontId="2"/>
  </si>
  <si>
    <t>申請書</t>
    <rPh sb="0" eb="3">
      <t>シンセイショ</t>
    </rPh>
    <phoneticPr fontId="2"/>
  </si>
  <si>
    <t>スタートアップ</t>
    <phoneticPr fontId="2"/>
  </si>
  <si>
    <t>新規IP企画</t>
    <rPh sb="0" eb="2">
      <t>シンキ</t>
    </rPh>
    <rPh sb="4" eb="6">
      <t>キカク</t>
    </rPh>
    <phoneticPr fontId="2"/>
  </si>
  <si>
    <t>大規模作品製作</t>
    <rPh sb="5" eb="7">
      <t>セイサク</t>
    </rPh>
    <phoneticPr fontId="2"/>
  </si>
  <si>
    <t>ロケ誘致</t>
    <phoneticPr fontId="2"/>
  </si>
  <si>
    <t>流通PF拡大</t>
    <phoneticPr fontId="2"/>
  </si>
  <si>
    <t>開発PF構築</t>
    <phoneticPr fontId="2"/>
  </si>
  <si>
    <t>IPエコシステム世界展開</t>
    <phoneticPr fontId="2"/>
  </si>
  <si>
    <t>誓約書</t>
    <rPh sb="0" eb="3">
      <t>セイヤクショ</t>
    </rPh>
    <phoneticPr fontId="2"/>
  </si>
  <si>
    <t>事業計画書</t>
    <rPh sb="0" eb="2">
      <t>ジギョウ</t>
    </rPh>
    <rPh sb="2" eb="5">
      <t>ケイカクショ</t>
    </rPh>
    <phoneticPr fontId="2"/>
  </si>
  <si>
    <t>エビデンス書類</t>
    <rPh sb="5" eb="7">
      <t>ショルイ</t>
    </rPh>
    <phoneticPr fontId="2"/>
  </si>
  <si>
    <t>履歴事項全部証明書</t>
    <rPh sb="0" eb="2">
      <t>リレキ</t>
    </rPh>
    <rPh sb="2" eb="4">
      <t>ジコウ</t>
    </rPh>
    <rPh sb="4" eb="6">
      <t>ゼンブ</t>
    </rPh>
    <rPh sb="6" eb="9">
      <t>ショウメイショ</t>
    </rPh>
    <phoneticPr fontId="2"/>
  </si>
  <si>
    <t>身分証明書</t>
    <rPh sb="0" eb="2">
      <t>ミブン</t>
    </rPh>
    <rPh sb="2" eb="5">
      <t>ショウメイショ</t>
    </rPh>
    <phoneticPr fontId="2"/>
  </si>
  <si>
    <t>暴力団排除に関する誓約書</t>
    <rPh sb="0" eb="3">
      <t>ボウリョクダン</t>
    </rPh>
    <rPh sb="3" eb="5">
      <t>ハイジョ</t>
    </rPh>
    <rPh sb="6" eb="7">
      <t>カン</t>
    </rPh>
    <rPh sb="9" eb="12">
      <t>セイヤクショ</t>
    </rPh>
    <phoneticPr fontId="2"/>
  </si>
  <si>
    <t>参加合意書</t>
    <rPh sb="0" eb="2">
      <t>サンカ</t>
    </rPh>
    <rPh sb="2" eb="5">
      <t>ゴウイショ</t>
    </rPh>
    <phoneticPr fontId="2"/>
  </si>
  <si>
    <t>契約書の写し</t>
    <rPh sb="0" eb="3">
      <t>ケイヤクショ</t>
    </rPh>
    <rPh sb="4" eb="5">
      <t>ウツ</t>
    </rPh>
    <phoneticPr fontId="2"/>
  </si>
  <si>
    <t>スタートアップ支援
（個人）</t>
    <rPh sb="7" eb="9">
      <t>シエン</t>
    </rPh>
    <rPh sb="11" eb="13">
      <t>コジン</t>
    </rPh>
    <phoneticPr fontId="2"/>
  </si>
  <si>
    <t>スタートアップ支援
（法人）</t>
    <rPh sb="7" eb="9">
      <t>シエン</t>
    </rPh>
    <rPh sb="11" eb="13">
      <t>ホウジン</t>
    </rPh>
    <phoneticPr fontId="2"/>
  </si>
  <si>
    <t>IPエコシステム
世界展開支援</t>
    <rPh sb="13" eb="15">
      <t>シエン</t>
    </rPh>
    <phoneticPr fontId="2"/>
  </si>
  <si>
    <t>大規模作品
製作支援</t>
    <rPh sb="6" eb="8">
      <t>セイサク</t>
    </rPh>
    <rPh sb="8" eb="10">
      <t>シエン</t>
    </rPh>
    <phoneticPr fontId="2"/>
  </si>
  <si>
    <t>対象分野</t>
    <rPh sb="0" eb="2">
      <t>タイショウ</t>
    </rPh>
    <rPh sb="2" eb="4">
      <t>ブンヤ</t>
    </rPh>
    <phoneticPr fontId="2"/>
  </si>
  <si>
    <t>音楽</t>
    <rPh sb="0" eb="2">
      <t>オンガク</t>
    </rPh>
    <phoneticPr fontId="2"/>
  </si>
  <si>
    <t>▲</t>
    <phoneticPr fontId="2"/>
  </si>
  <si>
    <t>補助期間</t>
    <rPh sb="0" eb="2">
      <t>ホジョ</t>
    </rPh>
    <rPh sb="2" eb="4">
      <t>キカン</t>
    </rPh>
    <phoneticPr fontId="2"/>
  </si>
  <si>
    <t>～1年</t>
    <rPh sb="2" eb="3">
      <t>ネン</t>
    </rPh>
    <phoneticPr fontId="2"/>
  </si>
  <si>
    <t>～２年</t>
    <rPh sb="2" eb="3">
      <t>ネン</t>
    </rPh>
    <phoneticPr fontId="2"/>
  </si>
  <si>
    <t>1千万円/者</t>
    <rPh sb="1" eb="4">
      <t>センマンエン</t>
    </rPh>
    <rPh sb="5" eb="6">
      <t>シャ</t>
    </rPh>
    <phoneticPr fontId="2"/>
  </si>
  <si>
    <t>7千万円/者</t>
    <rPh sb="1" eb="4">
      <t>センマンエン</t>
    </rPh>
    <rPh sb="5" eb="6">
      <t>シャ</t>
    </rPh>
    <phoneticPr fontId="2"/>
  </si>
  <si>
    <t>15億円/者</t>
    <rPh sb="2" eb="4">
      <t>オクエン</t>
    </rPh>
    <rPh sb="5" eb="6">
      <t>シャ</t>
    </rPh>
    <phoneticPr fontId="2"/>
  </si>
  <si>
    <t>30億円/者</t>
    <rPh sb="2" eb="4">
      <t>オクエン</t>
    </rPh>
    <rPh sb="5" eb="6">
      <t>シャ</t>
    </rPh>
    <phoneticPr fontId="2"/>
  </si>
  <si>
    <t>1億円/者</t>
    <rPh sb="1" eb="3">
      <t>オクエン</t>
    </rPh>
    <rPh sb="4" eb="5">
      <t>シャ</t>
    </rPh>
    <phoneticPr fontId="2"/>
  </si>
  <si>
    <t>15億円/件</t>
    <rPh sb="2" eb="4">
      <t>オクエン</t>
    </rPh>
    <rPh sb="5" eb="6">
      <t>ケン</t>
    </rPh>
    <phoneticPr fontId="2"/>
  </si>
  <si>
    <t>2億円/件</t>
    <rPh sb="1" eb="3">
      <t>オクエン</t>
    </rPh>
    <rPh sb="4" eb="5">
      <t>ケン</t>
    </rPh>
    <phoneticPr fontId="2"/>
  </si>
  <si>
    <t>4千万円/者</t>
    <rPh sb="1" eb="4">
      <t>センマンエン</t>
    </rPh>
    <rPh sb="5" eb="6">
      <t>シャ</t>
    </rPh>
    <phoneticPr fontId="2"/>
  </si>
  <si>
    <t>2千万円/者</t>
    <rPh sb="1" eb="4">
      <t>センマンエン</t>
    </rPh>
    <rPh sb="5" eb="6">
      <t>シャ</t>
    </rPh>
    <phoneticPr fontId="2"/>
  </si>
  <si>
    <t>作品一覧</t>
    <rPh sb="0" eb="2">
      <t>サクヒン</t>
    </rPh>
    <rPh sb="2" eb="4">
      <t>イチラン</t>
    </rPh>
    <phoneticPr fontId="2"/>
  </si>
  <si>
    <t>作品関係者概要</t>
    <rPh sb="0" eb="2">
      <t>サクヒン</t>
    </rPh>
    <rPh sb="2" eb="5">
      <t>カンケイシャ</t>
    </rPh>
    <rPh sb="5" eb="7">
      <t>ガイヨウ</t>
    </rPh>
    <phoneticPr fontId="2"/>
  </si>
  <si>
    <t>収入計画根拠</t>
    <rPh sb="0" eb="2">
      <t>シュウニュウ</t>
    </rPh>
    <rPh sb="2" eb="4">
      <t>ケイカク</t>
    </rPh>
    <rPh sb="4" eb="6">
      <t>コンキョ</t>
    </rPh>
    <phoneticPr fontId="2"/>
  </si>
  <si>
    <t>支出計画根拠</t>
    <rPh sb="0" eb="2">
      <t>シシュツ</t>
    </rPh>
    <rPh sb="2" eb="4">
      <t>ケイカク</t>
    </rPh>
    <rPh sb="4" eb="6">
      <t>コンキョ</t>
    </rPh>
    <phoneticPr fontId="2"/>
  </si>
  <si>
    <t>売上高ROI根拠</t>
    <rPh sb="0" eb="2">
      <t>ウリア</t>
    </rPh>
    <rPh sb="2" eb="3">
      <t>タカ</t>
    </rPh>
    <rPh sb="6" eb="8">
      <t>コンキョ</t>
    </rPh>
    <phoneticPr fontId="2"/>
  </si>
  <si>
    <t>投資額ROI根拠</t>
    <rPh sb="0" eb="3">
      <t>トウシガク</t>
    </rPh>
    <rPh sb="6" eb="8">
      <t>コンキョ</t>
    </rPh>
    <phoneticPr fontId="2"/>
  </si>
  <si>
    <t>ローカライズ言語</t>
    <rPh sb="6" eb="8">
      <t>ゲンゴ</t>
    </rPh>
    <phoneticPr fontId="2"/>
  </si>
  <si>
    <t>スケジュール</t>
    <phoneticPr fontId="2"/>
  </si>
  <si>
    <t>▲（ゲームのみ）</t>
    <phoneticPr fontId="2"/>
  </si>
  <si>
    <t>▲（音楽のみ）</t>
    <rPh sb="2" eb="4">
      <t>オンガク</t>
    </rPh>
    <phoneticPr fontId="2"/>
  </si>
  <si>
    <t>法人概要</t>
    <rPh sb="0" eb="2">
      <t>ホウジン</t>
    </rPh>
    <rPh sb="2" eb="4">
      <t>ガイヨウ</t>
    </rPh>
    <phoneticPr fontId="2"/>
  </si>
  <si>
    <t>海外展開国</t>
    <rPh sb="0" eb="2">
      <t>カイガイ</t>
    </rPh>
    <rPh sb="2" eb="4">
      <t>テンカイ</t>
    </rPh>
    <rPh sb="4" eb="5">
      <t>コク</t>
    </rPh>
    <phoneticPr fontId="2"/>
  </si>
  <si>
    <t>MAU/有料会員数</t>
    <rPh sb="4" eb="6">
      <t>ユウリョウ</t>
    </rPh>
    <rPh sb="6" eb="8">
      <t>カイイン</t>
    </rPh>
    <rPh sb="8" eb="9">
      <t>スウ</t>
    </rPh>
    <phoneticPr fontId="2"/>
  </si>
  <si>
    <t>訴求する海外ユーザー数</t>
    <rPh sb="0" eb="2">
      <t>ソキュウ</t>
    </rPh>
    <rPh sb="4" eb="6">
      <t>カイガイ</t>
    </rPh>
    <rPh sb="10" eb="11">
      <t>スウ</t>
    </rPh>
    <phoneticPr fontId="2"/>
  </si>
  <si>
    <t>コンテンツ産業への裨益</t>
    <rPh sb="5" eb="7">
      <t>サンギョウ</t>
    </rPh>
    <rPh sb="9" eb="11">
      <t>ヒエキ</t>
    </rPh>
    <phoneticPr fontId="2"/>
  </si>
  <si>
    <t>高度な技術の活用</t>
    <rPh sb="0" eb="2">
      <t>コウド</t>
    </rPh>
    <rPh sb="3" eb="5">
      <t>ギジュツ</t>
    </rPh>
    <rPh sb="6" eb="8">
      <t>カツヨウ</t>
    </rPh>
    <phoneticPr fontId="2"/>
  </si>
  <si>
    <t>生産性向上</t>
    <rPh sb="0" eb="3">
      <t>セイサンセイ</t>
    </rPh>
    <rPh sb="3" eb="5">
      <t>コウジョウ</t>
    </rPh>
    <phoneticPr fontId="2"/>
  </si>
  <si>
    <t>▲（内販の場合）</t>
    <rPh sb="2" eb="3">
      <t>ナイ</t>
    </rPh>
    <rPh sb="3" eb="4">
      <t>ハン</t>
    </rPh>
    <rPh sb="5" eb="7">
      <t>バアイ</t>
    </rPh>
    <phoneticPr fontId="2"/>
  </si>
  <si>
    <t>表紙</t>
    <rPh sb="0" eb="2">
      <t>ヒョウシ</t>
    </rPh>
    <phoneticPr fontId="2"/>
  </si>
  <si>
    <t>文芸を含む。</t>
    <rPh sb="0" eb="2">
      <t>ブンゲイ</t>
    </rPh>
    <rPh sb="3" eb="4">
      <t>フク</t>
    </rPh>
    <phoneticPr fontId="2"/>
  </si>
  <si>
    <t>舞台を含む。</t>
    <rPh sb="0" eb="2">
      <t>ブタイ</t>
    </rPh>
    <rPh sb="3" eb="4">
      <t>フク</t>
    </rPh>
    <phoneticPr fontId="2"/>
  </si>
  <si>
    <t>コンテンツの企画に要する費用</t>
    <phoneticPr fontId="2"/>
  </si>
  <si>
    <t>コンテンツの制作や開発に要する費用</t>
    <phoneticPr fontId="2"/>
  </si>
  <si>
    <t>コンテンツの編集に要する費用</t>
    <phoneticPr fontId="2"/>
  </si>
  <si>
    <t>コンテンツの翻訳や文化的な適応に要する費用</t>
    <phoneticPr fontId="2"/>
  </si>
  <si>
    <t>コンテンツの広告宣伝や販売促進に要する費用</t>
    <phoneticPr fontId="2"/>
  </si>
  <si>
    <t>流通プラットフォームの広告宣伝や販売促進、相互誘客に要する費用</t>
    <phoneticPr fontId="2"/>
  </si>
  <si>
    <t>～1年（～2027年２月頃）又は～２年（～2028年２月頃）</t>
    <rPh sb="2" eb="3">
      <t>ネン</t>
    </rPh>
    <rPh sb="9" eb="10">
      <t>ネン</t>
    </rPh>
    <rPh sb="11" eb="12">
      <t>ガツ</t>
    </rPh>
    <rPh sb="12" eb="13">
      <t>ゴロ</t>
    </rPh>
    <rPh sb="14" eb="15">
      <t>マタ</t>
    </rPh>
    <rPh sb="18" eb="19">
      <t>ネン</t>
    </rPh>
    <phoneticPr fontId="2"/>
  </si>
  <si>
    <t>補助金額を算定するために補助対象経費に乗じる比率</t>
    <rPh sb="0" eb="3">
      <t>ホジョキン</t>
    </rPh>
    <rPh sb="3" eb="4">
      <t>ガク</t>
    </rPh>
    <rPh sb="5" eb="7">
      <t>サンテイ</t>
    </rPh>
    <rPh sb="12" eb="14">
      <t>ホジョ</t>
    </rPh>
    <rPh sb="14" eb="16">
      <t>タイショウ</t>
    </rPh>
    <rPh sb="16" eb="18">
      <t>ケイヒ</t>
    </rPh>
    <rPh sb="19" eb="20">
      <t>ジョウ</t>
    </rPh>
    <rPh sb="22" eb="24">
      <t>ヒリツ</t>
    </rPh>
    <phoneticPr fontId="2"/>
  </si>
  <si>
    <t>申請時点から3ヶ月以内に発行された履歴事項全部証明書</t>
    <rPh sb="0" eb="2">
      <t>シンセイ</t>
    </rPh>
    <rPh sb="2" eb="4">
      <t>ジテン</t>
    </rPh>
    <rPh sb="8" eb="9">
      <t>ゲツ</t>
    </rPh>
    <rPh sb="9" eb="11">
      <t>イナイ</t>
    </rPh>
    <rPh sb="12" eb="14">
      <t>ハッコウ</t>
    </rPh>
    <rPh sb="17" eb="19">
      <t>リレキ</t>
    </rPh>
    <rPh sb="19" eb="21">
      <t>ジコウ</t>
    </rPh>
    <rPh sb="21" eb="23">
      <t>ゼンブ</t>
    </rPh>
    <rPh sb="23" eb="26">
      <t>ショウメイショ</t>
    </rPh>
    <phoneticPr fontId="2"/>
  </si>
  <si>
    <t>賃貸借対照表</t>
    <rPh sb="0" eb="3">
      <t>チンタイシャク</t>
    </rPh>
    <rPh sb="3" eb="6">
      <t>タイショウヒョウ</t>
    </rPh>
    <phoneticPr fontId="2"/>
  </si>
  <si>
    <t>損益計算書</t>
    <rPh sb="0" eb="2">
      <t>ソンエキ</t>
    </rPh>
    <rPh sb="2" eb="5">
      <t>ケイサンショ</t>
    </rPh>
    <phoneticPr fontId="2"/>
  </si>
  <si>
    <t>　　  顔写真なし証明書：健康保険証（共済組合人証）、学生証、児童扶養手当証書、特別児童扶養手当証書、国民年金手帳、後期高齢者医療被保険者証　等</t>
    <rPh sb="13" eb="15">
      <t>ケンコウ</t>
    </rPh>
    <rPh sb="15" eb="18">
      <t>ホケンショウ</t>
    </rPh>
    <rPh sb="19" eb="21">
      <t>キョウサイ</t>
    </rPh>
    <rPh sb="21" eb="23">
      <t>クミアイ</t>
    </rPh>
    <rPh sb="23" eb="25">
      <t>ジンショウ</t>
    </rPh>
    <rPh sb="24" eb="25">
      <t>ショウ</t>
    </rPh>
    <rPh sb="27" eb="30">
      <t>ガクセイショウ</t>
    </rPh>
    <rPh sb="31" eb="33">
      <t>ジドウ</t>
    </rPh>
    <rPh sb="33" eb="35">
      <t>フヨウ</t>
    </rPh>
    <rPh sb="35" eb="37">
      <t>テアテ</t>
    </rPh>
    <rPh sb="37" eb="39">
      <t>ショウショ</t>
    </rPh>
    <rPh sb="40" eb="42">
      <t>トクベツ</t>
    </rPh>
    <rPh sb="42" eb="44">
      <t>ジドウ</t>
    </rPh>
    <rPh sb="44" eb="46">
      <t>フヨウ</t>
    </rPh>
    <rPh sb="46" eb="48">
      <t>テアテ</t>
    </rPh>
    <rPh sb="48" eb="50">
      <t>ショウショ</t>
    </rPh>
    <rPh sb="51" eb="53">
      <t>コクミン</t>
    </rPh>
    <rPh sb="53" eb="55">
      <t>ネンキン</t>
    </rPh>
    <rPh sb="55" eb="57">
      <t>テチョウ</t>
    </rPh>
    <rPh sb="58" eb="60">
      <t>コウキ</t>
    </rPh>
    <rPh sb="60" eb="63">
      <t>コウレイシャ</t>
    </rPh>
    <rPh sb="63" eb="65">
      <t>イリョウ</t>
    </rPh>
    <rPh sb="65" eb="66">
      <t>コウム</t>
    </rPh>
    <rPh sb="66" eb="69">
      <t>ホケンシャ</t>
    </rPh>
    <rPh sb="69" eb="70">
      <t>ショウ</t>
    </rPh>
    <rPh sb="71" eb="72">
      <t>トウ</t>
    </rPh>
    <phoneticPr fontId="2"/>
  </si>
  <si>
    <t>通帳の写し</t>
    <rPh sb="0" eb="2">
      <t>ツウチョウ</t>
    </rPh>
    <rPh sb="3" eb="4">
      <t>ウツ</t>
    </rPh>
    <phoneticPr fontId="2"/>
  </si>
  <si>
    <t>事業名、事業者名、申請メニュー名、申請日を記載</t>
    <rPh sb="0" eb="2">
      <t>ジギョウ</t>
    </rPh>
    <rPh sb="2" eb="3">
      <t>メイ</t>
    </rPh>
    <rPh sb="4" eb="7">
      <t>ジギョウシャ</t>
    </rPh>
    <rPh sb="7" eb="8">
      <t>メイ</t>
    </rPh>
    <rPh sb="9" eb="11">
      <t>シンセイ</t>
    </rPh>
    <rPh sb="15" eb="16">
      <t>メイ</t>
    </rPh>
    <rPh sb="17" eb="20">
      <t>シンセイビ</t>
    </rPh>
    <rPh sb="21" eb="23">
      <t>キサイ</t>
    </rPh>
    <phoneticPr fontId="2"/>
  </si>
  <si>
    <t>申請する作品の関係者（監督、プロデューサー等）の過去の実績を記載</t>
    <rPh sb="0" eb="2">
      <t>シンセイ</t>
    </rPh>
    <rPh sb="4" eb="6">
      <t>サクヒン</t>
    </rPh>
    <rPh sb="7" eb="10">
      <t>カンケイシャ</t>
    </rPh>
    <rPh sb="11" eb="13">
      <t>カントク</t>
    </rPh>
    <rPh sb="21" eb="22">
      <t>トウ</t>
    </rPh>
    <rPh sb="24" eb="26">
      <t>カコ</t>
    </rPh>
    <rPh sb="27" eb="29">
      <t>ジッセキ</t>
    </rPh>
    <rPh sb="30" eb="32">
      <t>キサイ</t>
    </rPh>
    <phoneticPr fontId="2"/>
  </si>
  <si>
    <t>申請する作品の一覧を記載（ローカライズやプロモーションで大量の作品を取り扱う場合は確定している作品及び作品総数を記載）</t>
    <rPh sb="0" eb="2">
      <t>シンセイ</t>
    </rPh>
    <rPh sb="4" eb="6">
      <t>サクヒン</t>
    </rPh>
    <rPh sb="7" eb="9">
      <t>イチラン</t>
    </rPh>
    <rPh sb="10" eb="12">
      <t>キサイ</t>
    </rPh>
    <rPh sb="28" eb="30">
      <t>タイリョウ</t>
    </rPh>
    <rPh sb="31" eb="33">
      <t>サクヒン</t>
    </rPh>
    <rPh sb="34" eb="35">
      <t>ト</t>
    </rPh>
    <rPh sb="36" eb="37">
      <t>アツカ</t>
    </rPh>
    <rPh sb="38" eb="40">
      <t>バアイ</t>
    </rPh>
    <rPh sb="41" eb="43">
      <t>カクテイ</t>
    </rPh>
    <rPh sb="47" eb="49">
      <t>サクヒン</t>
    </rPh>
    <rPh sb="49" eb="50">
      <t>オヨ</t>
    </rPh>
    <rPh sb="51" eb="53">
      <t>サクヒン</t>
    </rPh>
    <rPh sb="53" eb="55">
      <t>ソウスウ</t>
    </rPh>
    <rPh sb="56" eb="58">
      <t>キサイ</t>
    </rPh>
    <phoneticPr fontId="2"/>
  </si>
  <si>
    <t>申請する作品の概要を記載</t>
    <rPh sb="0" eb="2">
      <t>シンセイ</t>
    </rPh>
    <rPh sb="4" eb="6">
      <t>サクヒン</t>
    </rPh>
    <rPh sb="7" eb="9">
      <t>ガイヨウ</t>
    </rPh>
    <rPh sb="10" eb="12">
      <t>キサイ</t>
    </rPh>
    <phoneticPr fontId="2"/>
  </si>
  <si>
    <t>収入計画の数値の蓋然性を説明する根拠を記載</t>
    <rPh sb="0" eb="2">
      <t>シュウニュウ</t>
    </rPh>
    <rPh sb="2" eb="4">
      <t>ケイカク</t>
    </rPh>
    <rPh sb="5" eb="7">
      <t>スウチ</t>
    </rPh>
    <rPh sb="8" eb="11">
      <t>ガイゼンセイ</t>
    </rPh>
    <rPh sb="12" eb="14">
      <t>セツメイ</t>
    </rPh>
    <rPh sb="16" eb="18">
      <t>コンキョ</t>
    </rPh>
    <rPh sb="19" eb="21">
      <t>キサイ</t>
    </rPh>
    <phoneticPr fontId="2"/>
  </si>
  <si>
    <t>支出計画の数値の蓋然性を説明する根拠を記載</t>
    <rPh sb="0" eb="2">
      <t>シシュツ</t>
    </rPh>
    <phoneticPr fontId="2"/>
  </si>
  <si>
    <t>補助金を活用した売上高の見通しと、補助金を活用しなかった場合の売上高の見通しの数値の蓋然性を説明する根拠を記載</t>
    <rPh sb="0" eb="3">
      <t>ホジョキン</t>
    </rPh>
    <rPh sb="4" eb="6">
      <t>カツヨウ</t>
    </rPh>
    <rPh sb="8" eb="11">
      <t>ウリアゲダカ</t>
    </rPh>
    <rPh sb="12" eb="14">
      <t>ミトオ</t>
    </rPh>
    <rPh sb="17" eb="20">
      <t>ホジョキン</t>
    </rPh>
    <rPh sb="21" eb="23">
      <t>カツヨウ</t>
    </rPh>
    <rPh sb="28" eb="30">
      <t>バアイ</t>
    </rPh>
    <rPh sb="31" eb="33">
      <t>ウリア</t>
    </rPh>
    <rPh sb="33" eb="34">
      <t>タカ</t>
    </rPh>
    <rPh sb="35" eb="37">
      <t>ミトオ</t>
    </rPh>
    <rPh sb="39" eb="41">
      <t>スウチ</t>
    </rPh>
    <rPh sb="42" eb="45">
      <t>ガイゼンセイ</t>
    </rPh>
    <rPh sb="46" eb="48">
      <t>セツメイ</t>
    </rPh>
    <rPh sb="50" eb="52">
      <t>コンキョ</t>
    </rPh>
    <rPh sb="53" eb="55">
      <t>キサイ</t>
    </rPh>
    <phoneticPr fontId="2"/>
  </si>
  <si>
    <t>補助金を活用した投資額の見通しと、補助金を活用しなかった場合の投資額の見通しの数値の蓋然性を説明する根拠を記載</t>
    <rPh sb="0" eb="3">
      <t>ホジョキン</t>
    </rPh>
    <rPh sb="4" eb="6">
      <t>カツヨウ</t>
    </rPh>
    <rPh sb="8" eb="11">
      <t>トウシガク</t>
    </rPh>
    <rPh sb="12" eb="14">
      <t>ミトオ</t>
    </rPh>
    <rPh sb="17" eb="20">
      <t>ホジョキン</t>
    </rPh>
    <rPh sb="21" eb="23">
      <t>カツヨウ</t>
    </rPh>
    <rPh sb="28" eb="30">
      <t>バアイ</t>
    </rPh>
    <rPh sb="31" eb="34">
      <t>トウシガク</t>
    </rPh>
    <rPh sb="35" eb="37">
      <t>ミトオ</t>
    </rPh>
    <rPh sb="39" eb="41">
      <t>スウチ</t>
    </rPh>
    <rPh sb="42" eb="45">
      <t>ガイゼンセイ</t>
    </rPh>
    <rPh sb="46" eb="48">
      <t>セツメイ</t>
    </rPh>
    <rPh sb="50" eb="52">
      <t>コンキョ</t>
    </rPh>
    <rPh sb="53" eb="55">
      <t>キサイ</t>
    </rPh>
    <phoneticPr fontId="2"/>
  </si>
  <si>
    <t>作品を提供する国の一覧を記載</t>
    <rPh sb="0" eb="2">
      <t>サクヒン</t>
    </rPh>
    <rPh sb="3" eb="5">
      <t>テイキョウ</t>
    </rPh>
    <rPh sb="7" eb="8">
      <t>クニ</t>
    </rPh>
    <rPh sb="9" eb="11">
      <t>イチラン</t>
    </rPh>
    <rPh sb="12" eb="14">
      <t>キサイ</t>
    </rPh>
    <phoneticPr fontId="2"/>
  </si>
  <si>
    <t>事業全体の工程毎に予定しているスケジュール（このうち補助対象期間の工程はWBSとして詳細を記載）</t>
    <rPh sb="0" eb="2">
      <t>ジギョウ</t>
    </rPh>
    <rPh sb="2" eb="4">
      <t>ゼンタイ</t>
    </rPh>
    <rPh sb="5" eb="7">
      <t>コウテイ</t>
    </rPh>
    <rPh sb="7" eb="8">
      <t>マイ</t>
    </rPh>
    <rPh sb="9" eb="11">
      <t>ヨテイ</t>
    </rPh>
    <rPh sb="26" eb="28">
      <t>ホジョ</t>
    </rPh>
    <rPh sb="28" eb="30">
      <t>タイショウ</t>
    </rPh>
    <rPh sb="30" eb="32">
      <t>キカン</t>
    </rPh>
    <rPh sb="33" eb="35">
      <t>コウテイ</t>
    </rPh>
    <rPh sb="42" eb="44">
      <t>ショウサイ</t>
    </rPh>
    <rPh sb="45" eb="47">
      <t>キサイ</t>
    </rPh>
    <phoneticPr fontId="2"/>
  </si>
  <si>
    <t>採択された場合に設定する採択アーティストや採択作品に特化した会社、部署又はプロジェクトチームの体制を記載</t>
    <rPh sb="0" eb="2">
      <t>サイタク</t>
    </rPh>
    <rPh sb="5" eb="7">
      <t>バアイ</t>
    </rPh>
    <rPh sb="8" eb="10">
      <t>セッテイ</t>
    </rPh>
    <rPh sb="12" eb="14">
      <t>サイタク</t>
    </rPh>
    <rPh sb="21" eb="23">
      <t>サイタク</t>
    </rPh>
    <rPh sb="23" eb="25">
      <t>サクヒン</t>
    </rPh>
    <rPh sb="26" eb="28">
      <t>トッカ</t>
    </rPh>
    <rPh sb="30" eb="32">
      <t>カイシャ</t>
    </rPh>
    <rPh sb="33" eb="35">
      <t>ブショ</t>
    </rPh>
    <rPh sb="35" eb="36">
      <t>マタ</t>
    </rPh>
    <rPh sb="47" eb="49">
      <t>タイセイ</t>
    </rPh>
    <rPh sb="50" eb="52">
      <t>キサイ</t>
    </rPh>
    <phoneticPr fontId="2"/>
  </si>
  <si>
    <t>レベニューシェア</t>
    <phoneticPr fontId="2"/>
  </si>
  <si>
    <t>作品への出資者及び出資比率を記載</t>
    <rPh sb="0" eb="2">
      <t>サクヒン</t>
    </rPh>
    <rPh sb="4" eb="7">
      <t>シュッシシャ</t>
    </rPh>
    <rPh sb="7" eb="8">
      <t>オヨ</t>
    </rPh>
    <rPh sb="9" eb="11">
      <t>シュッシ</t>
    </rPh>
    <rPh sb="11" eb="13">
      <t>ヒリツ</t>
    </rPh>
    <rPh sb="14" eb="16">
      <t>キサイ</t>
    </rPh>
    <phoneticPr fontId="2"/>
  </si>
  <si>
    <t>制作印税等の成果に応じて得られる報酬の比率を記載</t>
    <rPh sb="0" eb="2">
      <t>セイサク</t>
    </rPh>
    <rPh sb="2" eb="4">
      <t>インゼイ</t>
    </rPh>
    <rPh sb="4" eb="5">
      <t>トウ</t>
    </rPh>
    <rPh sb="6" eb="8">
      <t>セイカ</t>
    </rPh>
    <rPh sb="9" eb="10">
      <t>オウ</t>
    </rPh>
    <rPh sb="12" eb="13">
      <t>エ</t>
    </rPh>
    <rPh sb="16" eb="18">
      <t>ホウシュウ</t>
    </rPh>
    <rPh sb="19" eb="21">
      <t>ヒリツ</t>
    </rPh>
    <rPh sb="22" eb="24">
      <t>キサイ</t>
    </rPh>
    <phoneticPr fontId="2"/>
  </si>
  <si>
    <t>作品への資金提供について資金提供者毎にコミット額を記載</t>
    <rPh sb="17" eb="18">
      <t>マイ</t>
    </rPh>
    <rPh sb="25" eb="27">
      <t>キサイ</t>
    </rPh>
    <phoneticPr fontId="2"/>
  </si>
  <si>
    <t>▲（実写のみ）</t>
    <rPh sb="2" eb="4">
      <t>ジッシャ</t>
    </rPh>
    <phoneticPr fontId="2"/>
  </si>
  <si>
    <t>MAU/有料会員数といった事業上重要な指標に関して、過去の推移と今後の伸張について課題と対策を記載</t>
    <rPh sb="4" eb="6">
      <t>ユウリョウ</t>
    </rPh>
    <rPh sb="6" eb="8">
      <t>カイイン</t>
    </rPh>
    <rPh sb="8" eb="9">
      <t>スウ</t>
    </rPh>
    <rPh sb="13" eb="15">
      <t>ジギョウ</t>
    </rPh>
    <rPh sb="15" eb="16">
      <t>ジョウ</t>
    </rPh>
    <rPh sb="16" eb="18">
      <t>ジュウヨウ</t>
    </rPh>
    <rPh sb="19" eb="21">
      <t>シヒョウ</t>
    </rPh>
    <rPh sb="22" eb="23">
      <t>カン</t>
    </rPh>
    <rPh sb="26" eb="28">
      <t>カコ</t>
    </rPh>
    <rPh sb="29" eb="31">
      <t>スイイ</t>
    </rPh>
    <rPh sb="32" eb="34">
      <t>コンゴ</t>
    </rPh>
    <rPh sb="35" eb="37">
      <t>シンチョウ</t>
    </rPh>
    <rPh sb="41" eb="43">
      <t>カダイ</t>
    </rPh>
    <rPh sb="44" eb="46">
      <t>タイサク</t>
    </rPh>
    <rPh sb="47" eb="49">
      <t>キサイ</t>
    </rPh>
    <phoneticPr fontId="2"/>
  </si>
  <si>
    <t>プロモーション・ローカライズを実施する場合に個人又は法人のターゲット層や、訴求内容、訴求方法等のマーケティング戦略を記載</t>
    <rPh sb="15" eb="17">
      <t>ジッシ</t>
    </rPh>
    <rPh sb="19" eb="21">
      <t>バアイ</t>
    </rPh>
    <rPh sb="22" eb="24">
      <t>コジン</t>
    </rPh>
    <rPh sb="24" eb="25">
      <t>マタ</t>
    </rPh>
    <rPh sb="26" eb="28">
      <t>ホウジン</t>
    </rPh>
    <rPh sb="34" eb="35">
      <t>ソウ</t>
    </rPh>
    <rPh sb="37" eb="39">
      <t>ソキュウ</t>
    </rPh>
    <rPh sb="39" eb="41">
      <t>ナイヨウ</t>
    </rPh>
    <rPh sb="42" eb="44">
      <t>ソキュウ</t>
    </rPh>
    <rPh sb="44" eb="46">
      <t>ホウホウ</t>
    </rPh>
    <rPh sb="46" eb="47">
      <t>トウ</t>
    </rPh>
    <rPh sb="55" eb="57">
      <t>センリャク</t>
    </rPh>
    <rPh sb="58" eb="60">
      <t>キサイ</t>
    </rPh>
    <phoneticPr fontId="2"/>
  </si>
  <si>
    <t>新市場への進出や新しいゲーム性の実装等の新規性を有する取組を記載</t>
    <rPh sb="30" eb="32">
      <t>キサイ</t>
    </rPh>
    <phoneticPr fontId="2"/>
  </si>
  <si>
    <t>開発プラットフォームの構築を通じて解決するコンテンツ産業の構造課題とその効果を記載</t>
    <rPh sb="0" eb="2">
      <t>カイハツ</t>
    </rPh>
    <rPh sb="11" eb="13">
      <t>コウチク</t>
    </rPh>
    <rPh sb="14" eb="15">
      <t>ツウ</t>
    </rPh>
    <rPh sb="17" eb="19">
      <t>カイケツ</t>
    </rPh>
    <rPh sb="26" eb="28">
      <t>サンギョウ</t>
    </rPh>
    <rPh sb="29" eb="31">
      <t>コウゾウ</t>
    </rPh>
    <rPh sb="31" eb="33">
      <t>カダイ</t>
    </rPh>
    <rPh sb="36" eb="38">
      <t>コウカ</t>
    </rPh>
    <rPh sb="39" eb="41">
      <t>キサイ</t>
    </rPh>
    <phoneticPr fontId="2"/>
  </si>
  <si>
    <t>開発プラットフォームにおけるAI、XR又はブロックチェーンといった高度な技術の活用内容を記載</t>
    <rPh sb="0" eb="2">
      <t>カイハツ</t>
    </rPh>
    <rPh sb="39" eb="41">
      <t>カツヨウ</t>
    </rPh>
    <rPh sb="41" eb="43">
      <t>ナイヨウ</t>
    </rPh>
    <rPh sb="44" eb="46">
      <t>キサイ</t>
    </rPh>
    <phoneticPr fontId="2"/>
  </si>
  <si>
    <t>開発プラットフォームが社内利用の場合は、活用前と後の生産性（一人当たり付加価値額）及びその改善が期待される論理を記載</t>
    <rPh sb="0" eb="2">
      <t>カイハツ</t>
    </rPh>
    <rPh sb="11" eb="13">
      <t>シャナイ</t>
    </rPh>
    <rPh sb="13" eb="15">
      <t>リヨウ</t>
    </rPh>
    <rPh sb="16" eb="18">
      <t>バアイ</t>
    </rPh>
    <rPh sb="20" eb="22">
      <t>カツヨウ</t>
    </rPh>
    <rPh sb="22" eb="23">
      <t>マエ</t>
    </rPh>
    <rPh sb="24" eb="25">
      <t>アト</t>
    </rPh>
    <rPh sb="26" eb="29">
      <t>セイサンセイ</t>
    </rPh>
    <rPh sb="30" eb="32">
      <t>ヒトリ</t>
    </rPh>
    <rPh sb="32" eb="33">
      <t>ア</t>
    </rPh>
    <rPh sb="35" eb="37">
      <t>フカ</t>
    </rPh>
    <rPh sb="37" eb="40">
      <t>カチガク</t>
    </rPh>
    <rPh sb="41" eb="42">
      <t>オヨ</t>
    </rPh>
    <rPh sb="45" eb="47">
      <t>カイゼン</t>
    </rPh>
    <rPh sb="48" eb="50">
      <t>キタイ</t>
    </rPh>
    <rPh sb="53" eb="55">
      <t>ロンリ</t>
    </rPh>
    <rPh sb="56" eb="58">
      <t>キサイ</t>
    </rPh>
    <phoneticPr fontId="2"/>
  </si>
  <si>
    <t>企業一覧</t>
    <rPh sb="0" eb="2">
      <t>キギョウ</t>
    </rPh>
    <rPh sb="2" eb="4">
      <t>イチラン</t>
    </rPh>
    <phoneticPr fontId="2"/>
  </si>
  <si>
    <t>IPエコシステム世界展開支援で複数社で合同でプロモーションする場合はプロモーションする企業の一覧を記載</t>
    <rPh sb="8" eb="14">
      <t>セカイテンカイシエン</t>
    </rPh>
    <rPh sb="15" eb="18">
      <t>フクスウシャ</t>
    </rPh>
    <rPh sb="19" eb="21">
      <t>ゴウドウ</t>
    </rPh>
    <rPh sb="31" eb="33">
      <t>バアイ</t>
    </rPh>
    <rPh sb="43" eb="45">
      <t>キギョウ</t>
    </rPh>
    <rPh sb="46" eb="48">
      <t>イチラン</t>
    </rPh>
    <rPh sb="49" eb="51">
      <t>キサイ</t>
    </rPh>
    <phoneticPr fontId="2"/>
  </si>
  <si>
    <t>イベント・メディア概要</t>
    <rPh sb="9" eb="11">
      <t>ガイヨウ</t>
    </rPh>
    <phoneticPr fontId="2"/>
  </si>
  <si>
    <t>プロモーションを実施する場合に主催又は出展するイベントや広告を出稿するメディアといったプロモーション内容を記載</t>
    <rPh sb="8" eb="10">
      <t>ジッシ</t>
    </rPh>
    <rPh sb="12" eb="14">
      <t>バアイ</t>
    </rPh>
    <rPh sb="15" eb="17">
      <t>シュサイ</t>
    </rPh>
    <rPh sb="17" eb="18">
      <t>マタ</t>
    </rPh>
    <rPh sb="19" eb="21">
      <t>シュッテン</t>
    </rPh>
    <rPh sb="28" eb="30">
      <t>コウコク</t>
    </rPh>
    <rPh sb="31" eb="33">
      <t>シュッコウ</t>
    </rPh>
    <rPh sb="50" eb="52">
      <t>ナイヨウ</t>
    </rPh>
    <rPh sb="53" eb="55">
      <t>キサイ</t>
    </rPh>
    <phoneticPr fontId="2"/>
  </si>
  <si>
    <t>法人の財務に関する情報</t>
    <rPh sb="0" eb="2">
      <t>ホウジン</t>
    </rPh>
    <rPh sb="3" eb="5">
      <t>ザイム</t>
    </rPh>
    <rPh sb="6" eb="7">
      <t>カン</t>
    </rPh>
    <rPh sb="9" eb="11">
      <t>ジョウホウ</t>
    </rPh>
    <phoneticPr fontId="2"/>
  </si>
  <si>
    <t>申請に関する基本的な情報や同意事項</t>
    <rPh sb="0" eb="2">
      <t>シンセイ</t>
    </rPh>
    <rPh sb="3" eb="4">
      <t>カン</t>
    </rPh>
    <rPh sb="6" eb="9">
      <t>キホンテキ</t>
    </rPh>
    <rPh sb="10" eb="12">
      <t>ジョウホウ</t>
    </rPh>
    <rPh sb="13" eb="15">
      <t>ドウイ</t>
    </rPh>
    <rPh sb="15" eb="17">
      <t>ジコウ</t>
    </rPh>
    <phoneticPr fontId="2"/>
  </si>
  <si>
    <t>IP新規創出支援（スタートアップ支援）に申請する場合に記載する情報</t>
    <rPh sb="2" eb="4">
      <t>シンキ</t>
    </rPh>
    <rPh sb="4" eb="6">
      <t>ソウシュツ</t>
    </rPh>
    <rPh sb="6" eb="8">
      <t>シエン</t>
    </rPh>
    <rPh sb="16" eb="18">
      <t>シエン</t>
    </rPh>
    <rPh sb="20" eb="22">
      <t>シンセイ</t>
    </rPh>
    <rPh sb="24" eb="26">
      <t>バアイ</t>
    </rPh>
    <rPh sb="27" eb="29">
      <t>キサイ</t>
    </rPh>
    <rPh sb="31" eb="33">
      <t>ジョウホウ</t>
    </rPh>
    <phoneticPr fontId="2"/>
  </si>
  <si>
    <t>IP新規創出支援（新規IP企画支援）に申請する場合に記載する情報</t>
    <rPh sb="2" eb="4">
      <t>シンキ</t>
    </rPh>
    <rPh sb="4" eb="6">
      <t>ソウシュツ</t>
    </rPh>
    <rPh sb="6" eb="8">
      <t>シエン</t>
    </rPh>
    <rPh sb="9" eb="11">
      <t>シンキ</t>
    </rPh>
    <rPh sb="13" eb="15">
      <t>キカク</t>
    </rPh>
    <rPh sb="15" eb="16">
      <t>シ</t>
    </rPh>
    <rPh sb="18" eb="20">
      <t>シンセイ</t>
    </rPh>
    <rPh sb="22" eb="24">
      <t>バアイ</t>
    </rPh>
    <rPh sb="25" eb="27">
      <t>キサイ</t>
    </rPh>
    <rPh sb="29" eb="31">
      <t>ジョウホウ</t>
    </rPh>
    <phoneticPr fontId="2"/>
  </si>
  <si>
    <t>大規模作品製作支援（一般支援）に申請する場合に記載する情報</t>
    <rPh sb="0" eb="3">
      <t>ダイキボ</t>
    </rPh>
    <rPh sb="3" eb="5">
      <t>サクヒン</t>
    </rPh>
    <rPh sb="5" eb="7">
      <t>セイサク</t>
    </rPh>
    <rPh sb="7" eb="9">
      <t>シエン</t>
    </rPh>
    <rPh sb="10" eb="12">
      <t>イッパン</t>
    </rPh>
    <rPh sb="12" eb="14">
      <t>シエン</t>
    </rPh>
    <rPh sb="16" eb="18">
      <t>シンセイ</t>
    </rPh>
    <rPh sb="20" eb="22">
      <t>バアイ</t>
    </rPh>
    <rPh sb="23" eb="25">
      <t>キサイ</t>
    </rPh>
    <rPh sb="27" eb="29">
      <t>ジョウホウ</t>
    </rPh>
    <phoneticPr fontId="2"/>
  </si>
  <si>
    <t>大規模作品製作支援（ロケ誘致支援）に申請する場合に記載する情報</t>
    <rPh sb="0" eb="3">
      <t>ダイキボ</t>
    </rPh>
    <rPh sb="3" eb="5">
      <t>サクヒン</t>
    </rPh>
    <rPh sb="5" eb="7">
      <t>セイサク</t>
    </rPh>
    <rPh sb="7" eb="9">
      <t>シエン</t>
    </rPh>
    <rPh sb="12" eb="14">
      <t>ユウチ</t>
    </rPh>
    <rPh sb="14" eb="16">
      <t>シエン</t>
    </rPh>
    <rPh sb="18" eb="20">
      <t>シンセイ</t>
    </rPh>
    <rPh sb="22" eb="24">
      <t>バアイ</t>
    </rPh>
    <rPh sb="25" eb="27">
      <t>キサイ</t>
    </rPh>
    <rPh sb="29" eb="31">
      <t>ジョウホウ</t>
    </rPh>
    <phoneticPr fontId="2"/>
  </si>
  <si>
    <t>流通プラットフォーム拡大支援に申請する場合に記載する情報</t>
    <rPh sb="0" eb="2">
      <t>リュウツウ</t>
    </rPh>
    <rPh sb="10" eb="12">
      <t>カクダイ</t>
    </rPh>
    <rPh sb="12" eb="14">
      <t>シエン</t>
    </rPh>
    <rPh sb="15" eb="17">
      <t>シンセイ</t>
    </rPh>
    <rPh sb="19" eb="21">
      <t>バアイ</t>
    </rPh>
    <rPh sb="22" eb="24">
      <t>キサイ</t>
    </rPh>
    <rPh sb="26" eb="28">
      <t>ジョウホウ</t>
    </rPh>
    <phoneticPr fontId="2"/>
  </si>
  <si>
    <t>開発プラットフォーム構築支援に申請する場合に記載する情報</t>
    <rPh sb="0" eb="2">
      <t>カイハツ</t>
    </rPh>
    <rPh sb="10" eb="12">
      <t>コウチク</t>
    </rPh>
    <rPh sb="12" eb="14">
      <t>シエン</t>
    </rPh>
    <rPh sb="15" eb="17">
      <t>シンセイ</t>
    </rPh>
    <rPh sb="19" eb="21">
      <t>バアイ</t>
    </rPh>
    <rPh sb="22" eb="24">
      <t>キサイ</t>
    </rPh>
    <rPh sb="26" eb="28">
      <t>ジョウホウ</t>
    </rPh>
    <phoneticPr fontId="2"/>
  </si>
  <si>
    <t>海外展開支援（IPエコシステム世界展開支援）に申請する場合に記載する情報</t>
    <rPh sb="0" eb="2">
      <t>カイガイ</t>
    </rPh>
    <rPh sb="2" eb="4">
      <t>テンカイ</t>
    </rPh>
    <rPh sb="4" eb="6">
      <t>シエン</t>
    </rPh>
    <rPh sb="15" eb="17">
      <t>セカイ</t>
    </rPh>
    <rPh sb="17" eb="19">
      <t>テンカイ</t>
    </rPh>
    <rPh sb="19" eb="21">
      <t>シエン</t>
    </rPh>
    <rPh sb="23" eb="25">
      <t>シンセイ</t>
    </rPh>
    <rPh sb="27" eb="29">
      <t>バアイ</t>
    </rPh>
    <rPh sb="30" eb="32">
      <t>キサイ</t>
    </rPh>
    <rPh sb="34" eb="36">
      <t>ジョウホウ</t>
    </rPh>
    <phoneticPr fontId="2"/>
  </si>
  <si>
    <t>海外展開支援（ローカライズ支援）に申請する場合に記載する情報</t>
    <rPh sb="0" eb="2">
      <t>カイガイ</t>
    </rPh>
    <rPh sb="2" eb="4">
      <t>テンカイ</t>
    </rPh>
    <rPh sb="4" eb="6">
      <t>シエン</t>
    </rPh>
    <rPh sb="13" eb="15">
      <t>シエン</t>
    </rPh>
    <rPh sb="17" eb="19">
      <t>シンセイ</t>
    </rPh>
    <rPh sb="21" eb="23">
      <t>バアイ</t>
    </rPh>
    <rPh sb="24" eb="26">
      <t>キサイ</t>
    </rPh>
    <rPh sb="28" eb="30">
      <t>ジョウホウ</t>
    </rPh>
    <phoneticPr fontId="2"/>
  </si>
  <si>
    <t>海外展開支援（プロモーション支援）に申請する場合に記載する情報</t>
    <rPh sb="0" eb="2">
      <t>カイガイ</t>
    </rPh>
    <rPh sb="2" eb="4">
      <t>テンカイ</t>
    </rPh>
    <rPh sb="4" eb="6">
      <t>シエン</t>
    </rPh>
    <rPh sb="14" eb="16">
      <t>シエン</t>
    </rPh>
    <rPh sb="18" eb="20">
      <t>シンセイ</t>
    </rPh>
    <rPh sb="22" eb="24">
      <t>バアイ</t>
    </rPh>
    <rPh sb="25" eb="27">
      <t>キサイ</t>
    </rPh>
    <rPh sb="29" eb="31">
      <t>ジョウホウ</t>
    </rPh>
    <phoneticPr fontId="2"/>
  </si>
  <si>
    <t>事業の委託先・外注先（再委託先・再外注先を含む）を記載</t>
    <rPh sb="0" eb="2">
      <t>ジギョウ</t>
    </rPh>
    <rPh sb="3" eb="6">
      <t>イタクサキ</t>
    </rPh>
    <rPh sb="7" eb="10">
      <t>ガイチュウサキ</t>
    </rPh>
    <rPh sb="11" eb="12">
      <t>サイ</t>
    </rPh>
    <rPh sb="12" eb="15">
      <t>イタクサキ</t>
    </rPh>
    <rPh sb="16" eb="17">
      <t>サイ</t>
    </rPh>
    <rPh sb="17" eb="20">
      <t>ガイチュウサキ</t>
    </rPh>
    <rPh sb="21" eb="22">
      <t>フク</t>
    </rPh>
    <rPh sb="25" eb="27">
      <t>キサイ</t>
    </rPh>
    <phoneticPr fontId="2"/>
  </si>
  <si>
    <t>XYZ Inc.</t>
    <phoneticPr fontId="2"/>
  </si>
  <si>
    <t>1201W 95th St, New York, NY 10025, USA</t>
    <phoneticPr fontId="2"/>
  </si>
  <si>
    <t>コンテンツ製作</t>
  </si>
  <si>
    <t>ABC</t>
    <phoneticPr fontId="2"/>
  </si>
  <si>
    <t>アクション</t>
    <phoneticPr fontId="2"/>
  </si>
  <si>
    <t>映画</t>
  </si>
  <si>
    <t>株式会社コンテンツ</t>
    <rPh sb="0" eb="4">
      <t>カブシキカイシャ</t>
    </rPh>
    <phoneticPr fontId="2"/>
  </si>
  <si>
    <t>株式会社経済産業</t>
    <rPh sb="0" eb="4">
      <t>カブシキカイシャ</t>
    </rPh>
    <rPh sb="4" eb="8">
      <t>ケイザイサンギョウ</t>
    </rPh>
    <phoneticPr fontId="2"/>
  </si>
  <si>
    <t>田中太郎</t>
    <rPh sb="0" eb="4">
      <t>タナカタロウ</t>
    </rPh>
    <phoneticPr fontId="2"/>
  </si>
  <si>
    <t>山田花子</t>
    <rPh sb="0" eb="4">
      <t>ヤマダハナコ</t>
    </rPh>
    <phoneticPr fontId="2"/>
  </si>
  <si>
    <t>企画・出資を担う会社（製作委員会の場合は幹事会社）</t>
    <rPh sb="0" eb="2">
      <t>キカク</t>
    </rPh>
    <rPh sb="3" eb="5">
      <t>シュッシ</t>
    </rPh>
    <rPh sb="6" eb="7">
      <t>ニナ</t>
    </rPh>
    <rPh sb="8" eb="10">
      <t>カイシャ</t>
    </rPh>
    <rPh sb="11" eb="13">
      <t>セイサク</t>
    </rPh>
    <rPh sb="13" eb="16">
      <t>イインカイ</t>
    </rPh>
    <rPh sb="17" eb="19">
      <t>バアイ</t>
    </rPh>
    <rPh sb="20" eb="22">
      <t>カンジ</t>
    </rPh>
    <rPh sb="22" eb="24">
      <t>カイシャ</t>
    </rPh>
    <phoneticPr fontId="2"/>
  </si>
  <si>
    <t>佐藤次郎</t>
    <rPh sb="0" eb="2">
      <t>サトウ</t>
    </rPh>
    <rPh sb="2" eb="4">
      <t>ジロウ</t>
    </rPh>
    <phoneticPr fontId="2"/>
  </si>
  <si>
    <t>株式会社グッズ</t>
    <rPh sb="0" eb="4">
      <t>カブシキカイシャ</t>
    </rPh>
    <phoneticPr fontId="2"/>
  </si>
  <si>
    <r>
      <t>海外配信・配給国数（日本を除く）≧</t>
    </r>
    <r>
      <rPr>
        <sz val="10"/>
        <color rgb="FFFF0000"/>
        <rFont val="Meiryo UI"/>
        <family val="3"/>
        <charset val="128"/>
      </rPr>
      <t>1</t>
    </r>
    <rPh sb="0" eb="2">
      <t>カイガイ</t>
    </rPh>
    <rPh sb="2" eb="4">
      <t>ハイシン</t>
    </rPh>
    <rPh sb="5" eb="7">
      <t>ハイキュウ</t>
    </rPh>
    <rPh sb="7" eb="8">
      <t>クニ</t>
    </rPh>
    <rPh sb="8" eb="9">
      <t>スウ</t>
    </rPh>
    <phoneticPr fontId="2"/>
  </si>
  <si>
    <r>
      <t>ローカライズ言語数（日本語を除く）≧</t>
    </r>
    <r>
      <rPr>
        <sz val="10"/>
        <color rgb="FFFF0000"/>
        <rFont val="Meiryo UI"/>
        <family val="3"/>
        <charset val="128"/>
      </rPr>
      <t>1</t>
    </r>
    <rPh sb="1" eb="3">
      <t>ゲンゴ</t>
    </rPh>
    <rPh sb="3" eb="4">
      <t>スウ</t>
    </rPh>
    <phoneticPr fontId="2"/>
  </si>
  <si>
    <t>利用者数</t>
    <rPh sb="0" eb="4">
      <t>リヨウシャスウ</t>
    </rPh>
    <phoneticPr fontId="2"/>
  </si>
  <si>
    <t>個人/法人</t>
    <rPh sb="0" eb="2">
      <t>コジン</t>
    </rPh>
    <rPh sb="3" eb="5">
      <t>ホウジン</t>
    </rPh>
    <phoneticPr fontId="2"/>
  </si>
  <si>
    <t>組織</t>
    <rPh sb="0" eb="2">
      <t>ソシキ</t>
    </rPh>
    <phoneticPr fontId="2"/>
  </si>
  <si>
    <t>開発目的</t>
    <rPh sb="0" eb="2">
      <t>カイハツ</t>
    </rPh>
    <rPh sb="2" eb="4">
      <t>モクテキ</t>
    </rPh>
    <phoneticPr fontId="2"/>
  </si>
  <si>
    <t>過去の作品の売上上位10作品の製作費の中央値</t>
    <rPh sb="0" eb="2">
      <t>カコ</t>
    </rPh>
    <rPh sb="3" eb="5">
      <t>サクヒン</t>
    </rPh>
    <rPh sb="6" eb="8">
      <t>ウリアゲ</t>
    </rPh>
    <rPh sb="8" eb="10">
      <t>ジョウイ</t>
    </rPh>
    <rPh sb="12" eb="14">
      <t>サクヒン</t>
    </rPh>
    <rPh sb="15" eb="17">
      <t>セイサク</t>
    </rPh>
    <rPh sb="17" eb="18">
      <t>ヒ</t>
    </rPh>
    <rPh sb="19" eb="21">
      <t>チュウオウ</t>
    </rPh>
    <rPh sb="21" eb="22">
      <t>チ</t>
    </rPh>
    <phoneticPr fontId="2"/>
  </si>
  <si>
    <r>
      <t>ゲーム</t>
    </r>
    <r>
      <rPr>
        <sz val="10"/>
        <color rgb="FFFF0000"/>
        <rFont val="Meiryo UI"/>
        <family val="3"/>
        <charset val="128"/>
      </rPr>
      <t>80</t>
    </r>
    <r>
      <rPr>
        <sz val="10"/>
        <color theme="1"/>
        <rFont val="Meiryo UI"/>
        <family val="3"/>
        <charset val="128"/>
      </rPr>
      <t>億円、アニメ</t>
    </r>
    <r>
      <rPr>
        <sz val="10"/>
        <color rgb="FFFF0000"/>
        <rFont val="Meiryo UI"/>
        <family val="3"/>
        <charset val="128"/>
      </rPr>
      <t>15</t>
    </r>
    <r>
      <rPr>
        <sz val="10"/>
        <color theme="1"/>
        <rFont val="Meiryo UI"/>
        <family val="3"/>
        <charset val="128"/>
      </rPr>
      <t>億円、実写</t>
    </r>
    <r>
      <rPr>
        <sz val="10"/>
        <color rgb="FFFF0000"/>
        <rFont val="Meiryo UI"/>
        <family val="3"/>
        <charset val="128"/>
      </rPr>
      <t>10</t>
    </r>
    <r>
      <rPr>
        <sz val="10"/>
        <color theme="1"/>
        <rFont val="Meiryo UI"/>
        <family val="3"/>
        <charset val="128"/>
      </rPr>
      <t>億円</t>
    </r>
    <rPh sb="5" eb="7">
      <t>オクエン</t>
    </rPh>
    <rPh sb="13" eb="15">
      <t>オクエン</t>
    </rPh>
    <rPh sb="16" eb="18">
      <t>ジッシャ</t>
    </rPh>
    <rPh sb="20" eb="22">
      <t>オクエン</t>
    </rPh>
    <phoneticPr fontId="2"/>
  </si>
  <si>
    <r>
      <t>ゲーム</t>
    </r>
    <r>
      <rPr>
        <sz val="10"/>
        <color rgb="FFFF0000"/>
        <rFont val="Meiryo UI"/>
        <family val="3"/>
        <charset val="128"/>
      </rPr>
      <t>20</t>
    </r>
    <r>
      <rPr>
        <sz val="10"/>
        <color theme="1"/>
        <rFont val="Meiryo UI"/>
        <family val="3"/>
        <charset val="128"/>
      </rPr>
      <t>億円、アニメ</t>
    </r>
    <r>
      <rPr>
        <sz val="10"/>
        <color rgb="FFFF0000"/>
        <rFont val="Meiryo UI"/>
        <family val="3"/>
        <charset val="128"/>
      </rPr>
      <t>6</t>
    </r>
    <r>
      <rPr>
        <sz val="10"/>
        <color theme="1"/>
        <rFont val="Meiryo UI"/>
        <family val="3"/>
        <charset val="128"/>
      </rPr>
      <t>億円、実写</t>
    </r>
    <r>
      <rPr>
        <sz val="10"/>
        <color rgb="FFFF0000"/>
        <rFont val="Meiryo UI"/>
        <family val="3"/>
        <charset val="128"/>
      </rPr>
      <t>8</t>
    </r>
    <r>
      <rPr>
        <sz val="10"/>
        <color theme="1"/>
        <rFont val="Meiryo UI"/>
        <family val="3"/>
        <charset val="128"/>
      </rPr>
      <t>億円</t>
    </r>
    <rPh sb="5" eb="7">
      <t>オクエン</t>
    </rPh>
    <rPh sb="12" eb="14">
      <t>オクエン</t>
    </rPh>
    <rPh sb="15" eb="17">
      <t>ジッシャ</t>
    </rPh>
    <rPh sb="18" eb="20">
      <t>オクエン</t>
    </rPh>
    <phoneticPr fontId="2"/>
  </si>
  <si>
    <t>元請として製作した過去の作品の最高売上 ≧ 分野別下限値</t>
    <phoneticPr fontId="2"/>
  </si>
  <si>
    <t>自社又は他社の資金提供のコミット額</t>
    <phoneticPr fontId="2"/>
  </si>
  <si>
    <r>
      <t>出資比率+レベニューシェア比率≧</t>
    </r>
    <r>
      <rPr>
        <sz val="10"/>
        <color rgb="FFFF0000"/>
        <rFont val="Meiryo UI"/>
        <family val="3"/>
        <charset val="128"/>
      </rPr>
      <t>10%</t>
    </r>
    <rPh sb="0" eb="2">
      <t>シュッシ</t>
    </rPh>
    <rPh sb="2" eb="4">
      <t>ヒリツ</t>
    </rPh>
    <rPh sb="13" eb="15">
      <t>ヒリツ</t>
    </rPh>
    <rPh sb="14" eb="15">
      <t>リツ</t>
    </rPh>
    <phoneticPr fontId="2"/>
  </si>
  <si>
    <r>
      <t>作品≠大作（売上</t>
    </r>
    <r>
      <rPr>
        <sz val="10"/>
        <color rgb="FFFF0000"/>
        <rFont val="Meiryo UI"/>
        <family val="3"/>
        <charset val="128"/>
      </rPr>
      <t>1千億円</t>
    </r>
    <r>
      <rPr>
        <sz val="10"/>
        <color theme="1"/>
        <rFont val="Meiryo UI"/>
        <family val="3"/>
        <charset val="128"/>
      </rPr>
      <t>以上の作品）の続編</t>
    </r>
    <rPh sb="3" eb="5">
      <t>タイサク</t>
    </rPh>
    <rPh sb="6" eb="8">
      <t>ウリアゲ</t>
    </rPh>
    <phoneticPr fontId="2"/>
  </si>
  <si>
    <t>Music Content</t>
    <phoneticPr fontId="2"/>
  </si>
  <si>
    <t>Music Creative</t>
    <phoneticPr fontId="2"/>
  </si>
  <si>
    <t>カンヌ国際映画祭に併設のマルシェ・デュ・フィルムにおける日本のカントリー・オブ・オナーのロゴを出展ブースに掲載</t>
    <rPh sb="3" eb="8">
      <t>コクサイエイガサイ</t>
    </rPh>
    <rPh sb="9" eb="11">
      <t>ヘイセツ</t>
    </rPh>
    <rPh sb="28" eb="30">
      <t>ニホン</t>
    </rPh>
    <rPh sb="47" eb="49">
      <t>シュッテン</t>
    </rPh>
    <rPh sb="53" eb="55">
      <t>ケイサイ</t>
    </rPh>
    <phoneticPr fontId="2"/>
  </si>
  <si>
    <t>※カンヌ国際映画祭に併設のマルシェ・デュ・フィルムに出展して、カントリー・オブ・オナーのロゴを掲載する企業は、共同企業の名称やそのプロモーションする作品を記載する必要がない。</t>
    <rPh sb="4" eb="6">
      <t>コクサイ</t>
    </rPh>
    <rPh sb="6" eb="9">
      <t>エイガサイ</t>
    </rPh>
    <rPh sb="10" eb="12">
      <t>ヘイセツ</t>
    </rPh>
    <rPh sb="26" eb="28">
      <t>シュッテン</t>
    </rPh>
    <rPh sb="47" eb="49">
      <t>ケイサイ</t>
    </rPh>
    <rPh sb="51" eb="53">
      <t>キギョウ</t>
    </rPh>
    <rPh sb="55" eb="59">
      <t>キョウドウキギョウ</t>
    </rPh>
    <rPh sb="60" eb="62">
      <t>メイショウ</t>
    </rPh>
    <rPh sb="74" eb="76">
      <t>サクヒン</t>
    </rPh>
    <rPh sb="77" eb="79">
      <t>キサイ</t>
    </rPh>
    <rPh sb="81" eb="83">
      <t>ヒツヨウ</t>
    </rPh>
    <phoneticPr fontId="2"/>
  </si>
  <si>
    <t>申請者名</t>
    <rPh sb="0" eb="4">
      <t>シンセイシャメイ</t>
    </rPh>
    <phoneticPr fontId="2"/>
  </si>
  <si>
    <t>事業の名称</t>
    <rPh sb="0" eb="2">
      <t>ジギョウ</t>
    </rPh>
    <rPh sb="3" eb="5">
      <t>メイショウ</t>
    </rPh>
    <phoneticPr fontId="2"/>
  </si>
  <si>
    <t>事業の目的及び内容</t>
    <rPh sb="0" eb="2">
      <t>ジギョウ</t>
    </rPh>
    <rPh sb="3" eb="5">
      <t>モクテキ</t>
    </rPh>
    <rPh sb="5" eb="6">
      <t>オヨ</t>
    </rPh>
    <rPh sb="7" eb="9">
      <t>ナイヨウ</t>
    </rPh>
    <phoneticPr fontId="2"/>
  </si>
  <si>
    <t>事業の完了予定日</t>
    <rPh sb="0" eb="2">
      <t>ジギョウ</t>
    </rPh>
    <rPh sb="3" eb="8">
      <t>カンリョウヨテイビ</t>
    </rPh>
    <phoneticPr fontId="2"/>
  </si>
  <si>
    <t>補助対象経費</t>
    <rPh sb="0" eb="6">
      <t>ホジョタイショウケイヒ</t>
    </rPh>
    <phoneticPr fontId="2"/>
  </si>
  <si>
    <t>令和　年　月　日</t>
    <rPh sb="0" eb="2">
      <t>レイワ</t>
    </rPh>
    <rPh sb="3" eb="4">
      <t>ネン</t>
    </rPh>
    <rPh sb="5" eb="6">
      <t>ガツ</t>
    </rPh>
    <rPh sb="7" eb="8">
      <t>ニチ</t>
    </rPh>
    <phoneticPr fontId="2"/>
  </si>
  <si>
    <t>申請関連</t>
    <rPh sb="0" eb="2">
      <t>シンセイ</t>
    </rPh>
    <rPh sb="2" eb="4">
      <t>カンレン</t>
    </rPh>
    <phoneticPr fontId="1"/>
  </si>
  <si>
    <t>申請基礎情報</t>
    <rPh sb="0" eb="2">
      <t>シンセイ</t>
    </rPh>
    <rPh sb="2" eb="4">
      <t>キソ</t>
    </rPh>
    <rPh sb="4" eb="6">
      <t>ジョウホウ</t>
    </rPh>
    <phoneticPr fontId="2"/>
  </si>
  <si>
    <t>※1</t>
    <phoneticPr fontId="2"/>
  </si>
  <si>
    <t>履歴事項全部証明書等に記載の本店の住所のうち市区町村に続く住所</t>
    <rPh sb="0" eb="9">
      <t>リレキジコウゼンブショウメイショ</t>
    </rPh>
    <rPh sb="9" eb="10">
      <t>トウ</t>
    </rPh>
    <rPh sb="11" eb="13">
      <t>キサイ</t>
    </rPh>
    <rPh sb="14" eb="16">
      <t>ホンテン</t>
    </rPh>
    <rPh sb="17" eb="19">
      <t>ジュウショ</t>
    </rPh>
    <rPh sb="22" eb="26">
      <t>シクチョウソン</t>
    </rPh>
    <rPh sb="27" eb="28">
      <t>ツヅ</t>
    </rPh>
    <rPh sb="29" eb="31">
      <t>ジュウショ</t>
    </rPh>
    <phoneticPr fontId="2"/>
  </si>
  <si>
    <t>新作ゲームαβγの開発</t>
    <rPh sb="0" eb="2">
      <t>シンサク</t>
    </rPh>
    <rPh sb="9" eb="11">
      <t>カイハツ</t>
    </rPh>
    <phoneticPr fontId="2"/>
  </si>
  <si>
    <t>申請する事業の名称　※採択された場合は公表</t>
    <rPh sb="0" eb="2">
      <t>シンセイ</t>
    </rPh>
    <rPh sb="4" eb="6">
      <t>ジギョウ</t>
    </rPh>
    <rPh sb="7" eb="9">
      <t>メイショウ</t>
    </rPh>
    <rPh sb="11" eb="13">
      <t>サイタク</t>
    </rPh>
    <rPh sb="16" eb="18">
      <t>バアイ</t>
    </rPh>
    <rPh sb="19" eb="21">
      <t>コウヒョウ</t>
    </rPh>
    <phoneticPr fontId="2"/>
  </si>
  <si>
    <t>申請する事業者の名称（法人は3行目の商号、個人事業者は姓名を記載）※採択された場合は公表</t>
    <rPh sb="0" eb="2">
      <t>シンセイ</t>
    </rPh>
    <rPh sb="4" eb="7">
      <t>ジギョウシャ</t>
    </rPh>
    <rPh sb="8" eb="10">
      <t>メイショウ</t>
    </rPh>
    <rPh sb="11" eb="13">
      <t>ホウジン</t>
    </rPh>
    <rPh sb="15" eb="17">
      <t>ギョウメ</t>
    </rPh>
    <rPh sb="18" eb="20">
      <t>ショウゴウ</t>
    </rPh>
    <rPh sb="21" eb="23">
      <t>コジン</t>
    </rPh>
    <rPh sb="23" eb="26">
      <t>ジギョウシャ</t>
    </rPh>
    <rPh sb="27" eb="29">
      <t>セイメイ</t>
    </rPh>
    <rPh sb="30" eb="32">
      <t>キサイ</t>
    </rPh>
    <phoneticPr fontId="2"/>
  </si>
  <si>
    <t>申請分野</t>
    <rPh sb="0" eb="2">
      <t>シンセイ</t>
    </rPh>
    <rPh sb="2" eb="4">
      <t>ブンヤ</t>
    </rPh>
    <phoneticPr fontId="1"/>
  </si>
  <si>
    <t>申請する事業が完了する予定の日</t>
    <rPh sb="0" eb="2">
      <t>シンセイ</t>
    </rPh>
    <rPh sb="4" eb="6">
      <t>ジギョウ</t>
    </rPh>
    <rPh sb="7" eb="9">
      <t>カンリョウ</t>
    </rPh>
    <rPh sb="11" eb="13">
      <t>ヨテイ</t>
    </rPh>
    <rPh sb="14" eb="15">
      <t>ヒ</t>
    </rPh>
    <phoneticPr fontId="2"/>
  </si>
  <si>
    <t>補助期間内に補助対象となる経費　※1円単位で記載</t>
    <rPh sb="0" eb="5">
      <t>ホジョキカンナイ</t>
    </rPh>
    <rPh sb="6" eb="10">
      <t>ホジョタイショウ</t>
    </rPh>
    <rPh sb="13" eb="15">
      <t>ケイヒ</t>
    </rPh>
    <rPh sb="18" eb="21">
      <t>エンタンイ</t>
    </rPh>
    <rPh sb="22" eb="24">
      <t>キサイ</t>
    </rPh>
    <phoneticPr fontId="2"/>
  </si>
  <si>
    <t>※代表者と担当者の人物が一致する場合は、代表者に関する情報を記載した上で、担当者にも同じ人物の情報を記載する。</t>
    <rPh sb="1" eb="4">
      <t>ダイヒョウシャ</t>
    </rPh>
    <rPh sb="5" eb="8">
      <t>タントウシャ</t>
    </rPh>
    <rPh sb="9" eb="11">
      <t>ジンブツ</t>
    </rPh>
    <rPh sb="12" eb="14">
      <t>イッチ</t>
    </rPh>
    <rPh sb="16" eb="18">
      <t>バアイ</t>
    </rPh>
    <rPh sb="20" eb="23">
      <t>ダイヒョウシャ</t>
    </rPh>
    <rPh sb="24" eb="25">
      <t>カン</t>
    </rPh>
    <rPh sb="27" eb="29">
      <t>ジョウホウ</t>
    </rPh>
    <rPh sb="30" eb="32">
      <t>キサイ</t>
    </rPh>
    <rPh sb="34" eb="35">
      <t>ウエ</t>
    </rPh>
    <rPh sb="37" eb="40">
      <t>タントウシャ</t>
    </rPh>
    <rPh sb="42" eb="43">
      <t>オナ</t>
    </rPh>
    <rPh sb="44" eb="46">
      <t>ジンブツ</t>
    </rPh>
    <rPh sb="47" eb="49">
      <t>ジョウホウ</t>
    </rPh>
    <rPh sb="50" eb="52">
      <t>キサイ</t>
    </rPh>
    <phoneticPr fontId="2"/>
  </si>
  <si>
    <t>PCゲーム、モバイルゲーム、コンソールゲーム、インディーゲームといったゲームの種類は問わない。</t>
    <rPh sb="39" eb="41">
      <t>シュルイ</t>
    </rPh>
    <rPh sb="42" eb="43">
      <t>ト</t>
    </rPh>
    <phoneticPr fontId="2"/>
  </si>
  <si>
    <t>映画、配信、テレビ、ショートフィルム及び縦型ショートドラマといったフォーマットは問わない。</t>
    <rPh sb="0" eb="2">
      <t>エイガ</t>
    </rPh>
    <rPh sb="18" eb="19">
      <t>オヨ</t>
    </rPh>
    <rPh sb="20" eb="22">
      <t>タテガタ</t>
    </rPh>
    <rPh sb="40" eb="41">
      <t>ト</t>
    </rPh>
    <phoneticPr fontId="2"/>
  </si>
  <si>
    <t>映画、配信及びテレビといったフォーマットは問わない。キャラクターを含む。</t>
    <rPh sb="5" eb="6">
      <t>オヨ</t>
    </rPh>
    <rPh sb="33" eb="34">
      <t>フク</t>
    </rPh>
    <phoneticPr fontId="2"/>
  </si>
  <si>
    <t>事業の収入・支出に関する単価・数量に基づく金額を記載</t>
    <rPh sb="0" eb="2">
      <t>ジギョウ</t>
    </rPh>
    <rPh sb="3" eb="5">
      <t>シュウニュウ</t>
    </rPh>
    <rPh sb="6" eb="8">
      <t>シシュツ</t>
    </rPh>
    <rPh sb="9" eb="10">
      <t>カン</t>
    </rPh>
    <rPh sb="12" eb="14">
      <t>タンカ</t>
    </rPh>
    <rPh sb="15" eb="17">
      <t>スウリョウ</t>
    </rPh>
    <rPh sb="18" eb="19">
      <t>モト</t>
    </rPh>
    <rPh sb="21" eb="23">
      <t>キンガク</t>
    </rPh>
    <rPh sb="24" eb="26">
      <t>キサイ</t>
    </rPh>
    <phoneticPr fontId="2"/>
  </si>
  <si>
    <t>ゲーム、アニメ、マンガ、音楽、実写、キャラクター、文芸又は舞台から最も近い事業の分野を1つ選択</t>
    <rPh sb="33" eb="34">
      <t>モット</t>
    </rPh>
    <rPh sb="35" eb="36">
      <t>チカ</t>
    </rPh>
    <rPh sb="37" eb="39">
      <t>ジギョウ</t>
    </rPh>
    <rPh sb="40" eb="42">
      <t>ブンヤ</t>
    </rPh>
    <phoneticPr fontId="2"/>
  </si>
  <si>
    <t>終了月</t>
    <rPh sb="0" eb="3">
      <t>シュウリョウツキ</t>
    </rPh>
    <phoneticPr fontId="2"/>
  </si>
  <si>
    <t>売上高-売上原価</t>
    <rPh sb="0" eb="2">
      <t>ウリア</t>
    </rPh>
    <rPh sb="2" eb="3">
      <t>タカ</t>
    </rPh>
    <rPh sb="4" eb="6">
      <t>ウリア</t>
    </rPh>
    <rPh sb="6" eb="8">
      <t>ゲンカ</t>
    </rPh>
    <phoneticPr fontId="2"/>
  </si>
  <si>
    <t>営業利益+減価償却費</t>
    <rPh sb="0" eb="2">
      <t>エイギョウ</t>
    </rPh>
    <rPh sb="2" eb="4">
      <t>リエキ</t>
    </rPh>
    <rPh sb="5" eb="7">
      <t>ゲンカ</t>
    </rPh>
    <rPh sb="7" eb="10">
      <t>ショウキャクヒ</t>
    </rPh>
    <phoneticPr fontId="2"/>
  </si>
  <si>
    <t>営業利益+減価償却費+給与支給総額</t>
    <rPh sb="0" eb="2">
      <t>エイギョウ</t>
    </rPh>
    <rPh sb="2" eb="4">
      <t>リエキ</t>
    </rPh>
    <rPh sb="5" eb="7">
      <t>ゲンカ</t>
    </rPh>
    <rPh sb="7" eb="10">
      <t>ショウキャクヒ</t>
    </rPh>
    <rPh sb="11" eb="13">
      <t>キュウヨ</t>
    </rPh>
    <rPh sb="13" eb="15">
      <t>シキュウ</t>
    </rPh>
    <rPh sb="15" eb="17">
      <t>ソウガク</t>
    </rPh>
    <phoneticPr fontId="2"/>
  </si>
  <si>
    <t>法人税等</t>
    <rPh sb="0" eb="4">
      <t>ホウジンゼイトウ</t>
    </rPh>
    <phoneticPr fontId="2"/>
  </si>
  <si>
    <t>法人税等</t>
    <rPh sb="0" eb="3">
      <t>ホウジンゼイ</t>
    </rPh>
    <rPh sb="3" eb="4">
      <t>トウ</t>
    </rPh>
    <phoneticPr fontId="2"/>
  </si>
  <si>
    <t>収入項目/支出経費</t>
    <rPh sb="0" eb="2">
      <t>シュウニュウ</t>
    </rPh>
    <rPh sb="2" eb="4">
      <t>コウモク</t>
    </rPh>
    <rPh sb="5" eb="7">
      <t>シシュツ</t>
    </rPh>
    <rPh sb="7" eb="9">
      <t>ケイヒ</t>
    </rPh>
    <phoneticPr fontId="2"/>
  </si>
  <si>
    <t>収入種別</t>
    <rPh sb="0" eb="4">
      <t>シュウニュウシュベツ</t>
    </rPh>
    <phoneticPr fontId="2"/>
  </si>
  <si>
    <t>収入項目</t>
    <rPh sb="0" eb="4">
      <t>シュウニュウコウモク</t>
    </rPh>
    <phoneticPr fontId="2"/>
  </si>
  <si>
    <t>配信収入</t>
    <rPh sb="0" eb="2">
      <t>ハイシン</t>
    </rPh>
    <rPh sb="2" eb="4">
      <t>シュウニュウ</t>
    </rPh>
    <phoneticPr fontId="2"/>
  </si>
  <si>
    <t>販売収入</t>
    <rPh sb="0" eb="4">
      <t>ハンバイシュウニュウ</t>
    </rPh>
    <phoneticPr fontId="2"/>
  </si>
  <si>
    <t>広告収入</t>
    <rPh sb="0" eb="4">
      <t>コウコクシュウニュウ</t>
    </rPh>
    <phoneticPr fontId="2"/>
  </si>
  <si>
    <t>物販収入</t>
    <rPh sb="0" eb="4">
      <t>ブッパンシュウニュウ</t>
    </rPh>
    <phoneticPr fontId="2"/>
  </si>
  <si>
    <t>放送収入</t>
    <rPh sb="0" eb="2">
      <t>ホウソウ</t>
    </rPh>
    <rPh sb="2" eb="4">
      <t>シュウニュウ</t>
    </rPh>
    <phoneticPr fontId="2"/>
  </si>
  <si>
    <t>課金収入</t>
    <rPh sb="0" eb="2">
      <t>カキン</t>
    </rPh>
    <rPh sb="2" eb="4">
      <t>シュウニュウ</t>
    </rPh>
    <phoneticPr fontId="2"/>
  </si>
  <si>
    <t>ライブ収入</t>
    <rPh sb="3" eb="5">
      <t>シュウニュウ</t>
    </rPh>
    <phoneticPr fontId="2"/>
  </si>
  <si>
    <t>その他収入</t>
    <rPh sb="2" eb="3">
      <t>ホカ</t>
    </rPh>
    <rPh sb="3" eb="5">
      <t>シュウニュウ</t>
    </rPh>
    <phoneticPr fontId="2"/>
  </si>
  <si>
    <t>権利収入</t>
    <rPh sb="0" eb="2">
      <t>ケンリ</t>
    </rPh>
    <rPh sb="2" eb="4">
      <t>シュウニュウ</t>
    </rPh>
    <phoneticPr fontId="2"/>
  </si>
  <si>
    <t>収入年/支出工程</t>
    <rPh sb="0" eb="2">
      <t>シュウニュウ</t>
    </rPh>
    <rPh sb="2" eb="3">
      <t>ネン</t>
    </rPh>
    <rPh sb="4" eb="6">
      <t>シシュツ</t>
    </rPh>
    <rPh sb="6" eb="8">
      <t>コウテイ</t>
    </rPh>
    <phoneticPr fontId="2"/>
  </si>
  <si>
    <t>補助期間内</t>
    <rPh sb="0" eb="4">
      <t>ホジョキカン</t>
    </rPh>
    <rPh sb="4" eb="5">
      <t>ナイ</t>
    </rPh>
    <phoneticPr fontId="2"/>
  </si>
  <si>
    <t>ABC フェス</t>
    <phoneticPr fontId="2"/>
  </si>
  <si>
    <t>企業グループの従業員数（企業グループで常時使用する従業員の数が２千人以下の中堅企業又は中小企業であること。）</t>
    <rPh sb="0" eb="2">
      <t>キギョウ</t>
    </rPh>
    <rPh sb="7" eb="11">
      <t>ジュウギョウインスウ</t>
    </rPh>
    <rPh sb="12" eb="14">
      <t>キギョウ</t>
    </rPh>
    <rPh sb="19" eb="21">
      <t>ジョウジ</t>
    </rPh>
    <rPh sb="21" eb="23">
      <t>シヨウ</t>
    </rPh>
    <rPh sb="25" eb="28">
      <t>ジュウギョウイン</t>
    </rPh>
    <rPh sb="29" eb="30">
      <t>カズ</t>
    </rPh>
    <rPh sb="32" eb="34">
      <t>センニン</t>
    </rPh>
    <rPh sb="34" eb="36">
      <t>イカ</t>
    </rPh>
    <phoneticPr fontId="2"/>
  </si>
  <si>
    <t>展開する国（経済産業省が定める重点国（米国、英国、インド、インドネシア）で開催する事業は加点）</t>
    <rPh sb="0" eb="2">
      <t>テンカイ</t>
    </rPh>
    <rPh sb="4" eb="5">
      <t>クニ</t>
    </rPh>
    <rPh sb="44" eb="46">
      <t>カテン</t>
    </rPh>
    <phoneticPr fontId="2"/>
  </si>
  <si>
    <t>合否</t>
    <rPh sb="0" eb="2">
      <t>ゴウヒ</t>
    </rPh>
    <phoneticPr fontId="2"/>
  </si>
  <si>
    <t>プロモーションを実施するイベント・メディアを展示会、ライブ、デジタル又はその他からプロモーションの分野を1つ選択</t>
    <rPh sb="8" eb="10">
      <t>ジッシ</t>
    </rPh>
    <rPh sb="22" eb="25">
      <t>テンジカイ</t>
    </rPh>
    <rPh sb="34" eb="35">
      <t>マタ</t>
    </rPh>
    <rPh sb="38" eb="39">
      <t>ホカ</t>
    </rPh>
    <rPh sb="49" eb="51">
      <t>ブンヤ</t>
    </rPh>
    <rPh sb="54" eb="56">
      <t>センタク</t>
    </rPh>
    <phoneticPr fontId="2"/>
  </si>
  <si>
    <t>ローカライズする作品を掲載するメディアの名称</t>
    <rPh sb="8" eb="10">
      <t>サクヒン</t>
    </rPh>
    <rPh sb="11" eb="13">
      <t>ケイサイ</t>
    </rPh>
    <rPh sb="20" eb="22">
      <t>メイショウ</t>
    </rPh>
    <phoneticPr fontId="2"/>
  </si>
  <si>
    <t>ローカライズする作品のIPの名称</t>
    <rPh sb="8" eb="10">
      <t>サクヒン</t>
    </rPh>
    <rPh sb="14" eb="16">
      <t>メイショウ</t>
    </rPh>
    <phoneticPr fontId="2"/>
  </si>
  <si>
    <t>ローカライズする作品のIPが主に該当する分野をゲーム、アニメ、マンガ、音楽、実写、キャラクター、文芸又は舞台から1分野のみ選択</t>
    <rPh sb="8" eb="10">
      <t>サクヒン</t>
    </rPh>
    <rPh sb="14" eb="15">
      <t>オモ</t>
    </rPh>
    <rPh sb="16" eb="18">
      <t>ガイトウ</t>
    </rPh>
    <rPh sb="20" eb="22">
      <t>ブンヤ</t>
    </rPh>
    <rPh sb="38" eb="40">
      <t>ジッシャ</t>
    </rPh>
    <rPh sb="48" eb="50">
      <t>ブンゲイ</t>
    </rPh>
    <rPh sb="50" eb="51">
      <t>マタ</t>
    </rPh>
    <rPh sb="52" eb="54">
      <t>ブタイ</t>
    </rPh>
    <rPh sb="57" eb="59">
      <t>ブンヤ</t>
    </rPh>
    <rPh sb="61" eb="63">
      <t>センタク</t>
    </rPh>
    <phoneticPr fontId="2"/>
  </si>
  <si>
    <t>ローカライズIP</t>
    <phoneticPr fontId="2"/>
  </si>
  <si>
    <t>掲載するメディアの概要が分かる公式ホームページ等のURL</t>
    <rPh sb="0" eb="2">
      <t>ケイサイ</t>
    </rPh>
    <rPh sb="9" eb="11">
      <t>ガイヨウ</t>
    </rPh>
    <rPh sb="12" eb="13">
      <t>ワ</t>
    </rPh>
    <rPh sb="15" eb="17">
      <t>コウシキ</t>
    </rPh>
    <rPh sb="23" eb="24">
      <t>トウ</t>
    </rPh>
    <phoneticPr fontId="2"/>
  </si>
  <si>
    <t>メディアを自社で運営又は他社が運営するメディアへの掲載</t>
    <rPh sb="5" eb="7">
      <t>ジシャ</t>
    </rPh>
    <rPh sb="8" eb="10">
      <t>ウンエイ</t>
    </rPh>
    <rPh sb="10" eb="11">
      <t>マタ</t>
    </rPh>
    <rPh sb="12" eb="14">
      <t>タシャ</t>
    </rPh>
    <rPh sb="15" eb="17">
      <t>ウンエイ</t>
    </rPh>
    <rPh sb="25" eb="27">
      <t>ケイサイ</t>
    </rPh>
    <phoneticPr fontId="2"/>
  </si>
  <si>
    <t>イベント・メディアを自社で運営又は他社が運営への出展・出稿</t>
    <rPh sb="10" eb="12">
      <t>ジシャ</t>
    </rPh>
    <rPh sb="13" eb="15">
      <t>ウンエイ</t>
    </rPh>
    <rPh sb="15" eb="16">
      <t>マタ</t>
    </rPh>
    <rPh sb="17" eb="19">
      <t>タシャ</t>
    </rPh>
    <rPh sb="20" eb="22">
      <t>ウンエイ</t>
    </rPh>
    <rPh sb="24" eb="26">
      <t>シュッテン</t>
    </rPh>
    <rPh sb="27" eb="29">
      <t>シュッコウ</t>
    </rPh>
    <phoneticPr fontId="2"/>
  </si>
  <si>
    <t>ローカライズする平均言語数</t>
    <rPh sb="8" eb="10">
      <t>ヘイキン</t>
    </rPh>
    <rPh sb="10" eb="12">
      <t>ゲンゴ</t>
    </rPh>
    <rPh sb="12" eb="13">
      <t>スウ</t>
    </rPh>
    <phoneticPr fontId="2"/>
  </si>
  <si>
    <t>ローカライズする作品数×ローカライズする平均言語数</t>
    <rPh sb="8" eb="11">
      <t>サクヒンスウ</t>
    </rPh>
    <rPh sb="20" eb="22">
      <t>ヘイキン</t>
    </rPh>
    <phoneticPr fontId="2"/>
  </si>
  <si>
    <t>ローカライズする作品の想定年間売上高</t>
    <phoneticPr fontId="2"/>
  </si>
  <si>
    <t>ローカライズする作品の想定年間閲覧者数</t>
    <phoneticPr fontId="2"/>
  </si>
  <si>
    <t>ローカライズする作品の想定年間閲覧者数</t>
    <rPh sb="8" eb="10">
      <t>サクヒン</t>
    </rPh>
    <rPh sb="11" eb="13">
      <t>ソウテイ</t>
    </rPh>
    <rPh sb="13" eb="15">
      <t>ネンカン</t>
    </rPh>
    <rPh sb="15" eb="18">
      <t>エツランシャ</t>
    </rPh>
    <rPh sb="18" eb="19">
      <t>スウ</t>
    </rPh>
    <phoneticPr fontId="2"/>
  </si>
  <si>
    <t>閲覧者あたりの想定年間支払単価</t>
    <rPh sb="0" eb="3">
      <t>エツランシャ</t>
    </rPh>
    <rPh sb="7" eb="9">
      <t>ソウテイ</t>
    </rPh>
    <rPh sb="9" eb="11">
      <t>ネンカン</t>
    </rPh>
    <rPh sb="11" eb="13">
      <t>シハラ</t>
    </rPh>
    <rPh sb="13" eb="15">
      <t>タンカ</t>
    </rPh>
    <phoneticPr fontId="2"/>
  </si>
  <si>
    <t xml:space="preserve">Entertainment　Music </t>
    <phoneticPr fontId="2"/>
  </si>
  <si>
    <t>経済産業省が定める重点イベント（カンヌ国際映画祭に併設のマルシェ・デュ・フィルム）への出展（重点イベントは加点）</t>
    <rPh sb="0" eb="2">
      <t>ケイザイ</t>
    </rPh>
    <rPh sb="2" eb="5">
      <t>サンギョウショウ</t>
    </rPh>
    <rPh sb="6" eb="7">
      <t>サダ</t>
    </rPh>
    <rPh sb="9" eb="11">
      <t>ジュウテン</t>
    </rPh>
    <rPh sb="19" eb="21">
      <t>コクサイ</t>
    </rPh>
    <rPh sb="21" eb="23">
      <t>エイガ</t>
    </rPh>
    <rPh sb="23" eb="24">
      <t>マツ</t>
    </rPh>
    <rPh sb="25" eb="27">
      <t>ヘイセツ</t>
    </rPh>
    <rPh sb="43" eb="45">
      <t>シュッテン</t>
    </rPh>
    <rPh sb="46" eb="48">
      <t>ジュウテン</t>
    </rPh>
    <rPh sb="53" eb="55">
      <t>カテン</t>
    </rPh>
    <phoneticPr fontId="2"/>
  </si>
  <si>
    <t>権利者</t>
    <rPh sb="0" eb="3">
      <t>ケンリシャ</t>
    </rPh>
    <phoneticPr fontId="2"/>
  </si>
  <si>
    <t>運営者</t>
    <rPh sb="0" eb="3">
      <t>ウンエイシャ</t>
    </rPh>
    <phoneticPr fontId="2"/>
  </si>
  <si>
    <t>申請者の属性をイベントの運営を担う法人、プロモーションする作品の全部又は一部の権利を有する法人並びにその他から選択</t>
    <rPh sb="0" eb="3">
      <t>シンセイシャ</t>
    </rPh>
    <rPh sb="4" eb="6">
      <t>ゾクセイ</t>
    </rPh>
    <rPh sb="12" eb="14">
      <t>ウンエイ</t>
    </rPh>
    <rPh sb="15" eb="16">
      <t>ニナ</t>
    </rPh>
    <rPh sb="17" eb="19">
      <t>ホウジン</t>
    </rPh>
    <rPh sb="29" eb="31">
      <t>サクヒン</t>
    </rPh>
    <rPh sb="32" eb="34">
      <t>ゼンブ</t>
    </rPh>
    <rPh sb="34" eb="35">
      <t>マタ</t>
    </rPh>
    <rPh sb="36" eb="38">
      <t>イチブ</t>
    </rPh>
    <rPh sb="39" eb="41">
      <t>ケンリ</t>
    </rPh>
    <rPh sb="42" eb="43">
      <t>ユウ</t>
    </rPh>
    <rPh sb="45" eb="47">
      <t>ホウジン</t>
    </rPh>
    <rPh sb="47" eb="48">
      <t>ナラ</t>
    </rPh>
    <rPh sb="52" eb="53">
      <t>ホカ</t>
    </rPh>
    <rPh sb="55" eb="57">
      <t>センタク</t>
    </rPh>
    <phoneticPr fontId="2"/>
  </si>
  <si>
    <t>共同企業1がプロモーションする作品（同社が全部又は一部の権利を保有する作品)を1つだけ記載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rPh sb="43" eb="45">
      <t>キサイ</t>
    </rPh>
    <phoneticPr fontId="2"/>
  </si>
  <si>
    <t>共同企業2がプロモーションする作品（同社が全部又は一部の権利を保有する作品）を1つだけ記載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</si>
  <si>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共同企業3がプロモーションする作品（同社が全部又は一部の権利を保有する作品）を1つだけ記載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</si>
  <si>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共同企業5がプロモーションする作品（同社が全部又は一部の権利を保有する作品）を1つだけ記載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</si>
  <si>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共同企業4がプロモーションする作品（同社が全部又は一部の権利を保有する作品）を1つだけ記載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</si>
  <si>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共同企業6がプロモーションする作品（同社が全部又は一部の権利を保有する作品）を1つだけ記載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</si>
  <si>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共同企業7がプロモーションする作品（同社が全部又は一部の権利を保有する作品）を1つだけ記載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</si>
  <si>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共同企業8がプロモーションする作品（同社が全部又は一部の権利を保有する作品）を1つだけ記載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</si>
  <si>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共同企業9がプロモーションする作品（同社が全部又は一部の権利を保有する作品）を1つだけ記載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</si>
  <si>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共同企業10がプロモーションする作品（同社が全部又は一部の権利を保有する作品）を1つだけ記載</t>
    <rPh sb="0" eb="2">
      <t>キョウドウ</t>
    </rPh>
    <rPh sb="2" eb="4">
      <t>キギョウ</t>
    </rPh>
    <rPh sb="16" eb="18">
      <t>サクヒン</t>
    </rPh>
    <rPh sb="19" eb="21">
      <t>ドウシャ</t>
    </rPh>
    <rPh sb="22" eb="24">
      <t>ゼンブ</t>
    </rPh>
    <rPh sb="24" eb="25">
      <t>マタ</t>
    </rPh>
    <rPh sb="26" eb="28">
      <t>イチブ</t>
    </rPh>
    <rPh sb="29" eb="31">
      <t>ケンリ</t>
    </rPh>
    <rPh sb="32" eb="34">
      <t>ホユウ</t>
    </rPh>
    <rPh sb="36" eb="38">
      <t>サクヒン</t>
    </rPh>
    <phoneticPr fontId="2"/>
  </si>
  <si>
    <t xml:space="preserve">※複数の作品でも同一IPであれば1つして計測。音楽ではIPはアーティスト単位で
計測
</t>
    <phoneticPr fontId="2"/>
  </si>
  <si>
    <t>開発プラットフォームの利用者数の計測単位をMAU又は有料会員数から選択（社内の場合はMAUを選択）</t>
    <rPh sb="0" eb="2">
      <t>カイハツ</t>
    </rPh>
    <rPh sb="11" eb="14">
      <t>リヨウシャ</t>
    </rPh>
    <rPh sb="14" eb="15">
      <t>スウ</t>
    </rPh>
    <rPh sb="16" eb="18">
      <t>ケイソク</t>
    </rPh>
    <rPh sb="18" eb="20">
      <t>タンイ</t>
    </rPh>
    <rPh sb="24" eb="25">
      <t>マタ</t>
    </rPh>
    <rPh sb="26" eb="28">
      <t>ユウリョウ</t>
    </rPh>
    <rPh sb="28" eb="31">
      <t>カイインスウ</t>
    </rPh>
    <rPh sb="33" eb="35">
      <t>センタク</t>
    </rPh>
    <rPh sb="36" eb="38">
      <t>シャナイ</t>
    </rPh>
    <rPh sb="39" eb="41">
      <t>バアイ</t>
    </rPh>
    <rPh sb="46" eb="48">
      <t>センタク</t>
    </rPh>
    <phoneticPr fontId="2"/>
  </si>
  <si>
    <t>過去に開発したシステムの名称（申請するシステムに利用実績がある場合は、4行目と同じ名称を記載し、その実績を続き問の回答に記載）</t>
    <rPh sb="0" eb="2">
      <t>カコ</t>
    </rPh>
    <rPh sb="3" eb="5">
      <t>カイハツ</t>
    </rPh>
    <rPh sb="12" eb="14">
      <t>メイショウ</t>
    </rPh>
    <rPh sb="15" eb="17">
      <t>シンセイ</t>
    </rPh>
    <rPh sb="24" eb="26">
      <t>リヨウ</t>
    </rPh>
    <rPh sb="26" eb="28">
      <t>ジッセキ</t>
    </rPh>
    <rPh sb="31" eb="33">
      <t>バアイ</t>
    </rPh>
    <rPh sb="36" eb="37">
      <t>ギョウ</t>
    </rPh>
    <rPh sb="37" eb="38">
      <t>メ</t>
    </rPh>
    <rPh sb="39" eb="40">
      <t>オナ</t>
    </rPh>
    <rPh sb="41" eb="43">
      <t>メイショウ</t>
    </rPh>
    <rPh sb="44" eb="46">
      <t>キサイ</t>
    </rPh>
    <rPh sb="50" eb="52">
      <t>ジッセキ</t>
    </rPh>
    <rPh sb="53" eb="54">
      <t>ツヅ</t>
    </rPh>
    <rPh sb="55" eb="56">
      <t>トイ</t>
    </rPh>
    <rPh sb="57" eb="59">
      <t>カイトウ</t>
    </rPh>
    <rPh sb="60" eb="62">
      <t>キサイ</t>
    </rPh>
    <phoneticPr fontId="2"/>
  </si>
  <si>
    <t>開発プラットフォームの想定年間利用者数（開発が終了して商業利用を開始した最初の1年間の想定利用者数）</t>
    <rPh sb="0" eb="2">
      <t>カイハツ</t>
    </rPh>
    <rPh sb="11" eb="13">
      <t>ソウテイ</t>
    </rPh>
    <rPh sb="13" eb="15">
      <t>ネンカン</t>
    </rPh>
    <rPh sb="15" eb="18">
      <t>リヨウシャ</t>
    </rPh>
    <rPh sb="18" eb="19">
      <t>スウ</t>
    </rPh>
    <rPh sb="45" eb="49">
      <t>リヨウシャスウ</t>
    </rPh>
    <phoneticPr fontId="2"/>
  </si>
  <si>
    <t>FY2029</t>
    <phoneticPr fontId="2"/>
  </si>
  <si>
    <t>配信</t>
  </si>
  <si>
    <t>配信</t>
    <phoneticPr fontId="2"/>
  </si>
  <si>
    <t>配給</t>
    <phoneticPr fontId="2"/>
  </si>
  <si>
    <t>ＥＣ</t>
    <phoneticPr fontId="2"/>
  </si>
  <si>
    <t>コミュニティサイト</t>
    <phoneticPr fontId="2"/>
  </si>
  <si>
    <t>流通媒体</t>
    <rPh sb="0" eb="2">
      <t>リュウツウ</t>
    </rPh>
    <rPh sb="2" eb="4">
      <t>バイタイ</t>
    </rPh>
    <phoneticPr fontId="2"/>
  </si>
  <si>
    <t>Manga Global</t>
    <phoneticPr fontId="2"/>
  </si>
  <si>
    <t>展開する国（経済産業省が定める重点国（米国、英国、インド、インドネシア）で開催する事業は加点）</t>
    <phoneticPr fontId="2"/>
  </si>
  <si>
    <t>流通PFの各年度で最も多い月のマンスリーアクティブユーザー数</t>
    <rPh sb="0" eb="2">
      <t>リュウツウ</t>
    </rPh>
    <rPh sb="5" eb="6">
      <t>カク</t>
    </rPh>
    <rPh sb="6" eb="8">
      <t>ネンド</t>
    </rPh>
    <rPh sb="9" eb="10">
      <t>モット</t>
    </rPh>
    <rPh sb="11" eb="12">
      <t>オオ</t>
    </rPh>
    <rPh sb="13" eb="14">
      <t>ツキ</t>
    </rPh>
    <rPh sb="29" eb="30">
      <t>スウ</t>
    </rPh>
    <phoneticPr fontId="2"/>
  </si>
  <si>
    <t>流通PFの各年度で最も多い月の国内マンスリーアクティブユーザー数</t>
    <rPh sb="6" eb="8">
      <t>ネンド</t>
    </rPh>
    <rPh sb="15" eb="17">
      <t>コクナイ</t>
    </rPh>
    <phoneticPr fontId="2"/>
  </si>
  <si>
    <t>流通PFの各年度で最も多い月の海外マンスリーアクティブユーザー数</t>
    <rPh sb="6" eb="8">
      <t>ネンド</t>
    </rPh>
    <rPh sb="15" eb="17">
      <t>カイガイ</t>
    </rPh>
    <phoneticPr fontId="2"/>
  </si>
  <si>
    <t>流通PFの各年度で最も多い月の有料会員数</t>
    <rPh sb="0" eb="2">
      <t>リュウツウ</t>
    </rPh>
    <rPh sb="5" eb="6">
      <t>カク</t>
    </rPh>
    <rPh sb="6" eb="8">
      <t>ネンド</t>
    </rPh>
    <rPh sb="9" eb="10">
      <t>モット</t>
    </rPh>
    <rPh sb="11" eb="12">
      <t>オオ</t>
    </rPh>
    <rPh sb="13" eb="14">
      <t>ツキ</t>
    </rPh>
    <rPh sb="15" eb="17">
      <t>ユウリョウ</t>
    </rPh>
    <rPh sb="17" eb="19">
      <t>カイイン</t>
    </rPh>
    <rPh sb="19" eb="20">
      <t>スウ</t>
    </rPh>
    <phoneticPr fontId="2"/>
  </si>
  <si>
    <t>流通PFの各年度で最も多い月の国内有料会員数</t>
    <rPh sb="6" eb="8">
      <t>ネンド</t>
    </rPh>
    <rPh sb="15" eb="17">
      <t>コクナイ</t>
    </rPh>
    <phoneticPr fontId="2"/>
  </si>
  <si>
    <t>流通PFの各年度で最も多い月の海外有料会員数</t>
    <rPh sb="6" eb="8">
      <t>ネンド</t>
    </rPh>
    <rPh sb="15" eb="17">
      <t>カイガイ</t>
    </rPh>
    <phoneticPr fontId="2"/>
  </si>
  <si>
    <t>その他経費</t>
    <rPh sb="2" eb="3">
      <t>ホカ</t>
    </rPh>
    <rPh sb="3" eb="5">
      <t>ケイヒ</t>
    </rPh>
    <phoneticPr fontId="2"/>
  </si>
  <si>
    <t>国内その他経費</t>
    <rPh sb="0" eb="2">
      <t>コクナイ</t>
    </rPh>
    <rPh sb="4" eb="5">
      <t>ホカ</t>
    </rPh>
    <rPh sb="5" eb="7">
      <t>ケイヒ</t>
    </rPh>
    <phoneticPr fontId="2"/>
  </si>
  <si>
    <t>海外その他経費</t>
    <rPh sb="0" eb="2">
      <t>カイガイ</t>
    </rPh>
    <rPh sb="4" eb="5">
      <t>ホカ</t>
    </rPh>
    <rPh sb="5" eb="7">
      <t>ケイヒ</t>
    </rPh>
    <phoneticPr fontId="2"/>
  </si>
  <si>
    <t>流通PFの国内向けその他経費</t>
    <rPh sb="0" eb="2">
      <t>リュウツウ</t>
    </rPh>
    <rPh sb="5" eb="8">
      <t>コクナイム</t>
    </rPh>
    <rPh sb="11" eb="12">
      <t>ホカ</t>
    </rPh>
    <rPh sb="12" eb="14">
      <t>ケイヒ</t>
    </rPh>
    <phoneticPr fontId="2"/>
  </si>
  <si>
    <t>流通PFの海外向けその他経費</t>
    <rPh sb="0" eb="2">
      <t>リュウツウ</t>
    </rPh>
    <rPh sb="5" eb="8">
      <t>カイガイム</t>
    </rPh>
    <rPh sb="11" eb="12">
      <t>ホカ</t>
    </rPh>
    <rPh sb="12" eb="14">
      <t>ケイヒ</t>
    </rPh>
    <phoneticPr fontId="2"/>
  </si>
  <si>
    <t>国内利益</t>
    <rPh sb="0" eb="2">
      <t>コクナイ</t>
    </rPh>
    <rPh sb="2" eb="4">
      <t>リエキ</t>
    </rPh>
    <phoneticPr fontId="2"/>
  </si>
  <si>
    <t>海外利益</t>
    <rPh sb="0" eb="2">
      <t>カイガイ</t>
    </rPh>
    <rPh sb="2" eb="4">
      <t>リエキ</t>
    </rPh>
    <phoneticPr fontId="2"/>
  </si>
  <si>
    <t>流通PFの国内の営業利益</t>
    <rPh sb="0" eb="2">
      <t>リュウツウ</t>
    </rPh>
    <rPh sb="5" eb="7">
      <t>コクナイ</t>
    </rPh>
    <rPh sb="8" eb="10">
      <t>エイギョウ</t>
    </rPh>
    <rPh sb="10" eb="12">
      <t>リエキ</t>
    </rPh>
    <phoneticPr fontId="2"/>
  </si>
  <si>
    <t>流通PFの海外の営業利益</t>
    <rPh sb="0" eb="2">
      <t>リュウツウ</t>
    </rPh>
    <rPh sb="5" eb="7">
      <t>カイガイ</t>
    </rPh>
    <rPh sb="8" eb="10">
      <t>エイギョウ</t>
    </rPh>
    <rPh sb="10" eb="12">
      <t>リエキ</t>
    </rPh>
    <phoneticPr fontId="2"/>
  </si>
  <si>
    <t>PC、モバイル、コンソール、映画、TV、OTTから従たる配信・配給先を1つ選択</t>
    <rPh sb="14" eb="16">
      <t>エイガ</t>
    </rPh>
    <rPh sb="25" eb="26">
      <t>ジュウ</t>
    </rPh>
    <rPh sb="28" eb="30">
      <t>ハイシン</t>
    </rPh>
    <rPh sb="31" eb="33">
      <t>ハイキュウ</t>
    </rPh>
    <rPh sb="33" eb="34">
      <t>サキ</t>
    </rPh>
    <rPh sb="37" eb="39">
      <t>センタク</t>
    </rPh>
    <phoneticPr fontId="2"/>
  </si>
  <si>
    <t>主たるメディア</t>
    <rPh sb="0" eb="1">
      <t>シュ</t>
    </rPh>
    <phoneticPr fontId="2"/>
  </si>
  <si>
    <t>従たるメディア</t>
    <rPh sb="0" eb="1">
      <t>ジュウ</t>
    </rPh>
    <phoneticPr fontId="2"/>
  </si>
  <si>
    <t>プリプロダクションといった企画に要する月数</t>
    <rPh sb="13" eb="15">
      <t>キカク</t>
    </rPh>
    <rPh sb="16" eb="17">
      <t>ヨウ</t>
    </rPh>
    <rPh sb="19" eb="21">
      <t>ゲッスウ</t>
    </rPh>
    <phoneticPr fontId="2"/>
  </si>
  <si>
    <t>プリプロダクションといった企画を開始する年月</t>
    <rPh sb="13" eb="15">
      <t>キカク</t>
    </rPh>
    <rPh sb="16" eb="18">
      <t>カイシ</t>
    </rPh>
    <rPh sb="20" eb="22">
      <t>ネンゲツ</t>
    </rPh>
    <phoneticPr fontId="2"/>
  </si>
  <si>
    <t>プリプロダクションといった企画が終了する年月</t>
    <rPh sb="13" eb="15">
      <t>キカク</t>
    </rPh>
    <rPh sb="16" eb="18">
      <t>シュウリョウ</t>
    </rPh>
    <rPh sb="20" eb="22">
      <t>ネンゲツ</t>
    </rPh>
    <phoneticPr fontId="2"/>
  </si>
  <si>
    <t>製作に要する月数</t>
    <rPh sb="0" eb="2">
      <t>セイサク</t>
    </rPh>
    <rPh sb="3" eb="4">
      <t>ヨウ</t>
    </rPh>
    <rPh sb="6" eb="8">
      <t>ゲッスウ</t>
    </rPh>
    <phoneticPr fontId="2"/>
  </si>
  <si>
    <t>製作を開始する年月</t>
    <rPh sb="0" eb="2">
      <t>セイサク</t>
    </rPh>
    <rPh sb="3" eb="5">
      <t>カイシ</t>
    </rPh>
    <rPh sb="7" eb="9">
      <t>ネンゲツ</t>
    </rPh>
    <phoneticPr fontId="2"/>
  </si>
  <si>
    <t>製作が終了する年月</t>
    <rPh sb="0" eb="2">
      <t>セイサク</t>
    </rPh>
    <rPh sb="3" eb="5">
      <t>シュウリョウ</t>
    </rPh>
    <rPh sb="7" eb="9">
      <t>ネンゲツ</t>
    </rPh>
    <phoneticPr fontId="2"/>
  </si>
  <si>
    <t>作品を公開する年月</t>
    <rPh sb="0" eb="2">
      <t>サクヒン</t>
    </rPh>
    <rPh sb="3" eb="5">
      <t>コウカイ</t>
    </rPh>
    <rPh sb="7" eb="9">
      <t>ネンゲツ</t>
    </rPh>
    <phoneticPr fontId="2"/>
  </si>
  <si>
    <t>ミュージックABC</t>
    <phoneticPr fontId="2"/>
  </si>
  <si>
    <t>加藤栄子</t>
    <rPh sb="0" eb="2">
      <t>カトウ</t>
    </rPh>
    <rPh sb="2" eb="4">
      <t>エイコ</t>
    </rPh>
    <phoneticPr fontId="2"/>
  </si>
  <si>
    <t>鈴木三郎</t>
    <rPh sb="0" eb="2">
      <t>スズキ</t>
    </rPh>
    <rPh sb="2" eb="4">
      <t>サブロウ</t>
    </rPh>
    <phoneticPr fontId="2"/>
  </si>
  <si>
    <t>藤原典子</t>
    <rPh sb="0" eb="2">
      <t>フジワラ</t>
    </rPh>
    <rPh sb="2" eb="4">
      <t>テンコ</t>
    </rPh>
    <phoneticPr fontId="2"/>
  </si>
  <si>
    <t>1番の出資比率の出資者の権利（窓口の役割）</t>
    <rPh sb="1" eb="2">
      <t>バン</t>
    </rPh>
    <rPh sb="3" eb="5">
      <t>シュッシ</t>
    </rPh>
    <rPh sb="5" eb="7">
      <t>ヒリツ</t>
    </rPh>
    <rPh sb="8" eb="10">
      <t>シュッシ</t>
    </rPh>
    <rPh sb="10" eb="11">
      <t>シャ</t>
    </rPh>
    <rPh sb="12" eb="14">
      <t>ケンリ</t>
    </rPh>
    <rPh sb="15" eb="17">
      <t>マドグチ</t>
    </rPh>
    <rPh sb="18" eb="20">
      <t>ヤクワリ</t>
    </rPh>
    <phoneticPr fontId="2"/>
  </si>
  <si>
    <t>2番の出資比率の出資者の権利（窓口の役割）</t>
    <rPh sb="1" eb="2">
      <t>バン</t>
    </rPh>
    <rPh sb="3" eb="5">
      <t>シュッシ</t>
    </rPh>
    <rPh sb="5" eb="7">
      <t>ヒリツ</t>
    </rPh>
    <rPh sb="8" eb="10">
      <t>シュッシ</t>
    </rPh>
    <rPh sb="10" eb="11">
      <t>シャ</t>
    </rPh>
    <phoneticPr fontId="2"/>
  </si>
  <si>
    <t>3番の出資比率の出資者の権利（窓口の役割）</t>
    <rPh sb="1" eb="2">
      <t>バン</t>
    </rPh>
    <rPh sb="3" eb="5">
      <t>シュッシ</t>
    </rPh>
    <rPh sb="5" eb="7">
      <t>ヒリツ</t>
    </rPh>
    <rPh sb="8" eb="10">
      <t>シュッシ</t>
    </rPh>
    <rPh sb="10" eb="11">
      <t>シャ</t>
    </rPh>
    <phoneticPr fontId="2"/>
  </si>
  <si>
    <t>4番の出資比率の出資者の権利（窓口の役割）</t>
    <rPh sb="1" eb="2">
      <t>バン</t>
    </rPh>
    <rPh sb="3" eb="5">
      <t>シュッシ</t>
    </rPh>
    <rPh sb="5" eb="7">
      <t>ヒリツ</t>
    </rPh>
    <rPh sb="8" eb="10">
      <t>シュッシ</t>
    </rPh>
    <rPh sb="10" eb="11">
      <t>シャ</t>
    </rPh>
    <phoneticPr fontId="2"/>
  </si>
  <si>
    <t>5番の出資比率の出資者の権利（窓口の役割）</t>
    <rPh sb="1" eb="2">
      <t>バン</t>
    </rPh>
    <rPh sb="3" eb="5">
      <t>シュッシ</t>
    </rPh>
    <rPh sb="5" eb="7">
      <t>ヒリツ</t>
    </rPh>
    <rPh sb="8" eb="10">
      <t>シュッシ</t>
    </rPh>
    <rPh sb="10" eb="11">
      <t>シャ</t>
    </rPh>
    <phoneticPr fontId="2"/>
  </si>
  <si>
    <t>国内公衆送信権</t>
    <rPh sb="0" eb="2">
      <t>コクナイ</t>
    </rPh>
    <rPh sb="2" eb="4">
      <t>コウシュウ</t>
    </rPh>
    <rPh sb="4" eb="7">
      <t>ソウシンケン</t>
    </rPh>
    <phoneticPr fontId="2"/>
  </si>
  <si>
    <t>マーチャンダイジング権</t>
    <rPh sb="10" eb="11">
      <t>ケン</t>
    </rPh>
    <phoneticPr fontId="2"/>
  </si>
  <si>
    <t>海外番販権</t>
    <rPh sb="0" eb="2">
      <t>カイガイ</t>
    </rPh>
    <rPh sb="2" eb="4">
      <t>バンハン</t>
    </rPh>
    <rPh sb="4" eb="5">
      <t>ケン</t>
    </rPh>
    <phoneticPr fontId="2"/>
  </si>
  <si>
    <t>作品名称</t>
    <rPh sb="0" eb="2">
      <t>サクヒン</t>
    </rPh>
    <rPh sb="2" eb="4">
      <t>メイショウ</t>
    </rPh>
    <phoneticPr fontId="2"/>
  </si>
  <si>
    <t>作品分類</t>
    <rPh sb="0" eb="2">
      <t>サクヒン</t>
    </rPh>
    <rPh sb="2" eb="4">
      <t>ブンルイ</t>
    </rPh>
    <phoneticPr fontId="2"/>
  </si>
  <si>
    <t>対象者</t>
    <rPh sb="0" eb="2">
      <t>タイショウ</t>
    </rPh>
    <rPh sb="2" eb="3">
      <t>モノ</t>
    </rPh>
    <phoneticPr fontId="2"/>
  </si>
  <si>
    <t>部署</t>
  </si>
  <si>
    <t>組織形態</t>
    <rPh sb="0" eb="4">
      <t>ソシキケイタイ</t>
    </rPh>
    <phoneticPr fontId="2"/>
  </si>
  <si>
    <t>市場評価</t>
    <rPh sb="0" eb="4">
      <t>シジョウヒョウカ</t>
    </rPh>
    <phoneticPr fontId="2"/>
  </si>
  <si>
    <t>海外展開</t>
    <rPh sb="0" eb="4">
      <t>カイガイテンカイ</t>
    </rPh>
    <phoneticPr fontId="2"/>
  </si>
  <si>
    <t>成果報酬比率</t>
    <phoneticPr fontId="2"/>
  </si>
  <si>
    <t>構造改革</t>
    <rPh sb="0" eb="4">
      <t>コウゾウカイカク</t>
    </rPh>
    <phoneticPr fontId="2"/>
  </si>
  <si>
    <t>【ゲームのみ】採択作品に特化した組織の形態を会社、部署又はプロジェクトチームから選択</t>
    <rPh sb="7" eb="9">
      <t>サイタク</t>
    </rPh>
    <rPh sb="9" eb="11">
      <t>サクヒン</t>
    </rPh>
    <rPh sb="12" eb="14">
      <t>トッカ</t>
    </rPh>
    <rPh sb="16" eb="18">
      <t>ソシキ</t>
    </rPh>
    <rPh sb="19" eb="21">
      <t>ケイタイ</t>
    </rPh>
    <rPh sb="22" eb="24">
      <t>カイシャ</t>
    </rPh>
    <rPh sb="25" eb="27">
      <t>ブショ</t>
    </rPh>
    <rPh sb="27" eb="28">
      <t>マタ</t>
    </rPh>
    <rPh sb="40" eb="42">
      <t>センタク</t>
    </rPh>
    <phoneticPr fontId="2"/>
  </si>
  <si>
    <t>【ゲームのみ】採択作品に特化した会社、部署又はプロジェクトチームの名称</t>
    <rPh sb="9" eb="11">
      <t>サクヒン</t>
    </rPh>
    <rPh sb="33" eb="35">
      <t>メイショウ</t>
    </rPh>
    <phoneticPr fontId="2"/>
  </si>
  <si>
    <t>ABC室</t>
    <rPh sb="3" eb="4">
      <t>シツ</t>
    </rPh>
    <phoneticPr fontId="2"/>
  </si>
  <si>
    <r>
      <rPr>
        <sz val="10"/>
        <color theme="1"/>
        <rFont val="Meiryo UI"/>
        <family val="3"/>
        <charset val="128"/>
      </rPr>
      <t>【ゲームのみ】新市場への進出や新しいゲーム性の実装等の新規性</t>
    </r>
    <r>
      <rPr>
        <sz val="10"/>
        <color rgb="FFFF0000"/>
        <rFont val="Meiryo UI"/>
        <family val="3"/>
        <charset val="128"/>
      </rPr>
      <t>（詳細は事業計画書に記載）</t>
    </r>
    <rPh sb="31" eb="33">
      <t>ショウサイ</t>
    </rPh>
    <rPh sb="34" eb="39">
      <t>ジギョウケイカクショ</t>
    </rPh>
    <rPh sb="40" eb="42">
      <t>キサイ</t>
    </rPh>
    <phoneticPr fontId="2"/>
  </si>
  <si>
    <t>初の北米進出</t>
    <rPh sb="0" eb="1">
      <t>ハツ</t>
    </rPh>
    <rPh sb="2" eb="4">
      <t>ホクベイ</t>
    </rPh>
    <rPh sb="4" eb="6">
      <t>シンシュツ</t>
    </rPh>
    <phoneticPr fontId="2"/>
  </si>
  <si>
    <t>取得予定なし</t>
    <rPh sb="0" eb="2">
      <t>シュトク</t>
    </rPh>
    <rPh sb="2" eb="4">
      <t>ヨテイ</t>
    </rPh>
    <phoneticPr fontId="2"/>
  </si>
  <si>
    <t>※新作は本支援メニューに申請する作品のみを記載</t>
    <rPh sb="1" eb="3">
      <t>シンサク</t>
    </rPh>
    <rPh sb="4" eb="5">
      <t>ホン</t>
    </rPh>
    <rPh sb="5" eb="7">
      <t>シエン</t>
    </rPh>
    <rPh sb="12" eb="14">
      <t>シンセイ</t>
    </rPh>
    <rPh sb="16" eb="18">
      <t>サクヒン</t>
    </rPh>
    <rPh sb="21" eb="23">
      <t>キサイ</t>
    </rPh>
    <phoneticPr fontId="2"/>
  </si>
  <si>
    <t>【実写のみ】映適について、過去作は取得済又は未取得、新作は取得予定又は取得予定なしから1つを選択</t>
    <rPh sb="1" eb="3">
      <t>ジッシャ</t>
    </rPh>
    <rPh sb="6" eb="7">
      <t>ウツ</t>
    </rPh>
    <rPh sb="7" eb="8">
      <t>テキ</t>
    </rPh>
    <rPh sb="13" eb="16">
      <t>カコサク</t>
    </rPh>
    <rPh sb="17" eb="19">
      <t>シュトク</t>
    </rPh>
    <rPh sb="19" eb="20">
      <t>スミ</t>
    </rPh>
    <rPh sb="20" eb="21">
      <t>マタ</t>
    </rPh>
    <rPh sb="22" eb="25">
      <t>ミシュトク</t>
    </rPh>
    <rPh sb="26" eb="28">
      <t>シンサク</t>
    </rPh>
    <rPh sb="29" eb="31">
      <t>シュトク</t>
    </rPh>
    <rPh sb="31" eb="33">
      <t>ヨテイ</t>
    </rPh>
    <rPh sb="33" eb="34">
      <t>マタ</t>
    </rPh>
    <rPh sb="35" eb="39">
      <t>シュトクヨテイ</t>
    </rPh>
    <rPh sb="46" eb="48">
      <t>センタク</t>
    </rPh>
    <phoneticPr fontId="2"/>
  </si>
  <si>
    <t>日本法人出資比率</t>
    <rPh sb="0" eb="4">
      <t>ニホンホウジン</t>
    </rPh>
    <rPh sb="4" eb="8">
      <t>シュッシヒリツ</t>
    </rPh>
    <phoneticPr fontId="2"/>
  </si>
  <si>
    <t>自社出資比率</t>
    <rPh sb="0" eb="2">
      <t>ジシャ</t>
    </rPh>
    <rPh sb="2" eb="4">
      <t>シュッシ</t>
    </rPh>
    <rPh sb="4" eb="6">
      <t>ヒリツ</t>
    </rPh>
    <phoneticPr fontId="2"/>
  </si>
  <si>
    <t>他社を含む日本法人の出資比率≧50%</t>
    <rPh sb="0" eb="2">
      <t>タシャ</t>
    </rPh>
    <rPh sb="3" eb="4">
      <t>フク</t>
    </rPh>
    <rPh sb="5" eb="7">
      <t>ニホン</t>
    </rPh>
    <rPh sb="7" eb="9">
      <t>ホウジン</t>
    </rPh>
    <rPh sb="10" eb="14">
      <t>シュッシヒリツ</t>
    </rPh>
    <phoneticPr fontId="2"/>
  </si>
  <si>
    <t>作品のその他経費（営業費用に該当するその他経費）</t>
    <rPh sb="0" eb="2">
      <t>サクヒン</t>
    </rPh>
    <rPh sb="5" eb="6">
      <t>ホカ</t>
    </rPh>
    <rPh sb="6" eb="8">
      <t>ケイヒ</t>
    </rPh>
    <rPh sb="9" eb="13">
      <t>エイギョウヒヨウ</t>
    </rPh>
    <rPh sb="14" eb="16">
      <t>ガイトウ</t>
    </rPh>
    <rPh sb="20" eb="21">
      <t>ホカ</t>
    </rPh>
    <rPh sb="21" eb="23">
      <t>ケイヒ</t>
    </rPh>
    <phoneticPr fontId="2"/>
  </si>
  <si>
    <t>流通PFのその他経費（営業費用に該当するその他経費）</t>
    <rPh sb="0" eb="2">
      <t>リュウツウ</t>
    </rPh>
    <rPh sb="7" eb="8">
      <t>ホカ</t>
    </rPh>
    <rPh sb="8" eb="10">
      <t>ケイヒ</t>
    </rPh>
    <phoneticPr fontId="2"/>
  </si>
  <si>
    <t>投資額ROI</t>
    <rPh sb="0" eb="2">
      <t>トウシ</t>
    </rPh>
    <rPh sb="2" eb="3">
      <t>ガク</t>
    </rPh>
    <phoneticPr fontId="2"/>
  </si>
  <si>
    <t>｛製作費投資額（補助金あり）-製作費投資額（補助金なし）｝÷補助金額</t>
    <rPh sb="1" eb="4">
      <t>セイサクヒ</t>
    </rPh>
    <rPh sb="4" eb="6">
      <t>トウシ</t>
    </rPh>
    <rPh sb="8" eb="11">
      <t>ホジョキン</t>
    </rPh>
    <rPh sb="18" eb="20">
      <t>トウシ</t>
    </rPh>
    <rPh sb="22" eb="25">
      <t>ホジョキン</t>
    </rPh>
    <rPh sb="30" eb="32">
      <t>ホジョ</t>
    </rPh>
    <rPh sb="32" eb="34">
      <t>キンガク</t>
    </rPh>
    <phoneticPr fontId="2"/>
  </si>
  <si>
    <t>｛広告宣伝費投資額（補助金あり）-広告宣伝費投資額（補助金なし）｝÷補助金額</t>
    <rPh sb="1" eb="6">
      <t>コウコクセンデンヒ</t>
    </rPh>
    <rPh sb="6" eb="8">
      <t>トウシ</t>
    </rPh>
    <rPh sb="10" eb="13">
      <t>ホジョキン</t>
    </rPh>
    <rPh sb="22" eb="24">
      <t>トウシ</t>
    </rPh>
    <rPh sb="26" eb="29">
      <t>ホジョキン</t>
    </rPh>
    <rPh sb="34" eb="36">
      <t>ホジョ</t>
    </rPh>
    <rPh sb="36" eb="38">
      <t>キンガク</t>
    </rPh>
    <phoneticPr fontId="2"/>
  </si>
  <si>
    <t>｛国内売上高（補助金あり）-国内売上高（補助金なし）｝÷補助金額</t>
    <rPh sb="1" eb="3">
      <t>コクナイ</t>
    </rPh>
    <rPh sb="3" eb="5">
      <t>ウリア</t>
    </rPh>
    <rPh sb="5" eb="6">
      <t>タカ</t>
    </rPh>
    <rPh sb="7" eb="10">
      <t>ホジョキン</t>
    </rPh>
    <rPh sb="14" eb="16">
      <t>コクナイ</t>
    </rPh>
    <rPh sb="16" eb="18">
      <t>ウリアゲ</t>
    </rPh>
    <rPh sb="18" eb="19">
      <t>ダカ</t>
    </rPh>
    <rPh sb="20" eb="23">
      <t>ホジョキン</t>
    </rPh>
    <rPh sb="28" eb="30">
      <t>ホジョ</t>
    </rPh>
    <rPh sb="30" eb="32">
      <t>キンガク</t>
    </rPh>
    <phoneticPr fontId="2"/>
  </si>
  <si>
    <t>｛海外売上高（補助金あり）-海外売上高（補助金なし）｝÷補助金額</t>
    <rPh sb="1" eb="3">
      <t>カイガイ</t>
    </rPh>
    <rPh sb="3" eb="5">
      <t>ウリア</t>
    </rPh>
    <rPh sb="5" eb="6">
      <t>タカ</t>
    </rPh>
    <rPh sb="7" eb="10">
      <t>ホジョキン</t>
    </rPh>
    <rPh sb="14" eb="16">
      <t>カイガイ</t>
    </rPh>
    <rPh sb="16" eb="18">
      <t>ウリアゲ</t>
    </rPh>
    <rPh sb="18" eb="19">
      <t>ダカ</t>
    </rPh>
    <rPh sb="20" eb="23">
      <t>ホジョキン</t>
    </rPh>
    <rPh sb="28" eb="30">
      <t>ホジョ</t>
    </rPh>
    <rPh sb="30" eb="32">
      <t>キンガク</t>
    </rPh>
    <phoneticPr fontId="2"/>
  </si>
  <si>
    <t>補助上限額</t>
    <rPh sb="0" eb="5">
      <t>ホジョジョウゲンガク</t>
    </rPh>
    <phoneticPr fontId="2"/>
  </si>
  <si>
    <t>MIN（8億円+平均売上×10%、15億円）</t>
    <rPh sb="5" eb="7">
      <t>オクエン</t>
    </rPh>
    <rPh sb="8" eb="10">
      <t>ヘイキン</t>
    </rPh>
    <rPh sb="10" eb="12">
      <t>ウリアゲ</t>
    </rPh>
    <rPh sb="19" eb="21">
      <t>オクエン</t>
    </rPh>
    <phoneticPr fontId="2"/>
  </si>
  <si>
    <t>補助対象経費のうち海外向けプロモーションに関する経費</t>
    <rPh sb="0" eb="2">
      <t>ホジョ</t>
    </rPh>
    <rPh sb="2" eb="4">
      <t>タイショウ</t>
    </rPh>
    <rPh sb="4" eb="6">
      <t>ケイヒ</t>
    </rPh>
    <rPh sb="9" eb="11">
      <t>カイガイ</t>
    </rPh>
    <rPh sb="11" eb="12">
      <t>ム</t>
    </rPh>
    <rPh sb="21" eb="22">
      <t>カン</t>
    </rPh>
    <rPh sb="24" eb="26">
      <t>ケイヒ</t>
    </rPh>
    <phoneticPr fontId="2"/>
  </si>
  <si>
    <t>補助対象経費のうち国内法人向けのプリプロダクション、プロダクション及びポストプロダクションに関する経費</t>
    <rPh sb="0" eb="2">
      <t>ホジョ</t>
    </rPh>
    <rPh sb="2" eb="4">
      <t>タイショウ</t>
    </rPh>
    <rPh sb="4" eb="6">
      <t>ケイヒ</t>
    </rPh>
    <rPh sb="13" eb="14">
      <t>ム</t>
    </rPh>
    <rPh sb="33" eb="34">
      <t>オヨ</t>
    </rPh>
    <rPh sb="46" eb="47">
      <t>カン</t>
    </rPh>
    <rPh sb="49" eb="51">
      <t>ケイヒ</t>
    </rPh>
    <phoneticPr fontId="2"/>
  </si>
  <si>
    <t>制作費</t>
    <rPh sb="0" eb="3">
      <t>セイサクヒ</t>
    </rPh>
    <phoneticPr fontId="2"/>
  </si>
  <si>
    <t>分野3</t>
    <rPh sb="0" eb="2">
      <t>ブンヤ</t>
    </rPh>
    <phoneticPr fontId="2"/>
  </si>
  <si>
    <t>Music METI室</t>
    <rPh sb="10" eb="11">
      <t>シツ</t>
    </rPh>
    <phoneticPr fontId="2"/>
  </si>
  <si>
    <t>初の北米市場進出</t>
    <rPh sb="0" eb="1">
      <t>ハツ</t>
    </rPh>
    <rPh sb="2" eb="6">
      <t>ホクベイシジョウ</t>
    </rPh>
    <rPh sb="6" eb="8">
      <t>シンシュツ</t>
    </rPh>
    <phoneticPr fontId="2"/>
  </si>
  <si>
    <r>
      <t>製作・開発に従事する構成員の過去の実績</t>
    </r>
    <r>
      <rPr>
        <sz val="10"/>
        <color rgb="FFFF0000"/>
        <rFont val="Meiryo UI"/>
        <family val="3"/>
        <charset val="128"/>
      </rPr>
      <t>（事業計画書に記載）</t>
    </r>
    <phoneticPr fontId="2"/>
  </si>
  <si>
    <t>製作する作品の分野をゲーム、アニメ、音楽又は実写から1分野のみ選択</t>
    <rPh sb="0" eb="2">
      <t>セイサク</t>
    </rPh>
    <rPh sb="4" eb="6">
      <t>サクヒン</t>
    </rPh>
    <rPh sb="7" eb="9">
      <t>ブンヤ</t>
    </rPh>
    <rPh sb="20" eb="21">
      <t>マタ</t>
    </rPh>
    <rPh sb="22" eb="24">
      <t>ジッシャ</t>
    </rPh>
    <rPh sb="27" eb="29">
      <t>ブンヤ</t>
    </rPh>
    <rPh sb="31" eb="33">
      <t>センタク</t>
    </rPh>
    <phoneticPr fontId="2"/>
  </si>
  <si>
    <t>ゲーム</t>
  </si>
  <si>
    <t>製作する作品の名称</t>
    <rPh sb="0" eb="2">
      <t>セイサク</t>
    </rPh>
    <rPh sb="4" eb="6">
      <t>サクヒン</t>
    </rPh>
    <rPh sb="7" eb="9">
      <t>メイショウ</t>
    </rPh>
    <phoneticPr fontId="2"/>
  </si>
  <si>
    <t>Game METI</t>
    <phoneticPr fontId="2"/>
  </si>
  <si>
    <t>実現可能性</t>
    <rPh sb="0" eb="5">
      <t>ジツゲンカノウセイ</t>
    </rPh>
    <phoneticPr fontId="2"/>
  </si>
  <si>
    <t>予算の合理性</t>
    <rPh sb="0" eb="2">
      <t>ヨサン</t>
    </rPh>
    <rPh sb="3" eb="6">
      <t>ゴウリセイ</t>
    </rPh>
    <phoneticPr fontId="2"/>
  </si>
  <si>
    <t>スケジュールの合理性</t>
    <rPh sb="7" eb="10">
      <t>ゴウリセイ</t>
    </rPh>
    <phoneticPr fontId="2"/>
  </si>
  <si>
    <t>事業遂行に必要な予算の適切な計上（事業計画書及び収支計画書に記載）</t>
    <rPh sb="0" eb="4">
      <t>ジギョウスイコウ</t>
    </rPh>
    <rPh sb="5" eb="7">
      <t>ヒツヨウ</t>
    </rPh>
    <rPh sb="8" eb="10">
      <t>ヨサン</t>
    </rPh>
    <rPh sb="11" eb="13">
      <t>テキセツ</t>
    </rPh>
    <rPh sb="14" eb="16">
      <t>ケイジョウ</t>
    </rPh>
    <rPh sb="17" eb="22">
      <t>ジギョウケイカクショ</t>
    </rPh>
    <rPh sb="22" eb="23">
      <t>オヨ</t>
    </rPh>
    <rPh sb="24" eb="29">
      <t>シュウシケイカクショ</t>
    </rPh>
    <rPh sb="30" eb="32">
      <t>キサイ</t>
    </rPh>
    <phoneticPr fontId="2"/>
  </si>
  <si>
    <t>作品のローンチ年月を記載（作品ローンチまでのスケジュール計画は事業計画書に記載）</t>
    <rPh sb="0" eb="2">
      <t>サクヒン</t>
    </rPh>
    <rPh sb="7" eb="9">
      <t>ネンガツ</t>
    </rPh>
    <rPh sb="10" eb="12">
      <t>キサイ</t>
    </rPh>
    <rPh sb="13" eb="15">
      <t>サクヒン</t>
    </rPh>
    <rPh sb="28" eb="30">
      <t>ケイカク</t>
    </rPh>
    <rPh sb="31" eb="36">
      <t>ジギョウケイカクショ</t>
    </rPh>
    <rPh sb="37" eb="39">
      <t>キサイ</t>
    </rPh>
    <phoneticPr fontId="2"/>
  </si>
  <si>
    <t>作品の購買者数（ライブの場合はライブ参加者数）</t>
    <rPh sb="0" eb="2">
      <t>サクヒン</t>
    </rPh>
    <rPh sb="3" eb="7">
      <t>コウバイシャスウ</t>
    </rPh>
    <rPh sb="12" eb="14">
      <t>バアイ</t>
    </rPh>
    <rPh sb="18" eb="22">
      <t>サンカシャスウ</t>
    </rPh>
    <phoneticPr fontId="2"/>
  </si>
  <si>
    <t>購買者あたりの売上高</t>
    <rPh sb="0" eb="3">
      <t>コウバイシャ</t>
    </rPh>
    <rPh sb="7" eb="10">
      <t>ウリアゲダカ</t>
    </rPh>
    <phoneticPr fontId="2"/>
  </si>
  <si>
    <t>補助期間後1年目</t>
    <rPh sb="0" eb="5">
      <t>ホジョキカンゴ</t>
    </rPh>
    <rPh sb="6" eb="8">
      <t>ネンメ</t>
    </rPh>
    <phoneticPr fontId="2"/>
  </si>
  <si>
    <t>補助期間後2年目</t>
    <rPh sb="6" eb="8">
      <t>ネンメ</t>
    </rPh>
    <phoneticPr fontId="2"/>
  </si>
  <si>
    <t>補助期間後3年目</t>
    <rPh sb="0" eb="2">
      <t>ホジョ</t>
    </rPh>
    <rPh sb="2" eb="4">
      <t>キカン</t>
    </rPh>
    <rPh sb="4" eb="5">
      <t>ゴ</t>
    </rPh>
    <rPh sb="6" eb="8">
      <t>ネンメ</t>
    </rPh>
    <phoneticPr fontId="2"/>
  </si>
  <si>
    <t>補助期間後4年目</t>
    <rPh sb="0" eb="5">
      <t>ホジョキカンゴ</t>
    </rPh>
    <rPh sb="6" eb="8">
      <t>ネンメ</t>
    </rPh>
    <phoneticPr fontId="2"/>
  </si>
  <si>
    <t>補助期間後5年目</t>
    <rPh sb="6" eb="8">
      <t>ネンメ</t>
    </rPh>
    <phoneticPr fontId="2"/>
  </si>
  <si>
    <t>※請求先（収入）が、法人ではなく、消費者の場合は、「消費者」と記載</t>
    <rPh sb="1" eb="3">
      <t>セイキュウ</t>
    </rPh>
    <rPh sb="3" eb="4">
      <t>サキ</t>
    </rPh>
    <rPh sb="5" eb="7">
      <t>シュウニュウ</t>
    </rPh>
    <rPh sb="10" eb="12">
      <t>ホウジン</t>
    </rPh>
    <rPh sb="17" eb="20">
      <t>ショウヒシャ</t>
    </rPh>
    <rPh sb="21" eb="23">
      <t>バアイ</t>
    </rPh>
    <rPh sb="26" eb="29">
      <t>ショウヒシャ</t>
    </rPh>
    <rPh sb="31" eb="33">
      <t>キサイ</t>
    </rPh>
    <phoneticPr fontId="2"/>
  </si>
  <si>
    <t>請求先・支出先の所在国</t>
    <rPh sb="0" eb="3">
      <t>セイキュウサキ</t>
    </rPh>
    <rPh sb="4" eb="7">
      <t>シシュツサキ</t>
    </rPh>
    <rPh sb="8" eb="11">
      <t>ショザイコク</t>
    </rPh>
    <phoneticPr fontId="2"/>
  </si>
  <si>
    <t>法人所在国</t>
    <rPh sb="0" eb="2">
      <t>ホウジン</t>
    </rPh>
    <rPh sb="2" eb="5">
      <t>ショザイコク</t>
    </rPh>
    <phoneticPr fontId="2"/>
  </si>
  <si>
    <t>国内法人</t>
    <rPh sb="0" eb="2">
      <t>コクナイ</t>
    </rPh>
    <rPh sb="2" eb="4">
      <t>ホウジン</t>
    </rPh>
    <phoneticPr fontId="2"/>
  </si>
  <si>
    <t>海外法人</t>
    <rPh sb="0" eb="2">
      <t>カイガイ</t>
    </rPh>
    <rPh sb="2" eb="4">
      <t>ホウジン</t>
    </rPh>
    <phoneticPr fontId="2"/>
  </si>
  <si>
    <t>国内向けのディストリビューション</t>
    <rPh sb="0" eb="3">
      <t>コクナイム</t>
    </rPh>
    <phoneticPr fontId="2"/>
  </si>
  <si>
    <t>海外向けのローカライゼーション</t>
    <rPh sb="0" eb="3">
      <t>カイガイム</t>
    </rPh>
    <phoneticPr fontId="2"/>
  </si>
  <si>
    <t>海外向けのプロモーション</t>
    <rPh sb="0" eb="3">
      <t>カイガイム</t>
    </rPh>
    <phoneticPr fontId="2"/>
  </si>
  <si>
    <t>海外向けのディストリビューション</t>
    <rPh sb="0" eb="3">
      <t>カイガイム</t>
    </rPh>
    <phoneticPr fontId="2"/>
  </si>
  <si>
    <t>※支出工程に関して、補助対象経費及び補助対象外経費は以下のとおり。</t>
    <rPh sb="1" eb="3">
      <t>シシュツ</t>
    </rPh>
    <rPh sb="3" eb="5">
      <t>コウテイ</t>
    </rPh>
    <rPh sb="6" eb="7">
      <t>カン</t>
    </rPh>
    <rPh sb="10" eb="16">
      <t>ホジョタイショウケイヒ</t>
    </rPh>
    <rPh sb="16" eb="17">
      <t>オヨ</t>
    </rPh>
    <rPh sb="18" eb="25">
      <t>ホジョタイショウガイケイヒ</t>
    </rPh>
    <rPh sb="26" eb="28">
      <t>イカ</t>
    </rPh>
    <phoneticPr fontId="2"/>
  </si>
  <si>
    <t>補助対象経費×補助率（ただし、補助上限額あり）</t>
    <rPh sb="0" eb="2">
      <t>ホジョ</t>
    </rPh>
    <rPh sb="2" eb="4">
      <t>タイショウ</t>
    </rPh>
    <rPh sb="4" eb="6">
      <t>ケイヒ</t>
    </rPh>
    <rPh sb="7" eb="10">
      <t>ホジョリツ</t>
    </rPh>
    <rPh sb="15" eb="17">
      <t>ホジョ</t>
    </rPh>
    <rPh sb="17" eb="20">
      <t>ジョウゲンガク</t>
    </rPh>
    <phoneticPr fontId="2"/>
  </si>
  <si>
    <t>1,000万円/者</t>
    <rPh sb="5" eb="7">
      <t>マンエン</t>
    </rPh>
    <rPh sb="8" eb="9">
      <t>シャ</t>
    </rPh>
    <phoneticPr fontId="2"/>
  </si>
  <si>
    <t>2,000万円/者（ゲーム、アニメ、実写）、7,000万円/者（音楽）</t>
    <rPh sb="8" eb="9">
      <t>シャ</t>
    </rPh>
    <rPh sb="30" eb="31">
      <t>シャ</t>
    </rPh>
    <phoneticPr fontId="2"/>
  </si>
  <si>
    <t>１億円/者</t>
    <rPh sb="1" eb="3">
      <t>オクエン</t>
    </rPh>
    <rPh sb="4" eb="5">
      <t>シャ</t>
    </rPh>
    <phoneticPr fontId="2"/>
  </si>
  <si>
    <t>２億円/者（企業数が11社以上の場合）、1.5億円/者（企業数が4者以上、10者以下の場合）</t>
    <rPh sb="1" eb="3">
      <t>オクエン</t>
    </rPh>
    <rPh sb="4" eb="5">
      <t>シャ</t>
    </rPh>
    <rPh sb="6" eb="9">
      <t>キギョウスウ</t>
    </rPh>
    <rPh sb="12" eb="13">
      <t>シャ</t>
    </rPh>
    <rPh sb="13" eb="15">
      <t>イジョウ</t>
    </rPh>
    <rPh sb="16" eb="18">
      <t>バアイ</t>
    </rPh>
    <rPh sb="23" eb="25">
      <t>オクエン</t>
    </rPh>
    <rPh sb="26" eb="27">
      <t>シャ</t>
    </rPh>
    <rPh sb="28" eb="31">
      <t>キギョウスウ</t>
    </rPh>
    <rPh sb="33" eb="34">
      <t>シャ</t>
    </rPh>
    <rPh sb="34" eb="36">
      <t>イジョウ</t>
    </rPh>
    <rPh sb="39" eb="40">
      <t>シャ</t>
    </rPh>
    <rPh sb="40" eb="42">
      <t>イカ</t>
    </rPh>
    <rPh sb="43" eb="45">
      <t>バアイ</t>
    </rPh>
    <phoneticPr fontId="2"/>
  </si>
  <si>
    <t>自社を含む共同でプロモーションを実施する企業の数（４社以上）</t>
    <rPh sb="0" eb="2">
      <t>ジシャ</t>
    </rPh>
    <rPh sb="3" eb="4">
      <t>フク</t>
    </rPh>
    <rPh sb="5" eb="7">
      <t>キョウドウ</t>
    </rPh>
    <rPh sb="26" eb="27">
      <t>シャ</t>
    </rPh>
    <rPh sb="27" eb="29">
      <t>イジョウ</t>
    </rPh>
    <phoneticPr fontId="2"/>
  </si>
  <si>
    <t>共同でイベントを主催又出展する他社（1社目）の名称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</si>
  <si>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共同でイベントを主催又出展する他社（2社目）の名称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</si>
  <si>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共同でイベントを主催又出展する他社（3社目）の名称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</si>
  <si>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共同でイベントを主催又出展する他社（4社目）の名称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</si>
  <si>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共同でイベントを主催又出展する他社（5社目）の名称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</si>
  <si>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共同でイベントを主催又出展する他社（6社目）の名称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</si>
  <si>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共同でイベントを主催又出展する他社（7社目）の名称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</si>
  <si>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共同でイベントを主催又出展する他社（8社目）の名称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</si>
  <si>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共同でイベントを主催又出展する他社（9社目）の名称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</si>
  <si>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共同でイベントを主催又出展する他社（10社目）の名称</t>
    <rPh sb="0" eb="2">
      <t>キョウドウ</t>
    </rPh>
    <rPh sb="8" eb="10">
      <t>シュサイ</t>
    </rPh>
    <rPh sb="10" eb="11">
      <t>マタ</t>
    </rPh>
    <rPh sb="11" eb="13">
      <t>シュッテン</t>
    </rPh>
    <rPh sb="15" eb="17">
      <t>タシャ</t>
    </rPh>
    <rPh sb="20" eb="21">
      <t>シャ</t>
    </rPh>
    <rPh sb="21" eb="22">
      <t>メ</t>
    </rPh>
    <rPh sb="24" eb="26">
      <t>メイショウ</t>
    </rPh>
    <phoneticPr fontId="2"/>
  </si>
  <si>
    <t>4,000万円/者</t>
    <rPh sb="5" eb="6">
      <t>マン</t>
    </rPh>
    <rPh sb="6" eb="7">
      <t>エン</t>
    </rPh>
    <rPh sb="8" eb="9">
      <t>シャ</t>
    </rPh>
    <phoneticPr fontId="2"/>
  </si>
  <si>
    <t>2,000万円/者</t>
    <rPh sb="5" eb="6">
      <t>マン</t>
    </rPh>
    <rPh sb="6" eb="7">
      <t>エン</t>
    </rPh>
    <rPh sb="8" eb="9">
      <t>シャ</t>
    </rPh>
    <phoneticPr fontId="2"/>
  </si>
  <si>
    <t>申請者の名称</t>
    <rPh sb="0" eb="3">
      <t>シンセイシャ</t>
    </rPh>
    <rPh sb="4" eb="6">
      <t>メイショウ</t>
    </rPh>
    <phoneticPr fontId="2"/>
  </si>
  <si>
    <t>事業</t>
    <rPh sb="0" eb="2">
      <t>ジギョウ</t>
    </rPh>
    <phoneticPr fontId="2"/>
  </si>
  <si>
    <t>開発プラットフォームを自らのため又は他社のために構築する事業</t>
    <rPh sb="0" eb="2">
      <t>カイハツ</t>
    </rPh>
    <rPh sb="11" eb="12">
      <t>ミズカ</t>
    </rPh>
    <rPh sb="16" eb="17">
      <t>マタ</t>
    </rPh>
    <rPh sb="18" eb="20">
      <t>タシャ</t>
    </rPh>
    <rPh sb="24" eb="26">
      <t>コウチク</t>
    </rPh>
    <rPh sb="28" eb="30">
      <t>ジギョウ</t>
    </rPh>
    <phoneticPr fontId="2"/>
  </si>
  <si>
    <t>自ら全部または一部の権利を保有するIPをプロモーションする事業</t>
    <rPh sb="0" eb="1">
      <t>ミズカ</t>
    </rPh>
    <rPh sb="2" eb="4">
      <t>ゼンブ</t>
    </rPh>
    <rPh sb="7" eb="9">
      <t>イチブ</t>
    </rPh>
    <rPh sb="10" eb="12">
      <t>ケンリ</t>
    </rPh>
    <rPh sb="13" eb="15">
      <t>ホユウ</t>
    </rPh>
    <rPh sb="29" eb="31">
      <t>ジギョウ</t>
    </rPh>
    <phoneticPr fontId="2"/>
  </si>
  <si>
    <t>自ら全部または一部の権利を保有するIPをローカライズする事業</t>
    <rPh sb="0" eb="1">
      <t>ミズカ</t>
    </rPh>
    <rPh sb="2" eb="4">
      <t>ゼンブ</t>
    </rPh>
    <rPh sb="7" eb="9">
      <t>イチブ</t>
    </rPh>
    <rPh sb="10" eb="12">
      <t>ケンリ</t>
    </rPh>
    <rPh sb="13" eb="15">
      <t>ホユウ</t>
    </rPh>
    <rPh sb="28" eb="30">
      <t>ジギョウ</t>
    </rPh>
    <phoneticPr fontId="2"/>
  </si>
  <si>
    <t>4社以上で各社が自ら全部または一部の権利を保有するIPをプロモーションする事業（ただし、代表する法人はイベント運営でも可）</t>
    <rPh sb="1" eb="2">
      <t>シャ</t>
    </rPh>
    <rPh sb="2" eb="4">
      <t>イジョウ</t>
    </rPh>
    <rPh sb="5" eb="7">
      <t>カクシャ</t>
    </rPh>
    <rPh sb="8" eb="9">
      <t>ミズカ</t>
    </rPh>
    <rPh sb="10" eb="12">
      <t>ゼンブ</t>
    </rPh>
    <rPh sb="15" eb="17">
      <t>イチブ</t>
    </rPh>
    <rPh sb="18" eb="20">
      <t>ケンリ</t>
    </rPh>
    <rPh sb="21" eb="23">
      <t>ホユウ</t>
    </rPh>
    <rPh sb="37" eb="39">
      <t>ジギョウ</t>
    </rPh>
    <rPh sb="44" eb="46">
      <t>ダイヒョウ</t>
    </rPh>
    <rPh sb="48" eb="50">
      <t>ホウジン</t>
    </rPh>
    <rPh sb="55" eb="57">
      <t>ウンエイ</t>
    </rPh>
    <rPh sb="59" eb="60">
      <t>カ</t>
    </rPh>
    <phoneticPr fontId="2"/>
  </si>
  <si>
    <t>日本発コンテンツの国際的な流通プラットフォームを拡大する事業</t>
    <rPh sb="0" eb="2">
      <t>ニホン</t>
    </rPh>
    <rPh sb="2" eb="3">
      <t>ハツ</t>
    </rPh>
    <rPh sb="9" eb="12">
      <t>コクサイテキ</t>
    </rPh>
    <rPh sb="13" eb="15">
      <t>リュウツウ</t>
    </rPh>
    <rPh sb="24" eb="26">
      <t>カクダイ</t>
    </rPh>
    <rPh sb="28" eb="30">
      <t>ジギョウ</t>
    </rPh>
    <phoneticPr fontId="2"/>
  </si>
  <si>
    <t>自らが全部又は一部の権利を保有する作品を新たに製作・開発する事業（ミュージックビデオ製作・ライブ実施を含む。）</t>
    <rPh sb="0" eb="1">
      <t>ミズカ</t>
    </rPh>
    <rPh sb="3" eb="5">
      <t>ゼンブ</t>
    </rPh>
    <rPh sb="5" eb="6">
      <t>マタ</t>
    </rPh>
    <rPh sb="7" eb="9">
      <t>イチブ</t>
    </rPh>
    <rPh sb="10" eb="12">
      <t>ケンリ</t>
    </rPh>
    <rPh sb="13" eb="15">
      <t>ホユウ</t>
    </rPh>
    <rPh sb="20" eb="21">
      <t>アラ</t>
    </rPh>
    <rPh sb="42" eb="44">
      <t>セイサク</t>
    </rPh>
    <rPh sb="48" eb="50">
      <t>ジッシ</t>
    </rPh>
    <rPh sb="51" eb="52">
      <t>フク</t>
    </rPh>
    <phoneticPr fontId="2"/>
  </si>
  <si>
    <t>プロモーションに要する事業費（補助期間内の補助対象経費+補助期間内の補助対象外経費）</t>
    <rPh sb="8" eb="9">
      <t>ヨウ</t>
    </rPh>
    <rPh sb="11" eb="14">
      <t>ジギョウヒ</t>
    </rPh>
    <phoneticPr fontId="2"/>
  </si>
  <si>
    <t>作品のローカライズに要する事業費（補助期間内の補助対象経費+補助期間内の補助対象外経費）</t>
    <phoneticPr fontId="2"/>
  </si>
  <si>
    <t>ゲーム・アニメ・実写の企画又は音楽のライブ・ミュージックビデオの製作に要する事業費（補助期間内の補助対象経費+補助期間内の補助対象外経費）</t>
    <rPh sb="8" eb="10">
      <t>ジッシャ</t>
    </rPh>
    <rPh sb="11" eb="13">
      <t>キカク</t>
    </rPh>
    <rPh sb="13" eb="14">
      <t>マタ</t>
    </rPh>
    <rPh sb="15" eb="17">
      <t>オンガク</t>
    </rPh>
    <rPh sb="32" eb="34">
      <t>セイサク</t>
    </rPh>
    <rPh sb="35" eb="36">
      <t>ヨウ</t>
    </rPh>
    <rPh sb="38" eb="41">
      <t>ジギョウヒ</t>
    </rPh>
    <rPh sb="42" eb="44">
      <t>ホジョ</t>
    </rPh>
    <rPh sb="44" eb="46">
      <t>キカン</t>
    </rPh>
    <rPh sb="46" eb="47">
      <t>ナイ</t>
    </rPh>
    <rPh sb="48" eb="50">
      <t>ホジョ</t>
    </rPh>
    <rPh sb="50" eb="52">
      <t>タイショウ</t>
    </rPh>
    <rPh sb="52" eb="54">
      <t>ケイヒ</t>
    </rPh>
    <rPh sb="55" eb="57">
      <t>ホジョ</t>
    </rPh>
    <rPh sb="57" eb="59">
      <t>キカン</t>
    </rPh>
    <rPh sb="59" eb="60">
      <t>ナイ</t>
    </rPh>
    <rPh sb="61" eb="63">
      <t>ホジョ</t>
    </rPh>
    <rPh sb="63" eb="65">
      <t>タイショウ</t>
    </rPh>
    <rPh sb="65" eb="66">
      <t>ガイ</t>
    </rPh>
    <rPh sb="66" eb="68">
      <t>ケイヒ</t>
    </rPh>
    <phoneticPr fontId="2"/>
  </si>
  <si>
    <t>作品の製作・開発等に要する事業費（補助期間内の補助対象経費+補助期間内の補助対象外経費）</t>
    <rPh sb="0" eb="2">
      <t>サクヒン</t>
    </rPh>
    <rPh sb="3" eb="5">
      <t>セイサク</t>
    </rPh>
    <rPh sb="6" eb="8">
      <t>カイハツ</t>
    </rPh>
    <rPh sb="8" eb="9">
      <t>トウ</t>
    </rPh>
    <rPh sb="10" eb="11">
      <t>ヨウ</t>
    </rPh>
    <rPh sb="13" eb="16">
      <t>ジギョウヒ</t>
    </rPh>
    <rPh sb="17" eb="19">
      <t>ホジョ</t>
    </rPh>
    <rPh sb="19" eb="21">
      <t>キカン</t>
    </rPh>
    <rPh sb="21" eb="22">
      <t>ナイ</t>
    </rPh>
    <rPh sb="23" eb="25">
      <t>ホジョ</t>
    </rPh>
    <rPh sb="25" eb="27">
      <t>タイショウ</t>
    </rPh>
    <rPh sb="27" eb="29">
      <t>ケイヒ</t>
    </rPh>
    <rPh sb="30" eb="32">
      <t>ホジョ</t>
    </rPh>
    <rPh sb="32" eb="34">
      <t>キカン</t>
    </rPh>
    <rPh sb="34" eb="35">
      <t>ナイ</t>
    </rPh>
    <rPh sb="36" eb="38">
      <t>ホジョ</t>
    </rPh>
    <rPh sb="38" eb="40">
      <t>タイショウ</t>
    </rPh>
    <rPh sb="40" eb="41">
      <t>ガイ</t>
    </rPh>
    <rPh sb="41" eb="43">
      <t>ケイヒ</t>
    </rPh>
    <phoneticPr fontId="2"/>
  </si>
  <si>
    <t>申請者を除き、全ての参加企業がプロモーションするいずれかの作品の全部又は一部の権利を保有する。</t>
    <rPh sb="0" eb="3">
      <t>シンセイシャ</t>
    </rPh>
    <rPh sb="7" eb="8">
      <t>スベ</t>
    </rPh>
    <rPh sb="10" eb="12">
      <t>サンカ</t>
    </rPh>
    <rPh sb="12" eb="14">
      <t>キギョウ</t>
    </rPh>
    <phoneticPr fontId="2"/>
  </si>
  <si>
    <t>プロモーションするIPの名称（複数の場合は代表する1つを記載。事業計画書には他のIPも含めて予定しているIPは全て記載。）</t>
    <rPh sb="12" eb="14">
      <t>メイショウ</t>
    </rPh>
    <rPh sb="15" eb="17">
      <t>フクスウ</t>
    </rPh>
    <rPh sb="18" eb="20">
      <t>バアイ</t>
    </rPh>
    <rPh sb="21" eb="23">
      <t>ダイヒョウ</t>
    </rPh>
    <rPh sb="28" eb="30">
      <t>キサイ</t>
    </rPh>
    <rPh sb="31" eb="36">
      <t>ジギョウケイカクショ</t>
    </rPh>
    <rPh sb="38" eb="39">
      <t>ホカ</t>
    </rPh>
    <rPh sb="43" eb="44">
      <t>フク</t>
    </rPh>
    <rPh sb="46" eb="48">
      <t>ヨテイ</t>
    </rPh>
    <rPh sb="55" eb="56">
      <t>スベ</t>
    </rPh>
    <rPh sb="57" eb="59">
      <t>キサイ</t>
    </rPh>
    <phoneticPr fontId="2"/>
  </si>
  <si>
    <t>プロモーションするIPの名称（複数の場合は代表する1つを記載。事業計画書には他のIPも含めて予定しているIPは全て記載。）</t>
    <phoneticPr fontId="2"/>
  </si>
  <si>
    <t>過去に開発したシステムの直近の会計年度における売上高（社内利用の場合は社内取引の額）</t>
    <rPh sb="23" eb="25">
      <t>ウリア</t>
    </rPh>
    <rPh sb="25" eb="26">
      <t>タカ</t>
    </rPh>
    <rPh sb="27" eb="29">
      <t>シャナイ</t>
    </rPh>
    <rPh sb="29" eb="31">
      <t>リヨウ</t>
    </rPh>
    <rPh sb="32" eb="34">
      <t>バアイ</t>
    </rPh>
    <rPh sb="35" eb="37">
      <t>シャナイ</t>
    </rPh>
    <rPh sb="37" eb="39">
      <t>トリヒキ</t>
    </rPh>
    <rPh sb="40" eb="41">
      <t>ガク</t>
    </rPh>
    <phoneticPr fontId="2"/>
  </si>
  <si>
    <t>開発プラットフォームのコンテンツ産業への裨益の概要（詳細は事業計画書に定性的・定量的に記載）</t>
    <rPh sb="0" eb="2">
      <t>カイハツ</t>
    </rPh>
    <rPh sb="16" eb="18">
      <t>サンギョウ</t>
    </rPh>
    <rPh sb="20" eb="22">
      <t>ヒエキ</t>
    </rPh>
    <rPh sb="23" eb="25">
      <t>ガイヨウ</t>
    </rPh>
    <rPh sb="26" eb="28">
      <t>ショウサイ</t>
    </rPh>
    <rPh sb="29" eb="31">
      <t>ジギョウ</t>
    </rPh>
    <rPh sb="31" eb="34">
      <t>ケイカクショ</t>
    </rPh>
    <rPh sb="35" eb="38">
      <t>テイセイテキ</t>
    </rPh>
    <rPh sb="39" eb="42">
      <t>テイリョウテキ</t>
    </rPh>
    <rPh sb="43" eb="45">
      <t>キサイ</t>
    </rPh>
    <phoneticPr fontId="2"/>
  </si>
  <si>
    <t>ユーザー属性</t>
    <rPh sb="4" eb="6">
      <t>ゾクセイ</t>
    </rPh>
    <phoneticPr fontId="2"/>
  </si>
  <si>
    <t>プロモーションを通じて訴求する海外ユーザーの想定数</t>
    <rPh sb="8" eb="9">
      <t>ツウ</t>
    </rPh>
    <rPh sb="11" eb="13">
      <t>ソキュウ</t>
    </rPh>
    <rPh sb="15" eb="17">
      <t>カイガイ</t>
    </rPh>
    <rPh sb="22" eb="24">
      <t>ソウテイ</t>
    </rPh>
    <rPh sb="24" eb="25">
      <t>スウ</t>
    </rPh>
    <phoneticPr fontId="2"/>
  </si>
  <si>
    <t>認知者数</t>
    <rPh sb="0" eb="4">
      <t>ニンチシャスウ</t>
    </rPh>
    <phoneticPr fontId="2"/>
  </si>
  <si>
    <t>[ゲームのみ] 多数の作品のアジャイル開発に該当する場合はYESを記載</t>
    <rPh sb="8" eb="9">
      <t>カズ</t>
    </rPh>
    <rPh sb="10" eb="12">
      <t>サクヒン</t>
    </rPh>
    <rPh sb="18" eb="20">
      <t>カイハツ</t>
    </rPh>
    <rPh sb="21" eb="23">
      <t>ガイトウ</t>
    </rPh>
    <rPh sb="25" eb="27">
      <t>バアイ</t>
    </rPh>
    <rPh sb="32" eb="34">
      <t>キサイ</t>
    </rPh>
    <phoneticPr fontId="2"/>
  </si>
  <si>
    <t>[音楽のみ]ライブ参加者数又は認知者数</t>
    <rPh sb="9" eb="12">
      <t>サンカシャ</t>
    </rPh>
    <rPh sb="12" eb="13">
      <t>スウ</t>
    </rPh>
    <rPh sb="13" eb="14">
      <t>マタ</t>
    </rPh>
    <rPh sb="15" eb="17">
      <t>ニンチ</t>
    </rPh>
    <rPh sb="17" eb="18">
      <t>シャ</t>
    </rPh>
    <rPh sb="18" eb="19">
      <t>スウ</t>
    </rPh>
    <phoneticPr fontId="2"/>
  </si>
  <si>
    <t>[音楽のみ]ライブ参加者又は認知者あたりの売上高</t>
    <rPh sb="9" eb="12">
      <t>サンカシャ</t>
    </rPh>
    <rPh sb="21" eb="24">
      <t>ウリアゲダカ</t>
    </rPh>
    <phoneticPr fontId="2"/>
  </si>
  <si>
    <t>[音楽のみ]売上高-事業費</t>
    <rPh sb="6" eb="8">
      <t>ウリア</t>
    </rPh>
    <rPh sb="8" eb="9">
      <t>タカ</t>
    </rPh>
    <rPh sb="10" eb="13">
      <t>ジギョウヒ</t>
    </rPh>
    <phoneticPr fontId="2"/>
  </si>
  <si>
    <t>※過去作は売上上位10作品に関する情報を記載。ただし、1つのIPで複数作品が存在する場合は代表する作品のみを計上することができる。</t>
    <rPh sb="1" eb="4">
      <t>カコサク</t>
    </rPh>
    <rPh sb="5" eb="7">
      <t>ウリアゲ</t>
    </rPh>
    <rPh sb="7" eb="9">
      <t>ジョウイ</t>
    </rPh>
    <rPh sb="11" eb="13">
      <t>サクヒン</t>
    </rPh>
    <rPh sb="14" eb="15">
      <t>カン</t>
    </rPh>
    <rPh sb="17" eb="19">
      <t>ジョウホウ</t>
    </rPh>
    <rPh sb="20" eb="22">
      <t>キサイ</t>
    </rPh>
    <rPh sb="33" eb="37">
      <t>フクスウサクヒン</t>
    </rPh>
    <rPh sb="38" eb="40">
      <t>ソンザイ</t>
    </rPh>
    <rPh sb="42" eb="44">
      <t>バアイ</t>
    </rPh>
    <rPh sb="45" eb="47">
      <t>ダイヒョウ</t>
    </rPh>
    <rPh sb="49" eb="51">
      <t>サクヒン</t>
    </rPh>
    <rPh sb="54" eb="56">
      <t>ケイジョウ</t>
    </rPh>
    <phoneticPr fontId="2"/>
  </si>
  <si>
    <t>15億円</t>
    <rPh sb="2" eb="4">
      <t>オクエン</t>
    </rPh>
    <phoneticPr fontId="2"/>
  </si>
  <si>
    <t>開発又は制作を担う会社（主な制作会社等を1つ記載）</t>
    <rPh sb="0" eb="2">
      <t>カイハツ</t>
    </rPh>
    <rPh sb="2" eb="3">
      <t>マタ</t>
    </rPh>
    <rPh sb="4" eb="6">
      <t>セイサク</t>
    </rPh>
    <rPh sb="7" eb="8">
      <t>ニナ</t>
    </rPh>
    <rPh sb="9" eb="11">
      <t>カイシャ</t>
    </rPh>
    <rPh sb="12" eb="13">
      <t>オモ</t>
    </rPh>
    <rPh sb="14" eb="16">
      <t>セイサク</t>
    </rPh>
    <rPh sb="16" eb="18">
      <t>カイシャ</t>
    </rPh>
    <rPh sb="18" eb="19">
      <t>トウ</t>
    </rPh>
    <rPh sb="22" eb="24">
      <t>キサイ</t>
    </rPh>
    <phoneticPr fontId="2"/>
  </si>
  <si>
    <t>　　―　補助対象経費：国内法人によるプリプロダクション・プロダクション・ポストプロダクション、海外向けのローカライゼーション・プロモーション・ディストリビューション</t>
    <rPh sb="4" eb="10">
      <t>ホジョタイショウケイヒ</t>
    </rPh>
    <rPh sb="11" eb="13">
      <t>コクナイ</t>
    </rPh>
    <rPh sb="13" eb="15">
      <t>ホウジン</t>
    </rPh>
    <rPh sb="47" eb="50">
      <t>カイガイム</t>
    </rPh>
    <phoneticPr fontId="2"/>
  </si>
  <si>
    <t>　　―　補助対象外経費：外国法人によるプリプロダクション・プロダクション・ポストプロダクション、国内向けのローカライゼーション・プロモーション・ディストリビューション</t>
    <rPh sb="4" eb="9">
      <t>ホジョタイショウガイ</t>
    </rPh>
    <rPh sb="9" eb="11">
      <t>ケイヒ</t>
    </rPh>
    <rPh sb="12" eb="14">
      <t>ガイコク</t>
    </rPh>
    <rPh sb="14" eb="16">
      <t>ホウジン</t>
    </rPh>
    <rPh sb="48" eb="51">
      <t>コクナイム</t>
    </rPh>
    <phoneticPr fontId="2"/>
  </si>
  <si>
    <t>開発又は制作を担う会社（主な制作会社等を1つ記載）</t>
    <rPh sb="0" eb="2">
      <t>カイハツ</t>
    </rPh>
    <rPh sb="2" eb="3">
      <t>マタ</t>
    </rPh>
    <rPh sb="4" eb="6">
      <t>セイサク</t>
    </rPh>
    <rPh sb="7" eb="8">
      <t>ニナ</t>
    </rPh>
    <rPh sb="9" eb="11">
      <t>カイシャ</t>
    </rPh>
    <rPh sb="12" eb="13">
      <t>オモ</t>
    </rPh>
    <rPh sb="14" eb="16">
      <t>セイサク</t>
    </rPh>
    <rPh sb="16" eb="18">
      <t>ガイシャ</t>
    </rPh>
    <rPh sb="18" eb="19">
      <t>トウ</t>
    </rPh>
    <rPh sb="22" eb="24">
      <t>キサイ</t>
    </rPh>
    <phoneticPr fontId="2"/>
  </si>
  <si>
    <t>百万円</t>
    <phoneticPr fontId="2"/>
  </si>
  <si>
    <t>万人</t>
    <phoneticPr fontId="2"/>
  </si>
  <si>
    <t>売上高</t>
    <phoneticPr fontId="2"/>
  </si>
  <si>
    <t>数量</t>
    <phoneticPr fontId="2"/>
  </si>
  <si>
    <t>一切の権利</t>
    <rPh sb="0" eb="2">
      <t>イッサイ</t>
    </rPh>
    <rPh sb="3" eb="5">
      <t>ケンリ</t>
    </rPh>
    <phoneticPr fontId="2"/>
  </si>
  <si>
    <t>American Studio Inc.</t>
    <phoneticPr fontId="2"/>
  </si>
  <si>
    <t>海外製作会社と共同で、又は受託を受けて、日本国内でプロダクション・ポストプロダクションする事業</t>
    <rPh sb="0" eb="2">
      <t>カイガイ</t>
    </rPh>
    <rPh sb="2" eb="4">
      <t>セイサク</t>
    </rPh>
    <rPh sb="4" eb="6">
      <t>カイシャ</t>
    </rPh>
    <rPh sb="7" eb="9">
      <t>キョウドウ</t>
    </rPh>
    <rPh sb="11" eb="12">
      <t>マタ</t>
    </rPh>
    <rPh sb="13" eb="15">
      <t>ジュタク</t>
    </rPh>
    <rPh sb="16" eb="17">
      <t>ウ</t>
    </rPh>
    <rPh sb="20" eb="22">
      <t>ニホン</t>
    </rPh>
    <rPh sb="22" eb="24">
      <t>コクナイ</t>
    </rPh>
    <rPh sb="45" eb="47">
      <t>ジギョウ</t>
    </rPh>
    <phoneticPr fontId="2"/>
  </si>
  <si>
    <t>映画、TV、OTTから主たる配信・配給先を1つ選択</t>
    <rPh sb="0" eb="2">
      <t>エイガ</t>
    </rPh>
    <rPh sb="11" eb="12">
      <t>シュ</t>
    </rPh>
    <rPh sb="14" eb="16">
      <t>ハイシン</t>
    </rPh>
    <rPh sb="17" eb="19">
      <t>ハイキュウ</t>
    </rPh>
    <rPh sb="19" eb="20">
      <t>サキ</t>
    </rPh>
    <rPh sb="23" eb="25">
      <t>センタク</t>
    </rPh>
    <phoneticPr fontId="2"/>
  </si>
  <si>
    <t>主演俳優1名の名前</t>
    <rPh sb="0" eb="2">
      <t>シュエン</t>
    </rPh>
    <rPh sb="2" eb="4">
      <t>ハイユウ</t>
    </rPh>
    <rPh sb="5" eb="6">
      <t>メイ</t>
    </rPh>
    <rPh sb="7" eb="9">
      <t>ナマエ</t>
    </rPh>
    <phoneticPr fontId="2"/>
  </si>
  <si>
    <t>国内製作費</t>
    <rPh sb="0" eb="2">
      <t>コクナイ</t>
    </rPh>
    <rPh sb="2" eb="5">
      <t>セイサクヒ</t>
    </rPh>
    <phoneticPr fontId="2"/>
  </si>
  <si>
    <t>総製作費</t>
    <rPh sb="0" eb="1">
      <t>ソウ</t>
    </rPh>
    <rPh sb="1" eb="4">
      <t>セイサクヒ</t>
    </rPh>
    <phoneticPr fontId="2"/>
  </si>
  <si>
    <t>作品の製作に要する費用（総製作費は海外スタジオが国内外で投じる全ての製作費）</t>
    <rPh sb="0" eb="2">
      <t>サクヒン</t>
    </rPh>
    <rPh sb="3" eb="5">
      <t>セイサク</t>
    </rPh>
    <rPh sb="6" eb="7">
      <t>ヨウ</t>
    </rPh>
    <rPh sb="9" eb="11">
      <t>ヒヨウ</t>
    </rPh>
    <phoneticPr fontId="2"/>
  </si>
  <si>
    <t>自社又は他社の資金提供のコミット額（国内分）÷国内製作費≧50%</t>
    <rPh sb="0" eb="2">
      <t>ジシャ</t>
    </rPh>
    <rPh sb="2" eb="3">
      <t>マタ</t>
    </rPh>
    <rPh sb="4" eb="6">
      <t>タシャ</t>
    </rPh>
    <rPh sb="7" eb="9">
      <t>シキン</t>
    </rPh>
    <rPh sb="9" eb="11">
      <t>テイキョウ</t>
    </rPh>
    <rPh sb="16" eb="17">
      <t>ガク</t>
    </rPh>
    <rPh sb="18" eb="20">
      <t>コクナイ</t>
    </rPh>
    <rPh sb="20" eb="21">
      <t>ブン</t>
    </rPh>
    <rPh sb="23" eb="25">
      <t>コクナイ</t>
    </rPh>
    <rPh sb="25" eb="28">
      <t>セイサクヒ</t>
    </rPh>
    <phoneticPr fontId="2"/>
  </si>
  <si>
    <t>他社を含む日本法人の出資比率＜50%</t>
    <rPh sb="0" eb="2">
      <t>タシャ</t>
    </rPh>
    <rPh sb="3" eb="4">
      <t>フク</t>
    </rPh>
    <rPh sb="5" eb="7">
      <t>ニホン</t>
    </rPh>
    <rPh sb="7" eb="9">
      <t>ホウジン</t>
    </rPh>
    <rPh sb="10" eb="14">
      <t>シュッシヒリツ</t>
    </rPh>
    <phoneticPr fontId="2"/>
  </si>
  <si>
    <t>作品の国内製作費（補助対象経費ではなく、全ての期間に発生する総経費）</t>
    <rPh sb="0" eb="2">
      <t>サクヒン</t>
    </rPh>
    <rPh sb="3" eb="5">
      <t>コクナイ</t>
    </rPh>
    <rPh sb="5" eb="8">
      <t>セイサクヒ</t>
    </rPh>
    <rPh sb="9" eb="15">
      <t>ホジョタイショウケイヒ</t>
    </rPh>
    <rPh sb="20" eb="21">
      <t>スベ</t>
    </rPh>
    <rPh sb="23" eb="25">
      <t>キカン</t>
    </rPh>
    <rPh sb="26" eb="28">
      <t>ハッセイ</t>
    </rPh>
    <rPh sb="30" eb="33">
      <t>ソウケイヒ</t>
    </rPh>
    <phoneticPr fontId="2"/>
  </si>
  <si>
    <t>企画・出資を担う会社（海外スタジオ等）</t>
    <rPh sb="0" eb="2">
      <t>キカク</t>
    </rPh>
    <rPh sb="3" eb="5">
      <t>シュッシ</t>
    </rPh>
    <rPh sb="6" eb="7">
      <t>ニナ</t>
    </rPh>
    <rPh sb="8" eb="10">
      <t>カイシャ</t>
    </rPh>
    <rPh sb="11" eb="13">
      <t>カイガイ</t>
    </rPh>
    <rPh sb="17" eb="18">
      <t>トウ</t>
    </rPh>
    <phoneticPr fontId="2"/>
  </si>
  <si>
    <t>自らが全部又は一部の権利を保有する作品を製作・開発する事業（ミュージックビデオ製作・ライブ実施を含む。）</t>
    <rPh sb="0" eb="1">
      <t>ミズカ</t>
    </rPh>
    <rPh sb="3" eb="5">
      <t>ゼンブ</t>
    </rPh>
    <rPh sb="5" eb="6">
      <t>マタ</t>
    </rPh>
    <rPh sb="7" eb="9">
      <t>イチブ</t>
    </rPh>
    <rPh sb="10" eb="12">
      <t>ケンリ</t>
    </rPh>
    <rPh sb="13" eb="15">
      <t>ホユウ</t>
    </rPh>
    <rPh sb="39" eb="41">
      <t>セイサク</t>
    </rPh>
    <rPh sb="45" eb="47">
      <t>ジッシ</t>
    </rPh>
    <rPh sb="48" eb="49">
      <t>フク</t>
    </rPh>
    <phoneticPr fontId="2"/>
  </si>
  <si>
    <t>映適に申請する旨及び就業改善の改善に関する取組を記載</t>
    <rPh sb="0" eb="1">
      <t>ウツ</t>
    </rPh>
    <rPh sb="1" eb="2">
      <t>テキ</t>
    </rPh>
    <rPh sb="3" eb="5">
      <t>シンセイ</t>
    </rPh>
    <rPh sb="7" eb="8">
      <t>ムネ</t>
    </rPh>
    <rPh sb="8" eb="9">
      <t>オヨ</t>
    </rPh>
    <rPh sb="10" eb="12">
      <t>シュウギョウ</t>
    </rPh>
    <rPh sb="12" eb="14">
      <t>カイゼン</t>
    </rPh>
    <rPh sb="15" eb="17">
      <t>カイゼン</t>
    </rPh>
    <rPh sb="18" eb="19">
      <t>カン</t>
    </rPh>
    <rPh sb="21" eb="23">
      <t>トリクミ</t>
    </rPh>
    <rPh sb="24" eb="26">
      <t>キサイ</t>
    </rPh>
    <phoneticPr fontId="2"/>
  </si>
  <si>
    <t>海外売上高（北米現地法人）</t>
    <rPh sb="0" eb="2">
      <t>カイガイ</t>
    </rPh>
    <rPh sb="2" eb="4">
      <t>ウリア</t>
    </rPh>
    <rPh sb="4" eb="5">
      <t>タカ</t>
    </rPh>
    <rPh sb="6" eb="8">
      <t>ホクベイ</t>
    </rPh>
    <rPh sb="8" eb="10">
      <t>ゲンチ</t>
    </rPh>
    <rPh sb="10" eb="12">
      <t>ホウジン</t>
    </rPh>
    <phoneticPr fontId="2"/>
  </si>
  <si>
    <t>北米の現地法人が計上している海外売上高</t>
    <rPh sb="0" eb="2">
      <t>ホクベイ</t>
    </rPh>
    <rPh sb="3" eb="5">
      <t>ゲンチ</t>
    </rPh>
    <phoneticPr fontId="2"/>
  </si>
  <si>
    <t>海外売上高（中南米現地法人）</t>
    <rPh sb="0" eb="2">
      <t>カイガイ</t>
    </rPh>
    <rPh sb="2" eb="4">
      <t>ウリア</t>
    </rPh>
    <rPh sb="4" eb="5">
      <t>タカ</t>
    </rPh>
    <rPh sb="6" eb="9">
      <t>チュウナンベイ</t>
    </rPh>
    <rPh sb="9" eb="11">
      <t>ゲンチ</t>
    </rPh>
    <rPh sb="11" eb="13">
      <t>ホウジン</t>
    </rPh>
    <phoneticPr fontId="2"/>
  </si>
  <si>
    <t>中南米の現地法人が計上している海外売上高</t>
    <rPh sb="0" eb="3">
      <t>チュウナンベイ</t>
    </rPh>
    <rPh sb="4" eb="6">
      <t>ゲンチ</t>
    </rPh>
    <phoneticPr fontId="2"/>
  </si>
  <si>
    <t>海外売上高（欧州現地法人）</t>
    <rPh sb="0" eb="2">
      <t>カイガイ</t>
    </rPh>
    <rPh sb="2" eb="4">
      <t>ウリア</t>
    </rPh>
    <rPh sb="4" eb="5">
      <t>タカ</t>
    </rPh>
    <rPh sb="6" eb="8">
      <t>オウシュウ</t>
    </rPh>
    <rPh sb="8" eb="10">
      <t>ゲンチ</t>
    </rPh>
    <rPh sb="10" eb="12">
      <t>ホウジン</t>
    </rPh>
    <phoneticPr fontId="2"/>
  </si>
  <si>
    <t>欧州の現地法人が計上している海外売上高</t>
    <rPh sb="0" eb="2">
      <t>オウシュウ</t>
    </rPh>
    <rPh sb="3" eb="5">
      <t>ゲンチ</t>
    </rPh>
    <phoneticPr fontId="2"/>
  </si>
  <si>
    <t>海外売上高（東アジア現地法人）</t>
    <rPh sb="0" eb="2">
      <t>カイガイ</t>
    </rPh>
    <rPh sb="2" eb="4">
      <t>ウリア</t>
    </rPh>
    <rPh sb="4" eb="5">
      <t>タカ</t>
    </rPh>
    <rPh sb="6" eb="7">
      <t>ヒガシ</t>
    </rPh>
    <rPh sb="10" eb="12">
      <t>ゲンチ</t>
    </rPh>
    <rPh sb="12" eb="14">
      <t>ホウジン</t>
    </rPh>
    <phoneticPr fontId="2"/>
  </si>
  <si>
    <t>日本を除く東アジアの現地法人が計上している海外売上高</t>
    <rPh sb="0" eb="2">
      <t>ニホン</t>
    </rPh>
    <rPh sb="3" eb="4">
      <t>ノゾ</t>
    </rPh>
    <rPh sb="5" eb="6">
      <t>ヒガシ</t>
    </rPh>
    <rPh sb="10" eb="12">
      <t>ゲンチ</t>
    </rPh>
    <phoneticPr fontId="2"/>
  </si>
  <si>
    <t>海外売上高（東南アジア現地法人）</t>
    <rPh sb="0" eb="2">
      <t>カイガイ</t>
    </rPh>
    <rPh sb="2" eb="4">
      <t>ウリア</t>
    </rPh>
    <rPh sb="4" eb="5">
      <t>タカ</t>
    </rPh>
    <rPh sb="6" eb="8">
      <t>トウナン</t>
    </rPh>
    <rPh sb="11" eb="13">
      <t>ゲンチ</t>
    </rPh>
    <rPh sb="13" eb="15">
      <t>ホウジン</t>
    </rPh>
    <phoneticPr fontId="2"/>
  </si>
  <si>
    <t>東南アジアの現地法人が計上している海外売上高</t>
    <rPh sb="0" eb="2">
      <t>トウナン</t>
    </rPh>
    <rPh sb="6" eb="8">
      <t>ゲンチ</t>
    </rPh>
    <phoneticPr fontId="2"/>
  </si>
  <si>
    <t>海外売上高（南アジア現地法人）</t>
    <rPh sb="0" eb="2">
      <t>カイガイ</t>
    </rPh>
    <rPh sb="2" eb="4">
      <t>ウリア</t>
    </rPh>
    <rPh sb="4" eb="5">
      <t>タカ</t>
    </rPh>
    <rPh sb="6" eb="7">
      <t>ミナミ</t>
    </rPh>
    <rPh sb="10" eb="12">
      <t>ゲンチ</t>
    </rPh>
    <rPh sb="12" eb="14">
      <t>ホウジン</t>
    </rPh>
    <phoneticPr fontId="2"/>
  </si>
  <si>
    <t>南アジアの現地法人が計上している海外売上高</t>
    <rPh sb="0" eb="1">
      <t>ミナミ</t>
    </rPh>
    <rPh sb="5" eb="7">
      <t>ゲンチ</t>
    </rPh>
    <phoneticPr fontId="2"/>
  </si>
  <si>
    <t>海外売上高（中東現地法人）</t>
    <rPh sb="0" eb="2">
      <t>カイガイ</t>
    </rPh>
    <rPh sb="2" eb="4">
      <t>ウリア</t>
    </rPh>
    <rPh sb="4" eb="5">
      <t>タカ</t>
    </rPh>
    <rPh sb="6" eb="8">
      <t>チュウトウ</t>
    </rPh>
    <rPh sb="8" eb="10">
      <t>ゲンチ</t>
    </rPh>
    <rPh sb="10" eb="12">
      <t>ホウジン</t>
    </rPh>
    <phoneticPr fontId="2"/>
  </si>
  <si>
    <t>海外売上高（アフリカ現地法人）</t>
    <rPh sb="0" eb="2">
      <t>カイガイ</t>
    </rPh>
    <rPh sb="2" eb="4">
      <t>ウリア</t>
    </rPh>
    <rPh sb="4" eb="5">
      <t>タカ</t>
    </rPh>
    <rPh sb="10" eb="12">
      <t>ゲンチ</t>
    </rPh>
    <rPh sb="12" eb="14">
      <t>ホウジン</t>
    </rPh>
    <phoneticPr fontId="2"/>
  </si>
  <si>
    <t>従業員及び役員の合計人数</t>
    <rPh sb="0" eb="3">
      <t>ジュウギョウイン</t>
    </rPh>
    <rPh sb="3" eb="4">
      <t>オヨ</t>
    </rPh>
    <rPh sb="5" eb="7">
      <t>ヤクイン</t>
    </rPh>
    <rPh sb="8" eb="10">
      <t>ゴウケイ</t>
    </rPh>
    <rPh sb="10" eb="12">
      <t>ニンズウ</t>
    </rPh>
    <phoneticPr fontId="2"/>
  </si>
  <si>
    <t>開発プラットフォーム、コンテンツ製作、流通プラットフォーム、その他から最も近い事業のバリューチェーンを１つ選択</t>
    <rPh sb="0" eb="2">
      <t>カイハツ</t>
    </rPh>
    <rPh sb="16" eb="18">
      <t>セイサク</t>
    </rPh>
    <rPh sb="19" eb="21">
      <t>リュウツウ</t>
    </rPh>
    <rPh sb="32" eb="33">
      <t>ホカ</t>
    </rPh>
    <rPh sb="35" eb="36">
      <t>モット</t>
    </rPh>
    <rPh sb="37" eb="38">
      <t>チカ</t>
    </rPh>
    <rPh sb="39" eb="41">
      <t>ジギョウ</t>
    </rPh>
    <rPh sb="53" eb="55">
      <t>センタク</t>
    </rPh>
    <phoneticPr fontId="2"/>
  </si>
  <si>
    <t>記載不要</t>
    <rPh sb="0" eb="2">
      <t>キサイ</t>
    </rPh>
    <rPh sb="2" eb="4">
      <t>フヨウ</t>
    </rPh>
    <phoneticPr fontId="2"/>
  </si>
  <si>
    <t>記載任意</t>
    <rPh sb="0" eb="2">
      <t>キサイ</t>
    </rPh>
    <rPh sb="2" eb="4">
      <t>ニンイ</t>
    </rPh>
    <phoneticPr fontId="2"/>
  </si>
  <si>
    <t>記載必須</t>
    <rPh sb="0" eb="2">
      <t>キサイ</t>
    </rPh>
    <rPh sb="2" eb="4">
      <t>ヒッス</t>
    </rPh>
    <phoneticPr fontId="2"/>
  </si>
  <si>
    <t>記載不要（自動記載又は定数）</t>
    <rPh sb="0" eb="2">
      <t>キサイ</t>
    </rPh>
    <rPh sb="2" eb="4">
      <t>フヨウ</t>
    </rPh>
    <rPh sb="5" eb="7">
      <t>ジドウ</t>
    </rPh>
    <rPh sb="7" eb="9">
      <t>キサイ</t>
    </rPh>
    <rPh sb="9" eb="10">
      <t>マタ</t>
    </rPh>
    <rPh sb="11" eb="13">
      <t>テイスウ</t>
    </rPh>
    <phoneticPr fontId="2"/>
  </si>
  <si>
    <t>金融機関名、支店番号、支店名、口座種別、口座番号、口座名義人が確認できる通帳又はそれに準ずるもの</t>
    <rPh sb="0" eb="2">
      <t>キンユウ</t>
    </rPh>
    <rPh sb="2" eb="5">
      <t>キカンメイ</t>
    </rPh>
    <rPh sb="6" eb="8">
      <t>シテン</t>
    </rPh>
    <rPh sb="8" eb="10">
      <t>バンゴウ</t>
    </rPh>
    <rPh sb="11" eb="14">
      <t>シテンメイ</t>
    </rPh>
    <rPh sb="15" eb="17">
      <t>コウザ</t>
    </rPh>
    <rPh sb="17" eb="19">
      <t>シュベツ</t>
    </rPh>
    <rPh sb="20" eb="22">
      <t>コウザ</t>
    </rPh>
    <rPh sb="22" eb="24">
      <t>バンゴウ</t>
    </rPh>
    <rPh sb="25" eb="27">
      <t>コウザ</t>
    </rPh>
    <rPh sb="27" eb="30">
      <t>メイギニン</t>
    </rPh>
    <rPh sb="31" eb="33">
      <t>カクニン</t>
    </rPh>
    <rPh sb="36" eb="38">
      <t>ツウチョウ</t>
    </rPh>
    <rPh sb="38" eb="39">
      <t>マタ</t>
    </rPh>
    <rPh sb="43" eb="44">
      <t>ジュン</t>
    </rPh>
    <phoneticPr fontId="2"/>
  </si>
  <si>
    <t>補助金交付申請額</t>
    <rPh sb="0" eb="3">
      <t>ホジョキン</t>
    </rPh>
    <rPh sb="3" eb="5">
      <t>コウフ</t>
    </rPh>
    <rPh sb="5" eb="7">
      <t>シンセイ</t>
    </rPh>
    <rPh sb="7" eb="8">
      <t>ガク</t>
    </rPh>
    <phoneticPr fontId="2"/>
  </si>
  <si>
    <t>補助金対象経費×補助率又は補助上限額のいずれか小さい額　※1円単位で記載、千円未満は切り捨て</t>
    <rPh sb="0" eb="3">
      <t>ホジョキン</t>
    </rPh>
    <rPh sb="3" eb="7">
      <t>タイショウケイヒ</t>
    </rPh>
    <rPh sb="8" eb="11">
      <t>ホジョリツ</t>
    </rPh>
    <rPh sb="11" eb="12">
      <t>マタ</t>
    </rPh>
    <rPh sb="13" eb="18">
      <t>ホジョジョウゲンガク</t>
    </rPh>
    <rPh sb="23" eb="24">
      <t>チイ</t>
    </rPh>
    <rPh sb="26" eb="27">
      <t>ガク</t>
    </rPh>
    <rPh sb="30" eb="31">
      <t>エン</t>
    </rPh>
    <rPh sb="31" eb="33">
      <t>タンイ</t>
    </rPh>
    <rPh sb="34" eb="36">
      <t>キサイ</t>
    </rPh>
    <rPh sb="37" eb="38">
      <t>セン</t>
    </rPh>
    <rPh sb="38" eb="41">
      <t>エンミマン</t>
    </rPh>
    <rPh sb="42" eb="43">
      <t>キ</t>
    </rPh>
    <rPh sb="44" eb="45">
      <t>ス</t>
    </rPh>
    <phoneticPr fontId="2"/>
  </si>
  <si>
    <t>補助期間外含めて間接補助事業全体に要する経費総額</t>
    <rPh sb="0" eb="2">
      <t>ホジョ</t>
    </rPh>
    <rPh sb="2" eb="5">
      <t>キカンガイ</t>
    </rPh>
    <rPh sb="5" eb="6">
      <t>フク</t>
    </rPh>
    <rPh sb="8" eb="16">
      <t>カンセツホジョジギョウゼンタイ</t>
    </rPh>
    <rPh sb="17" eb="18">
      <t>ヨウ</t>
    </rPh>
    <rPh sb="20" eb="22">
      <t>ケイヒ</t>
    </rPh>
    <rPh sb="22" eb="24">
      <t>ソウガク</t>
    </rPh>
    <phoneticPr fontId="2"/>
  </si>
  <si>
    <t>申請する事業の目的及び内容（400文字以内で掲載）</t>
    <rPh sb="0" eb="2">
      <t>シンセイ</t>
    </rPh>
    <rPh sb="4" eb="6">
      <t>ジギョウ</t>
    </rPh>
    <rPh sb="7" eb="9">
      <t>モクテキ</t>
    </rPh>
    <rPh sb="9" eb="10">
      <t>オヨ</t>
    </rPh>
    <rPh sb="11" eb="13">
      <t>ナイヨウ</t>
    </rPh>
    <rPh sb="17" eb="19">
      <t>モジ</t>
    </rPh>
    <rPh sb="19" eb="21">
      <t>イナイ</t>
    </rPh>
    <rPh sb="22" eb="24">
      <t>ケイサイ</t>
    </rPh>
    <phoneticPr fontId="2"/>
  </si>
  <si>
    <t>▲（法人概要除く）</t>
    <rPh sb="2" eb="4">
      <t>ホウジン</t>
    </rPh>
    <rPh sb="4" eb="6">
      <t>ガイヨウ</t>
    </rPh>
    <rPh sb="6" eb="7">
      <t>ノゾ</t>
    </rPh>
    <phoneticPr fontId="2"/>
  </si>
  <si>
    <t>国内法人によるプリプロダクション</t>
    <rPh sb="0" eb="2">
      <t>コクナイ</t>
    </rPh>
    <rPh sb="2" eb="4">
      <t>ホウジン</t>
    </rPh>
    <phoneticPr fontId="2"/>
  </si>
  <si>
    <t>国内法人によるプロダクション</t>
    <phoneticPr fontId="2"/>
  </si>
  <si>
    <t>国内法人によるポストプロダクション</t>
    <phoneticPr fontId="2"/>
  </si>
  <si>
    <t>国内向けのローカライゼーション</t>
    <rPh sb="0" eb="2">
      <t>コクナイ</t>
    </rPh>
    <rPh sb="2" eb="3">
      <t>ム</t>
    </rPh>
    <phoneticPr fontId="2"/>
  </si>
  <si>
    <t>国内向けのプロモーション</t>
    <rPh sb="0" eb="2">
      <t>コクナイ</t>
    </rPh>
    <rPh sb="2" eb="3">
      <t>ム</t>
    </rPh>
    <phoneticPr fontId="2"/>
  </si>
  <si>
    <t>外国法人によるプリプロダクション</t>
    <rPh sb="0" eb="2">
      <t>ガイコク</t>
    </rPh>
    <rPh sb="2" eb="4">
      <t>ホウジン</t>
    </rPh>
    <phoneticPr fontId="2"/>
  </si>
  <si>
    <t>外国法人によるプロダクション</t>
    <rPh sb="0" eb="2">
      <t>ガイコク</t>
    </rPh>
    <rPh sb="2" eb="4">
      <t>ホウジン</t>
    </rPh>
    <phoneticPr fontId="2"/>
  </si>
  <si>
    <t>外国法人によるポストプロダクション</t>
    <rPh sb="0" eb="2">
      <t>ガイコク</t>
    </rPh>
    <rPh sb="2" eb="4">
      <t>ホウジン</t>
    </rPh>
    <phoneticPr fontId="2"/>
  </si>
  <si>
    <t>メディア1</t>
    <phoneticPr fontId="2"/>
  </si>
  <si>
    <t>メディア2</t>
    <phoneticPr fontId="2"/>
  </si>
  <si>
    <t>▲※2</t>
    <phoneticPr fontId="2"/>
  </si>
  <si>
    <t>※3 製作・開発事業者から独立した法人や合弁会社については、設立５年以内であれば、法人実績として、独立する前の法人又は親会社において、自らがプロデューサー等として主導した作品の実績も提出できる。</t>
    <phoneticPr fontId="2"/>
  </si>
  <si>
    <t>※5 設立1期目以内の場合は通帳の表紙及び預金残高が確認できるページの写し、設立からの財務状況の月次推移表を提出</t>
    <rPh sb="3" eb="5">
      <t>セツリツ</t>
    </rPh>
    <rPh sb="6" eb="8">
      <t>キメ</t>
    </rPh>
    <rPh sb="8" eb="10">
      <t>イナイ</t>
    </rPh>
    <rPh sb="11" eb="13">
      <t>バアイ</t>
    </rPh>
    <rPh sb="14" eb="16">
      <t>ツウチョウ</t>
    </rPh>
    <rPh sb="17" eb="19">
      <t>ヒョウシ</t>
    </rPh>
    <rPh sb="19" eb="20">
      <t>オヨ</t>
    </rPh>
    <rPh sb="21" eb="23">
      <t>ヨキン</t>
    </rPh>
    <rPh sb="23" eb="25">
      <t>ザンダカ</t>
    </rPh>
    <rPh sb="26" eb="28">
      <t>カクニン</t>
    </rPh>
    <rPh sb="35" eb="36">
      <t>ウツ</t>
    </rPh>
    <rPh sb="38" eb="40">
      <t>セツリツ</t>
    </rPh>
    <rPh sb="43" eb="45">
      <t>ザイム</t>
    </rPh>
    <rPh sb="45" eb="47">
      <t>ジョウキョウ</t>
    </rPh>
    <rPh sb="48" eb="50">
      <t>ゲツジ</t>
    </rPh>
    <rPh sb="50" eb="52">
      <t>スイイ</t>
    </rPh>
    <rPh sb="52" eb="53">
      <t>ヒョウ</t>
    </rPh>
    <rPh sb="54" eb="56">
      <t>テイシュツ</t>
    </rPh>
    <phoneticPr fontId="2"/>
  </si>
  <si>
    <t>顔写真付身分証明書（１点）又は顔写真なし証明書（２点） ※4</t>
    <rPh sb="0" eb="1">
      <t>カオ</t>
    </rPh>
    <rPh sb="1" eb="3">
      <t>シャシン</t>
    </rPh>
    <rPh sb="3" eb="4">
      <t>ツ</t>
    </rPh>
    <rPh sb="4" eb="6">
      <t>ミブン</t>
    </rPh>
    <rPh sb="6" eb="9">
      <t>ショウメイショ</t>
    </rPh>
    <rPh sb="11" eb="12">
      <t>テン</t>
    </rPh>
    <rPh sb="13" eb="14">
      <t>マタ</t>
    </rPh>
    <rPh sb="15" eb="16">
      <t>カオ</t>
    </rPh>
    <rPh sb="16" eb="18">
      <t>ジャシン</t>
    </rPh>
    <rPh sb="20" eb="23">
      <t>ショウメイショ</t>
    </rPh>
    <rPh sb="25" eb="26">
      <t>テン</t>
    </rPh>
    <phoneticPr fontId="2"/>
  </si>
  <si>
    <t>直近５期分（設立４期目以内の場合は全期分）の賃貸借対照表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5">
      <t>チンタイシャク</t>
    </rPh>
    <rPh sb="25" eb="28">
      <t>タイショウヒョウ</t>
    </rPh>
    <phoneticPr fontId="2"/>
  </si>
  <si>
    <t>直近５期分（設立４期目以内の場合は全期分）の損益計算書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4">
      <t>ソンエキ</t>
    </rPh>
    <rPh sb="24" eb="27">
      <t>ケイサンショ</t>
    </rPh>
    <phoneticPr fontId="2"/>
  </si>
  <si>
    <t>申請する法人の申請事業と同種の事業（ゲーム開発、アニメ製作、マンガ配信等）に関する過去の実績を記載 ※3</t>
    <rPh sb="0" eb="2">
      <t>シンセイ</t>
    </rPh>
    <rPh sb="4" eb="6">
      <t>ホウジン</t>
    </rPh>
    <rPh sb="7" eb="11">
      <t>シンセイジギョウ</t>
    </rPh>
    <rPh sb="12" eb="14">
      <t>ドウシュジギョウ</t>
    </rPh>
    <phoneticPr fontId="2"/>
  </si>
  <si>
    <t>作品への資金提供のコミット額と資金提供者、出資比率、レベニューシェア比率が分かる他者との契約書又は自社の稟議書等</t>
    <rPh sb="0" eb="2">
      <t>サクヒン</t>
    </rPh>
    <rPh sb="4" eb="6">
      <t>シキン</t>
    </rPh>
    <rPh sb="6" eb="8">
      <t>テイキョウ</t>
    </rPh>
    <rPh sb="13" eb="14">
      <t>ガク</t>
    </rPh>
    <rPh sb="15" eb="17">
      <t>シキン</t>
    </rPh>
    <rPh sb="17" eb="20">
      <t>テイキョウシャ</t>
    </rPh>
    <rPh sb="37" eb="38">
      <t>ワ</t>
    </rPh>
    <rPh sb="40" eb="42">
      <t>タシャ</t>
    </rPh>
    <rPh sb="44" eb="47">
      <t>ケイヤクショ</t>
    </rPh>
    <rPh sb="47" eb="48">
      <t>マタ</t>
    </rPh>
    <rPh sb="49" eb="51">
      <t>ジシャ</t>
    </rPh>
    <rPh sb="52" eb="55">
      <t>リンギショ</t>
    </rPh>
    <rPh sb="55" eb="56">
      <t>トウ</t>
    </rPh>
    <phoneticPr fontId="2"/>
  </si>
  <si>
    <t>別途指定するフォーマットに基づく誓約書</t>
    <rPh sb="0" eb="2">
      <t>ベット</t>
    </rPh>
    <rPh sb="2" eb="4">
      <t>シテイ</t>
    </rPh>
    <rPh sb="13" eb="14">
      <t>モト</t>
    </rPh>
    <rPh sb="16" eb="19">
      <t>セイヤクショ</t>
    </rPh>
    <phoneticPr fontId="2"/>
  </si>
  <si>
    <t>※2 スタートアップ支援及び新規IP企画支援に関しては、「法人全体の事業概要」及び「法人全体の損益計算書（P/L）」の「売上高」のみ必須。その他の項目は任意。</t>
    <rPh sb="10" eb="12">
      <t>シエン</t>
    </rPh>
    <rPh sb="12" eb="13">
      <t>オヨ</t>
    </rPh>
    <rPh sb="14" eb="16">
      <t>シンキ</t>
    </rPh>
    <rPh sb="18" eb="20">
      <t>キカク</t>
    </rPh>
    <rPh sb="20" eb="22">
      <t>シエン</t>
    </rPh>
    <rPh sb="23" eb="24">
      <t>カン</t>
    </rPh>
    <rPh sb="39" eb="40">
      <t>オヨ</t>
    </rPh>
    <rPh sb="60" eb="63">
      <t>ウリアゲダカ</t>
    </rPh>
    <rPh sb="66" eb="68">
      <t>ヒッス</t>
    </rPh>
    <rPh sb="71" eb="72">
      <t>ホカ</t>
    </rPh>
    <rPh sb="73" eb="75">
      <t>コウモク</t>
    </rPh>
    <rPh sb="76" eb="78">
      <t>ニンイ</t>
    </rPh>
    <phoneticPr fontId="2"/>
  </si>
  <si>
    <t>プロモーションタイプ</t>
    <phoneticPr fontId="2"/>
  </si>
  <si>
    <t>別途指定するフォーマットに基づく共同でイベントを主催又は出展する旨の合意書</t>
    <rPh sb="16" eb="18">
      <t>キョウドウ</t>
    </rPh>
    <rPh sb="24" eb="26">
      <t>シュサイ</t>
    </rPh>
    <rPh sb="26" eb="27">
      <t>マタ</t>
    </rPh>
    <rPh sb="28" eb="30">
      <t>シュッテン</t>
    </rPh>
    <rPh sb="32" eb="33">
      <t>ムネ</t>
    </rPh>
    <rPh sb="34" eb="37">
      <t>ゴウイショ</t>
    </rPh>
    <phoneticPr fontId="2"/>
  </si>
  <si>
    <t>記載不要（凡例）</t>
    <rPh sb="0" eb="2">
      <t>キサイ</t>
    </rPh>
    <rPh sb="2" eb="4">
      <t>フヨウ</t>
    </rPh>
    <rPh sb="5" eb="7">
      <t>ハンレイ</t>
    </rPh>
    <phoneticPr fontId="2"/>
  </si>
  <si>
    <t>プロトタイプ・ポートフォリオ</t>
    <phoneticPr fontId="2"/>
  </si>
  <si>
    <t>これから製作する作品のプロトタイプや過去の作品のポートフォリオの動画・音声ファイルその他動作確認ができるもの※6</t>
    <rPh sb="4" eb="6">
      <t>セイサク</t>
    </rPh>
    <rPh sb="8" eb="10">
      <t>サクヒン</t>
    </rPh>
    <rPh sb="18" eb="20">
      <t>カコ</t>
    </rPh>
    <rPh sb="21" eb="23">
      <t>サクヒン</t>
    </rPh>
    <rPh sb="32" eb="34">
      <t>ドウガ</t>
    </rPh>
    <rPh sb="35" eb="37">
      <t>オンセイ</t>
    </rPh>
    <rPh sb="43" eb="44">
      <t>ホカ</t>
    </rPh>
    <rPh sb="44" eb="46">
      <t>ドウサ</t>
    </rPh>
    <rPh sb="46" eb="48">
      <t>カクニン</t>
    </rPh>
    <phoneticPr fontId="2"/>
  </si>
  <si>
    <t>※6 プロトタイプが提出できない、又はプロトタイプの熟度が浅い場合には、申請する作品に関する企画書（ゲームデザインドキュメントやシナリオ、絵コンテ等）を提出する必要</t>
    <rPh sb="10" eb="12">
      <t>テイシュツ</t>
    </rPh>
    <rPh sb="17" eb="18">
      <t>マタ</t>
    </rPh>
    <rPh sb="26" eb="28">
      <t>ジュクド</t>
    </rPh>
    <rPh sb="29" eb="30">
      <t>アサ</t>
    </rPh>
    <rPh sb="31" eb="33">
      <t>バアイ</t>
    </rPh>
    <rPh sb="36" eb="38">
      <t>シンセイ</t>
    </rPh>
    <rPh sb="40" eb="42">
      <t>サクヒン</t>
    </rPh>
    <rPh sb="43" eb="44">
      <t>カン</t>
    </rPh>
    <rPh sb="46" eb="49">
      <t>キカクショ</t>
    </rPh>
    <rPh sb="69" eb="70">
      <t>エ</t>
    </rPh>
    <rPh sb="73" eb="74">
      <t>ナド</t>
    </rPh>
    <rPh sb="76" eb="78">
      <t>テイシュツ</t>
    </rPh>
    <rPh sb="80" eb="82">
      <t>ヒツヨウ</t>
    </rPh>
    <phoneticPr fontId="2"/>
  </si>
  <si>
    <r>
      <t>プロトタイプ・ポートフォリオ</t>
    </r>
    <r>
      <rPr>
        <sz val="10"/>
        <color rgb="FFFF0000"/>
        <rFont val="Meiryo UI"/>
        <family val="3"/>
        <charset val="128"/>
      </rPr>
      <t>（別途ファイル等を提出）</t>
    </r>
    <rPh sb="15" eb="17">
      <t>ベット</t>
    </rPh>
    <rPh sb="21" eb="22">
      <t>トウ</t>
    </rPh>
    <rPh sb="23" eb="25">
      <t>テイシュツ</t>
    </rPh>
    <phoneticPr fontId="2"/>
  </si>
  <si>
    <r>
      <t>プロトタイプ・ポートフォリオ</t>
    </r>
    <r>
      <rPr>
        <sz val="10"/>
        <color rgb="FFFF0000"/>
        <rFont val="Meiryo UI"/>
        <family val="3"/>
        <charset val="128"/>
      </rPr>
      <t>（別途ファイル等を提出）</t>
    </r>
    <phoneticPr fontId="2"/>
  </si>
  <si>
    <t>ローカライズ予定言語数（日本語除く）　※日本語で音楽を海外展開する場合はプロモーションやライブを実施する海外の国の言語の数</t>
    <rPh sb="6" eb="8">
      <t>ヨテイ</t>
    </rPh>
    <rPh sb="8" eb="10">
      <t>ゲンゴ</t>
    </rPh>
    <rPh sb="10" eb="11">
      <t>スウ</t>
    </rPh>
    <rPh sb="12" eb="15">
      <t>ニホンゴ</t>
    </rPh>
    <rPh sb="15" eb="16">
      <t>ノゾ</t>
    </rPh>
    <rPh sb="20" eb="23">
      <t>ニホンゴ</t>
    </rPh>
    <rPh sb="24" eb="26">
      <t>オンガク</t>
    </rPh>
    <rPh sb="27" eb="31">
      <t>カイガイテンカイ</t>
    </rPh>
    <rPh sb="33" eb="35">
      <t>バアイ</t>
    </rPh>
    <rPh sb="57" eb="59">
      <t>ゲンゴ</t>
    </rPh>
    <phoneticPr fontId="2"/>
  </si>
  <si>
    <t>海外配信予定国数（日本除く）　※プロモーションやライブを実施する海外の国の数</t>
    <rPh sb="0" eb="2">
      <t>カイガイ</t>
    </rPh>
    <rPh sb="2" eb="4">
      <t>ハイシン</t>
    </rPh>
    <rPh sb="4" eb="6">
      <t>ヨテイ</t>
    </rPh>
    <rPh sb="6" eb="8">
      <t>コクスウ</t>
    </rPh>
    <rPh sb="9" eb="11">
      <t>ニホン</t>
    </rPh>
    <rPh sb="11" eb="12">
      <t>ノゾ</t>
    </rPh>
    <rPh sb="28" eb="30">
      <t>ジッシ</t>
    </rPh>
    <rPh sb="32" eb="34">
      <t>カイガイ</t>
    </rPh>
    <rPh sb="35" eb="36">
      <t>クニ</t>
    </rPh>
    <rPh sb="37" eb="38">
      <t>カズ</t>
    </rPh>
    <phoneticPr fontId="2"/>
  </si>
  <si>
    <r>
      <t>自社又は他社の資金提供のコミット額÷製作費≧</t>
    </r>
    <r>
      <rPr>
        <sz val="10"/>
        <color rgb="FFFF0000"/>
        <rFont val="Meiryo UI"/>
        <family val="3"/>
        <charset val="128"/>
      </rPr>
      <t>50%</t>
    </r>
    <rPh sb="0" eb="2">
      <t>ジシャ</t>
    </rPh>
    <rPh sb="2" eb="3">
      <t>マタ</t>
    </rPh>
    <rPh sb="4" eb="6">
      <t>タシャ</t>
    </rPh>
    <rPh sb="7" eb="9">
      <t>シキン</t>
    </rPh>
    <rPh sb="9" eb="11">
      <t>テイキョウ</t>
    </rPh>
    <rPh sb="16" eb="17">
      <t>ガク</t>
    </rPh>
    <rPh sb="18" eb="21">
      <t>セイサクヒ</t>
    </rPh>
    <phoneticPr fontId="2"/>
  </si>
  <si>
    <r>
      <t xml:space="preserve">元請として製作した過去の作品の最高売上 ≧ </t>
    </r>
    <r>
      <rPr>
        <sz val="10"/>
        <color rgb="FFFF0000"/>
        <rFont val="Meiryo UI"/>
        <family val="3"/>
        <charset val="128"/>
      </rPr>
      <t>10億円</t>
    </r>
    <rPh sb="24" eb="26">
      <t>オクエン</t>
    </rPh>
    <phoneticPr fontId="2"/>
  </si>
  <si>
    <r>
      <t>国内製作費≧</t>
    </r>
    <r>
      <rPr>
        <sz val="10"/>
        <color rgb="FFFF0000"/>
        <rFont val="Meiryo UI"/>
        <family val="3"/>
        <charset val="128"/>
      </rPr>
      <t>8億円</t>
    </r>
    <rPh sb="0" eb="2">
      <t>コクナイ</t>
    </rPh>
    <rPh sb="7" eb="9">
      <t>オクエン</t>
    </rPh>
    <phoneticPr fontId="2"/>
  </si>
  <si>
    <t>設備投資額</t>
    <rPh sb="0" eb="2">
      <t>セツビ</t>
    </rPh>
    <rPh sb="2" eb="5">
      <t>トウシガク</t>
    </rPh>
    <phoneticPr fontId="2"/>
  </si>
  <si>
    <t>有形固定資産や無形固定資産（ソフトウェア含む）への投資額</t>
    <rPh sb="4" eb="6">
      <t>シサン</t>
    </rPh>
    <rPh sb="7" eb="13">
      <t>ムケイコテイシサン</t>
    </rPh>
    <rPh sb="20" eb="21">
      <t>フク</t>
    </rPh>
    <rPh sb="25" eb="28">
      <t>トウシガク</t>
    </rPh>
    <phoneticPr fontId="2"/>
  </si>
  <si>
    <t>コンテンツ製作のための支出</t>
    <rPh sb="5" eb="7">
      <t>セイサク</t>
    </rPh>
    <rPh sb="11" eb="13">
      <t>シシュツ</t>
    </rPh>
    <phoneticPr fontId="2"/>
  </si>
  <si>
    <t>コンテンツ製作のための支出</t>
    <phoneticPr fontId="2"/>
  </si>
  <si>
    <t>条件充足時の最大の補助上限額（右記より低い上限額が設定されるケースもある。）</t>
    <rPh sb="0" eb="2">
      <t>ジョウケン</t>
    </rPh>
    <rPh sb="2" eb="4">
      <t>ジュウソク</t>
    </rPh>
    <rPh sb="4" eb="5">
      <t>ジ</t>
    </rPh>
    <rPh sb="6" eb="8">
      <t>サイダイ</t>
    </rPh>
    <rPh sb="9" eb="11">
      <t>ホジョ</t>
    </rPh>
    <rPh sb="11" eb="14">
      <t>ジョウゲンガク</t>
    </rPh>
    <rPh sb="15" eb="17">
      <t>ウキ</t>
    </rPh>
    <rPh sb="19" eb="20">
      <t>ヒク</t>
    </rPh>
    <rPh sb="21" eb="24">
      <t>ジョウゲンガク</t>
    </rPh>
    <rPh sb="25" eb="27">
      <t>セッテイ</t>
    </rPh>
    <phoneticPr fontId="2"/>
  </si>
  <si>
    <t>※1 補助対象となる工程の範囲で用いられる経費に限る。経費の考え方は、経済産業省が定める補助事業事務処理マニュアルの考え方に準じる。</t>
    <rPh sb="3" eb="5">
      <t>ホジョ</t>
    </rPh>
    <rPh sb="5" eb="7">
      <t>タイショウ</t>
    </rPh>
    <rPh sb="10" eb="12">
      <t>コウテイ</t>
    </rPh>
    <rPh sb="13" eb="15">
      <t>ハンイ</t>
    </rPh>
    <rPh sb="16" eb="17">
      <t>モチ</t>
    </rPh>
    <rPh sb="21" eb="23">
      <t>ケイヒ</t>
    </rPh>
    <rPh sb="24" eb="25">
      <t>カギ</t>
    </rPh>
    <rPh sb="27" eb="29">
      <t>ケイヒ</t>
    </rPh>
    <rPh sb="30" eb="31">
      <t>カンガ</t>
    </rPh>
    <rPh sb="32" eb="33">
      <t>カタ</t>
    </rPh>
    <rPh sb="35" eb="40">
      <t>ケイザイサンギョウショウ</t>
    </rPh>
    <rPh sb="41" eb="42">
      <t>サダ</t>
    </rPh>
    <rPh sb="44" eb="48">
      <t>ホジョジギョウ</t>
    </rPh>
    <rPh sb="48" eb="52">
      <t>ジムショリ</t>
    </rPh>
    <rPh sb="58" eb="59">
      <t>カンガ</t>
    </rPh>
    <rPh sb="60" eb="61">
      <t>カタ</t>
    </rPh>
    <rPh sb="62" eb="63">
      <t>ジュン</t>
    </rPh>
    <phoneticPr fontId="2"/>
  </si>
  <si>
    <t>株式会社経産ホールディングス</t>
    <rPh sb="0" eb="2">
      <t>カブシキ</t>
    </rPh>
    <rPh sb="2" eb="4">
      <t>カイシャ</t>
    </rPh>
    <rPh sb="4" eb="6">
      <t>ケイサン</t>
    </rPh>
    <phoneticPr fontId="2"/>
  </si>
  <si>
    <t>株式会社経産ホールディングス</t>
    <rPh sb="0" eb="2">
      <t>カブシキ</t>
    </rPh>
    <rPh sb="2" eb="4">
      <t>カイシャ</t>
    </rPh>
    <phoneticPr fontId="2"/>
  </si>
  <si>
    <t>株式会社ABC</t>
    <rPh sb="0" eb="2">
      <t>カブシキ</t>
    </rPh>
    <rPh sb="2" eb="4">
      <t>カイシャ</t>
    </rPh>
    <phoneticPr fontId="2"/>
  </si>
  <si>
    <t>株式会社DEF</t>
    <rPh sb="0" eb="2">
      <t>カブシキ</t>
    </rPh>
    <rPh sb="2" eb="4">
      <t>カイシャ</t>
    </rPh>
    <phoneticPr fontId="2"/>
  </si>
  <si>
    <t>新作ゲーム「αβγ」は、AI駆動の分岐システムとリアルタイム戦術アクションを組み合わせ、プレイヤーの判断で世界構造や敵勢力が動的に変化する革新的タイトルを開発する事業である。国内外のモバイル・PC市場やクラウド配信など新興領域へ展開し、IP価値創出と持続的収益モデルを構築することで、コンテンツ産業成長投資支援事業の目的である市場拡大・国際競争力強化に寄与する。</t>
    <phoneticPr fontId="2"/>
  </si>
  <si>
    <t>申請する事業が属するセグメントの売上高（既存のセグメント分けの中で最も近いセグメントを選択）</t>
    <rPh sb="0" eb="2">
      <t>シンセイ</t>
    </rPh>
    <rPh sb="4" eb="6">
      <t>ジギョウ</t>
    </rPh>
    <rPh sb="7" eb="8">
      <t>ゾク</t>
    </rPh>
    <rPh sb="16" eb="18">
      <t>ウリアゲ</t>
    </rPh>
    <rPh sb="18" eb="19">
      <t>タカ</t>
    </rPh>
    <rPh sb="20" eb="22">
      <t>キソン</t>
    </rPh>
    <rPh sb="28" eb="29">
      <t>ワ</t>
    </rPh>
    <rPh sb="31" eb="32">
      <t>ナカ</t>
    </rPh>
    <rPh sb="33" eb="34">
      <t>モット</t>
    </rPh>
    <rPh sb="35" eb="36">
      <t>チカ</t>
    </rPh>
    <rPh sb="43" eb="45">
      <t>センタク</t>
    </rPh>
    <phoneticPr fontId="2"/>
  </si>
  <si>
    <t>一人あたり設備投資額</t>
    <rPh sb="5" eb="7">
      <t>セツビ</t>
    </rPh>
    <rPh sb="7" eb="10">
      <t>トウシガク</t>
    </rPh>
    <phoneticPr fontId="2"/>
  </si>
  <si>
    <t>設備投資額÷従業員数</t>
    <rPh sb="0" eb="2">
      <t>セツビ</t>
    </rPh>
    <rPh sb="2" eb="5">
      <t>トウシガク</t>
    </rPh>
    <rPh sb="6" eb="9">
      <t>ジュウギョウイン</t>
    </rPh>
    <rPh sb="9" eb="10">
      <t>スウ</t>
    </rPh>
    <phoneticPr fontId="2"/>
  </si>
  <si>
    <t>自らが全部又は一部の権利を保有する作品を製作・開発する事業（企画や出資のみを担いプロダクションに従事しない事業はNOと回答）</t>
    <rPh sb="30" eb="32">
      <t>キカク</t>
    </rPh>
    <rPh sb="33" eb="35">
      <t>シュッシ</t>
    </rPh>
    <rPh sb="38" eb="39">
      <t>ニナ</t>
    </rPh>
    <rPh sb="48" eb="50">
      <t>ジュウジ</t>
    </rPh>
    <rPh sb="53" eb="55">
      <t>ジギョウ</t>
    </rPh>
    <rPh sb="59" eb="61">
      <t>カイトウ</t>
    </rPh>
    <phoneticPr fontId="2"/>
  </si>
  <si>
    <t>作品の属するジャンルを記載</t>
    <rPh sb="0" eb="2">
      <t>サクヒン</t>
    </rPh>
    <rPh sb="3" eb="4">
      <t>ゾク</t>
    </rPh>
    <rPh sb="11" eb="13">
      <t>キサイ</t>
    </rPh>
    <phoneticPr fontId="2"/>
  </si>
  <si>
    <t>作品の属するジャンルを選択</t>
    <rPh sb="0" eb="2">
      <t>サクヒン</t>
    </rPh>
    <rPh sb="3" eb="4">
      <t>ゾク</t>
    </rPh>
    <rPh sb="11" eb="13">
      <t>センタク</t>
    </rPh>
    <phoneticPr fontId="2"/>
  </si>
  <si>
    <t>収支（補助金なし）</t>
    <rPh sb="0" eb="2">
      <t>シュウシ</t>
    </rPh>
    <phoneticPr fontId="2"/>
  </si>
  <si>
    <t>収支（補助金あり）</t>
    <rPh sb="0" eb="2">
      <t>シュウシ</t>
    </rPh>
    <rPh sb="3" eb="6">
      <t>ホジョキン</t>
    </rPh>
    <phoneticPr fontId="2"/>
  </si>
  <si>
    <t>収支（補助金あり）</t>
    <rPh sb="0" eb="2">
      <t>シュウシ</t>
    </rPh>
    <phoneticPr fontId="2"/>
  </si>
  <si>
    <t>フィルムコミッションその他自治体からの支援の有無</t>
    <rPh sb="12" eb="13">
      <t>ホカ</t>
    </rPh>
    <rPh sb="13" eb="16">
      <t>ジチタイ</t>
    </rPh>
    <rPh sb="19" eb="21">
      <t>シエン</t>
    </rPh>
    <rPh sb="22" eb="24">
      <t>ウム</t>
    </rPh>
    <phoneticPr fontId="2"/>
  </si>
  <si>
    <t>※4 顔写真付身分証明書の例：マイナンバーカード（表面）、運転免許証、パスポート、身体障害者手帳、愛の手帳（療育手帳）、在留カード、特別永住者証明書、国又は地方公共団体の機関が発行した資格証明書（写真付きのもの）等</t>
    <rPh sb="3" eb="6">
      <t>カオジャシン</t>
    </rPh>
    <rPh sb="6" eb="7">
      <t>ツ</t>
    </rPh>
    <rPh sb="7" eb="9">
      <t>ミブン</t>
    </rPh>
    <rPh sb="9" eb="12">
      <t>ショウメイショ</t>
    </rPh>
    <rPh sb="13" eb="14">
      <t>レイ</t>
    </rPh>
    <rPh sb="25" eb="27">
      <t>ヒョウメン</t>
    </rPh>
    <rPh sb="29" eb="31">
      <t>ウンテン</t>
    </rPh>
    <rPh sb="31" eb="34">
      <t>メンキョショウ</t>
    </rPh>
    <rPh sb="41" eb="43">
      <t>シンタイ</t>
    </rPh>
    <rPh sb="43" eb="46">
      <t>ショウガイシャ</t>
    </rPh>
    <rPh sb="46" eb="48">
      <t>テチョウ</t>
    </rPh>
    <rPh sb="49" eb="50">
      <t>アイ</t>
    </rPh>
    <rPh sb="51" eb="53">
      <t>テチョウ</t>
    </rPh>
    <rPh sb="54" eb="56">
      <t>リョウイク</t>
    </rPh>
    <rPh sb="56" eb="58">
      <t>テチョウ</t>
    </rPh>
    <rPh sb="60" eb="62">
      <t>ザイリュウ</t>
    </rPh>
    <rPh sb="66" eb="68">
      <t>トクベツ</t>
    </rPh>
    <rPh sb="68" eb="71">
      <t>エイジュウシャ</t>
    </rPh>
    <rPh sb="71" eb="74">
      <t>ショウメイショ</t>
    </rPh>
    <rPh sb="75" eb="76">
      <t>クニ</t>
    </rPh>
    <rPh sb="76" eb="77">
      <t>マタ</t>
    </rPh>
    <rPh sb="78" eb="80">
      <t>チホウ</t>
    </rPh>
    <rPh sb="80" eb="82">
      <t>コウキョウ</t>
    </rPh>
    <rPh sb="82" eb="84">
      <t>ダンタイ</t>
    </rPh>
    <rPh sb="85" eb="87">
      <t>キカン</t>
    </rPh>
    <rPh sb="88" eb="90">
      <t>ハッコウ</t>
    </rPh>
    <rPh sb="92" eb="94">
      <t>シカク</t>
    </rPh>
    <rPh sb="94" eb="97">
      <t>ショウメイショ</t>
    </rPh>
    <rPh sb="98" eb="100">
      <t>シャシン</t>
    </rPh>
    <rPh sb="100" eb="101">
      <t>ツ</t>
    </rPh>
    <rPh sb="106" eb="107">
      <t>トウ</t>
    </rPh>
    <phoneticPr fontId="2"/>
  </si>
  <si>
    <t>ローカライズする作品を掲載するメディアをゲームの場合はPC、モバイル、コンソール、その他は映画、TV、OTT、その他から1つ選択</t>
    <phoneticPr fontId="2"/>
  </si>
  <si>
    <t>0/1</t>
    <phoneticPr fontId="2"/>
  </si>
  <si>
    <t>書類保管</t>
    <phoneticPr fontId="2"/>
  </si>
  <si>
    <t>申請する事業の分野をゲーム、アニメ、マンガ、音楽、実写、キャラクター、文芸又は舞台から最も近い1分野のみ選択　※採択された場合は公表</t>
    <rPh sb="0" eb="2">
      <t>シンセイ</t>
    </rPh>
    <rPh sb="4" eb="6">
      <t>ジギョウ</t>
    </rPh>
    <rPh sb="7" eb="9">
      <t>ブンヤ</t>
    </rPh>
    <rPh sb="43" eb="44">
      <t>モット</t>
    </rPh>
    <rPh sb="45" eb="46">
      <t>チカ</t>
    </rPh>
    <phoneticPr fontId="2"/>
  </si>
  <si>
    <t>会社設立日</t>
    <rPh sb="0" eb="2">
      <t>カイシャ</t>
    </rPh>
    <rPh sb="2" eb="4">
      <t>セツリツ</t>
    </rPh>
    <rPh sb="4" eb="5">
      <t>ヒ</t>
    </rPh>
    <phoneticPr fontId="1"/>
  </si>
  <si>
    <t>海外売上高（オセアニア現地法人）</t>
    <rPh sb="0" eb="2">
      <t>カイガイ</t>
    </rPh>
    <rPh sb="2" eb="4">
      <t>ウリア</t>
    </rPh>
    <rPh sb="4" eb="5">
      <t>タカ</t>
    </rPh>
    <rPh sb="11" eb="13">
      <t>ゲンチ</t>
    </rPh>
    <rPh sb="13" eb="15">
      <t>ホウジン</t>
    </rPh>
    <phoneticPr fontId="2"/>
  </si>
  <si>
    <t>オセアニアンの現地法人が計上している海外売上高</t>
    <rPh sb="7" eb="9">
      <t>ゲンチ</t>
    </rPh>
    <phoneticPr fontId="2"/>
  </si>
  <si>
    <t>※流通プラットフォーム拡大支援や大規模作品製作支援（一般支援）、海外展開支援事業といった特定の事業に紐付く同意事項については、該当する申請を行う場合のみ同意の旨を記載。他のメニューを申請する場合は空欄でも可。</t>
    <phoneticPr fontId="2"/>
  </si>
  <si>
    <t>※細目は各社で記載</t>
    <rPh sb="1" eb="3">
      <t>サイモク</t>
    </rPh>
    <rPh sb="4" eb="6">
      <t>カクシャ</t>
    </rPh>
    <rPh sb="7" eb="9">
      <t>キサイ</t>
    </rPh>
    <phoneticPr fontId="2"/>
  </si>
  <si>
    <t>[音楽のみ]｛売上高（補助金あり）-売上高（補助金なし）｝÷補助金額</t>
    <rPh sb="7" eb="9">
      <t>ウリア</t>
    </rPh>
    <rPh sb="9" eb="10">
      <t>タカ</t>
    </rPh>
    <rPh sb="11" eb="14">
      <t>ホジョキン</t>
    </rPh>
    <rPh sb="18" eb="20">
      <t>ウリアゲ</t>
    </rPh>
    <rPh sb="20" eb="21">
      <t>ダカ</t>
    </rPh>
    <rPh sb="22" eb="25">
      <t>ホジョキン</t>
    </rPh>
    <rPh sb="30" eb="32">
      <t>ホジョ</t>
    </rPh>
    <rPh sb="32" eb="34">
      <t>キンガク</t>
    </rPh>
    <phoneticPr fontId="2"/>
  </si>
  <si>
    <t>パブリッシャー/製作会社</t>
    <phoneticPr fontId="2"/>
  </si>
  <si>
    <t>デベロッパー/制作会社</t>
    <phoneticPr fontId="2"/>
  </si>
  <si>
    <t>製作会社</t>
    <phoneticPr fontId="2"/>
  </si>
  <si>
    <t>制作会社</t>
    <rPh sb="0" eb="2">
      <t>セイサク</t>
    </rPh>
    <rPh sb="2" eb="4">
      <t>カイシャ</t>
    </rPh>
    <phoneticPr fontId="2"/>
  </si>
  <si>
    <t>研究開発費</t>
    <rPh sb="0" eb="2">
      <t>ケンキュウ</t>
    </rPh>
    <rPh sb="2" eb="5">
      <t>カイハツヒ</t>
    </rPh>
    <phoneticPr fontId="2"/>
  </si>
  <si>
    <t>一人あたり研究開発費</t>
    <rPh sb="0" eb="2">
      <t>ヒトリ</t>
    </rPh>
    <rPh sb="5" eb="7">
      <t>ケンキュウ</t>
    </rPh>
    <rPh sb="7" eb="10">
      <t>カイハツヒ</t>
    </rPh>
    <phoneticPr fontId="2"/>
  </si>
  <si>
    <t>研究開発費÷従業員数</t>
    <rPh sb="0" eb="2">
      <t>ケンキュウ</t>
    </rPh>
    <rPh sb="2" eb="5">
      <t>カイハツヒ</t>
    </rPh>
    <rPh sb="6" eb="9">
      <t>ジュウギョウイン</t>
    </rPh>
    <rPh sb="9" eb="10">
      <t>スウ</t>
    </rPh>
    <phoneticPr fontId="2"/>
  </si>
  <si>
    <t>プロモーション対象の海外ユーザーの属性（認知者、購買者、商談相手等）</t>
    <rPh sb="7" eb="9">
      <t>タイショウ</t>
    </rPh>
    <rPh sb="10" eb="12">
      <t>カイガイ</t>
    </rPh>
    <rPh sb="17" eb="19">
      <t>ゾクセイ</t>
    </rPh>
    <rPh sb="20" eb="22">
      <t>ニンチ</t>
    </rPh>
    <rPh sb="22" eb="23">
      <t>シャ</t>
    </rPh>
    <rPh sb="24" eb="27">
      <t>コウバイシャ</t>
    </rPh>
    <rPh sb="28" eb="30">
      <t>ショウダン</t>
    </rPh>
    <rPh sb="30" eb="32">
      <t>アイテ</t>
    </rPh>
    <rPh sb="32" eb="33">
      <t>トウ</t>
    </rPh>
    <rPh sb="33" eb="34">
      <t>ショトウ</t>
    </rPh>
    <phoneticPr fontId="2"/>
  </si>
  <si>
    <t>認知者数、購買者数（ライブや物販等）又は商談数</t>
    <rPh sb="5" eb="8">
      <t>コウバイシャ</t>
    </rPh>
    <rPh sb="8" eb="9">
      <t>スウ</t>
    </rPh>
    <rPh sb="14" eb="16">
      <t>ブッパン</t>
    </rPh>
    <rPh sb="18" eb="19">
      <t>マタ</t>
    </rPh>
    <rPh sb="20" eb="22">
      <t>ショウダン</t>
    </rPh>
    <rPh sb="22" eb="23">
      <t>スウトウ</t>
    </rPh>
    <phoneticPr fontId="2"/>
  </si>
  <si>
    <t>認知者、購買者又は商談あたりの売上高</t>
    <rPh sb="4" eb="7">
      <t>コウバイシャ</t>
    </rPh>
    <rPh sb="7" eb="8">
      <t>マタ</t>
    </rPh>
    <rPh sb="9" eb="11">
      <t>ショウダン</t>
    </rPh>
    <rPh sb="15" eb="17">
      <t>ウリア</t>
    </rPh>
    <rPh sb="17" eb="18">
      <t>タカ</t>
    </rPh>
    <phoneticPr fontId="2"/>
  </si>
  <si>
    <t>認知者</t>
    <rPh sb="0" eb="2">
      <t>ニンチ</t>
    </rPh>
    <rPh sb="2" eb="3">
      <t>シャ</t>
    </rPh>
    <phoneticPr fontId="2"/>
  </si>
  <si>
    <t>開発プラットフォーム要する事業費（補助期間内の補助対象経費+補助期間内の補助対象外経費）※FY2027以降は各年の支出を記載</t>
    <rPh sb="0" eb="2">
      <t>カイハツ</t>
    </rPh>
    <rPh sb="30" eb="35">
      <t>ホジョキカンナイ</t>
    </rPh>
    <rPh sb="51" eb="53">
      <t>イコウ</t>
    </rPh>
    <rPh sb="54" eb="55">
      <t>カク</t>
    </rPh>
    <rPh sb="55" eb="56">
      <t>トシ</t>
    </rPh>
    <rPh sb="57" eb="59">
      <t>シシュツ</t>
    </rPh>
    <rPh sb="60" eb="62">
      <t>キサイ</t>
    </rPh>
    <phoneticPr fontId="2"/>
  </si>
  <si>
    <t>ローカライズする作品の想定年間売上高　※売上高の定義は公募要領のP14参照</t>
    <rPh sb="8" eb="10">
      <t>サクヒン</t>
    </rPh>
    <rPh sb="11" eb="13">
      <t>ソウテイ</t>
    </rPh>
    <rPh sb="13" eb="15">
      <t>ネンカン</t>
    </rPh>
    <rPh sb="15" eb="17">
      <t>ウリア</t>
    </rPh>
    <rPh sb="17" eb="18">
      <t>タカ</t>
    </rPh>
    <rPh sb="20" eb="23">
      <t>ウリアゲダカ</t>
    </rPh>
    <rPh sb="24" eb="26">
      <t>テイギ</t>
    </rPh>
    <rPh sb="27" eb="29">
      <t>コウボ</t>
    </rPh>
    <rPh sb="29" eb="31">
      <t>ヨウリョウ</t>
    </rPh>
    <rPh sb="35" eb="37">
      <t>サンショウ</t>
    </rPh>
    <phoneticPr fontId="2"/>
  </si>
  <si>
    <t>イベント・メディアでのプロモーションを通じて得られる売上高　※売上高の定義は公募要領のP14参照</t>
    <rPh sb="19" eb="20">
      <t>ツウ</t>
    </rPh>
    <rPh sb="22" eb="23">
      <t>エ</t>
    </rPh>
    <rPh sb="26" eb="29">
      <t>ウリアゲダカ</t>
    </rPh>
    <phoneticPr fontId="2"/>
  </si>
  <si>
    <t>開発プラットフォームの想定年間売上高（開発が終了して商業利用を開始した最初の1年間の想定売上高）　※売上高の定義は公募要領のP14参照</t>
    <rPh sb="0" eb="2">
      <t>カイハツ</t>
    </rPh>
    <rPh sb="11" eb="13">
      <t>ソウテイ</t>
    </rPh>
    <rPh sb="13" eb="15">
      <t>ネンカン</t>
    </rPh>
    <rPh sb="15" eb="17">
      <t>ウリア</t>
    </rPh>
    <rPh sb="17" eb="18">
      <t>タカ</t>
    </rPh>
    <rPh sb="19" eb="21">
      <t>カイハツ</t>
    </rPh>
    <rPh sb="22" eb="24">
      <t>シュウリョウ</t>
    </rPh>
    <rPh sb="26" eb="28">
      <t>ショウギョウ</t>
    </rPh>
    <rPh sb="28" eb="30">
      <t>リヨウ</t>
    </rPh>
    <rPh sb="31" eb="33">
      <t>カイシ</t>
    </rPh>
    <rPh sb="35" eb="37">
      <t>サイショ</t>
    </rPh>
    <rPh sb="39" eb="41">
      <t>ネンカン</t>
    </rPh>
    <rPh sb="42" eb="44">
      <t>ソウテイ</t>
    </rPh>
    <rPh sb="44" eb="46">
      <t>ウリアゲ</t>
    </rPh>
    <rPh sb="46" eb="47">
      <t>タカ</t>
    </rPh>
    <phoneticPr fontId="2"/>
  </si>
  <si>
    <t>流通PFの海外売上高　※売上高の定義は公募要領のP14参照</t>
    <rPh sb="5" eb="7">
      <t>カイガイ</t>
    </rPh>
    <rPh sb="7" eb="9">
      <t>ウリア</t>
    </rPh>
    <rPh sb="9" eb="10">
      <t>タカ</t>
    </rPh>
    <phoneticPr fontId="2"/>
  </si>
  <si>
    <t>米国</t>
    <rPh sb="0" eb="2">
      <t>ベイコク</t>
    </rPh>
    <phoneticPr fontId="2"/>
  </si>
  <si>
    <t>イベントが実施される国又はメディアが配信される国（主な１カ国を記載）</t>
    <rPh sb="5" eb="7">
      <t>ジッシ</t>
    </rPh>
    <rPh sb="10" eb="11">
      <t>クニ</t>
    </rPh>
    <rPh sb="11" eb="12">
      <t>マタ</t>
    </rPh>
    <rPh sb="18" eb="20">
      <t>ハイシン</t>
    </rPh>
    <rPh sb="23" eb="24">
      <t>クニ</t>
    </rPh>
    <rPh sb="25" eb="26">
      <t>オモ</t>
    </rPh>
    <rPh sb="29" eb="30">
      <t>コク</t>
    </rPh>
    <rPh sb="31" eb="33">
      <t>キサイ</t>
    </rPh>
    <phoneticPr fontId="2"/>
  </si>
  <si>
    <t>作品の販売（ライブ収入を含む）を通じて得られる売上高　※売上高の定義は公募要領のP14参照</t>
    <rPh sb="0" eb="2">
      <t>サクヒン</t>
    </rPh>
    <rPh sb="3" eb="5">
      <t>ハンバイ</t>
    </rPh>
    <rPh sb="9" eb="11">
      <t>シュウニュウ</t>
    </rPh>
    <rPh sb="12" eb="13">
      <t>フク</t>
    </rPh>
    <rPh sb="16" eb="17">
      <t>ツウ</t>
    </rPh>
    <rPh sb="19" eb="20">
      <t>エ</t>
    </rPh>
    <rPh sb="23" eb="26">
      <t>ウリアゲダカ</t>
    </rPh>
    <phoneticPr fontId="2"/>
  </si>
  <si>
    <t>[音楽のみ]ライブやミュージックビデオの製作を通じて得られる売上高　※売上高の定義は公募要領のP14参照</t>
    <rPh sb="1" eb="3">
      <t>オンガク</t>
    </rPh>
    <rPh sb="20" eb="22">
      <t>セイサク</t>
    </rPh>
    <rPh sb="23" eb="24">
      <t>ツウ</t>
    </rPh>
    <rPh sb="26" eb="27">
      <t>エ</t>
    </rPh>
    <rPh sb="30" eb="33">
      <t>ウリアゲダカ</t>
    </rPh>
    <phoneticPr fontId="2"/>
  </si>
  <si>
    <t>興行収入その他消費者支払額　※売上高の定義は公募要領のP14参照</t>
    <rPh sb="0" eb="2">
      <t>コウギョウ</t>
    </rPh>
    <rPh sb="2" eb="4">
      <t>シュウニュウ</t>
    </rPh>
    <rPh sb="6" eb="7">
      <t>ホカ</t>
    </rPh>
    <rPh sb="7" eb="10">
      <t>ショウヒシャ</t>
    </rPh>
    <rPh sb="10" eb="13">
      <t>シハライガク</t>
    </rPh>
    <phoneticPr fontId="2"/>
  </si>
  <si>
    <t>流通PFの売上高　※売上高の定義は公募要領のP14参照</t>
    <rPh sb="5" eb="7">
      <t>ウリア</t>
    </rPh>
    <rPh sb="7" eb="8">
      <t>タカ</t>
    </rPh>
    <phoneticPr fontId="2"/>
  </si>
  <si>
    <t>プロモーション対象の海外ユーザーの属性（認知者、購買者、商談相手等）</t>
    <rPh sb="7" eb="9">
      <t>タイショウ</t>
    </rPh>
    <rPh sb="10" eb="12">
      <t>カイガイ</t>
    </rPh>
    <rPh sb="17" eb="19">
      <t>ゾクセイ</t>
    </rPh>
    <phoneticPr fontId="2"/>
  </si>
  <si>
    <t>認知者数、購買者数（ライブや物販等）又は商談数</t>
    <phoneticPr fontId="2"/>
  </si>
  <si>
    <t>認知者、購買者又は商談あたりの売上高</t>
    <phoneticPr fontId="2"/>
  </si>
  <si>
    <t>ローカライズする作品がメディアで配信される国（主な１カ国を記載）</t>
    <rPh sb="8" eb="10">
      <t>サクヒン</t>
    </rPh>
    <rPh sb="16" eb="18">
      <t>ハイシン</t>
    </rPh>
    <rPh sb="21" eb="22">
      <t>クニ</t>
    </rPh>
    <phoneticPr fontId="2"/>
  </si>
  <si>
    <t>イベントが実施される国又はメディアが配信される国（主な１カ国を記載）</t>
    <rPh sb="5" eb="7">
      <t>ジッシ</t>
    </rPh>
    <rPh sb="10" eb="11">
      <t>クニ</t>
    </rPh>
    <rPh sb="11" eb="12">
      <t>マタ</t>
    </rPh>
    <rPh sb="18" eb="20">
      <t>ハイシン</t>
    </rPh>
    <rPh sb="23" eb="24">
      <t>クニ</t>
    </rPh>
    <phoneticPr fontId="2"/>
  </si>
  <si>
    <t>※数量の概念が存在しない場合は、数量の列は「1」を記載。なお、可能な限り、数量と単価に因数分解すること。</t>
    <rPh sb="1" eb="3">
      <t>スウリョウ</t>
    </rPh>
    <rPh sb="4" eb="6">
      <t>ガイネン</t>
    </rPh>
    <rPh sb="7" eb="9">
      <t>ソンザイ</t>
    </rPh>
    <rPh sb="12" eb="14">
      <t>バアイ</t>
    </rPh>
    <rPh sb="16" eb="18">
      <t>スウリョウ</t>
    </rPh>
    <rPh sb="19" eb="20">
      <t>レツ</t>
    </rPh>
    <rPh sb="25" eb="27">
      <t>キサイ</t>
    </rPh>
    <rPh sb="31" eb="33">
      <t>カノウ</t>
    </rPh>
    <rPh sb="34" eb="35">
      <t>カギ</t>
    </rPh>
    <rPh sb="37" eb="39">
      <t>スウリョウ</t>
    </rPh>
    <rPh sb="40" eb="42">
      <t>タンカ</t>
    </rPh>
    <rPh sb="43" eb="45">
      <t>インスウ</t>
    </rPh>
    <rPh sb="45" eb="47">
      <t>ブンカイ</t>
    </rPh>
    <phoneticPr fontId="2"/>
  </si>
  <si>
    <t>※法人全体で複数のセグメントを有しており、分けて管理している場合は、申請する事業が属するセグメントの財務情報も記載。法人全体で1つのセグメントしか存在しない場合は記入不要。</t>
    <rPh sb="1" eb="3">
      <t>ホウジン</t>
    </rPh>
    <rPh sb="3" eb="5">
      <t>ゼンタイ</t>
    </rPh>
    <rPh sb="6" eb="8">
      <t>フクスウ</t>
    </rPh>
    <rPh sb="15" eb="16">
      <t>ユウ</t>
    </rPh>
    <rPh sb="21" eb="22">
      <t>ワ</t>
    </rPh>
    <rPh sb="24" eb="26">
      <t>カンリ</t>
    </rPh>
    <rPh sb="30" eb="32">
      <t>バアイ</t>
    </rPh>
    <rPh sb="34" eb="36">
      <t>シンセイ</t>
    </rPh>
    <rPh sb="38" eb="40">
      <t>ジギョウ</t>
    </rPh>
    <rPh sb="41" eb="42">
      <t>ゾク</t>
    </rPh>
    <rPh sb="50" eb="52">
      <t>ザイム</t>
    </rPh>
    <rPh sb="52" eb="54">
      <t>ジョウホウ</t>
    </rPh>
    <rPh sb="55" eb="57">
      <t>キサイ</t>
    </rPh>
    <rPh sb="58" eb="60">
      <t>ホウジン</t>
    </rPh>
    <rPh sb="60" eb="62">
      <t>ゼンタイ</t>
    </rPh>
    <rPh sb="73" eb="75">
      <t>ソンザイ</t>
    </rPh>
    <rPh sb="78" eb="80">
      <t>バアイ</t>
    </rPh>
    <rPh sb="81" eb="83">
      <t>キニュウ</t>
    </rPh>
    <rPh sb="83" eb="85">
      <t>フヨウ</t>
    </rPh>
    <phoneticPr fontId="2"/>
  </si>
  <si>
    <r>
      <rPr>
        <sz val="10"/>
        <color rgb="FFFF0000"/>
        <rFont val="Meiryo UI"/>
        <family val="3"/>
        <charset val="128"/>
      </rPr>
      <t>IPエコシステム世界展開支援に申請する事業者</t>
    </r>
    <r>
      <rPr>
        <sz val="10"/>
        <color theme="1"/>
        <rFont val="Meiryo UI"/>
        <family val="3"/>
        <charset val="128"/>
      </rPr>
      <t>は、共同で主催又は出展する他の企業が署名した参加合意書を提出する必要がある。</t>
    </r>
    <rPh sb="8" eb="14">
      <t>セカイテンカイシエン</t>
    </rPh>
    <rPh sb="15" eb="17">
      <t>シンセイ</t>
    </rPh>
    <rPh sb="19" eb="22">
      <t>ジギョウシャ</t>
    </rPh>
    <rPh sb="24" eb="26">
      <t>キョウドウ</t>
    </rPh>
    <rPh sb="27" eb="29">
      <t>シュサイ</t>
    </rPh>
    <rPh sb="29" eb="30">
      <t>マタ</t>
    </rPh>
    <rPh sb="31" eb="33">
      <t>シュッテン</t>
    </rPh>
    <rPh sb="35" eb="36">
      <t>ホカ</t>
    </rPh>
    <rPh sb="37" eb="39">
      <t>キギョウ</t>
    </rPh>
    <rPh sb="40" eb="42">
      <t>ショメイ</t>
    </rPh>
    <rPh sb="44" eb="46">
      <t>サンカ</t>
    </rPh>
    <rPh sb="46" eb="49">
      <t>ゴウイショ</t>
    </rPh>
    <rPh sb="50" eb="52">
      <t>テイシュツ</t>
    </rPh>
    <rPh sb="54" eb="56">
      <t>ヒツヨウ</t>
    </rPh>
    <phoneticPr fontId="2"/>
  </si>
  <si>
    <t>参加合意書の様式は任意だが、以下の参考様式に含まれる項目は必ず明記すること。</t>
    <rPh sb="0" eb="2">
      <t>サンカ</t>
    </rPh>
    <rPh sb="2" eb="5">
      <t>ゴウイショ</t>
    </rPh>
    <rPh sb="6" eb="8">
      <t>ヨウシキ</t>
    </rPh>
    <rPh sb="9" eb="11">
      <t>ニンイ</t>
    </rPh>
    <rPh sb="14" eb="16">
      <t>イカ</t>
    </rPh>
    <rPh sb="17" eb="19">
      <t>サンコウ</t>
    </rPh>
    <rPh sb="19" eb="21">
      <t>ヨウシキ</t>
    </rPh>
    <rPh sb="22" eb="23">
      <t>フク</t>
    </rPh>
    <rPh sb="26" eb="28">
      <t>コウモク</t>
    </rPh>
    <rPh sb="29" eb="30">
      <t>カナラ</t>
    </rPh>
    <rPh sb="31" eb="33">
      <t>メイキ</t>
    </rPh>
    <phoneticPr fontId="2"/>
  </si>
  <si>
    <t>（参考様式）</t>
    <rPh sb="1" eb="3">
      <t>サンコウ</t>
    </rPh>
    <rPh sb="3" eb="5">
      <t>ヨウシキ</t>
    </rPh>
    <phoneticPr fontId="2"/>
  </si>
  <si>
    <t>IP360補助金 海外展開支援（IPエコシステム世界展開支援）に関する合意書</t>
    <rPh sb="5" eb="8">
      <t>ホジョキン</t>
    </rPh>
    <rPh sb="9" eb="11">
      <t>カイガイ</t>
    </rPh>
    <rPh sb="11" eb="13">
      <t>テンカイ</t>
    </rPh>
    <rPh sb="13" eb="15">
      <t>シエン</t>
    </rPh>
    <rPh sb="24" eb="26">
      <t>セカイ</t>
    </rPh>
    <rPh sb="26" eb="28">
      <t>テンカイ</t>
    </rPh>
    <rPh sb="28" eb="30">
      <t>シエン</t>
    </rPh>
    <rPh sb="32" eb="33">
      <t>カン</t>
    </rPh>
    <rPh sb="35" eb="38">
      <t>ゴウイショ</t>
    </rPh>
    <phoneticPr fontId="17"/>
  </si>
  <si>
    <t>■申請事業情報</t>
    <rPh sb="1" eb="3">
      <t>シンセイ</t>
    </rPh>
    <rPh sb="3" eb="5">
      <t>ジギョウ</t>
    </rPh>
    <rPh sb="5" eb="7">
      <t>ジョウホウ</t>
    </rPh>
    <phoneticPr fontId="17"/>
  </si>
  <si>
    <t>イベント名</t>
    <rPh sb="4" eb="5">
      <t>メイ</t>
    </rPh>
    <phoneticPr fontId="2"/>
  </si>
  <si>
    <t>会場名</t>
    <rPh sb="0" eb="2">
      <t>カイジョウ</t>
    </rPh>
    <rPh sb="2" eb="3">
      <t>メイ</t>
    </rPh>
    <phoneticPr fontId="2"/>
  </si>
  <si>
    <t>イベント開催期間</t>
    <rPh sb="4" eb="6">
      <t>カイサイ</t>
    </rPh>
    <rPh sb="6" eb="8">
      <t>キカン</t>
    </rPh>
    <phoneticPr fontId="18"/>
  </si>
  <si>
    <t>2026/mm/dd～2026/mm/dd</t>
    <phoneticPr fontId="2"/>
  </si>
  <si>
    <t>■コンテンツ情報</t>
    <rPh sb="6" eb="8">
      <t>ジョウホウ</t>
    </rPh>
    <phoneticPr fontId="17"/>
  </si>
  <si>
    <t>※必要に応じて記入欄（行）を追加</t>
    <rPh sb="1" eb="3">
      <t>ヒツヨウ</t>
    </rPh>
    <rPh sb="4" eb="5">
      <t>オウ</t>
    </rPh>
    <rPh sb="7" eb="10">
      <t>キニュウラン</t>
    </rPh>
    <rPh sb="11" eb="12">
      <t>ギョウ</t>
    </rPh>
    <rPh sb="14" eb="16">
      <t>ツイカ</t>
    </rPh>
    <phoneticPr fontId="2"/>
  </si>
  <si>
    <t>※他の参加事業者がプロモーションするコンテンツ名の記載は不要</t>
    <rPh sb="1" eb="2">
      <t>ホカ</t>
    </rPh>
    <rPh sb="3" eb="5">
      <t>サンカ</t>
    </rPh>
    <rPh sb="5" eb="8">
      <t>ジギョウシャ</t>
    </rPh>
    <rPh sb="23" eb="24">
      <t>メイ</t>
    </rPh>
    <rPh sb="25" eb="27">
      <t>キサイ</t>
    </rPh>
    <rPh sb="28" eb="30">
      <t>フヨウ</t>
    </rPh>
    <phoneticPr fontId="2"/>
  </si>
  <si>
    <t>ジャンル</t>
  </si>
  <si>
    <t>コンテンツ名</t>
    <rPh sb="5" eb="6">
      <t>メイ</t>
    </rPh>
    <phoneticPr fontId="17"/>
  </si>
  <si>
    <t>（例）ゲームタイトル、楽曲名、書籍名　等</t>
    <rPh sb="1" eb="2">
      <t>レイ</t>
    </rPh>
    <rPh sb="11" eb="13">
      <t>ガッキョク</t>
    </rPh>
    <rPh sb="13" eb="14">
      <t>メイ</t>
    </rPh>
    <rPh sb="15" eb="18">
      <t>ショセキメイ</t>
    </rPh>
    <rPh sb="19" eb="20">
      <t>トウ</t>
    </rPh>
    <phoneticPr fontId="2"/>
  </si>
  <si>
    <t>■合意署名</t>
    <rPh sb="1" eb="3">
      <t>ゴウイ</t>
    </rPh>
    <rPh sb="3" eb="5">
      <t>ショメイ</t>
    </rPh>
    <phoneticPr fontId="17"/>
  </si>
  <si>
    <t>申請事業者（代表事業者）</t>
    <rPh sb="0" eb="2">
      <t>シンセイ</t>
    </rPh>
    <rPh sb="2" eb="5">
      <t>ジギョウシャ</t>
    </rPh>
    <rPh sb="6" eb="8">
      <t>ダイヒョウ</t>
    </rPh>
    <rPh sb="8" eb="11">
      <t>ジギョウシャ</t>
    </rPh>
    <phoneticPr fontId="2"/>
  </si>
  <si>
    <t>・上記の事業者がIP360補助金の海外展開支援（IPエコシステム世界展開支援）に代表として申請することに合意いたします。</t>
    <rPh sb="1" eb="3">
      <t>ジョウキ</t>
    </rPh>
    <rPh sb="4" eb="7">
      <t>ジギョウシャ</t>
    </rPh>
    <rPh sb="13" eb="16">
      <t>ホジョキン</t>
    </rPh>
    <rPh sb="45" eb="47">
      <t>シンセイ</t>
    </rPh>
    <rPh sb="52" eb="54">
      <t>ゴウイ</t>
    </rPh>
    <phoneticPr fontId="2"/>
  </si>
  <si>
    <t>・本合意事項につき万一紛争が生じた場合には、関係者間で解決するものとし、IP360補助金事務局に一切の迷惑をかけません。</t>
    <phoneticPr fontId="2"/>
  </si>
  <si>
    <t>・本合意事項につき、第三者から本補助金事務局に異議があった場合には、IP360補助金事務局の調査に協力します。</t>
    <phoneticPr fontId="2"/>
  </si>
  <si>
    <t>※代表者名及びサインは、必ずしも当該法人の代表者である必要はなく申請事業に関して代表権を有している者の氏名及びサインで可</t>
    <rPh sb="32" eb="34">
      <t>シンセイ</t>
    </rPh>
    <rPh sb="34" eb="36">
      <t>ジギョウ</t>
    </rPh>
    <rPh sb="59" eb="60">
      <t>カ</t>
    </rPh>
    <phoneticPr fontId="2"/>
  </si>
  <si>
    <t>記入日：</t>
    <rPh sb="0" eb="2">
      <t>キニュウ</t>
    </rPh>
    <rPh sb="2" eb="3">
      <t>ヒ</t>
    </rPh>
    <phoneticPr fontId="17"/>
  </si>
  <si>
    <t>　西暦　　　　　　　　　　　年　　　　　　　月　　　　　　　　日</t>
    <rPh sb="1" eb="3">
      <t>セイレキ</t>
    </rPh>
    <phoneticPr fontId="2"/>
  </si>
  <si>
    <t>法人の名称：</t>
    <rPh sb="0" eb="2">
      <t>ホウジン</t>
    </rPh>
    <rPh sb="3" eb="5">
      <t>メイショウ</t>
    </rPh>
    <phoneticPr fontId="2"/>
  </si>
  <si>
    <t>代表者の役職・氏名：</t>
    <rPh sb="0" eb="3">
      <t>ダイヒョウシャ</t>
    </rPh>
    <rPh sb="4" eb="6">
      <t>ヤクショク</t>
    </rPh>
    <rPh sb="7" eb="9">
      <t>シメイ</t>
    </rPh>
    <phoneticPr fontId="2"/>
  </si>
  <si>
    <t>株主持株比率が1位の株主の住所（個人の場合は市区町村までの記載で可）</t>
    <rPh sb="0" eb="2">
      <t>カブヌシ</t>
    </rPh>
    <rPh sb="2" eb="3">
      <t>モ</t>
    </rPh>
    <rPh sb="3" eb="4">
      <t>カブ</t>
    </rPh>
    <rPh sb="4" eb="6">
      <t>ヒリツ</t>
    </rPh>
    <rPh sb="8" eb="9">
      <t>クライ</t>
    </rPh>
    <rPh sb="10" eb="12">
      <t>カブヌシ</t>
    </rPh>
    <rPh sb="13" eb="15">
      <t>ジュウショ</t>
    </rPh>
    <rPh sb="16" eb="18">
      <t>コジン</t>
    </rPh>
    <rPh sb="19" eb="21">
      <t>バアイ</t>
    </rPh>
    <rPh sb="22" eb="26">
      <t>シクチョウソン</t>
    </rPh>
    <rPh sb="29" eb="31">
      <t>キサイ</t>
    </rPh>
    <rPh sb="32" eb="33">
      <t>カ</t>
    </rPh>
    <phoneticPr fontId="2"/>
  </si>
  <si>
    <t>※FY2025の決算が確定していない場合は、FY2025の値は空欄でも可（採択された場合には後日に情報提供を求める場合がある。）</t>
    <rPh sb="8" eb="10">
      <t>ケッサン</t>
    </rPh>
    <rPh sb="11" eb="13">
      <t>カクテイ</t>
    </rPh>
    <rPh sb="18" eb="20">
      <t>バアイ</t>
    </rPh>
    <rPh sb="29" eb="30">
      <t>アタイ</t>
    </rPh>
    <rPh sb="31" eb="33">
      <t>クウラン</t>
    </rPh>
    <rPh sb="35" eb="36">
      <t>カ</t>
    </rPh>
    <rPh sb="37" eb="39">
      <t>サイタク</t>
    </rPh>
    <rPh sb="42" eb="44">
      <t>バアイ</t>
    </rPh>
    <rPh sb="46" eb="48">
      <t>ゴジツ</t>
    </rPh>
    <rPh sb="49" eb="51">
      <t>ジョウホウ</t>
    </rPh>
    <rPh sb="51" eb="53">
      <t>テイキョウ</t>
    </rPh>
    <rPh sb="54" eb="55">
      <t>モト</t>
    </rPh>
    <rPh sb="57" eb="59">
      <t>バアイ</t>
    </rPh>
    <phoneticPr fontId="2"/>
  </si>
  <si>
    <t>投資その他の資産</t>
    <rPh sb="0" eb="2">
      <t>トウシ</t>
    </rPh>
    <rPh sb="4" eb="5">
      <t>ホカ</t>
    </rPh>
    <rPh sb="6" eb="8">
      <t>シサン</t>
    </rPh>
    <phoneticPr fontId="2"/>
  </si>
  <si>
    <t>賃貸借対照表に記載の投資その他の資産の額</t>
    <rPh sb="0" eb="6">
      <t>チンタイシャクタイショウヒョウ</t>
    </rPh>
    <rPh sb="7" eb="9">
      <t>キサイ</t>
    </rPh>
    <rPh sb="19" eb="20">
      <t>ガク</t>
    </rPh>
    <phoneticPr fontId="2"/>
  </si>
  <si>
    <t>作品の開発・制作に要する費用（補助対象経費ではなく、全ての期間に発生する総経費。広告宣伝費は除く。）</t>
    <rPh sb="0" eb="2">
      <t>サクヒン</t>
    </rPh>
    <rPh sb="3" eb="5">
      <t>カイハツ</t>
    </rPh>
    <rPh sb="6" eb="8">
      <t>セイサク</t>
    </rPh>
    <rPh sb="9" eb="10">
      <t>ヨウ</t>
    </rPh>
    <rPh sb="12" eb="14">
      <t>ヒヨウ</t>
    </rPh>
    <rPh sb="15" eb="21">
      <t>ホジョタイショウケイヒ</t>
    </rPh>
    <rPh sb="26" eb="27">
      <t>スベ</t>
    </rPh>
    <rPh sb="29" eb="31">
      <t>キカン</t>
    </rPh>
    <rPh sb="32" eb="34">
      <t>ハッセイ</t>
    </rPh>
    <rPh sb="36" eb="39">
      <t>ソウケイヒ</t>
    </rPh>
    <rPh sb="40" eb="42">
      <t>コウコク</t>
    </rPh>
    <rPh sb="42" eb="45">
      <t>センデンヒ</t>
    </rPh>
    <rPh sb="46" eb="47">
      <t>ノゾ</t>
    </rPh>
    <phoneticPr fontId="2"/>
  </si>
  <si>
    <t>委託先・外注先（再委託先・再外注先含む）の実施体制を取引関係が分かるように図として記載</t>
    <rPh sb="0" eb="3">
      <t>イタクサキ</t>
    </rPh>
    <rPh sb="4" eb="7">
      <t>ガイチュウサキ</t>
    </rPh>
    <rPh sb="8" eb="9">
      <t>サイ</t>
    </rPh>
    <rPh sb="9" eb="12">
      <t>イタクサキ</t>
    </rPh>
    <rPh sb="13" eb="14">
      <t>サイ</t>
    </rPh>
    <rPh sb="14" eb="17">
      <t>ガイチュウサキ</t>
    </rPh>
    <rPh sb="17" eb="18">
      <t>フク</t>
    </rPh>
    <rPh sb="21" eb="23">
      <t>ジッシ</t>
    </rPh>
    <rPh sb="23" eb="25">
      <t>タイセイ</t>
    </rPh>
    <rPh sb="26" eb="28">
      <t>トリヒキ</t>
    </rPh>
    <rPh sb="28" eb="30">
      <t>カンケイ</t>
    </rPh>
    <rPh sb="31" eb="32">
      <t>ワ</t>
    </rPh>
    <rPh sb="37" eb="38">
      <t>ズ</t>
    </rPh>
    <rPh sb="41" eb="43">
      <t>キサイ</t>
    </rPh>
    <phoneticPr fontId="2"/>
  </si>
  <si>
    <t>・申請するイベントでプロモーションするコンテンツ（自社が権利を有するコンテンツに限る。）</t>
    <rPh sb="1" eb="3">
      <t>シンセイ</t>
    </rPh>
    <rPh sb="25" eb="27">
      <t>ジシャ</t>
    </rPh>
    <rPh sb="28" eb="30">
      <t>ケンリ</t>
    </rPh>
    <rPh sb="31" eb="32">
      <t>ユウ</t>
    </rPh>
    <rPh sb="40" eb="41">
      <t>カギ</t>
    </rPh>
    <phoneticPr fontId="17"/>
  </si>
  <si>
    <t>他の補助金</t>
    <rPh sb="0" eb="1">
      <t>ホカ</t>
    </rPh>
    <rPh sb="2" eb="5">
      <t>ホジョキン</t>
    </rPh>
    <phoneticPr fontId="2"/>
  </si>
  <si>
    <t>※収入における「他の補助金」は、本補助金以外の補助金の交付を受ける予定がある場合に、その金額等を記載する趣旨。</t>
    <rPh sb="1" eb="3">
      <t>シュウニュウ</t>
    </rPh>
    <rPh sb="8" eb="9">
      <t>ホカ</t>
    </rPh>
    <rPh sb="10" eb="13">
      <t>ホジョキン</t>
    </rPh>
    <rPh sb="16" eb="17">
      <t>ホン</t>
    </rPh>
    <rPh sb="17" eb="20">
      <t>ホジョキン</t>
    </rPh>
    <rPh sb="20" eb="22">
      <t>イガイ</t>
    </rPh>
    <rPh sb="23" eb="26">
      <t>ホジョキン</t>
    </rPh>
    <rPh sb="27" eb="29">
      <t>コウフ</t>
    </rPh>
    <rPh sb="30" eb="31">
      <t>ウ</t>
    </rPh>
    <rPh sb="33" eb="35">
      <t>ヨテイ</t>
    </rPh>
    <rPh sb="38" eb="40">
      <t>バアイ</t>
    </rPh>
    <rPh sb="44" eb="46">
      <t>キンガク</t>
    </rPh>
    <rPh sb="46" eb="47">
      <t>トウ</t>
    </rPh>
    <rPh sb="48" eb="50">
      <t>キサイ</t>
    </rPh>
    <rPh sb="52" eb="54">
      <t>シュシ</t>
    </rPh>
    <phoneticPr fontId="2"/>
  </si>
  <si>
    <t>申請作品1</t>
    <rPh sb="0" eb="2">
      <t>シンセイ</t>
    </rPh>
    <rPh sb="2" eb="4">
      <t>サクヒン</t>
    </rPh>
    <rPh sb="4" eb="5">
      <t>シンサク</t>
    </rPh>
    <phoneticPr fontId="2"/>
  </si>
  <si>
    <t>申請作品2</t>
    <rPh sb="0" eb="2">
      <t>シンセイ</t>
    </rPh>
    <rPh sb="2" eb="4">
      <t>サクヒン</t>
    </rPh>
    <phoneticPr fontId="2"/>
  </si>
  <si>
    <t>申請作品3</t>
    <phoneticPr fontId="2"/>
  </si>
  <si>
    <t>申請作品4</t>
    <rPh sb="0" eb="2">
      <t>シンセイ</t>
    </rPh>
    <rPh sb="2" eb="4">
      <t>サクヒン</t>
    </rPh>
    <phoneticPr fontId="2"/>
  </si>
  <si>
    <t>申請作品5</t>
    <rPh sb="0" eb="2">
      <t>シンセイ</t>
    </rPh>
    <rPh sb="2" eb="4">
      <t>サクヒン</t>
    </rPh>
    <phoneticPr fontId="2"/>
  </si>
  <si>
    <t>※独立した複数の作品・プロジェクトを申請する場合は、必要に応じて「収支計画書・実施体制」のシートを複製して、作品毎に「収支計画書・実施体制」を記載</t>
    <rPh sb="1" eb="3">
      <t>ドクリツ</t>
    </rPh>
    <rPh sb="5" eb="7">
      <t>フクスウ</t>
    </rPh>
    <rPh sb="8" eb="10">
      <t>サクヒン</t>
    </rPh>
    <rPh sb="18" eb="20">
      <t>シンセイ</t>
    </rPh>
    <rPh sb="22" eb="24">
      <t>バアイ</t>
    </rPh>
    <rPh sb="26" eb="28">
      <t>ヒツヨウ</t>
    </rPh>
    <rPh sb="29" eb="30">
      <t>オウ</t>
    </rPh>
    <rPh sb="33" eb="35">
      <t>シュウシ</t>
    </rPh>
    <rPh sb="35" eb="38">
      <t>ケイカクショ</t>
    </rPh>
    <rPh sb="39" eb="41">
      <t>ジッシ</t>
    </rPh>
    <rPh sb="41" eb="43">
      <t>タイセイ</t>
    </rPh>
    <rPh sb="49" eb="51">
      <t>フクセイ</t>
    </rPh>
    <rPh sb="54" eb="56">
      <t>サクヒン</t>
    </rPh>
    <rPh sb="56" eb="57">
      <t>マイ</t>
    </rPh>
    <rPh sb="59" eb="61">
      <t>シュウシ</t>
    </rPh>
    <rPh sb="61" eb="64">
      <t>ケイカクショ</t>
    </rPh>
    <rPh sb="65" eb="67">
      <t>ジッシ</t>
    </rPh>
    <rPh sb="67" eb="69">
      <t>タイセイ</t>
    </rPh>
    <rPh sb="71" eb="73">
      <t>キサイ</t>
    </rPh>
    <phoneticPr fontId="2"/>
  </si>
  <si>
    <t>※支払先が現時点で未定の場合は、例えば「翻訳事業者」など、支払先の事業者のタイプを記載すれば良い。</t>
    <rPh sb="1" eb="4">
      <t>シハライサキ</t>
    </rPh>
    <rPh sb="5" eb="8">
      <t>ゲンジテン</t>
    </rPh>
    <rPh sb="9" eb="11">
      <t>ミテイ</t>
    </rPh>
    <rPh sb="12" eb="14">
      <t>バアイ</t>
    </rPh>
    <rPh sb="16" eb="17">
      <t>タト</t>
    </rPh>
    <rPh sb="20" eb="22">
      <t>ホンヤク</t>
    </rPh>
    <rPh sb="22" eb="25">
      <t>ジギョウシャ</t>
    </rPh>
    <rPh sb="29" eb="32">
      <t>シハライサキ</t>
    </rPh>
    <rPh sb="33" eb="36">
      <t>ジギョウシャ</t>
    </rPh>
    <rPh sb="41" eb="43">
      <t>キサイ</t>
    </rPh>
    <rPh sb="46" eb="47">
      <t>ヨ</t>
    </rPh>
    <phoneticPr fontId="2"/>
  </si>
  <si>
    <t>　 個人に発注する場合は、例えば「作画担当のアニメーター」など、支払先の事業者のタイプを記載の上で、「内容」で発注人数の見込み等の概要を記載すれば良い。</t>
    <rPh sb="13" eb="14">
      <t>タト</t>
    </rPh>
    <rPh sb="17" eb="19">
      <t>サクガ</t>
    </rPh>
    <rPh sb="19" eb="21">
      <t>タントウ</t>
    </rPh>
    <rPh sb="32" eb="35">
      <t>シハライサキ</t>
    </rPh>
    <rPh sb="36" eb="38">
      <t>ジギョウ</t>
    </rPh>
    <rPh sb="38" eb="39">
      <t>シャ</t>
    </rPh>
    <rPh sb="44" eb="46">
      <t>キサイ</t>
    </rPh>
    <rPh sb="47" eb="48">
      <t>ウエ</t>
    </rPh>
    <rPh sb="51" eb="53">
      <t>ナイヨウ</t>
    </rPh>
    <rPh sb="55" eb="57">
      <t>ハッチュウ</t>
    </rPh>
    <rPh sb="57" eb="59">
      <t>ニンズウ</t>
    </rPh>
    <rPh sb="60" eb="62">
      <t>ミコ</t>
    </rPh>
    <rPh sb="63" eb="64">
      <t>トウ</t>
    </rPh>
    <rPh sb="65" eb="67">
      <t>ガイヨウ</t>
    </rPh>
    <rPh sb="68" eb="70">
      <t>キサイ</t>
    </rPh>
    <rPh sb="73" eb="74">
      <t>ヨ</t>
    </rPh>
    <phoneticPr fontId="2"/>
  </si>
  <si>
    <t>ローカライズする作品数（ゲーム：タイトル数、アニメ・実写：映画本数又はテレビシリーズ数、マンガ：話数）</t>
    <rPh sb="8" eb="11">
      <t>サクヒンスウ</t>
    </rPh>
    <rPh sb="20" eb="21">
      <t>スウ</t>
    </rPh>
    <rPh sb="26" eb="28">
      <t>ジッシャ</t>
    </rPh>
    <rPh sb="29" eb="31">
      <t>エイガ</t>
    </rPh>
    <rPh sb="31" eb="33">
      <t>ホンスウ</t>
    </rPh>
    <rPh sb="33" eb="34">
      <t>マタ</t>
    </rPh>
    <rPh sb="48" eb="49">
      <t>ハナシ</t>
    </rPh>
    <rPh sb="49" eb="50">
      <t>スウ</t>
    </rPh>
    <phoneticPr fontId="2"/>
  </si>
  <si>
    <t>ローカライズする作品数（ゲーム：タイトル数、アニメ・実写：映画本数又はテレビシリーズ数、マンガ：話数、音楽：楽曲数）</t>
    <rPh sb="8" eb="11">
      <t>サクヒンスウ</t>
    </rPh>
    <rPh sb="20" eb="21">
      <t>スウ</t>
    </rPh>
    <rPh sb="26" eb="28">
      <t>ジッシャ</t>
    </rPh>
    <rPh sb="29" eb="31">
      <t>エイガ</t>
    </rPh>
    <rPh sb="31" eb="33">
      <t>ホンスウ</t>
    </rPh>
    <rPh sb="33" eb="34">
      <t>マタ</t>
    </rPh>
    <rPh sb="48" eb="49">
      <t>ハナシ</t>
    </rPh>
    <rPh sb="49" eb="50">
      <t>スウ</t>
    </rPh>
    <rPh sb="51" eb="53">
      <t>オンガク</t>
    </rPh>
    <rPh sb="54" eb="57">
      <t>ガッキョクスウ</t>
    </rPh>
    <phoneticPr fontId="2"/>
  </si>
  <si>
    <t>※補助期間外の収入は、作品を製作する事業の場合は作品公開後3年間、流通・開発プラットフォーム事業は事業期間終了後3年間の収入を記載</t>
    <rPh sb="1" eb="3">
      <t>ホジョ</t>
    </rPh>
    <rPh sb="3" eb="5">
      <t>キカン</t>
    </rPh>
    <rPh sb="5" eb="6">
      <t>ガイ</t>
    </rPh>
    <rPh sb="7" eb="9">
      <t>シュウニュウ</t>
    </rPh>
    <rPh sb="11" eb="13">
      <t>サクヒン</t>
    </rPh>
    <rPh sb="14" eb="16">
      <t>セイサク</t>
    </rPh>
    <rPh sb="18" eb="20">
      <t>ジギョウ</t>
    </rPh>
    <rPh sb="21" eb="23">
      <t>バアイ</t>
    </rPh>
    <rPh sb="24" eb="29">
      <t>サクヒンコウカイゴ</t>
    </rPh>
    <rPh sb="30" eb="32">
      <t>ネンカン</t>
    </rPh>
    <rPh sb="33" eb="35">
      <t>リュウツウ</t>
    </rPh>
    <rPh sb="36" eb="38">
      <t>カイハツ</t>
    </rPh>
    <rPh sb="46" eb="48">
      <t>ジギョウ</t>
    </rPh>
    <rPh sb="49" eb="53">
      <t>ジギョウキカン</t>
    </rPh>
    <rPh sb="53" eb="56">
      <t>シュウリョウゴ</t>
    </rPh>
    <rPh sb="57" eb="59">
      <t>ネンカン</t>
    </rPh>
    <rPh sb="60" eb="62">
      <t>シュウニュウ</t>
    </rPh>
    <rPh sb="63" eb="65">
      <t>キサイ</t>
    </rPh>
    <phoneticPr fontId="2"/>
  </si>
  <si>
    <t>※補助期間外の支出は、作品を製作する事業の場合は作品製作に要する全体の費用を記載することを想定。プラットフォーム事業やプロモーション、ローカライズの事業が記載することは想定していない。</t>
    <rPh sb="1" eb="3">
      <t>ホジョ</t>
    </rPh>
    <rPh sb="3" eb="5">
      <t>キカン</t>
    </rPh>
    <rPh sb="5" eb="6">
      <t>ガイ</t>
    </rPh>
    <rPh sb="7" eb="9">
      <t>シシュツ</t>
    </rPh>
    <rPh sb="11" eb="13">
      <t>サクヒン</t>
    </rPh>
    <rPh sb="14" eb="16">
      <t>セイサク</t>
    </rPh>
    <rPh sb="18" eb="20">
      <t>ジギョウ</t>
    </rPh>
    <rPh sb="21" eb="23">
      <t>バアイ</t>
    </rPh>
    <rPh sb="24" eb="26">
      <t>サクヒン</t>
    </rPh>
    <rPh sb="26" eb="28">
      <t>セイサク</t>
    </rPh>
    <rPh sb="29" eb="30">
      <t>ヨウ</t>
    </rPh>
    <rPh sb="32" eb="34">
      <t>ゼンタイ</t>
    </rPh>
    <rPh sb="35" eb="37">
      <t>ヒヨウ</t>
    </rPh>
    <rPh sb="38" eb="40">
      <t>キサイ</t>
    </rPh>
    <rPh sb="45" eb="47">
      <t>ソウテイ</t>
    </rPh>
    <rPh sb="56" eb="58">
      <t>ジギョウ</t>
    </rPh>
    <rPh sb="74" eb="76">
      <t>ジギョウ</t>
    </rPh>
    <rPh sb="77" eb="79">
      <t>キサイ</t>
    </rPh>
    <rPh sb="84" eb="86">
      <t>ソウテイ</t>
    </rPh>
    <phoneticPr fontId="2"/>
  </si>
  <si>
    <t>ローカライズする場合は翻訳する作品・言語を記載</t>
    <rPh sb="15" eb="17">
      <t>サクヒン</t>
    </rPh>
    <phoneticPr fontId="2"/>
  </si>
  <si>
    <t>非該当のシートは削除</t>
    <rPh sb="0" eb="3">
      <t>ヒガイトウ</t>
    </rPh>
    <rPh sb="8" eb="10">
      <t>サクジョ</t>
    </rPh>
    <phoneticPr fontId="2"/>
  </si>
  <si>
    <t>※必須項目について事業の性質上で記載することが難しい場合は「NA」を記載（公募要領に記載の要件の充足判定に必要な情報がNAの場合は</t>
    <rPh sb="1" eb="3">
      <t>ヒッス</t>
    </rPh>
    <rPh sb="3" eb="5">
      <t>コウモク</t>
    </rPh>
    <rPh sb="9" eb="11">
      <t>ジギョウ</t>
    </rPh>
    <rPh sb="12" eb="15">
      <t>セイシツウエ</t>
    </rPh>
    <rPh sb="16" eb="18">
      <t>キサイ</t>
    </rPh>
    <rPh sb="23" eb="24">
      <t>ムズカ</t>
    </rPh>
    <rPh sb="26" eb="28">
      <t>バアイ</t>
    </rPh>
    <rPh sb="34" eb="36">
      <t>キサイ</t>
    </rPh>
    <rPh sb="37" eb="39">
      <t>コウボ</t>
    </rPh>
    <rPh sb="39" eb="41">
      <t>ヨウリョウ</t>
    </rPh>
    <rPh sb="42" eb="44">
      <t>キサイ</t>
    </rPh>
    <rPh sb="45" eb="47">
      <t>ヨウケン</t>
    </rPh>
    <rPh sb="48" eb="50">
      <t>ジュウソク</t>
    </rPh>
    <rPh sb="50" eb="52">
      <t>ハンテイ</t>
    </rPh>
    <rPh sb="53" eb="55">
      <t>ヒツヨウ</t>
    </rPh>
    <rPh sb="56" eb="58">
      <t>ジョウホウ</t>
    </rPh>
    <rPh sb="62" eb="64">
      <t>バアイ</t>
    </rPh>
    <phoneticPr fontId="2"/>
  </si>
  <si>
    <t>　公募要領に記載の要件の充足判定に必要な情報がNAの場合は要件未充足と判断される場合がある。その他の情報がNAの場合は相互評価</t>
    <rPh sb="1" eb="3">
      <t>コウボ</t>
    </rPh>
    <rPh sb="3" eb="5">
      <t>ヨウリョウ</t>
    </rPh>
    <rPh sb="6" eb="8">
      <t>キサイ</t>
    </rPh>
    <rPh sb="9" eb="11">
      <t>ヨウケン</t>
    </rPh>
    <rPh sb="12" eb="14">
      <t>ジュウソク</t>
    </rPh>
    <rPh sb="14" eb="16">
      <t>ハンテイ</t>
    </rPh>
    <rPh sb="17" eb="19">
      <t>ヒツヨウ</t>
    </rPh>
    <rPh sb="20" eb="22">
      <t>ジョウホウ</t>
    </rPh>
    <rPh sb="26" eb="28">
      <t>バアイ</t>
    </rPh>
    <rPh sb="29" eb="31">
      <t>ヨウケン</t>
    </rPh>
    <rPh sb="31" eb="34">
      <t>ミジュウソク</t>
    </rPh>
    <rPh sb="35" eb="37">
      <t>ハンダン</t>
    </rPh>
    <rPh sb="40" eb="42">
      <t>バアイ</t>
    </rPh>
    <rPh sb="48" eb="49">
      <t>ホカ</t>
    </rPh>
    <rPh sb="50" eb="52">
      <t>ジョウホウ</t>
    </rPh>
    <rPh sb="56" eb="58">
      <t>バアイ</t>
    </rPh>
    <rPh sb="59" eb="61">
      <t>ソウゴ</t>
    </rPh>
    <rPh sb="61" eb="63">
      <t>ヒョウカ</t>
    </rPh>
    <phoneticPr fontId="2"/>
  </si>
  <si>
    <t>※同一の支援メニューに関して、1つの申請で異なる複数のプロジェクトを申請する場合は、原則として、プロジェクト毎に必要事項を記載する。</t>
    <rPh sb="1" eb="3">
      <t>ドウイツ</t>
    </rPh>
    <rPh sb="4" eb="6">
      <t>シエン</t>
    </rPh>
    <rPh sb="11" eb="12">
      <t>カン</t>
    </rPh>
    <rPh sb="18" eb="20">
      <t>シンセイ</t>
    </rPh>
    <rPh sb="21" eb="22">
      <t>コト</t>
    </rPh>
    <rPh sb="24" eb="26">
      <t>フクスウ</t>
    </rPh>
    <rPh sb="34" eb="36">
      <t>シンセイ</t>
    </rPh>
    <rPh sb="38" eb="40">
      <t>バアイ</t>
    </rPh>
    <rPh sb="42" eb="44">
      <t>ゲンソク</t>
    </rPh>
    <rPh sb="54" eb="55">
      <t>マイ</t>
    </rPh>
    <rPh sb="56" eb="58">
      <t>ヒツヨウ</t>
    </rPh>
    <rPh sb="58" eb="60">
      <t>ジコウ</t>
    </rPh>
    <rPh sb="61" eb="63">
      <t>キサイ</t>
    </rPh>
    <phoneticPr fontId="2"/>
  </si>
  <si>
    <t>※異なる支援メニューに申請する場合は、それぞれ申請書その他必要書類を準備して、申請する必要がある。</t>
    <rPh sb="1" eb="2">
      <t>コト</t>
    </rPh>
    <rPh sb="4" eb="6">
      <t>シエン</t>
    </rPh>
    <rPh sb="11" eb="13">
      <t>シンセイ</t>
    </rPh>
    <rPh sb="15" eb="17">
      <t>バアイ</t>
    </rPh>
    <rPh sb="23" eb="26">
      <t>シンセイショ</t>
    </rPh>
    <rPh sb="28" eb="29">
      <t>ホカ</t>
    </rPh>
    <rPh sb="29" eb="31">
      <t>ヒツヨウ</t>
    </rPh>
    <rPh sb="31" eb="33">
      <t>ショルイ</t>
    </rPh>
    <rPh sb="34" eb="36">
      <t>ジュンビ</t>
    </rPh>
    <rPh sb="39" eb="41">
      <t>シンセイ</t>
    </rPh>
    <rPh sb="43" eb="45">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</si>
</sst>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176" formatCode="0_);[Red]\(0\)"/>
    <numFmt numFmtId="177" formatCode="0.0%"/>
    <numFmt numFmtId="178" formatCode="0_ "/>
    <numFmt numFmtId="179" formatCode="0.0_ "/>
    <numFmt numFmtId="180" formatCode="#,##0_ "/>
    <numFmt numFmtId="181" formatCode="#,##0_);[Red]\(#,##0\)"/>
    <numFmt numFmtId="182" formatCode="#,##0.0_ "/>
    <numFmt numFmtId="183" formatCode="#\ ?/2"/>
    <numFmt numFmtId="184" formatCode="#,##0.0_);[Red]\(#,##0.0\)"/>
    <numFmt numFmtId="185" formatCode="#,##0.00_ "/>
  </numFmts>
  <fonts count="22">
    <font>
      <sz val="11"/>
      <color theme="1"/>
      <name val="Yu Gothic"/>
      <family val="2"/>
      <scheme val="minor"/>
    </font>
    <font>
      <sz val="11"/>
      <color theme="1"/>
      <name val="Yu Gothic"/>
      <family val="2"/>
      <scheme val="minor"/>
    </font>
    <font>
      <sz val="6"/>
      <name val="Yu Gothic"/>
      <family val="3"/>
      <charset val="128"/>
      <scheme val="minor"/>
    </font>
    <font>
      <sz val="11"/>
      <color theme="1"/>
      <name val="Meiryo UI"/>
      <family val="3"/>
      <charset val="128"/>
    </font>
    <font>
      <sz val="10"/>
      <color theme="1"/>
      <name val="Meiryo UI"/>
      <family val="3"/>
      <charset val="128"/>
    </font>
    <font>
      <sz val="10"/>
      <color theme="0"/>
      <name val="Meiryo UI"/>
      <family val="3"/>
      <charset val="128"/>
    </font>
    <font>
      <sz val="10"/>
      <color rgb="FFFF0000"/>
      <name val="Meiryo UI"/>
      <family val="3"/>
      <charset val="128"/>
    </font>
    <font>
      <u/>
      <sz val="11"/>
      <color theme="10"/>
      <name val="Yu Gothic"/>
      <family val="2"/>
      <scheme val="minor"/>
    </font>
    <font>
      <sz val="10"/>
      <name val="Meiryo UI"/>
      <family val="3"/>
      <charset val="128"/>
    </font>
    <font>
      <sz val="10"/>
      <color rgb="FF000000"/>
      <name val="Meiryo UI"/>
      <family val="3"/>
      <charset val="128"/>
    </font>
    <font>
      <sz val="11"/>
      <color theme="1"/>
      <name val="Yu Gothic"/>
      <family val="3"/>
      <charset val="128"/>
      <scheme val="minor"/>
    </font>
    <font>
      <sz val="12"/>
      <color theme="1"/>
      <name val="Yu Gothic"/>
      <family val="3"/>
      <charset val="128"/>
      <scheme val="minor"/>
    </font>
    <font>
      <sz val="11"/>
      <color rgb="FFFF0000"/>
      <name val="Meiryo UI"/>
      <family val="3"/>
      <charset val="128"/>
    </font>
    <font>
      <b/>
      <sz val="14"/>
      <color theme="1"/>
      <name val="Meiryo UI"/>
      <family val="3"/>
      <charset val="128"/>
    </font>
    <font>
      <b/>
      <sz val="10"/>
      <color theme="1"/>
      <name val="Meiryo UI"/>
      <family val="3"/>
      <charset val="128"/>
    </font>
    <font>
      <sz val="10"/>
      <color theme="1"/>
      <name val="Yu Gothic"/>
      <family val="3"/>
      <charset val="128"/>
      <scheme val="minor"/>
    </font>
    <font>
      <sz val="10"/>
      <color theme="0" tint="-0.499984740745262"/>
      <name val="Meiryo UI"/>
      <family val="3"/>
      <charset val="128"/>
    </font>
    <font>
      <sz val="6"/>
      <name val="Yu Gothic"/>
      <family val="3"/>
      <charset val="128"/>
    </font>
    <font>
      <sz val="6"/>
      <name val="ＭＳ Ｐゴシック"/>
      <family val="3"/>
      <charset val="128"/>
    </font>
    <font>
      <sz val="20"/>
      <color rgb="FFFF0000"/>
      <name val="Yu Gothic"/>
      <family val="3"/>
      <charset val="128"/>
      <scheme val="minor"/>
    </font>
    <font>
      <sz val="11"/>
      <color rgb="FFFF0000"/>
      <name val="Yu Gothic"/>
      <family val="2"/>
      <scheme val="minor"/>
    </font>
    <font>
      <sz val="11"/>
      <color rgb="FFFF0000"/>
      <name val="Yu Gothic"/>
      <family val="3"/>
      <charset val="128"/>
      <scheme val="minor"/>
    </font>
  </fonts>
  <fills count="11">
    <fill>
      <patternFill patternType="none"/>
    </fill>
    <fill>
      <patternFill patternType="gray125"/>
    </fill>
    <fill>
      <patternFill patternType="solid">
        <fgColor theme="3" tint="-0.499984740745262"/>
        <bgColor indexed="64"/>
      </patternFill>
    </fill>
    <fill>
      <patternFill patternType="solid">
        <fgColor rgb="FFC00000"/>
        <bgColor indexed="64"/>
      </patternFill>
    </fill>
    <fill>
      <patternFill patternType="solid">
        <fgColor rgb="FFFEF0F7"/>
        <bgColor indexed="64"/>
      </patternFill>
    </fill>
    <fill>
      <patternFill patternType="lightDown"/>
    </fill>
    <fill>
      <patternFill patternType="solid">
        <fgColor theme="3"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9" tint="0.79998168889431442"/>
        <bgColor indexed="64"/>
      </patternFill>
    </fill>
  </fills>
  <borders count="54">
    <border>
      <left/>
      <right/>
      <top/>
      <bottom/>
      <diagonal/>
    </border>
    <border>
      <left style="hair">
        <color auto="1"/>
      </left>
      <right style="hair">
        <color auto="1"/>
      </right>
      <top style="hair">
        <color auto="1"/>
      </top>
      <bottom style="hair">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hair">
        <color auto="1"/>
      </bottom>
      <diagonal/>
    </border>
    <border>
      <left/>
      <right style="thin">
        <color indexed="64"/>
      </right>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style="hair">
        <color auto="1"/>
      </right>
      <top style="thin">
        <color auto="1"/>
      </top>
      <bottom style="thin">
        <color auto="1"/>
      </bottom>
      <diagonal/>
    </border>
    <border>
      <left style="hair">
        <color auto="1"/>
      </left>
      <right style="hair">
        <color auto="1"/>
      </right>
      <top style="thin">
        <color auto="1"/>
      </top>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thin">
        <color auto="1"/>
      </top>
      <bottom style="hair">
        <color auto="1"/>
      </bottom>
      <diagonal/>
    </border>
    <border>
      <left/>
      <right style="hair">
        <color auto="1"/>
      </right>
      <top/>
      <bottom style="hair">
        <color auto="1"/>
      </bottom>
      <diagonal/>
    </border>
    <border>
      <left style="hair">
        <color auto="1"/>
      </left>
      <right style="hair">
        <color auto="1"/>
      </right>
      <top style="hair">
        <color auto="1"/>
      </top>
      <bottom style="thin">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bottom/>
      <diagonal/>
    </border>
    <border>
      <left style="hair">
        <color auto="1"/>
      </left>
      <right/>
      <top/>
      <bottom style="thin">
        <color auto="1"/>
      </bottom>
      <diagonal/>
    </border>
    <border>
      <left/>
      <right style="hair">
        <color auto="1"/>
      </right>
      <top/>
      <bottom/>
      <diagonal/>
    </border>
    <border>
      <left/>
      <right style="hair">
        <color auto="1"/>
      </right>
      <top style="hair">
        <color auto="1"/>
      </top>
      <bottom style="thin">
        <color indexed="64"/>
      </bottom>
      <diagonal/>
    </border>
    <border>
      <left style="hair">
        <color auto="1"/>
      </left>
      <right/>
      <top/>
      <bottom style="hair">
        <color auto="1"/>
      </bottom>
      <diagonal/>
    </border>
    <border>
      <left style="hair">
        <color auto="1"/>
      </left>
      <right/>
      <top style="thin">
        <color auto="1"/>
      </top>
      <bottom/>
      <diagonal/>
    </border>
    <border>
      <left/>
      <right style="hair">
        <color auto="1"/>
      </right>
      <top style="thin">
        <color auto="1"/>
      </top>
      <bottom style="hair">
        <color auto="1"/>
      </bottom>
      <diagonal/>
    </border>
    <border>
      <left/>
      <right/>
      <top style="thin">
        <color indexed="64"/>
      </top>
      <bottom style="thin">
        <color indexed="64"/>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hair">
        <color auto="1"/>
      </left>
      <right/>
      <top style="hair">
        <color auto="1"/>
      </top>
      <bottom/>
      <diagonal/>
    </border>
    <border>
      <left/>
      <right/>
      <top style="hair">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9" fontId="1" fillId="0" borderId="0" applyFont="0" applyFill="0" applyBorder="0" applyAlignment="0" applyProtection="0">
      <alignment vertical="center"/>
    </xf>
    <xf numFmtId="0" fontId="7" fillId="0" borderId="0" applyNumberFormat="0" applyFill="0" applyBorder="0" applyAlignment="0" applyProtection="0"/>
    <xf numFmtId="0" fontId="10" fillId="0" borderId="0">
      <alignment vertical="center"/>
    </xf>
    <xf numFmtId="38" fontId="11" fillId="0" borderId="0" applyFont="0" applyFill="0" applyBorder="0" applyAlignment="0" applyProtection="0"/>
    <xf numFmtId="0" fontId="11" fillId="0" borderId="0"/>
    <xf numFmtId="38" fontId="1" fillId="0" borderId="0" applyFont="0" applyFill="0" applyBorder="0" applyAlignment="0" applyProtection="0">
      <alignment vertical="center"/>
    </xf>
  </cellStyleXfs>
  <cellXfs count="396">
    <xf numFmtId="0" fontId="0" fillId="0" borderId="0" xfId="0"/>
    <xf numFmtId="0" fontId="4" fillId="0" borderId="0" xfId="0" applyFont="1"/>
    <xf numFmtId="0" fontId="4" fillId="0" borderId="0" xfId="0" applyFont="1" applyAlignment="1">
      <alignment horizontal="center"/>
    </xf>
    <xf numFmtId="0" fontId="4" fillId="0" borderId="1" xfId="0" applyFont="1" applyBorder="1"/>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3" borderId="3" xfId="0" applyFont="1" applyFill="1" applyBorder="1" applyAlignment="1">
      <alignment horizontal="center"/>
    </xf>
    <xf numFmtId="0" fontId="4" fillId="0" borderId="1" xfId="0" applyFont="1" applyBorder="1" applyAlignment="1">
      <alignment horizontal="center"/>
    </xf>
    <xf numFmtId="0" fontId="4" fillId="5" borderId="1" xfId="0" applyFont="1" applyFill="1" applyBorder="1" applyAlignment="1">
      <alignment horizontal="center"/>
    </xf>
    <xf numFmtId="0" fontId="4" fillId="0" borderId="0" xfId="0" applyFont="1" applyAlignment="1">
      <alignment horizontal="left"/>
    </xf>
    <xf numFmtId="0" fontId="6" fillId="0" borderId="0" xfId="0" applyFont="1"/>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5" borderId="1" xfId="0" applyFont="1" applyFill="1" applyBorder="1" applyAlignment="1">
      <alignment horizontal="center" vertical="center"/>
    </xf>
    <xf numFmtId="14" fontId="4" fillId="4" borderId="1" xfId="0" applyNumberFormat="1" applyFont="1" applyFill="1" applyBorder="1" applyAlignment="1">
      <alignment horizontal="center" vertical="center"/>
    </xf>
    <xf numFmtId="0" fontId="4" fillId="0" borderId="0" xfId="0" applyFont="1" applyAlignment="1">
      <alignment horizontal="left" vertical="center"/>
    </xf>
    <xf numFmtId="177" fontId="4" fillId="4" borderId="1" xfId="0" applyNumberFormat="1" applyFont="1" applyFill="1" applyBorder="1" applyAlignment="1">
      <alignment horizontal="center" vertical="center"/>
    </xf>
    <xf numFmtId="56" fontId="4" fillId="0" borderId="1" xfId="0" applyNumberFormat="1" applyFont="1" applyBorder="1" applyAlignment="1">
      <alignment vertical="center"/>
    </xf>
    <xf numFmtId="181" fontId="4" fillId="5" borderId="1" xfId="0" applyNumberFormat="1" applyFont="1" applyFill="1" applyBorder="1" applyAlignment="1">
      <alignment horizontal="center" vertical="center"/>
    </xf>
    <xf numFmtId="181" fontId="4" fillId="4" borderId="1" xfId="0" applyNumberFormat="1" applyFont="1" applyFill="1" applyBorder="1" applyAlignment="1">
      <alignment horizontal="center" vertical="center"/>
    </xf>
    <xf numFmtId="0" fontId="6" fillId="0" borderId="0" xfId="0" applyFont="1" applyAlignment="1">
      <alignment horizontal="left"/>
    </xf>
    <xf numFmtId="0" fontId="7" fillId="4" borderId="1" xfId="2" applyFill="1" applyBorder="1" applyAlignment="1">
      <alignment horizontal="center" vertical="center"/>
    </xf>
    <xf numFmtId="0" fontId="6" fillId="0" borderId="1" xfId="0" applyFont="1" applyBorder="1" applyAlignment="1">
      <alignment vertical="center"/>
    </xf>
    <xf numFmtId="0" fontId="6" fillId="0" borderId="0" xfId="0" applyFont="1" applyAlignment="1">
      <alignment vertical="center"/>
    </xf>
    <xf numFmtId="0" fontId="9" fillId="0" borderId="1" xfId="0" applyFont="1" applyBorder="1" applyAlignment="1">
      <alignment horizontal="left" vertical="center" wrapText="1" readingOrder="1"/>
    </xf>
    <xf numFmtId="181" fontId="5" fillId="2" borderId="3" xfId="0" applyNumberFormat="1" applyFont="1" applyFill="1" applyBorder="1" applyAlignment="1">
      <alignment horizontal="center" vertical="center"/>
    </xf>
    <xf numFmtId="181" fontId="4" fillId="0" borderId="0" xfId="0" applyNumberFormat="1" applyFont="1" applyAlignment="1">
      <alignment horizontal="center"/>
    </xf>
    <xf numFmtId="0" fontId="4" fillId="0" borderId="0" xfId="0" applyFont="1" applyAlignment="1">
      <alignment horizontal="center" vertical="center" wrapText="1"/>
    </xf>
    <xf numFmtId="0" fontId="4" fillId="0" borderId="6" xfId="0" applyFont="1" applyBorder="1" applyAlignment="1">
      <alignment horizontal="center" vertical="center"/>
    </xf>
    <xf numFmtId="0" fontId="4" fillId="0" borderId="8" xfId="0" applyFont="1" applyBorder="1" applyAlignment="1">
      <alignment horizontal="left" vertical="center"/>
    </xf>
    <xf numFmtId="0" fontId="4" fillId="0" borderId="8" xfId="0" applyFont="1" applyBorder="1" applyAlignment="1">
      <alignment horizontal="center" vertical="center" wrapText="1"/>
    </xf>
    <xf numFmtId="183" fontId="4" fillId="0" borderId="0" xfId="0" applyNumberFormat="1" applyFont="1" applyAlignment="1">
      <alignment horizontal="center" vertical="center" wrapText="1"/>
    </xf>
    <xf numFmtId="0" fontId="4" fillId="0" borderId="7" xfId="0" applyFont="1" applyBorder="1" applyAlignment="1">
      <alignment horizontal="center" vertical="center"/>
    </xf>
    <xf numFmtId="0" fontId="4" fillId="0" borderId="5" xfId="0" applyFont="1" applyBorder="1" applyAlignment="1">
      <alignment horizontal="left" vertical="center"/>
    </xf>
    <xf numFmtId="0" fontId="4" fillId="0" borderId="9" xfId="0" applyFont="1" applyBorder="1" applyAlignment="1">
      <alignment horizontal="left" vertical="center"/>
    </xf>
    <xf numFmtId="0" fontId="4" fillId="0" borderId="5"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0" xfId="0" applyFont="1" applyBorder="1" applyAlignment="1">
      <alignment horizontal="center" vertical="center" wrapText="1"/>
    </xf>
    <xf numFmtId="55" fontId="4" fillId="0" borderId="0" xfId="0" applyNumberFormat="1" applyFont="1" applyAlignment="1">
      <alignment horizontal="left" vertical="center"/>
    </xf>
    <xf numFmtId="0" fontId="8" fillId="0" borderId="0" xfId="0" applyFont="1" applyAlignment="1">
      <alignment vertical="center"/>
    </xf>
    <xf numFmtId="177" fontId="4" fillId="5" borderId="1" xfId="1" applyNumberFormat="1" applyFont="1" applyFill="1" applyBorder="1" applyAlignment="1">
      <alignment horizontal="center"/>
    </xf>
    <xf numFmtId="0" fontId="5" fillId="6" borderId="12" xfId="0" applyFont="1" applyFill="1" applyBorder="1" applyAlignment="1">
      <alignment horizontal="center" vertical="top" wrapText="1"/>
    </xf>
    <xf numFmtId="0" fontId="5" fillId="6" borderId="13" xfId="0" applyFont="1" applyFill="1" applyBorder="1" applyAlignment="1">
      <alignment horizontal="center" vertical="top" wrapText="1"/>
    </xf>
    <xf numFmtId="0" fontId="5" fillId="6" borderId="14" xfId="0" applyFont="1" applyFill="1" applyBorder="1" applyAlignment="1">
      <alignment horizontal="center" vertical="top" wrapText="1"/>
    </xf>
    <xf numFmtId="0" fontId="4" fillId="0" borderId="0" xfId="0" applyFont="1" applyAlignment="1">
      <alignment vertical="center" wrapText="1"/>
    </xf>
    <xf numFmtId="9" fontId="4" fillId="4" borderId="1" xfId="1" applyFont="1" applyFill="1" applyBorder="1" applyAlignment="1">
      <alignment horizontal="center" vertical="center"/>
    </xf>
    <xf numFmtId="182" fontId="4" fillId="4" borderId="1" xfId="0" applyNumberFormat="1" applyFont="1" applyFill="1" applyBorder="1" applyAlignment="1">
      <alignment horizontal="center"/>
    </xf>
    <xf numFmtId="180" fontId="4" fillId="4" borderId="1" xfId="0" applyNumberFormat="1" applyFont="1" applyFill="1" applyBorder="1" applyAlignment="1">
      <alignment horizontal="center"/>
    </xf>
    <xf numFmtId="0" fontId="6" fillId="5" borderId="1" xfId="0" applyFont="1" applyFill="1" applyBorder="1" applyAlignment="1">
      <alignment horizontal="center" vertical="center"/>
    </xf>
    <xf numFmtId="56" fontId="8" fillId="0" borderId="1" xfId="0" applyNumberFormat="1" applyFont="1" applyBorder="1" applyAlignment="1">
      <alignment vertical="center"/>
    </xf>
    <xf numFmtId="180" fontId="4" fillId="4" borderId="1" xfId="0" applyNumberFormat="1" applyFont="1" applyFill="1" applyBorder="1" applyAlignment="1">
      <alignment horizontal="center" vertical="center"/>
    </xf>
    <xf numFmtId="58" fontId="4" fillId="4" borderId="1" xfId="0" applyNumberFormat="1" applyFont="1" applyFill="1" applyBorder="1" applyAlignment="1">
      <alignment horizontal="center" vertical="center"/>
    </xf>
    <xf numFmtId="180" fontId="4" fillId="5" borderId="1" xfId="0" applyNumberFormat="1" applyFont="1" applyFill="1" applyBorder="1" applyAlignment="1">
      <alignment horizontal="center"/>
    </xf>
    <xf numFmtId="0" fontId="0" fillId="0" borderId="0" xfId="0" applyAlignment="1">
      <alignment horizontal="center"/>
    </xf>
    <xf numFmtId="180" fontId="4" fillId="5" borderId="1" xfId="0" applyNumberFormat="1" applyFont="1" applyFill="1" applyBorder="1" applyAlignment="1">
      <alignment horizontal="center" vertical="center"/>
    </xf>
    <xf numFmtId="0" fontId="6" fillId="0" borderId="0" xfId="0" applyFont="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0" fontId="12" fillId="0" borderId="0" xfId="0" applyFont="1" applyAlignment="1">
      <alignment horizontal="left"/>
    </xf>
    <xf numFmtId="0" fontId="9" fillId="0" borderId="1" xfId="0" applyFont="1" applyBorder="1" applyAlignment="1">
      <alignment horizontal="center" vertical="center" wrapText="1" readingOrder="1"/>
    </xf>
    <xf numFmtId="0" fontId="4" fillId="7" borderId="8" xfId="0" applyFont="1" applyFill="1" applyBorder="1" applyAlignment="1">
      <alignment horizontal="center" vertical="center" wrapText="1"/>
    </xf>
    <xf numFmtId="180" fontId="4" fillId="8" borderId="1" xfId="0" applyNumberFormat="1" applyFont="1" applyFill="1" applyBorder="1" applyAlignment="1">
      <alignment horizontal="center"/>
    </xf>
    <xf numFmtId="0" fontId="4" fillId="8" borderId="1" xfId="0" applyFont="1" applyFill="1" applyBorder="1" applyAlignment="1">
      <alignment horizontal="center" vertical="center"/>
    </xf>
    <xf numFmtId="180" fontId="4" fillId="8" borderId="1" xfId="0" applyNumberFormat="1" applyFont="1" applyFill="1" applyBorder="1" applyAlignment="1">
      <alignment horizontal="center" vertical="center"/>
    </xf>
    <xf numFmtId="14" fontId="4" fillId="8" borderId="1" xfId="0" applyNumberFormat="1" applyFont="1" applyFill="1" applyBorder="1" applyAlignment="1">
      <alignment horizontal="center" vertical="center"/>
    </xf>
    <xf numFmtId="9" fontId="4" fillId="8" borderId="1" xfId="1" applyFont="1" applyFill="1" applyBorder="1" applyAlignment="1">
      <alignment horizontal="center" vertical="center"/>
    </xf>
    <xf numFmtId="0" fontId="4" fillId="8" borderId="1" xfId="0" applyFont="1" applyFill="1" applyBorder="1" applyAlignment="1">
      <alignment horizontal="center" vertical="center" wrapText="1"/>
    </xf>
    <xf numFmtId="0" fontId="7" fillId="8" borderId="1" xfId="2" applyFill="1" applyBorder="1" applyAlignment="1">
      <alignment horizontal="center" vertical="center"/>
    </xf>
    <xf numFmtId="58" fontId="4" fillId="8" borderId="1" xfId="0" applyNumberFormat="1" applyFont="1" applyFill="1" applyBorder="1" applyAlignment="1">
      <alignment horizontal="center" vertical="center"/>
    </xf>
    <xf numFmtId="177" fontId="4" fillId="8" borderId="1" xfId="1" applyNumberFormat="1" applyFont="1" applyFill="1" applyBorder="1" applyAlignment="1">
      <alignment horizontal="center"/>
    </xf>
    <xf numFmtId="181" fontId="4" fillId="8" borderId="1" xfId="0" applyNumberFormat="1" applyFont="1" applyFill="1" applyBorder="1" applyAlignment="1">
      <alignment horizontal="center" vertical="center"/>
    </xf>
    <xf numFmtId="182" fontId="4" fillId="8" borderId="1" xfId="0" applyNumberFormat="1" applyFont="1" applyFill="1" applyBorder="1" applyAlignment="1">
      <alignment horizontal="center" vertical="center"/>
    </xf>
    <xf numFmtId="12" fontId="4" fillId="8" borderId="1" xfId="0" applyNumberFormat="1" applyFont="1" applyFill="1" applyBorder="1" applyAlignment="1">
      <alignment horizontal="center" vertical="center"/>
    </xf>
    <xf numFmtId="177" fontId="4" fillId="8" borderId="1" xfId="0" applyNumberFormat="1" applyFont="1" applyFill="1" applyBorder="1" applyAlignment="1">
      <alignment horizontal="center" vertical="center"/>
    </xf>
    <xf numFmtId="176" fontId="4" fillId="8" borderId="1" xfId="0" applyNumberFormat="1" applyFont="1" applyFill="1" applyBorder="1" applyAlignment="1">
      <alignment horizontal="center" vertical="center"/>
    </xf>
    <xf numFmtId="179" fontId="4" fillId="8" borderId="1" xfId="0" applyNumberFormat="1" applyFont="1" applyFill="1" applyBorder="1" applyAlignment="1">
      <alignment horizontal="center"/>
    </xf>
    <xf numFmtId="182" fontId="4" fillId="8" borderId="1" xfId="0" applyNumberFormat="1" applyFont="1" applyFill="1" applyBorder="1" applyAlignment="1">
      <alignment horizontal="center"/>
    </xf>
    <xf numFmtId="12" fontId="4" fillId="8" borderId="1" xfId="0" applyNumberFormat="1" applyFont="1" applyFill="1" applyBorder="1" applyAlignment="1">
      <alignment horizontal="center"/>
    </xf>
    <xf numFmtId="180" fontId="4" fillId="9" borderId="1" xfId="0" applyNumberFormat="1" applyFont="1" applyFill="1" applyBorder="1" applyAlignment="1">
      <alignment horizontal="center"/>
    </xf>
    <xf numFmtId="0" fontId="4" fillId="9" borderId="1" xfId="0" applyFont="1" applyFill="1" applyBorder="1" applyAlignment="1">
      <alignment horizontal="center" vertical="center"/>
    </xf>
    <xf numFmtId="177" fontId="4" fillId="9" borderId="1" xfId="1" applyNumberFormat="1" applyFont="1" applyFill="1" applyBorder="1" applyAlignment="1">
      <alignment horizontal="center"/>
    </xf>
    <xf numFmtId="180" fontId="4" fillId="10" borderId="1" xfId="0" applyNumberFormat="1" applyFont="1" applyFill="1" applyBorder="1" applyAlignment="1">
      <alignment horizontal="center"/>
    </xf>
    <xf numFmtId="0" fontId="4" fillId="10" borderId="1" xfId="0" applyFont="1" applyFill="1" applyBorder="1" applyAlignment="1">
      <alignment horizontal="center" vertical="center"/>
    </xf>
    <xf numFmtId="180" fontId="4" fillId="9" borderId="1" xfId="0" applyNumberFormat="1" applyFont="1" applyFill="1" applyBorder="1" applyAlignment="1">
      <alignment horizontal="center" vertical="center"/>
    </xf>
    <xf numFmtId="12" fontId="4" fillId="9" borderId="1" xfId="0" applyNumberFormat="1" applyFont="1" applyFill="1" applyBorder="1" applyAlignment="1">
      <alignment horizontal="center" vertical="center"/>
    </xf>
    <xf numFmtId="177" fontId="4" fillId="9" borderId="1" xfId="0" applyNumberFormat="1" applyFont="1" applyFill="1" applyBorder="1" applyAlignment="1">
      <alignment horizontal="center" vertical="center"/>
    </xf>
    <xf numFmtId="181" fontId="4" fillId="9" borderId="1" xfId="0" applyNumberFormat="1" applyFont="1" applyFill="1" applyBorder="1" applyAlignment="1">
      <alignment horizontal="center" vertical="center"/>
    </xf>
    <xf numFmtId="176" fontId="4" fillId="9" borderId="1" xfId="0" applyNumberFormat="1" applyFont="1" applyFill="1" applyBorder="1" applyAlignment="1">
      <alignment horizontal="center" vertical="center"/>
    </xf>
    <xf numFmtId="179" fontId="4" fillId="9" borderId="1" xfId="0" applyNumberFormat="1" applyFont="1" applyFill="1" applyBorder="1" applyAlignment="1">
      <alignment horizontal="center"/>
    </xf>
    <xf numFmtId="12" fontId="4" fillId="9" borderId="1" xfId="0" applyNumberFormat="1" applyFont="1" applyFill="1" applyBorder="1" applyAlignment="1">
      <alignment horizont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5" fillId="0" borderId="19" xfId="0" applyFont="1" applyBorder="1" applyAlignment="1">
      <alignment horizontal="center" vertical="center"/>
    </xf>
    <xf numFmtId="0" fontId="4"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5" xfId="0" applyFont="1" applyBorder="1" applyAlignment="1">
      <alignment horizontal="center" vertical="center"/>
    </xf>
    <xf numFmtId="0" fontId="4" fillId="0" borderId="22" xfId="0" applyFont="1" applyBorder="1" applyAlignment="1">
      <alignment horizontal="center" vertical="center"/>
    </xf>
    <xf numFmtId="0" fontId="4" fillId="0" borderId="15" xfId="0" applyFont="1" applyBorder="1" applyAlignment="1">
      <alignment vertical="center"/>
    </xf>
    <xf numFmtId="0" fontId="4" fillId="0" borderId="21" xfId="0" applyFont="1" applyBorder="1" applyAlignment="1">
      <alignment horizontal="center" vertical="center"/>
    </xf>
    <xf numFmtId="0" fontId="4" fillId="0" borderId="21" xfId="0" applyFont="1" applyBorder="1" applyAlignment="1">
      <alignment vertical="center"/>
    </xf>
    <xf numFmtId="0" fontId="4" fillId="0" borderId="23" xfId="0" applyFont="1" applyBorder="1" applyAlignment="1">
      <alignment horizontal="center" vertical="center"/>
    </xf>
    <xf numFmtId="0" fontId="4" fillId="0" borderId="23" xfId="0" applyFont="1" applyBorder="1" applyAlignment="1">
      <alignment vertical="center"/>
    </xf>
    <xf numFmtId="0" fontId="4" fillId="0" borderId="24" xfId="0" applyFont="1" applyBorder="1" applyAlignment="1">
      <alignment horizontal="center" vertical="center"/>
    </xf>
    <xf numFmtId="0" fontId="4" fillId="0" borderId="25" xfId="0" applyFont="1" applyBorder="1" applyAlignment="1">
      <alignment vertical="center"/>
    </xf>
    <xf numFmtId="0" fontId="4" fillId="0" borderId="25" xfId="0" applyFont="1" applyBorder="1" applyAlignment="1">
      <alignment horizontal="center" vertical="center"/>
    </xf>
    <xf numFmtId="0" fontId="5" fillId="0" borderId="26" xfId="0" applyFont="1" applyBorder="1" applyAlignment="1">
      <alignment horizontal="center" vertical="center"/>
    </xf>
    <xf numFmtId="0" fontId="4" fillId="8" borderId="25" xfId="0" applyFont="1" applyFill="1" applyBorder="1" applyAlignment="1">
      <alignment horizontal="center" vertical="center"/>
    </xf>
    <xf numFmtId="0" fontId="4" fillId="4" borderId="25" xfId="0" applyFont="1" applyFill="1" applyBorder="1" applyAlignment="1">
      <alignment horizontal="center" vertical="center"/>
    </xf>
    <xf numFmtId="178" fontId="4" fillId="8" borderId="15" xfId="0" applyNumberFormat="1" applyFont="1" applyFill="1" applyBorder="1" applyAlignment="1">
      <alignment horizontal="center" vertical="center"/>
    </xf>
    <xf numFmtId="178" fontId="4" fillId="4" borderId="15" xfId="0" applyNumberFormat="1" applyFont="1" applyFill="1" applyBorder="1" applyAlignment="1">
      <alignment horizontal="center" vertical="center"/>
    </xf>
    <xf numFmtId="0" fontId="4" fillId="8" borderId="21" xfId="0" applyFont="1" applyFill="1" applyBorder="1" applyAlignment="1">
      <alignment horizontal="center" vertical="center"/>
    </xf>
    <xf numFmtId="0" fontId="4" fillId="4" borderId="21" xfId="0" applyFont="1" applyFill="1" applyBorder="1" applyAlignment="1">
      <alignment horizontal="center" vertical="center"/>
    </xf>
    <xf numFmtId="0" fontId="4" fillId="8" borderId="23" xfId="0" applyFont="1" applyFill="1" applyBorder="1" applyAlignment="1">
      <alignment horizontal="center" vertical="center"/>
    </xf>
    <xf numFmtId="0" fontId="4" fillId="4" borderId="23" xfId="0" applyFont="1" applyFill="1" applyBorder="1" applyAlignment="1">
      <alignment horizontal="center" vertical="center"/>
    </xf>
    <xf numFmtId="178" fontId="4" fillId="8" borderId="25" xfId="0" applyNumberFormat="1" applyFont="1" applyFill="1" applyBorder="1" applyAlignment="1">
      <alignment horizontal="center" vertical="center"/>
    </xf>
    <xf numFmtId="0" fontId="4" fillId="8" borderId="15" xfId="0" applyFont="1" applyFill="1" applyBorder="1" applyAlignment="1">
      <alignment horizontal="center" vertical="center"/>
    </xf>
    <xf numFmtId="0" fontId="4" fillId="4" borderId="15" xfId="0" applyFont="1" applyFill="1" applyBorder="1" applyAlignment="1">
      <alignment horizontal="center" vertical="center"/>
    </xf>
    <xf numFmtId="9" fontId="4" fillId="8" borderId="23" xfId="1" applyFont="1" applyFill="1" applyBorder="1" applyAlignment="1">
      <alignment horizontal="center" vertical="center"/>
    </xf>
    <xf numFmtId="9" fontId="4" fillId="4" borderId="23" xfId="1" applyFont="1" applyFill="1" applyBorder="1" applyAlignment="1">
      <alignment horizontal="center" vertical="center"/>
    </xf>
    <xf numFmtId="9" fontId="4" fillId="8" borderId="25" xfId="1" applyFont="1" applyFill="1" applyBorder="1" applyAlignment="1">
      <alignment horizontal="center" vertical="center"/>
    </xf>
    <xf numFmtId="9" fontId="4" fillId="4" borderId="25" xfId="1" applyFont="1" applyFill="1" applyBorder="1" applyAlignment="1">
      <alignment horizontal="center" vertical="center"/>
    </xf>
    <xf numFmtId="9" fontId="4" fillId="8" borderId="15" xfId="1" applyFont="1" applyFill="1" applyBorder="1" applyAlignment="1">
      <alignment horizontal="center" vertical="center"/>
    </xf>
    <xf numFmtId="9" fontId="4" fillId="4" borderId="15" xfId="1" applyFont="1" applyFill="1" applyBorder="1" applyAlignment="1">
      <alignment horizontal="center" vertical="center"/>
    </xf>
    <xf numFmtId="0" fontId="5" fillId="0" borderId="27" xfId="0" applyFont="1" applyBorder="1" applyAlignment="1">
      <alignment horizontal="center" vertical="center"/>
    </xf>
    <xf numFmtId="0" fontId="4" fillId="0" borderId="16" xfId="0" applyFont="1" applyBorder="1" applyAlignment="1">
      <alignment horizontal="center"/>
    </xf>
    <xf numFmtId="0" fontId="4" fillId="0" borderId="25" xfId="0" applyFont="1" applyBorder="1" applyAlignment="1">
      <alignment horizontal="center"/>
    </xf>
    <xf numFmtId="0" fontId="5" fillId="0" borderId="19" xfId="0" applyFont="1" applyBorder="1" applyAlignment="1">
      <alignment horizontal="center"/>
    </xf>
    <xf numFmtId="0" fontId="4" fillId="0" borderId="19" xfId="0" applyFont="1" applyBorder="1" applyAlignment="1">
      <alignment horizontal="center"/>
    </xf>
    <xf numFmtId="0" fontId="5" fillId="0" borderId="15" xfId="0" applyFont="1" applyBorder="1" applyAlignment="1">
      <alignment horizontal="center"/>
    </xf>
    <xf numFmtId="0" fontId="4" fillId="0" borderId="22" xfId="0" applyFont="1" applyBorder="1" applyAlignment="1">
      <alignment horizontal="center"/>
    </xf>
    <xf numFmtId="0" fontId="4" fillId="0" borderId="15" xfId="0" applyFont="1" applyBorder="1" applyAlignment="1">
      <alignment horizontal="center"/>
    </xf>
    <xf numFmtId="0" fontId="4" fillId="0" borderId="15" xfId="0" applyFont="1" applyBorder="1"/>
    <xf numFmtId="180" fontId="4" fillId="8" borderId="15" xfId="0" applyNumberFormat="1" applyFont="1" applyFill="1" applyBorder="1" applyAlignment="1">
      <alignment horizontal="center"/>
    </xf>
    <xf numFmtId="0" fontId="4" fillId="5" borderId="15" xfId="0" applyFont="1" applyFill="1" applyBorder="1" applyAlignment="1">
      <alignment horizontal="center"/>
    </xf>
    <xf numFmtId="180" fontId="4" fillId="9" borderId="15" xfId="0" applyNumberFormat="1" applyFont="1" applyFill="1" applyBorder="1" applyAlignment="1">
      <alignment horizontal="center"/>
    </xf>
    <xf numFmtId="0" fontId="4" fillId="0" borderId="18" xfId="0" applyFont="1" applyBorder="1" applyAlignment="1">
      <alignment horizontal="center"/>
    </xf>
    <xf numFmtId="0" fontId="4" fillId="0" borderId="21" xfId="0" applyFont="1" applyBorder="1" applyAlignment="1">
      <alignment horizontal="center"/>
    </xf>
    <xf numFmtId="0" fontId="4" fillId="9" borderId="21" xfId="0" applyFont="1" applyFill="1" applyBorder="1" applyAlignment="1">
      <alignment horizontal="center" vertical="center"/>
    </xf>
    <xf numFmtId="0" fontId="5" fillId="0" borderId="20" xfId="0" applyFont="1" applyBorder="1" applyAlignment="1">
      <alignment horizontal="center"/>
    </xf>
    <xf numFmtId="0" fontId="4" fillId="0" borderId="23" xfId="0" applyFont="1" applyBorder="1" applyAlignment="1">
      <alignment horizontal="center"/>
    </xf>
    <xf numFmtId="0" fontId="4" fillId="8" borderId="23" xfId="0" applyFont="1" applyFill="1" applyBorder="1" applyAlignment="1">
      <alignment horizontal="center"/>
    </xf>
    <xf numFmtId="0" fontId="4" fillId="4" borderId="23" xfId="0" applyFont="1" applyFill="1" applyBorder="1" applyAlignment="1">
      <alignment horizontal="center"/>
    </xf>
    <xf numFmtId="0" fontId="4" fillId="9" borderId="23" xfId="0" applyFont="1" applyFill="1" applyBorder="1" applyAlignment="1">
      <alignment horizontal="center" vertical="center"/>
    </xf>
    <xf numFmtId="0" fontId="4" fillId="0" borderId="24" xfId="0" applyFont="1" applyBorder="1" applyAlignment="1">
      <alignment horizontal="center"/>
    </xf>
    <xf numFmtId="0" fontId="4" fillId="0" borderId="25" xfId="0" applyFont="1" applyBorder="1"/>
    <xf numFmtId="180" fontId="4" fillId="8" borderId="25" xfId="0" applyNumberFormat="1" applyFont="1" applyFill="1" applyBorder="1" applyAlignment="1">
      <alignment horizontal="center"/>
    </xf>
    <xf numFmtId="0" fontId="4" fillId="5" borderId="25" xfId="0" applyFont="1" applyFill="1" applyBorder="1" applyAlignment="1">
      <alignment horizontal="center"/>
    </xf>
    <xf numFmtId="180" fontId="4" fillId="9" borderId="25" xfId="0" applyNumberFormat="1" applyFont="1" applyFill="1" applyBorder="1" applyAlignment="1">
      <alignment horizontal="center"/>
    </xf>
    <xf numFmtId="0" fontId="4" fillId="0" borderId="21" xfId="0" applyFont="1" applyBorder="1"/>
    <xf numFmtId="180" fontId="4" fillId="8" borderId="21" xfId="0" applyNumberFormat="1" applyFont="1" applyFill="1" applyBorder="1" applyAlignment="1">
      <alignment horizontal="center"/>
    </xf>
    <xf numFmtId="0" fontId="4" fillId="5" borderId="21" xfId="0" applyFont="1" applyFill="1" applyBorder="1" applyAlignment="1">
      <alignment horizontal="center"/>
    </xf>
    <xf numFmtId="180" fontId="4" fillId="9" borderId="21" xfId="0" applyNumberFormat="1" applyFont="1" applyFill="1" applyBorder="1" applyAlignment="1">
      <alignment horizontal="center"/>
    </xf>
    <xf numFmtId="0" fontId="4" fillId="0" borderId="23" xfId="0" applyFont="1" applyBorder="1"/>
    <xf numFmtId="180" fontId="4" fillId="8" borderId="23" xfId="0" applyNumberFormat="1" applyFont="1" applyFill="1" applyBorder="1" applyAlignment="1">
      <alignment horizontal="center"/>
    </xf>
    <xf numFmtId="0" fontId="4" fillId="5" borderId="23" xfId="0" applyFont="1" applyFill="1" applyBorder="1" applyAlignment="1">
      <alignment horizontal="center"/>
    </xf>
    <xf numFmtId="180" fontId="4" fillId="10" borderId="23" xfId="0" applyNumberFormat="1" applyFont="1" applyFill="1" applyBorder="1" applyAlignment="1">
      <alignment horizontal="center"/>
    </xf>
    <xf numFmtId="0" fontId="4" fillId="9" borderId="15" xfId="0" applyFont="1" applyFill="1" applyBorder="1" applyAlignment="1">
      <alignment horizontal="center" vertical="center"/>
    </xf>
    <xf numFmtId="180" fontId="4" fillId="10" borderId="21" xfId="0" applyNumberFormat="1" applyFont="1" applyFill="1" applyBorder="1" applyAlignment="1">
      <alignment horizontal="center"/>
    </xf>
    <xf numFmtId="180" fontId="4" fillId="9" borderId="23" xfId="0" applyNumberFormat="1" applyFont="1" applyFill="1" applyBorder="1" applyAlignment="1">
      <alignment horizontal="center"/>
    </xf>
    <xf numFmtId="0" fontId="4" fillId="8" borderId="25" xfId="0" applyFont="1" applyFill="1" applyBorder="1" applyAlignment="1">
      <alignment horizontal="center"/>
    </xf>
    <xf numFmtId="0" fontId="4" fillId="4" borderId="25" xfId="0" applyFont="1" applyFill="1" applyBorder="1" applyAlignment="1">
      <alignment horizontal="center"/>
    </xf>
    <xf numFmtId="0" fontId="4" fillId="9" borderId="25" xfId="0" applyFont="1" applyFill="1" applyBorder="1" applyAlignment="1">
      <alignment horizontal="center" vertical="center"/>
    </xf>
    <xf numFmtId="180" fontId="4" fillId="4" borderId="25" xfId="0" applyNumberFormat="1" applyFont="1" applyFill="1" applyBorder="1" applyAlignment="1">
      <alignment horizontal="center"/>
    </xf>
    <xf numFmtId="0" fontId="4" fillId="0" borderId="19" xfId="0" applyFont="1" applyBorder="1"/>
    <xf numFmtId="180" fontId="4" fillId="8" borderId="19" xfId="0" applyNumberFormat="1" applyFont="1" applyFill="1" applyBorder="1" applyAlignment="1">
      <alignment horizontal="center"/>
    </xf>
    <xf numFmtId="0" fontId="4" fillId="5" borderId="19" xfId="0" applyFont="1" applyFill="1" applyBorder="1" applyAlignment="1">
      <alignment horizontal="center"/>
    </xf>
    <xf numFmtId="0" fontId="5" fillId="0" borderId="26" xfId="0" applyFont="1" applyBorder="1" applyAlignment="1">
      <alignment horizontal="center"/>
    </xf>
    <xf numFmtId="0" fontId="5" fillId="0" borderId="27" xfId="0" applyFont="1" applyBorder="1" applyAlignment="1">
      <alignment horizontal="center"/>
    </xf>
    <xf numFmtId="0" fontId="4" fillId="0" borderId="17" xfId="0" applyFont="1" applyBorder="1" applyAlignment="1">
      <alignment vertical="center"/>
    </xf>
    <xf numFmtId="0" fontId="5" fillId="0" borderId="30" xfId="0" applyFont="1" applyBorder="1" applyAlignment="1">
      <alignment horizontal="center" vertical="center"/>
    </xf>
    <xf numFmtId="0" fontId="4" fillId="0" borderId="26" xfId="0" applyFont="1" applyBorder="1" applyAlignment="1">
      <alignment horizontal="center" vertical="center"/>
    </xf>
    <xf numFmtId="0" fontId="9" fillId="0" borderId="15" xfId="0" applyFont="1" applyBorder="1" applyAlignment="1">
      <alignment horizontal="center" vertical="center" wrapText="1" readingOrder="1"/>
    </xf>
    <xf numFmtId="0" fontId="9" fillId="0" borderId="15" xfId="0" applyFont="1" applyBorder="1" applyAlignment="1">
      <alignment horizontal="left" vertical="center" wrapText="1" readingOrder="1"/>
    </xf>
    <xf numFmtId="0" fontId="4" fillId="0" borderId="31" xfId="0" applyFont="1" applyBorder="1" applyAlignment="1">
      <alignment horizontal="center" vertical="center"/>
    </xf>
    <xf numFmtId="178" fontId="4" fillId="8" borderId="21" xfId="0" applyNumberFormat="1" applyFont="1" applyFill="1" applyBorder="1" applyAlignment="1">
      <alignment horizontal="center" vertical="center"/>
    </xf>
    <xf numFmtId="178" fontId="4" fillId="4" borderId="21" xfId="0" applyNumberFormat="1" applyFont="1" applyFill="1" applyBorder="1" applyAlignment="1">
      <alignment horizontal="center" vertical="center"/>
    </xf>
    <xf numFmtId="180" fontId="4" fillId="4" borderId="15" xfId="0" applyNumberFormat="1" applyFont="1" applyFill="1" applyBorder="1" applyAlignment="1">
      <alignment horizontal="center"/>
    </xf>
    <xf numFmtId="0" fontId="4" fillId="0" borderId="26" xfId="0" applyFont="1" applyBorder="1" applyAlignment="1">
      <alignment horizontal="center"/>
    </xf>
    <xf numFmtId="0" fontId="4" fillId="0" borderId="31" xfId="0" applyFont="1" applyBorder="1" applyAlignment="1">
      <alignment horizontal="center"/>
    </xf>
    <xf numFmtId="0" fontId="4" fillId="0" borderId="19" xfId="0" applyFont="1" applyBorder="1" applyAlignment="1">
      <alignment wrapText="1"/>
    </xf>
    <xf numFmtId="180" fontId="4" fillId="10" borderId="19" xfId="0" applyNumberFormat="1" applyFont="1" applyFill="1" applyBorder="1" applyAlignment="1">
      <alignment horizontal="center"/>
    </xf>
    <xf numFmtId="177" fontId="4" fillId="8" borderId="15" xfId="1" applyNumberFormat="1" applyFont="1" applyFill="1" applyBorder="1" applyAlignment="1">
      <alignment horizontal="center"/>
    </xf>
    <xf numFmtId="177" fontId="4" fillId="5" borderId="15" xfId="1" applyNumberFormat="1" applyFont="1" applyFill="1" applyBorder="1" applyAlignment="1">
      <alignment horizontal="center"/>
    </xf>
    <xf numFmtId="177" fontId="4" fillId="9" borderId="15" xfId="1" applyNumberFormat="1" applyFont="1" applyFill="1" applyBorder="1" applyAlignment="1">
      <alignment horizontal="center"/>
    </xf>
    <xf numFmtId="1" fontId="4" fillId="8" borderId="15" xfId="0" applyNumberFormat="1" applyFont="1" applyFill="1" applyBorder="1" applyAlignment="1">
      <alignment horizontal="center"/>
    </xf>
    <xf numFmtId="1" fontId="4" fillId="9" borderId="15" xfId="0" applyNumberFormat="1" applyFont="1" applyFill="1" applyBorder="1" applyAlignment="1">
      <alignment horizontal="center"/>
    </xf>
    <xf numFmtId="180" fontId="4" fillId="5" borderId="25" xfId="0" applyNumberFormat="1" applyFont="1" applyFill="1" applyBorder="1" applyAlignment="1">
      <alignment horizontal="center"/>
    </xf>
    <xf numFmtId="0" fontId="4" fillId="0" borderId="15" xfId="0" applyFont="1" applyBorder="1" applyAlignment="1">
      <alignment vertical="center" wrapText="1"/>
    </xf>
    <xf numFmtId="0" fontId="4" fillId="5" borderId="15" xfId="0" applyFont="1" applyFill="1" applyBorder="1" applyAlignment="1">
      <alignment horizontal="center" vertical="center"/>
    </xf>
    <xf numFmtId="0" fontId="4" fillId="5" borderId="21" xfId="0" applyFont="1" applyFill="1" applyBorder="1" applyAlignment="1">
      <alignment horizontal="center" vertical="center"/>
    </xf>
    <xf numFmtId="0" fontId="4" fillId="5" borderId="23" xfId="0" applyFont="1" applyFill="1" applyBorder="1" applyAlignment="1">
      <alignment horizontal="center" vertical="center"/>
    </xf>
    <xf numFmtId="0" fontId="4" fillId="0" borderId="25" xfId="0" applyFont="1" applyBorder="1" applyAlignment="1">
      <alignment vertical="center" wrapText="1"/>
    </xf>
    <xf numFmtId="14" fontId="4" fillId="8" borderId="25" xfId="0" applyNumberFormat="1" applyFont="1" applyFill="1" applyBorder="1" applyAlignment="1">
      <alignment horizontal="center" vertical="center"/>
    </xf>
    <xf numFmtId="0" fontId="4" fillId="5" borderId="25" xfId="0" applyFont="1" applyFill="1" applyBorder="1" applyAlignment="1">
      <alignment horizontal="center" vertical="center"/>
    </xf>
    <xf numFmtId="14" fontId="4" fillId="4" borderId="25" xfId="0" applyNumberFormat="1" applyFont="1" applyFill="1" applyBorder="1" applyAlignment="1">
      <alignment horizontal="center" vertical="center"/>
    </xf>
    <xf numFmtId="181" fontId="4" fillId="8" borderId="15" xfId="0" applyNumberFormat="1" applyFont="1" applyFill="1" applyBorder="1" applyAlignment="1">
      <alignment horizontal="center" vertical="center"/>
    </xf>
    <xf numFmtId="181" fontId="4" fillId="8" borderId="21" xfId="0" applyNumberFormat="1" applyFont="1" applyFill="1" applyBorder="1" applyAlignment="1">
      <alignment horizontal="center" vertical="center"/>
    </xf>
    <xf numFmtId="0" fontId="4" fillId="0" borderId="20" xfId="0" applyFont="1" applyBorder="1" applyAlignment="1">
      <alignment horizontal="center" vertical="center"/>
    </xf>
    <xf numFmtId="180" fontId="4" fillId="8" borderId="23" xfId="0" applyNumberFormat="1" applyFont="1" applyFill="1" applyBorder="1" applyAlignment="1">
      <alignment horizontal="center" vertical="center"/>
    </xf>
    <xf numFmtId="180" fontId="4" fillId="9" borderId="23" xfId="0" applyNumberFormat="1" applyFont="1" applyFill="1" applyBorder="1" applyAlignment="1">
      <alignment horizontal="center" vertical="center"/>
    </xf>
    <xf numFmtId="180" fontId="4" fillId="8" borderId="25" xfId="0" applyNumberFormat="1" applyFont="1" applyFill="1" applyBorder="1" applyAlignment="1">
      <alignment horizontal="center" vertical="center"/>
    </xf>
    <xf numFmtId="180" fontId="4" fillId="9" borderId="25" xfId="0" applyNumberFormat="1" applyFont="1" applyFill="1" applyBorder="1" applyAlignment="1">
      <alignment horizontal="center" vertical="center"/>
    </xf>
    <xf numFmtId="177" fontId="4" fillId="8" borderId="15" xfId="0" applyNumberFormat="1" applyFont="1" applyFill="1" applyBorder="1" applyAlignment="1">
      <alignment horizontal="center" vertical="center"/>
    </xf>
    <xf numFmtId="177" fontId="4" fillId="9" borderId="15" xfId="0" applyNumberFormat="1" applyFont="1" applyFill="1" applyBorder="1" applyAlignment="1">
      <alignment horizontal="center" vertical="center"/>
    </xf>
    <xf numFmtId="184" fontId="4" fillId="9" borderId="23" xfId="0" applyNumberFormat="1" applyFont="1" applyFill="1" applyBorder="1" applyAlignment="1">
      <alignment horizontal="center" vertical="center"/>
    </xf>
    <xf numFmtId="177" fontId="4" fillId="8" borderId="21" xfId="0" applyNumberFormat="1" applyFont="1" applyFill="1" applyBorder="1" applyAlignment="1">
      <alignment horizontal="center" vertical="center"/>
    </xf>
    <xf numFmtId="177" fontId="4" fillId="9" borderId="21" xfId="0" applyNumberFormat="1" applyFont="1" applyFill="1" applyBorder="1" applyAlignment="1">
      <alignment horizontal="center" vertical="center"/>
    </xf>
    <xf numFmtId="177" fontId="4" fillId="8" borderId="23" xfId="0" applyNumberFormat="1" applyFont="1" applyFill="1" applyBorder="1" applyAlignment="1">
      <alignment horizontal="center" vertical="center"/>
    </xf>
    <xf numFmtId="177" fontId="4" fillId="9" borderId="23" xfId="0" applyNumberFormat="1" applyFont="1" applyFill="1" applyBorder="1" applyAlignment="1">
      <alignment horizontal="center" vertical="center"/>
    </xf>
    <xf numFmtId="182" fontId="4" fillId="8" borderId="25" xfId="0" applyNumberFormat="1" applyFont="1" applyFill="1" applyBorder="1" applyAlignment="1">
      <alignment horizontal="center" vertical="center"/>
    </xf>
    <xf numFmtId="182" fontId="4" fillId="9" borderId="25" xfId="0" applyNumberFormat="1" applyFont="1" applyFill="1" applyBorder="1" applyAlignment="1">
      <alignment horizontal="center" vertical="center"/>
    </xf>
    <xf numFmtId="0" fontId="4" fillId="0" borderId="20" xfId="0" applyFont="1" applyBorder="1" applyAlignment="1">
      <alignment vertical="center"/>
    </xf>
    <xf numFmtId="180" fontId="4" fillId="8" borderId="20" xfId="0" applyNumberFormat="1" applyFont="1" applyFill="1" applyBorder="1" applyAlignment="1">
      <alignment horizontal="center" vertical="center"/>
    </xf>
    <xf numFmtId="0" fontId="4" fillId="5" borderId="20" xfId="0" applyFont="1" applyFill="1" applyBorder="1" applyAlignment="1">
      <alignment horizontal="center" vertical="center"/>
    </xf>
    <xf numFmtId="180" fontId="4" fillId="9" borderId="20" xfId="0" applyNumberFormat="1" applyFont="1" applyFill="1" applyBorder="1" applyAlignment="1">
      <alignment horizontal="center" vertical="center"/>
    </xf>
    <xf numFmtId="0" fontId="4" fillId="0" borderId="19" xfId="0" applyFont="1" applyBorder="1" applyAlignment="1">
      <alignment vertical="center"/>
    </xf>
    <xf numFmtId="180" fontId="4" fillId="8" borderId="19" xfId="0" applyNumberFormat="1" applyFont="1" applyFill="1" applyBorder="1" applyAlignment="1">
      <alignment horizontal="center" vertical="center"/>
    </xf>
    <xf numFmtId="0" fontId="4" fillId="5" borderId="19" xfId="0" applyFont="1" applyFill="1" applyBorder="1" applyAlignment="1">
      <alignment horizontal="center" vertical="center"/>
    </xf>
    <xf numFmtId="180" fontId="4" fillId="9" borderId="19" xfId="0" applyNumberFormat="1" applyFont="1" applyFill="1" applyBorder="1" applyAlignment="1">
      <alignment horizontal="center" vertical="center"/>
    </xf>
    <xf numFmtId="0" fontId="4" fillId="0" borderId="18" xfId="0" applyFont="1" applyBorder="1" applyAlignment="1">
      <alignment vertical="center"/>
    </xf>
    <xf numFmtId="181" fontId="4" fillId="8" borderId="18" xfId="0" applyNumberFormat="1" applyFont="1" applyFill="1" applyBorder="1" applyAlignment="1">
      <alignment horizontal="center" vertical="center"/>
    </xf>
    <xf numFmtId="0" fontId="4" fillId="5" borderId="18" xfId="0" applyFont="1" applyFill="1" applyBorder="1" applyAlignment="1">
      <alignment horizontal="center" vertical="center"/>
    </xf>
    <xf numFmtId="0" fontId="4" fillId="4" borderId="18" xfId="0" applyFont="1" applyFill="1" applyBorder="1" applyAlignment="1">
      <alignment horizontal="center" vertical="center"/>
    </xf>
    <xf numFmtId="177" fontId="4" fillId="8" borderId="20" xfId="0" applyNumberFormat="1" applyFont="1" applyFill="1" applyBorder="1" applyAlignment="1">
      <alignment horizontal="center" vertical="center"/>
    </xf>
    <xf numFmtId="177" fontId="4" fillId="9" borderId="20" xfId="0" applyNumberFormat="1" applyFont="1" applyFill="1" applyBorder="1" applyAlignment="1">
      <alignment horizontal="center" vertical="center"/>
    </xf>
    <xf numFmtId="181" fontId="4" fillId="8" borderId="25" xfId="0" applyNumberFormat="1" applyFont="1" applyFill="1" applyBorder="1" applyAlignment="1">
      <alignment horizontal="center" vertical="center"/>
    </xf>
    <xf numFmtId="12" fontId="4" fillId="9" borderId="23" xfId="0" applyNumberFormat="1" applyFont="1" applyFill="1" applyBorder="1" applyAlignment="1">
      <alignment horizontal="center" vertical="center"/>
    </xf>
    <xf numFmtId="181" fontId="4" fillId="4" borderId="15" xfId="0" applyNumberFormat="1" applyFont="1" applyFill="1" applyBorder="1" applyAlignment="1">
      <alignment horizontal="center" vertical="center"/>
    </xf>
    <xf numFmtId="0" fontId="4" fillId="0" borderId="32" xfId="0" applyFont="1" applyBorder="1" applyAlignment="1">
      <alignment horizontal="center" vertical="center"/>
    </xf>
    <xf numFmtId="0" fontId="4" fillId="0" borderId="29" xfId="0" applyFont="1" applyBorder="1" applyAlignment="1">
      <alignment horizontal="center" vertical="center"/>
    </xf>
    <xf numFmtId="180" fontId="4" fillId="8" borderId="15" xfId="0" applyNumberFormat="1" applyFont="1" applyFill="1" applyBorder="1" applyAlignment="1">
      <alignment horizontal="center" vertical="center"/>
    </xf>
    <xf numFmtId="180" fontId="4" fillId="5" borderId="15" xfId="0" applyNumberFormat="1" applyFont="1" applyFill="1" applyBorder="1" applyAlignment="1">
      <alignment horizontal="center" vertical="center"/>
    </xf>
    <xf numFmtId="180" fontId="4" fillId="9" borderId="15" xfId="0" applyNumberFormat="1" applyFont="1" applyFill="1" applyBorder="1" applyAlignment="1">
      <alignment horizontal="center" vertical="center"/>
    </xf>
    <xf numFmtId="181" fontId="4" fillId="9" borderId="21" xfId="0" applyNumberFormat="1" applyFont="1" applyFill="1" applyBorder="1" applyAlignment="1">
      <alignment horizontal="center" vertical="center"/>
    </xf>
    <xf numFmtId="181" fontId="4" fillId="9" borderId="0" xfId="0" applyNumberFormat="1" applyFont="1" applyFill="1" applyAlignment="1">
      <alignment horizontal="center" vertical="center"/>
    </xf>
    <xf numFmtId="177" fontId="4" fillId="4" borderId="23" xfId="0" applyNumberFormat="1" applyFont="1" applyFill="1" applyBorder="1" applyAlignment="1">
      <alignment horizontal="center" vertical="center"/>
    </xf>
    <xf numFmtId="180" fontId="4" fillId="5" borderId="25" xfId="0" applyNumberFormat="1" applyFont="1" applyFill="1" applyBorder="1" applyAlignment="1">
      <alignment horizontal="center" vertical="center"/>
    </xf>
    <xf numFmtId="180" fontId="4" fillId="8" borderId="21" xfId="0" applyNumberFormat="1" applyFont="1" applyFill="1" applyBorder="1" applyAlignment="1">
      <alignment horizontal="center" vertical="center"/>
    </xf>
    <xf numFmtId="180" fontId="4" fillId="5" borderId="21" xfId="0" applyNumberFormat="1" applyFont="1" applyFill="1" applyBorder="1" applyAlignment="1">
      <alignment horizontal="center" vertical="center"/>
    </xf>
    <xf numFmtId="180" fontId="4" fillId="9" borderId="21" xfId="0" applyNumberFormat="1" applyFont="1" applyFill="1" applyBorder="1" applyAlignment="1">
      <alignment horizontal="center" vertical="center"/>
    </xf>
    <xf numFmtId="180" fontId="4" fillId="5" borderId="23" xfId="0" applyNumberFormat="1" applyFont="1" applyFill="1" applyBorder="1" applyAlignment="1">
      <alignment horizontal="center" vertical="center"/>
    </xf>
    <xf numFmtId="0" fontId="6" fillId="5" borderId="21" xfId="0" applyFont="1" applyFill="1" applyBorder="1" applyAlignment="1">
      <alignment horizontal="center" vertical="center"/>
    </xf>
    <xf numFmtId="0" fontId="6" fillId="5" borderId="23" xfId="0" applyFont="1" applyFill="1" applyBorder="1" applyAlignment="1">
      <alignment horizontal="center" vertical="center"/>
    </xf>
    <xf numFmtId="0" fontId="4" fillId="10" borderId="25" xfId="0" applyFont="1" applyFill="1" applyBorder="1" applyAlignment="1">
      <alignment horizontal="center" vertical="center"/>
    </xf>
    <xf numFmtId="0" fontId="4" fillId="0" borderId="28" xfId="0" applyFont="1" applyBorder="1" applyAlignment="1">
      <alignment horizontal="center" vertical="center"/>
    </xf>
    <xf numFmtId="0" fontId="4" fillId="8" borderId="19" xfId="0" applyFont="1" applyFill="1" applyBorder="1" applyAlignment="1">
      <alignment horizontal="center" vertical="center"/>
    </xf>
    <xf numFmtId="0" fontId="4" fillId="4" borderId="19" xfId="0" applyFont="1" applyFill="1" applyBorder="1" applyAlignment="1">
      <alignment horizontal="center" vertical="center"/>
    </xf>
    <xf numFmtId="177" fontId="4" fillId="8" borderId="25" xfId="0" applyNumberFormat="1" applyFont="1" applyFill="1" applyBorder="1" applyAlignment="1">
      <alignment horizontal="center" vertical="center"/>
    </xf>
    <xf numFmtId="177" fontId="4" fillId="9" borderId="25" xfId="0" applyNumberFormat="1" applyFont="1" applyFill="1" applyBorder="1" applyAlignment="1">
      <alignment horizontal="center" vertical="center"/>
    </xf>
    <xf numFmtId="180" fontId="4" fillId="4" borderId="25" xfId="0" applyNumberFormat="1" applyFont="1" applyFill="1" applyBorder="1" applyAlignment="1">
      <alignment horizontal="center" vertical="center"/>
    </xf>
    <xf numFmtId="180" fontId="4" fillId="5" borderId="19" xfId="0" applyNumberFormat="1" applyFont="1" applyFill="1" applyBorder="1" applyAlignment="1">
      <alignment horizontal="center" vertical="center"/>
    </xf>
    <xf numFmtId="180" fontId="4" fillId="5" borderId="20" xfId="0" applyNumberFormat="1" applyFont="1" applyFill="1" applyBorder="1" applyAlignment="1">
      <alignment horizontal="center" vertical="center"/>
    </xf>
    <xf numFmtId="0" fontId="6" fillId="5" borderId="15" xfId="0" applyFont="1" applyFill="1" applyBorder="1" applyAlignment="1">
      <alignment horizontal="center" vertical="center"/>
    </xf>
    <xf numFmtId="181" fontId="4" fillId="4" borderId="25" xfId="0" applyNumberFormat="1" applyFont="1" applyFill="1" applyBorder="1" applyAlignment="1">
      <alignment horizontal="center" vertical="center"/>
    </xf>
    <xf numFmtId="0" fontId="4" fillId="0" borderId="17" xfId="0" applyFont="1" applyBorder="1" applyAlignment="1">
      <alignment horizontal="center" vertical="center"/>
    </xf>
    <xf numFmtId="0" fontId="4" fillId="0" borderId="33" xfId="0" applyFont="1" applyBorder="1" applyAlignment="1">
      <alignment horizontal="center" vertical="center"/>
    </xf>
    <xf numFmtId="180" fontId="4" fillId="8" borderId="17" xfId="0" applyNumberFormat="1" applyFont="1" applyFill="1" applyBorder="1" applyAlignment="1">
      <alignment horizontal="center" vertical="center"/>
    </xf>
    <xf numFmtId="180" fontId="4" fillId="5" borderId="17" xfId="0" applyNumberFormat="1" applyFont="1" applyFill="1" applyBorder="1" applyAlignment="1">
      <alignment horizontal="center" vertical="center"/>
    </xf>
    <xf numFmtId="180" fontId="4" fillId="4" borderId="17" xfId="0" applyNumberFormat="1" applyFont="1" applyFill="1" applyBorder="1" applyAlignment="1">
      <alignment horizontal="center" vertical="center"/>
    </xf>
    <xf numFmtId="180" fontId="4" fillId="4" borderId="19" xfId="0" applyNumberFormat="1" applyFont="1" applyFill="1" applyBorder="1" applyAlignment="1">
      <alignment horizontal="center" vertical="center"/>
    </xf>
    <xf numFmtId="180" fontId="4" fillId="4" borderId="21" xfId="0" applyNumberFormat="1" applyFont="1" applyFill="1" applyBorder="1" applyAlignment="1">
      <alignment horizontal="center" vertical="center"/>
    </xf>
    <xf numFmtId="177" fontId="4" fillId="8" borderId="17" xfId="0" applyNumberFormat="1" applyFont="1" applyFill="1" applyBorder="1" applyAlignment="1">
      <alignment horizontal="center" vertical="center"/>
    </xf>
    <xf numFmtId="0" fontId="6" fillId="5" borderId="17" xfId="0" applyFont="1" applyFill="1" applyBorder="1" applyAlignment="1">
      <alignment horizontal="center" vertical="center"/>
    </xf>
    <xf numFmtId="0" fontId="4" fillId="5" borderId="17" xfId="0" applyFont="1" applyFill="1" applyBorder="1" applyAlignment="1">
      <alignment horizontal="center" vertical="center"/>
    </xf>
    <xf numFmtId="177" fontId="4" fillId="9" borderId="17" xfId="0" applyNumberFormat="1" applyFont="1" applyFill="1" applyBorder="1" applyAlignment="1">
      <alignment horizontal="center" vertical="center"/>
    </xf>
    <xf numFmtId="176" fontId="4" fillId="8" borderId="15" xfId="0" applyNumberFormat="1" applyFont="1" applyFill="1" applyBorder="1" applyAlignment="1">
      <alignment horizontal="center" vertical="center"/>
    </xf>
    <xf numFmtId="176" fontId="4" fillId="9" borderId="15" xfId="0" applyNumberFormat="1" applyFont="1" applyFill="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181" fontId="4" fillId="4" borderId="21" xfId="0" applyNumberFormat="1" applyFont="1" applyFill="1" applyBorder="1" applyAlignment="1">
      <alignment horizontal="center" vertical="center"/>
    </xf>
    <xf numFmtId="181" fontId="4" fillId="8" borderId="19" xfId="0" applyNumberFormat="1" applyFont="1" applyFill="1" applyBorder="1" applyAlignment="1">
      <alignment horizontal="center" vertical="center"/>
    </xf>
    <xf numFmtId="181" fontId="4" fillId="4" borderId="19" xfId="0" applyNumberFormat="1" applyFont="1" applyFill="1" applyBorder="1" applyAlignment="1">
      <alignment horizontal="center" vertical="center"/>
    </xf>
    <xf numFmtId="56" fontId="4" fillId="0" borderId="15" xfId="0" applyNumberFormat="1" applyFont="1" applyBorder="1" applyAlignment="1">
      <alignment vertical="center"/>
    </xf>
    <xf numFmtId="12" fontId="4" fillId="8" borderId="15" xfId="0" applyNumberFormat="1" applyFont="1" applyFill="1" applyBorder="1" applyAlignment="1">
      <alignment horizontal="center" vertical="center"/>
    </xf>
    <xf numFmtId="12" fontId="4" fillId="9" borderId="15" xfId="0" applyNumberFormat="1" applyFont="1" applyFill="1" applyBorder="1" applyAlignment="1">
      <alignment horizontal="center" vertical="center"/>
    </xf>
    <xf numFmtId="177" fontId="4" fillId="8" borderId="18" xfId="0" applyNumberFormat="1" applyFont="1" applyFill="1" applyBorder="1" applyAlignment="1">
      <alignment horizontal="center" vertical="center"/>
    </xf>
    <xf numFmtId="177" fontId="4" fillId="9" borderId="18" xfId="0" applyNumberFormat="1" applyFont="1" applyFill="1" applyBorder="1" applyAlignment="1">
      <alignment horizontal="center" vertical="center"/>
    </xf>
    <xf numFmtId="181" fontId="4" fillId="9" borderId="18" xfId="0" applyNumberFormat="1" applyFont="1" applyFill="1" applyBorder="1" applyAlignment="1">
      <alignment horizontal="center" vertical="center"/>
    </xf>
    <xf numFmtId="9" fontId="4" fillId="8" borderId="21" xfId="1" applyFont="1" applyFill="1" applyBorder="1" applyAlignment="1">
      <alignment horizontal="center"/>
    </xf>
    <xf numFmtId="9" fontId="4" fillId="9" borderId="21" xfId="1" applyFont="1" applyFill="1" applyBorder="1" applyAlignment="1">
      <alignment horizontal="center"/>
    </xf>
    <xf numFmtId="9" fontId="4" fillId="8" borderId="23" xfId="1" applyFont="1" applyFill="1" applyBorder="1" applyAlignment="1">
      <alignment horizontal="center"/>
    </xf>
    <xf numFmtId="9" fontId="4" fillId="9" borderId="23" xfId="1" applyFont="1" applyFill="1" applyBorder="1" applyAlignment="1">
      <alignment horizontal="center"/>
    </xf>
    <xf numFmtId="0" fontId="5" fillId="7" borderId="19" xfId="0" applyFont="1" applyFill="1" applyBorder="1" applyAlignment="1">
      <alignment horizontal="center" vertical="center"/>
    </xf>
    <xf numFmtId="0" fontId="8" fillId="0" borderId="25" xfId="0" applyFont="1" applyBorder="1" applyAlignment="1">
      <alignment vertical="center"/>
    </xf>
    <xf numFmtId="0" fontId="4" fillId="0" borderId="21" xfId="0" applyFont="1" applyBorder="1" applyAlignment="1">
      <alignment vertical="center" wrapText="1"/>
    </xf>
    <xf numFmtId="181" fontId="4" fillId="8" borderId="23" xfId="0" applyNumberFormat="1" applyFont="1" applyFill="1" applyBorder="1" applyAlignment="1">
      <alignment horizontal="center" vertical="center"/>
    </xf>
    <xf numFmtId="0" fontId="5" fillId="7" borderId="26" xfId="0" applyFont="1" applyFill="1" applyBorder="1" applyAlignment="1">
      <alignment horizontal="center" vertical="center"/>
    </xf>
    <xf numFmtId="181" fontId="4" fillId="5" borderId="15" xfId="0" applyNumberFormat="1" applyFont="1" applyFill="1" applyBorder="1" applyAlignment="1">
      <alignment horizontal="center" vertical="center"/>
    </xf>
    <xf numFmtId="181" fontId="4" fillId="5" borderId="21" xfId="0" applyNumberFormat="1" applyFont="1" applyFill="1" applyBorder="1" applyAlignment="1">
      <alignment horizontal="center" vertical="center"/>
    </xf>
    <xf numFmtId="180" fontId="4" fillId="4" borderId="23" xfId="0" applyNumberFormat="1" applyFont="1" applyFill="1" applyBorder="1" applyAlignment="1">
      <alignment horizontal="center" vertical="center"/>
    </xf>
    <xf numFmtId="176" fontId="4" fillId="4" borderId="1" xfId="0" applyNumberFormat="1" applyFont="1" applyFill="1" applyBorder="1" applyAlignment="1">
      <alignment horizontal="center" vertical="center"/>
    </xf>
    <xf numFmtId="38" fontId="4" fillId="4" borderId="1" xfId="6" applyFont="1" applyFill="1" applyBorder="1" applyAlignment="1">
      <alignment horizontal="center" vertical="center"/>
    </xf>
    <xf numFmtId="185" fontId="4" fillId="8" borderId="25" xfId="0" applyNumberFormat="1" applyFont="1" applyFill="1" applyBorder="1" applyAlignment="1">
      <alignment horizontal="center" vertical="center"/>
    </xf>
    <xf numFmtId="185" fontId="4" fillId="9" borderId="25"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8" fillId="0" borderId="21" xfId="0" applyFont="1" applyBorder="1"/>
    <xf numFmtId="0" fontId="8" fillId="0" borderId="23" xfId="0" applyFont="1" applyBorder="1" applyAlignment="1">
      <alignment vertical="center"/>
    </xf>
    <xf numFmtId="180" fontId="4" fillId="4" borderId="15" xfId="0" applyNumberFormat="1" applyFont="1" applyFill="1" applyBorder="1" applyAlignment="1">
      <alignment horizontal="center" vertical="center"/>
    </xf>
    <xf numFmtId="181" fontId="4" fillId="9" borderId="23" xfId="0" applyNumberFormat="1" applyFont="1" applyFill="1" applyBorder="1" applyAlignment="1">
      <alignment horizontal="center" vertical="center"/>
    </xf>
    <xf numFmtId="181" fontId="4" fillId="9" borderId="25" xfId="0" applyNumberFormat="1" applyFont="1" applyFill="1" applyBorder="1" applyAlignment="1">
      <alignment horizontal="center" vertical="center"/>
    </xf>
    <xf numFmtId="0" fontId="4" fillId="0" borderId="23" xfId="0" applyFont="1" applyBorder="1" applyAlignment="1">
      <alignment vertical="center" wrapText="1"/>
    </xf>
    <xf numFmtId="181" fontId="4" fillId="5" borderId="25" xfId="0" applyNumberFormat="1" applyFont="1" applyFill="1" applyBorder="1" applyAlignment="1">
      <alignment horizontal="center" vertical="center"/>
    </xf>
    <xf numFmtId="181" fontId="4" fillId="9" borderId="21" xfId="0" applyNumberFormat="1" applyFont="1" applyFill="1" applyBorder="1" applyAlignment="1">
      <alignment horizontal="center"/>
    </xf>
    <xf numFmtId="181" fontId="4" fillId="5" borderId="1" xfId="0" applyNumberFormat="1" applyFont="1" applyFill="1" applyBorder="1" applyAlignment="1">
      <alignment horizontal="center"/>
    </xf>
    <xf numFmtId="181" fontId="4" fillId="8" borderId="1" xfId="0" applyNumberFormat="1" applyFont="1" applyFill="1" applyBorder="1" applyAlignment="1">
      <alignment horizontal="center"/>
    </xf>
    <xf numFmtId="181" fontId="4" fillId="9" borderId="1" xfId="0" applyNumberFormat="1" applyFont="1" applyFill="1" applyBorder="1" applyAlignment="1">
      <alignment horizontal="center"/>
    </xf>
    <xf numFmtId="181" fontId="4" fillId="8" borderId="23" xfId="0" applyNumberFormat="1" applyFont="1" applyFill="1" applyBorder="1" applyAlignment="1">
      <alignment horizontal="center"/>
    </xf>
    <xf numFmtId="181" fontId="4" fillId="5" borderId="23" xfId="0" applyNumberFormat="1" applyFont="1" applyFill="1" applyBorder="1" applyAlignment="1">
      <alignment horizontal="center"/>
    </xf>
    <xf numFmtId="181" fontId="4" fillId="9" borderId="23" xfId="0" applyNumberFormat="1" applyFont="1" applyFill="1" applyBorder="1" applyAlignment="1">
      <alignment horizontal="center"/>
    </xf>
    <xf numFmtId="181" fontId="4" fillId="8" borderId="15" xfId="0" applyNumberFormat="1" applyFont="1" applyFill="1" applyBorder="1" applyAlignment="1">
      <alignment horizontal="center"/>
    </xf>
    <xf numFmtId="181" fontId="4" fillId="9" borderId="15" xfId="0" applyNumberFormat="1" applyFont="1" applyFill="1" applyBorder="1" applyAlignment="1">
      <alignment horizontal="center"/>
    </xf>
    <xf numFmtId="181" fontId="4" fillId="8" borderId="25" xfId="0" applyNumberFormat="1" applyFont="1" applyFill="1" applyBorder="1" applyAlignment="1">
      <alignment horizontal="center"/>
    </xf>
    <xf numFmtId="181" fontId="4" fillId="5" borderId="25" xfId="0" applyNumberFormat="1" applyFont="1" applyFill="1" applyBorder="1" applyAlignment="1">
      <alignment horizontal="center"/>
    </xf>
    <xf numFmtId="181" fontId="4" fillId="9" borderId="25" xfId="0" applyNumberFormat="1" applyFont="1" applyFill="1" applyBorder="1" applyAlignment="1">
      <alignment horizontal="center"/>
    </xf>
    <xf numFmtId="181" fontId="4" fillId="8" borderId="21" xfId="0" applyNumberFormat="1" applyFont="1" applyFill="1" applyBorder="1" applyAlignment="1">
      <alignment horizontal="center"/>
    </xf>
    <xf numFmtId="181" fontId="4" fillId="5" borderId="21" xfId="0" applyNumberFormat="1" applyFont="1" applyFill="1" applyBorder="1" applyAlignment="1">
      <alignment horizontal="center"/>
    </xf>
    <xf numFmtId="181" fontId="4" fillId="4" borderId="21" xfId="0" applyNumberFormat="1" applyFont="1" applyFill="1" applyBorder="1" applyAlignment="1">
      <alignment horizontal="center"/>
    </xf>
    <xf numFmtId="181" fontId="4" fillId="9" borderId="19" xfId="0" applyNumberFormat="1" applyFont="1" applyFill="1" applyBorder="1" applyAlignment="1">
      <alignment horizontal="center" vertical="center"/>
    </xf>
    <xf numFmtId="181" fontId="4" fillId="4" borderId="18" xfId="0" applyNumberFormat="1" applyFont="1" applyFill="1" applyBorder="1" applyAlignment="1">
      <alignment horizontal="center" vertical="center"/>
    </xf>
    <xf numFmtId="0" fontId="8" fillId="0" borderId="19" xfId="0" applyFont="1" applyBorder="1" applyAlignment="1">
      <alignment horizontal="center" vertical="center"/>
    </xf>
    <xf numFmtId="0" fontId="4" fillId="0" borderId="36" xfId="0" applyFont="1" applyBorder="1" applyAlignment="1">
      <alignment horizontal="left"/>
    </xf>
    <xf numFmtId="0" fontId="6" fillId="0" borderId="37" xfId="0" applyFont="1" applyBorder="1" applyAlignment="1">
      <alignment horizontal="center"/>
    </xf>
    <xf numFmtId="0" fontId="6" fillId="0" borderId="37" xfId="0" applyFont="1" applyBorder="1"/>
    <xf numFmtId="0" fontId="6" fillId="0" borderId="24" xfId="0" applyFont="1" applyBorder="1"/>
    <xf numFmtId="0" fontId="4" fillId="0" borderId="30" xfId="0" applyFont="1" applyBorder="1" applyAlignment="1">
      <alignment horizontal="left"/>
    </xf>
    <xf numFmtId="0" fontId="6" fillId="0" borderId="8" xfId="0" applyFont="1" applyBorder="1" applyAlignment="1">
      <alignment horizontal="center"/>
    </xf>
    <xf numFmtId="0" fontId="6" fillId="0" borderId="8" xfId="0" applyFont="1" applyBorder="1"/>
    <xf numFmtId="0" fontId="6" fillId="0" borderId="22" xfId="0" applyFont="1" applyBorder="1"/>
    <xf numFmtId="0" fontId="4" fillId="0" borderId="38" xfId="0" applyFont="1" applyBorder="1" applyAlignment="1">
      <alignment horizontal="center"/>
    </xf>
    <xf numFmtId="0" fontId="4" fillId="0" borderId="39" xfId="0" applyFont="1" applyBorder="1" applyAlignment="1">
      <alignment horizontal="center"/>
    </xf>
    <xf numFmtId="0" fontId="4" fillId="0" borderId="40" xfId="0" applyFont="1" applyBorder="1" applyAlignment="1">
      <alignment horizontal="center"/>
    </xf>
    <xf numFmtId="0" fontId="4" fillId="0" borderId="41" xfId="5" applyFont="1" applyBorder="1" applyAlignment="1">
      <alignment horizontal="left" vertical="top"/>
    </xf>
    <xf numFmtId="0" fontId="14" fillId="0" borderId="5" xfId="5" applyFont="1" applyBorder="1" applyAlignment="1">
      <alignment vertical="center"/>
    </xf>
    <xf numFmtId="0" fontId="4" fillId="0" borderId="0" xfId="5" applyFont="1" applyAlignment="1">
      <alignment horizontal="left" vertical="top"/>
    </xf>
    <xf numFmtId="5" fontId="4" fillId="0" borderId="0" xfId="5" applyNumberFormat="1" applyFont="1" applyAlignment="1">
      <alignment horizontal="right" vertical="top"/>
    </xf>
    <xf numFmtId="5" fontId="4" fillId="0" borderId="0" xfId="4" applyNumberFormat="1" applyFont="1" applyAlignment="1">
      <alignment horizontal="right" vertical="top"/>
    </xf>
    <xf numFmtId="0" fontId="4" fillId="0" borderId="5" xfId="5" applyFont="1" applyBorder="1" applyAlignment="1">
      <alignment horizontal="left" vertical="top"/>
    </xf>
    <xf numFmtId="0" fontId="15" fillId="0" borderId="0" xfId="3" applyFont="1">
      <alignment vertical="center"/>
    </xf>
    <xf numFmtId="0" fontId="4" fillId="0" borderId="42" xfId="5" applyFont="1" applyBorder="1" applyAlignment="1">
      <alignment horizontal="center" vertical="center"/>
    </xf>
    <xf numFmtId="0" fontId="4" fillId="0" borderId="42" xfId="5" applyFont="1" applyBorder="1" applyAlignment="1">
      <alignment vertical="center"/>
    </xf>
    <xf numFmtId="0" fontId="4" fillId="0" borderId="6" xfId="5" applyFont="1" applyBorder="1" applyAlignment="1">
      <alignment horizontal="center" vertical="top" wrapText="1"/>
    </xf>
    <xf numFmtId="0" fontId="4" fillId="0" borderId="42" xfId="5" applyFont="1" applyBorder="1" applyAlignment="1">
      <alignment horizontal="center" vertical="top"/>
    </xf>
    <xf numFmtId="0" fontId="4" fillId="0" borderId="43" xfId="5" applyFont="1" applyBorder="1" applyAlignment="1">
      <alignment vertical="center"/>
    </xf>
    <xf numFmtId="0" fontId="4" fillId="0" borderId="0" xfId="5" applyFont="1" applyAlignment="1">
      <alignment horizontal="left" vertical="top" wrapText="1"/>
    </xf>
    <xf numFmtId="0" fontId="4" fillId="0" borderId="0" xfId="3" applyFont="1" applyAlignment="1">
      <alignment vertical="top" wrapText="1"/>
    </xf>
    <xf numFmtId="0" fontId="4" fillId="0" borderId="0" xfId="5" applyFont="1" applyAlignment="1">
      <alignment vertical="center" wrapText="1"/>
    </xf>
    <xf numFmtId="0" fontId="4" fillId="0" borderId="45" xfId="5" applyFont="1" applyBorder="1" applyAlignment="1">
      <alignment horizontal="left" vertical="top"/>
    </xf>
    <xf numFmtId="0" fontId="15" fillId="0" borderId="6" xfId="3" applyFont="1" applyBorder="1">
      <alignment vertical="center"/>
    </xf>
    <xf numFmtId="0" fontId="4" fillId="0" borderId="6" xfId="5" applyFont="1" applyBorder="1" applyAlignment="1">
      <alignment vertical="center" wrapText="1"/>
    </xf>
    <xf numFmtId="0" fontId="4" fillId="0" borderId="7" xfId="5" applyFont="1" applyBorder="1" applyAlignment="1">
      <alignment horizontal="left" vertical="top"/>
    </xf>
    <xf numFmtId="180" fontId="4" fillId="10" borderId="1" xfId="0" applyNumberFormat="1" applyFont="1" applyFill="1" applyBorder="1" applyAlignment="1">
      <alignment horizontal="center" vertical="center"/>
    </xf>
    <xf numFmtId="181" fontId="4" fillId="10" borderId="1" xfId="0" applyNumberFormat="1" applyFont="1" applyFill="1" applyBorder="1" applyAlignment="1">
      <alignment horizontal="center" vertical="center"/>
    </xf>
    <xf numFmtId="0" fontId="4" fillId="10" borderId="23" xfId="0" applyFont="1" applyFill="1" applyBorder="1" applyAlignment="1">
      <alignment horizontal="center" vertical="center"/>
    </xf>
    <xf numFmtId="180" fontId="4" fillId="10" borderId="23" xfId="0" applyNumberFormat="1" applyFont="1" applyFill="1" applyBorder="1" applyAlignment="1">
      <alignment horizontal="center" vertical="center"/>
    </xf>
    <xf numFmtId="181" fontId="4" fillId="10" borderId="23" xfId="0" applyNumberFormat="1" applyFont="1" applyFill="1" applyBorder="1" applyAlignment="1">
      <alignment horizontal="center" vertical="center"/>
    </xf>
    <xf numFmtId="0" fontId="20" fillId="0" borderId="0" xfId="0" applyFont="1"/>
    <xf numFmtId="0" fontId="21" fillId="0" borderId="0" xfId="0" applyFont="1"/>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0" fontId="19" fillId="0" borderId="0" xfId="0" applyFont="1" applyAlignment="1">
      <alignment horizontal="center" vertical="center"/>
    </xf>
    <xf numFmtId="0" fontId="19" fillId="0" borderId="50" xfId="0" applyFont="1" applyBorder="1" applyAlignment="1">
      <alignment horizontal="center" vertical="center"/>
    </xf>
    <xf numFmtId="0" fontId="19" fillId="0" borderId="51" xfId="0" applyFont="1" applyBorder="1" applyAlignment="1">
      <alignment horizontal="center" vertical="center"/>
    </xf>
    <xf numFmtId="0" fontId="19" fillId="0" borderId="52" xfId="0" applyFont="1" applyBorder="1" applyAlignment="1">
      <alignment horizontal="center" vertical="center"/>
    </xf>
    <xf numFmtId="0" fontId="19" fillId="0" borderId="53" xfId="0" applyFont="1" applyBorder="1" applyAlignment="1">
      <alignment horizontal="center" vertical="center"/>
    </xf>
    <xf numFmtId="0" fontId="4" fillId="0" borderId="0" xfId="5" applyFont="1" applyAlignment="1">
      <alignment horizontal="left" vertical="top" wrapText="1"/>
    </xf>
    <xf numFmtId="0" fontId="13" fillId="0" borderId="0" xfId="5" applyFont="1" applyAlignment="1">
      <alignment horizontal="center" vertical="center" wrapText="1"/>
    </xf>
    <xf numFmtId="5" fontId="8" fillId="0" borderId="42" xfId="4" applyNumberFormat="1" applyFont="1" applyBorder="1" applyAlignment="1">
      <alignment horizontal="center" vertical="center" wrapText="1"/>
    </xf>
    <xf numFmtId="0" fontId="4" fillId="0" borderId="43" xfId="5" applyFont="1" applyBorder="1" applyAlignment="1">
      <alignment horizontal="center" vertical="center"/>
    </xf>
    <xf numFmtId="0" fontId="4" fillId="0" borderId="33" xfId="5" applyFont="1" applyBorder="1" applyAlignment="1">
      <alignment horizontal="center" vertical="center"/>
    </xf>
    <xf numFmtId="0" fontId="4" fillId="0" borderId="44" xfId="5" applyFont="1" applyBorder="1" applyAlignment="1">
      <alignment horizontal="center" vertical="center"/>
    </xf>
    <xf numFmtId="14" fontId="8" fillId="0" borderId="42" xfId="4" applyNumberFormat="1" applyFont="1" applyBorder="1" applyAlignment="1">
      <alignment horizontal="center" vertical="center" wrapText="1"/>
    </xf>
    <xf numFmtId="0" fontId="4" fillId="0" borderId="43" xfId="5" applyFont="1" applyBorder="1" applyAlignment="1">
      <alignment horizontal="center" vertical="center" wrapText="1"/>
    </xf>
    <xf numFmtId="0" fontId="4" fillId="0" borderId="33" xfId="5" applyFont="1" applyBorder="1" applyAlignment="1">
      <alignment horizontal="center" vertical="center" wrapText="1"/>
    </xf>
    <xf numFmtId="0" fontId="4" fillId="0" borderId="44" xfId="5" applyFont="1" applyBorder="1" applyAlignment="1">
      <alignment horizontal="center" vertical="center" wrapText="1"/>
    </xf>
    <xf numFmtId="0" fontId="16" fillId="0" borderId="43" xfId="5" applyFont="1" applyBorder="1" applyAlignment="1">
      <alignment vertical="center" wrapText="1"/>
    </xf>
    <xf numFmtId="0" fontId="16" fillId="0" borderId="33" xfId="5" applyFont="1" applyBorder="1" applyAlignment="1">
      <alignment vertical="center" wrapText="1"/>
    </xf>
    <xf numFmtId="0" fontId="16" fillId="0" borderId="44" xfId="5" applyFont="1" applyBorder="1" applyAlignment="1">
      <alignment vertical="center" wrapText="1"/>
    </xf>
    <xf numFmtId="0" fontId="4" fillId="0" borderId="0" xfId="5" applyFont="1" applyAlignment="1">
      <alignment horizontal="left" vertical="center" wrapText="1"/>
    </xf>
    <xf numFmtId="0" fontId="6" fillId="0" borderId="0" xfId="5" applyFont="1" applyAlignment="1">
      <alignment horizontal="left" vertical="center" wrapText="1"/>
    </xf>
    <xf numFmtId="5" fontId="8" fillId="0" borderId="33" xfId="4" applyNumberFormat="1" applyFont="1" applyBorder="1" applyAlignment="1">
      <alignment horizontal="left" vertical="center" wrapText="1"/>
    </xf>
    <xf numFmtId="5" fontId="8" fillId="0" borderId="44" xfId="4" applyNumberFormat="1" applyFont="1" applyBorder="1" applyAlignment="1">
      <alignment horizontal="left" vertical="center" wrapText="1"/>
    </xf>
    <xf numFmtId="0" fontId="4" fillId="0" borderId="0" xfId="5" applyFont="1" applyAlignment="1">
      <alignment horizontal="center" vertical="center" wrapText="1"/>
    </xf>
  </cellXfs>
  <cellStyles count="7">
    <cellStyle name="パーセント" xfId="1" builtinId="5"/>
    <cellStyle name="ハイパーリンク" xfId="2" builtinId="8"/>
    <cellStyle name="桁区切り" xfId="6" builtinId="6"/>
    <cellStyle name="桁区切り 2" xfId="4" xr:uid="{BCE9B8E0-DB7C-4F1B-A4AF-2B8F68E646CC}"/>
    <cellStyle name="標準" xfId="0" builtinId="0"/>
    <cellStyle name="標準 2" xfId="5" xr:uid="{FA1EACED-97CD-4DA1-B0D6-78539C52D378}"/>
    <cellStyle name="標準 3" xfId="3" xr:uid="{F57979A0-0216-4381-A0D9-34FDC2E8D4C9}"/>
  </cellStyles>
  <dxfs count="0"/>
  <tableStyles count="0" defaultTableStyle="TableStyleMedium2" defaultPivotStyle="PivotStyleLight16"/>
  <colors>
    <mruColors>
      <color rgb="FFA8B7C8"/>
      <color rgb="FFFEF0F7"/>
      <color rgb="FF136B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xxx/"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xxx/"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xxx/"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mailto:jiro@xxx" TargetMode="External"/><Relationship Id="rId1" Type="http://schemas.openxmlformats.org/officeDocument/2006/relationships/hyperlink" Target="mailto:hanako@xx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FD42E-7947-40CD-B167-DEE8667DD9A9}">
  <sheetPr>
    <tabColor rgb="FFC00000"/>
  </sheetPr>
  <dimension ref="A1:J14"/>
  <sheetViews>
    <sheetView workbookViewId="0">
      <selection sqref="A1:J14"/>
    </sheetView>
  </sheetViews>
  <sheetFormatPr defaultRowHeight="18"/>
  <cols>
    <col min="1" max="1" width="9" bestFit="1" customWidth="1"/>
  </cols>
  <sheetData>
    <row r="1" spans="1:10">
      <c r="A1" s="369" t="s">
        <v>1483</v>
      </c>
      <c r="B1" s="370"/>
      <c r="C1" s="370"/>
      <c r="D1" s="370"/>
      <c r="E1" s="370"/>
      <c r="F1" s="370"/>
      <c r="G1" s="370"/>
      <c r="H1" s="370"/>
      <c r="I1" s="370"/>
      <c r="J1" s="371"/>
    </row>
    <row r="2" spans="1:10">
      <c r="A2" s="372"/>
      <c r="B2" s="373"/>
      <c r="C2" s="373"/>
      <c r="D2" s="373"/>
      <c r="E2" s="373"/>
      <c r="F2" s="373"/>
      <c r="G2" s="373"/>
      <c r="H2" s="373"/>
      <c r="I2" s="373"/>
      <c r="J2" s="374"/>
    </row>
    <row r="3" spans="1:10">
      <c r="A3" s="372"/>
      <c r="B3" s="373"/>
      <c r="C3" s="373"/>
      <c r="D3" s="373"/>
      <c r="E3" s="373"/>
      <c r="F3" s="373"/>
      <c r="G3" s="373"/>
      <c r="H3" s="373"/>
      <c r="I3" s="373"/>
      <c r="J3" s="374"/>
    </row>
    <row r="4" spans="1:10">
      <c r="A4" s="372"/>
      <c r="B4" s="373"/>
      <c r="C4" s="373"/>
      <c r="D4" s="373"/>
      <c r="E4" s="373"/>
      <c r="F4" s="373"/>
      <c r="G4" s="373"/>
      <c r="H4" s="373"/>
      <c r="I4" s="373"/>
      <c r="J4" s="374"/>
    </row>
    <row r="5" spans="1:10">
      <c r="A5" s="372"/>
      <c r="B5" s="373"/>
      <c r="C5" s="373"/>
      <c r="D5" s="373"/>
      <c r="E5" s="373"/>
      <c r="F5" s="373"/>
      <c r="G5" s="373"/>
      <c r="H5" s="373"/>
      <c r="I5" s="373"/>
      <c r="J5" s="374"/>
    </row>
    <row r="6" spans="1:10">
      <c r="A6" s="372"/>
      <c r="B6" s="373"/>
      <c r="C6" s="373"/>
      <c r="D6" s="373"/>
      <c r="E6" s="373"/>
      <c r="F6" s="373"/>
      <c r="G6" s="373"/>
      <c r="H6" s="373"/>
      <c r="I6" s="373"/>
      <c r="J6" s="374"/>
    </row>
    <row r="7" spans="1:10">
      <c r="A7" s="372"/>
      <c r="B7" s="373"/>
      <c r="C7" s="373"/>
      <c r="D7" s="373"/>
      <c r="E7" s="373"/>
      <c r="F7" s="373"/>
      <c r="G7" s="373"/>
      <c r="H7" s="373"/>
      <c r="I7" s="373"/>
      <c r="J7" s="374"/>
    </row>
    <row r="8" spans="1:10">
      <c r="A8" s="372"/>
      <c r="B8" s="373"/>
      <c r="C8" s="373"/>
      <c r="D8" s="373"/>
      <c r="E8" s="373"/>
      <c r="F8" s="373"/>
      <c r="G8" s="373"/>
      <c r="H8" s="373"/>
      <c r="I8" s="373"/>
      <c r="J8" s="374"/>
    </row>
    <row r="9" spans="1:10">
      <c r="A9" s="372"/>
      <c r="B9" s="373"/>
      <c r="C9" s="373"/>
      <c r="D9" s="373"/>
      <c r="E9" s="373"/>
      <c r="F9" s="373"/>
      <c r="G9" s="373"/>
      <c r="H9" s="373"/>
      <c r="I9" s="373"/>
      <c r="J9" s="374"/>
    </row>
    <row r="10" spans="1:10">
      <c r="A10" s="372"/>
      <c r="B10" s="373"/>
      <c r="C10" s="373"/>
      <c r="D10" s="373"/>
      <c r="E10" s="373"/>
      <c r="F10" s="373"/>
      <c r="G10" s="373"/>
      <c r="H10" s="373"/>
      <c r="I10" s="373"/>
      <c r="J10" s="374"/>
    </row>
    <row r="11" spans="1:10">
      <c r="A11" s="372"/>
      <c r="B11" s="373"/>
      <c r="C11" s="373"/>
      <c r="D11" s="373"/>
      <c r="E11" s="373"/>
      <c r="F11" s="373"/>
      <c r="G11" s="373"/>
      <c r="H11" s="373"/>
      <c r="I11" s="373"/>
      <c r="J11" s="374"/>
    </row>
    <row r="12" spans="1:10">
      <c r="A12" s="372"/>
      <c r="B12" s="373"/>
      <c r="C12" s="373"/>
      <c r="D12" s="373"/>
      <c r="E12" s="373"/>
      <c r="F12" s="373"/>
      <c r="G12" s="373"/>
      <c r="H12" s="373"/>
      <c r="I12" s="373"/>
      <c r="J12" s="374"/>
    </row>
    <row r="13" spans="1:10">
      <c r="A13" s="372"/>
      <c r="B13" s="373"/>
      <c r="C13" s="373"/>
      <c r="D13" s="373"/>
      <c r="E13" s="373"/>
      <c r="F13" s="373"/>
      <c r="G13" s="373"/>
      <c r="H13" s="373"/>
      <c r="I13" s="373"/>
      <c r="J13" s="374"/>
    </row>
    <row r="14" spans="1:10" ht="18.600000000000001" thickBot="1">
      <c r="A14" s="375"/>
      <c r="B14" s="376"/>
      <c r="C14" s="376"/>
      <c r="D14" s="376"/>
      <c r="E14" s="376"/>
      <c r="F14" s="376"/>
      <c r="G14" s="376"/>
      <c r="H14" s="376"/>
      <c r="I14" s="376"/>
      <c r="J14" s="377"/>
    </row>
  </sheetData>
  <mergeCells count="1">
    <mergeCell ref="A1:J14"/>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5B159-2AD8-4FAE-8DF6-A5E773B2789E}">
  <sheetPr>
    <tabColor theme="0" tint="-4.9989318521683403E-2"/>
  </sheetPr>
  <dimension ref="A1:P82"/>
  <sheetViews>
    <sheetView showGridLines="0" zoomScale="90" zoomScaleNormal="90" workbookViewId="0">
      <pane xSplit="5" ySplit="1" topLeftCell="F2" activePane="bottomRight" state="frozen"/>
      <selection pane="topRight" activeCell="D1" sqref="D1"/>
      <selection pane="bottomLeft" activeCell="A2" sqref="A2"/>
      <selection pane="bottomRight" activeCell="F2" sqref="F2"/>
    </sheetView>
  </sheetViews>
  <sheetFormatPr defaultColWidth="9" defaultRowHeight="14.4"/>
  <cols>
    <col min="1" max="1" width="16" style="2" bestFit="1" customWidth="1"/>
    <col min="2" max="2" width="14.69921875" style="2" bestFit="1" customWidth="1"/>
    <col min="3" max="3" width="16.69921875" style="2" bestFit="1" customWidth="1"/>
    <col min="4" max="4" width="75.19921875" style="1" customWidth="1"/>
    <col min="5" max="5" width="9" style="2" customWidth="1"/>
    <col min="6" max="6" width="17.09765625" style="2" customWidth="1"/>
    <col min="7" max="7" width="17.8984375" style="2" customWidth="1"/>
    <col min="8" max="16" width="9" style="2"/>
    <col min="17" max="16384" width="9" style="1"/>
  </cols>
  <sheetData>
    <row r="1" spans="1:16" ht="19.5" customHeight="1">
      <c r="A1" s="4" t="s">
        <v>19</v>
      </c>
      <c r="B1" s="4" t="s">
        <v>20</v>
      </c>
      <c r="C1" s="4" t="s">
        <v>21</v>
      </c>
      <c r="D1" s="5" t="s">
        <v>572</v>
      </c>
      <c r="E1" s="5" t="s">
        <v>15</v>
      </c>
      <c r="F1" s="5" t="s">
        <v>581</v>
      </c>
      <c r="G1" s="5" t="s">
        <v>14</v>
      </c>
      <c r="H1" s="5" t="s">
        <v>67</v>
      </c>
      <c r="I1" s="5" t="s">
        <v>68</v>
      </c>
      <c r="J1" s="5" t="s">
        <v>69</v>
      </c>
      <c r="K1" s="5" t="s">
        <v>70</v>
      </c>
      <c r="L1" s="5" t="s">
        <v>71</v>
      </c>
      <c r="M1" s="5" t="s">
        <v>72</v>
      </c>
      <c r="N1" s="6" t="s">
        <v>73</v>
      </c>
      <c r="O1" s="6" t="s">
        <v>74</v>
      </c>
      <c r="P1" s="6" t="s">
        <v>75</v>
      </c>
    </row>
    <row r="2" spans="1:16" customFormat="1" ht="19.5" customHeight="1">
      <c r="A2" s="116" t="s">
        <v>557</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P2" si="0">IF(H2=0, "", H2)</f>
        <v/>
      </c>
      <c r="J2" s="90" t="str">
        <f t="shared" si="0"/>
        <v/>
      </c>
      <c r="K2" s="90" t="str">
        <f t="shared" si="0"/>
        <v/>
      </c>
      <c r="L2" s="90" t="str">
        <f t="shared" si="0"/>
        <v/>
      </c>
      <c r="M2" s="90" t="str">
        <f t="shared" si="0"/>
        <v/>
      </c>
      <c r="N2" s="90" t="str">
        <f t="shared" si="0"/>
        <v/>
      </c>
      <c r="O2" s="90" t="str">
        <f t="shared" si="0"/>
        <v/>
      </c>
      <c r="P2" s="90" t="str">
        <f t="shared" si="0"/>
        <v/>
      </c>
    </row>
    <row r="3" spans="1:16" customFormat="1" ht="19.5" customHeight="1">
      <c r="A3" s="104" t="s">
        <v>557</v>
      </c>
      <c r="B3" s="104" t="s">
        <v>552</v>
      </c>
      <c r="C3" s="116" t="s">
        <v>1269</v>
      </c>
      <c r="D3" s="115" t="s">
        <v>1274</v>
      </c>
      <c r="E3" s="116" t="s">
        <v>18</v>
      </c>
      <c r="F3" s="118" t="s">
        <v>603</v>
      </c>
      <c r="G3" s="119"/>
      <c r="H3" s="173" t="str">
        <f>IF(G3=0, "", G3)</f>
        <v/>
      </c>
      <c r="I3" s="90" t="str">
        <f t="shared" ref="I3:P3" si="1">IF(H3=0, "", H3)</f>
        <v/>
      </c>
      <c r="J3" s="90" t="str">
        <f t="shared" si="1"/>
        <v/>
      </c>
      <c r="K3" s="90" t="str">
        <f t="shared" si="1"/>
        <v/>
      </c>
      <c r="L3" s="90" t="str">
        <f t="shared" si="1"/>
        <v/>
      </c>
      <c r="M3" s="90" t="str">
        <f t="shared" si="1"/>
        <v/>
      </c>
      <c r="N3" s="90" t="str">
        <f t="shared" si="1"/>
        <v/>
      </c>
      <c r="O3" s="90" t="str">
        <f t="shared" si="1"/>
        <v/>
      </c>
      <c r="P3" s="90" t="str">
        <f t="shared" si="1"/>
        <v/>
      </c>
    </row>
    <row r="4" spans="1:16" customFormat="1" ht="19.5" customHeight="1">
      <c r="A4" s="103" t="s">
        <v>553</v>
      </c>
      <c r="B4" s="103" t="s">
        <v>899</v>
      </c>
      <c r="C4" s="110" t="s">
        <v>2</v>
      </c>
      <c r="D4" s="111" t="s">
        <v>692</v>
      </c>
      <c r="E4" s="110" t="s">
        <v>18</v>
      </c>
      <c r="F4" s="122" t="s">
        <v>867</v>
      </c>
      <c r="G4" s="123"/>
      <c r="H4" s="149" t="str">
        <f t="shared" ref="H4:P5" si="2">IF(G4=0, "", G4)</f>
        <v/>
      </c>
      <c r="I4" s="149" t="str">
        <f t="shared" si="2"/>
        <v/>
      </c>
      <c r="J4" s="149" t="str">
        <f t="shared" si="2"/>
        <v/>
      </c>
      <c r="K4" s="149" t="str">
        <f t="shared" si="2"/>
        <v/>
      </c>
      <c r="L4" s="149" t="str">
        <f t="shared" si="2"/>
        <v/>
      </c>
      <c r="M4" s="149" t="str">
        <f t="shared" si="2"/>
        <v/>
      </c>
      <c r="N4" s="149" t="str">
        <f t="shared" si="2"/>
        <v/>
      </c>
      <c r="O4" s="149" t="str">
        <f t="shared" si="2"/>
        <v/>
      </c>
      <c r="P4" s="149" t="str">
        <f t="shared" si="2"/>
        <v/>
      </c>
    </row>
    <row r="5" spans="1:16" customFormat="1" ht="19.5" customHeight="1">
      <c r="A5" s="104" t="s">
        <v>553</v>
      </c>
      <c r="B5" s="104" t="s">
        <v>899</v>
      </c>
      <c r="C5" s="14" t="s">
        <v>37</v>
      </c>
      <c r="D5" s="13" t="s">
        <v>693</v>
      </c>
      <c r="E5" s="14" t="s">
        <v>18</v>
      </c>
      <c r="F5" s="73" t="s">
        <v>1143</v>
      </c>
      <c r="G5" s="15"/>
      <c r="H5" s="90" t="str">
        <f t="shared" si="2"/>
        <v/>
      </c>
      <c r="I5" s="90" t="str">
        <f t="shared" si="2"/>
        <v/>
      </c>
      <c r="J5" s="90" t="str">
        <f t="shared" si="2"/>
        <v/>
      </c>
      <c r="K5" s="90" t="str">
        <f t="shared" si="2"/>
        <v/>
      </c>
      <c r="L5" s="90" t="str">
        <f t="shared" si="2"/>
        <v/>
      </c>
      <c r="M5" s="90" t="str">
        <f t="shared" si="2"/>
        <v/>
      </c>
      <c r="N5" s="90" t="str">
        <f t="shared" si="2"/>
        <v/>
      </c>
      <c r="O5" s="90" t="str">
        <f t="shared" si="2"/>
        <v/>
      </c>
      <c r="P5" s="90" t="str">
        <f t="shared" si="2"/>
        <v/>
      </c>
    </row>
    <row r="6" spans="1:16" customFormat="1" ht="19.5" customHeight="1">
      <c r="A6" s="106" t="s">
        <v>553</v>
      </c>
      <c r="B6" s="106" t="s">
        <v>899</v>
      </c>
      <c r="C6" s="112" t="s">
        <v>57</v>
      </c>
      <c r="D6" s="113" t="s">
        <v>691</v>
      </c>
      <c r="E6" s="112" t="s">
        <v>17</v>
      </c>
      <c r="F6" s="124" t="s">
        <v>1149</v>
      </c>
      <c r="G6" s="125"/>
      <c r="H6" s="154" t="str">
        <f>IF(G6=0, "", G6)</f>
        <v/>
      </c>
      <c r="I6" s="154" t="str">
        <f t="shared" ref="I6:P6" si="3">IF(H6=0, "", H6)</f>
        <v/>
      </c>
      <c r="J6" s="154" t="str">
        <f t="shared" si="3"/>
        <v/>
      </c>
      <c r="K6" s="154" t="str">
        <f t="shared" si="3"/>
        <v/>
      </c>
      <c r="L6" s="154" t="str">
        <f t="shared" si="3"/>
        <v/>
      </c>
      <c r="M6" s="154" t="str">
        <f t="shared" si="3"/>
        <v/>
      </c>
      <c r="N6" s="154" t="str">
        <f t="shared" si="3"/>
        <v/>
      </c>
      <c r="O6" s="154" t="str">
        <f t="shared" si="3"/>
        <v/>
      </c>
      <c r="P6" s="154" t="str">
        <f t="shared" si="3"/>
        <v/>
      </c>
    </row>
    <row r="7" spans="1:16" customFormat="1" ht="19.5" customHeight="1">
      <c r="A7" s="105" t="s">
        <v>542</v>
      </c>
      <c r="B7" s="105" t="s">
        <v>899</v>
      </c>
      <c r="C7" s="101" t="s">
        <v>900</v>
      </c>
      <c r="D7" s="109" t="s">
        <v>694</v>
      </c>
      <c r="E7" s="101" t="s">
        <v>16</v>
      </c>
      <c r="F7" s="133">
        <v>0.9</v>
      </c>
      <c r="G7" s="134"/>
      <c r="H7" s="200"/>
      <c r="I7" s="200"/>
      <c r="J7" s="200"/>
      <c r="K7" s="200"/>
      <c r="L7" s="200"/>
      <c r="M7" s="200"/>
      <c r="N7" s="200"/>
      <c r="O7" s="200"/>
      <c r="P7" s="200"/>
    </row>
    <row r="8" spans="1:16" customFormat="1" ht="19.5" customHeight="1">
      <c r="A8" s="117" t="s">
        <v>542</v>
      </c>
      <c r="B8" s="116" t="s">
        <v>618</v>
      </c>
      <c r="C8" s="102" t="s">
        <v>621</v>
      </c>
      <c r="D8" s="16" t="s">
        <v>1478</v>
      </c>
      <c r="E8" s="14" t="s">
        <v>330</v>
      </c>
      <c r="F8" s="81">
        <v>10</v>
      </c>
      <c r="G8" s="27"/>
      <c r="H8" s="21"/>
      <c r="I8" s="21"/>
      <c r="J8" s="21"/>
      <c r="K8" s="21"/>
      <c r="L8" s="21"/>
      <c r="M8" s="21"/>
      <c r="N8" s="21"/>
      <c r="O8" s="21"/>
      <c r="P8" s="21"/>
    </row>
    <row r="9" spans="1:16" customFormat="1" ht="19.5" customHeight="1">
      <c r="A9" s="117" t="s">
        <v>542</v>
      </c>
      <c r="B9" s="104" t="s">
        <v>618</v>
      </c>
      <c r="C9" s="102" t="s">
        <v>622</v>
      </c>
      <c r="D9" s="16" t="s">
        <v>1117</v>
      </c>
      <c r="E9" s="14" t="s">
        <v>407</v>
      </c>
      <c r="F9" s="81">
        <v>3</v>
      </c>
      <c r="G9" s="27"/>
      <c r="H9" s="21"/>
      <c r="I9" s="21"/>
      <c r="J9" s="21"/>
      <c r="K9" s="21"/>
      <c r="L9" s="21"/>
      <c r="M9" s="21"/>
      <c r="N9" s="21"/>
      <c r="O9" s="21"/>
      <c r="P9" s="21"/>
    </row>
    <row r="10" spans="1:16" customFormat="1" ht="19.5" customHeight="1">
      <c r="A10" s="117" t="s">
        <v>542</v>
      </c>
      <c r="B10" s="107" t="s">
        <v>618</v>
      </c>
      <c r="C10" s="102" t="s">
        <v>620</v>
      </c>
      <c r="D10" s="16" t="s">
        <v>1118</v>
      </c>
      <c r="E10" s="14" t="s">
        <v>330</v>
      </c>
      <c r="F10" s="73">
        <f t="shared" ref="F10" si="4">IF(F8*F9=0, "", F8*F9)</f>
        <v>30</v>
      </c>
      <c r="G10" s="97" t="str">
        <f>IF(G8*G9=0, "", G8*G9)</f>
        <v/>
      </c>
      <c r="H10" s="21"/>
      <c r="I10" s="21"/>
      <c r="J10" s="21"/>
      <c r="K10" s="21"/>
      <c r="L10" s="21"/>
      <c r="M10" s="21"/>
      <c r="N10" s="21"/>
      <c r="O10" s="21"/>
      <c r="P10" s="21"/>
    </row>
    <row r="11" spans="1:16" customFormat="1" ht="19.5" customHeight="1">
      <c r="A11" s="104" t="s">
        <v>542</v>
      </c>
      <c r="B11" s="105" t="s">
        <v>549</v>
      </c>
      <c r="C11" s="14" t="s">
        <v>550</v>
      </c>
      <c r="D11" s="16" t="s">
        <v>1150</v>
      </c>
      <c r="E11" s="14" t="s">
        <v>17</v>
      </c>
      <c r="F11" s="81" t="s">
        <v>1423</v>
      </c>
      <c r="G11" s="27"/>
      <c r="H11" s="21"/>
      <c r="I11" s="21"/>
      <c r="J11" s="21"/>
      <c r="K11" s="21"/>
      <c r="L11" s="21"/>
      <c r="M11" s="21"/>
      <c r="N11" s="21"/>
      <c r="O11" s="21"/>
      <c r="P11" s="21"/>
    </row>
    <row r="12" spans="1:16" customFormat="1" ht="19.5" customHeight="1">
      <c r="A12" s="104" t="s">
        <v>542</v>
      </c>
      <c r="B12" s="104" t="s">
        <v>549</v>
      </c>
      <c r="C12" s="14" t="s">
        <v>1285</v>
      </c>
      <c r="D12" s="16" t="s">
        <v>1429</v>
      </c>
      <c r="E12" s="14" t="s">
        <v>497</v>
      </c>
      <c r="F12" s="81" t="s">
        <v>1287</v>
      </c>
      <c r="G12" s="27"/>
      <c r="H12" s="21"/>
      <c r="I12" s="21"/>
      <c r="J12" s="21"/>
      <c r="K12" s="21"/>
      <c r="L12" s="21"/>
      <c r="M12" s="21"/>
      <c r="N12" s="21"/>
      <c r="O12" s="21"/>
      <c r="P12" s="21"/>
    </row>
    <row r="13" spans="1:16" customFormat="1" ht="19.5" customHeight="1">
      <c r="A13" s="104" t="s">
        <v>542</v>
      </c>
      <c r="B13" s="104" t="s">
        <v>549</v>
      </c>
      <c r="C13" s="116" t="s">
        <v>551</v>
      </c>
      <c r="D13" s="203" t="s">
        <v>1286</v>
      </c>
      <c r="E13" s="116" t="s">
        <v>344</v>
      </c>
      <c r="F13" s="237">
        <v>50000</v>
      </c>
      <c r="G13" s="265"/>
      <c r="H13" s="313"/>
      <c r="I13" s="313"/>
      <c r="J13" s="313"/>
      <c r="K13" s="313"/>
      <c r="L13" s="313"/>
      <c r="M13" s="313"/>
      <c r="N13" s="313"/>
      <c r="O13" s="313"/>
      <c r="P13" s="313"/>
    </row>
    <row r="14" spans="1:16" s="2" customFormat="1" ht="19.5" customHeight="1">
      <c r="A14" s="103" t="s">
        <v>568</v>
      </c>
      <c r="B14" s="103" t="s">
        <v>338</v>
      </c>
      <c r="C14" s="148" t="s">
        <v>139</v>
      </c>
      <c r="D14" s="160" t="s">
        <v>1428</v>
      </c>
      <c r="E14" s="148" t="s">
        <v>34</v>
      </c>
      <c r="F14" s="161">
        <f t="shared" ref="F14" si="5">IF(F15+F16=0, "", F15+F16)</f>
        <v>60000</v>
      </c>
      <c r="G14" s="289" t="str">
        <f>IF(P14=0,"",P14)</f>
        <v/>
      </c>
      <c r="H14" s="314" t="str">
        <f t="shared" ref="H14:P14" si="6">IF(H15+H16=0, "", H15+H16)</f>
        <v/>
      </c>
      <c r="I14" s="314" t="str">
        <f t="shared" si="6"/>
        <v/>
      </c>
      <c r="J14" s="314" t="str">
        <f t="shared" si="6"/>
        <v/>
      </c>
      <c r="K14" s="314" t="str">
        <f t="shared" si="6"/>
        <v/>
      </c>
      <c r="L14" s="314" t="str">
        <f t="shared" si="6"/>
        <v/>
      </c>
      <c r="M14" s="314" t="str">
        <f t="shared" si="6"/>
        <v/>
      </c>
      <c r="N14" s="314" t="str">
        <f t="shared" si="6"/>
        <v/>
      </c>
      <c r="O14" s="314" t="str">
        <f t="shared" si="6"/>
        <v/>
      </c>
      <c r="P14" s="314" t="str">
        <f t="shared" si="6"/>
        <v/>
      </c>
    </row>
    <row r="15" spans="1:16" s="2" customFormat="1" ht="19.5" customHeight="1">
      <c r="A15" s="104" t="s">
        <v>1392</v>
      </c>
      <c r="B15" s="104" t="s">
        <v>338</v>
      </c>
      <c r="C15" s="7" t="s">
        <v>137</v>
      </c>
      <c r="D15" s="3" t="s">
        <v>310</v>
      </c>
      <c r="E15" s="7" t="s">
        <v>34</v>
      </c>
      <c r="F15" s="81">
        <v>50000</v>
      </c>
      <c r="G15" s="315"/>
      <c r="H15" s="27"/>
      <c r="I15" s="27"/>
      <c r="J15" s="27"/>
      <c r="K15" s="27"/>
      <c r="L15" s="27"/>
      <c r="M15" s="27"/>
      <c r="N15" s="27"/>
      <c r="O15" s="27"/>
      <c r="P15" s="27"/>
    </row>
    <row r="16" spans="1:16" s="2" customFormat="1" ht="19.5" customHeight="1">
      <c r="A16" s="104" t="s">
        <v>1392</v>
      </c>
      <c r="B16" s="104" t="s">
        <v>338</v>
      </c>
      <c r="C16" s="7" t="s">
        <v>138</v>
      </c>
      <c r="D16" s="3" t="s">
        <v>1422</v>
      </c>
      <c r="E16" s="7" t="s">
        <v>34</v>
      </c>
      <c r="F16" s="81">
        <v>10000</v>
      </c>
      <c r="G16" s="315"/>
      <c r="H16" s="27"/>
      <c r="I16" s="27"/>
      <c r="J16" s="27"/>
      <c r="K16" s="27"/>
      <c r="L16" s="27"/>
      <c r="M16" s="27"/>
      <c r="N16" s="27"/>
      <c r="O16" s="27"/>
      <c r="P16" s="27"/>
    </row>
    <row r="17" spans="1:16" ht="19.5" customHeight="1">
      <c r="A17" s="104" t="s">
        <v>1392</v>
      </c>
      <c r="B17" s="104" t="s">
        <v>338</v>
      </c>
      <c r="C17" s="7" t="s">
        <v>311</v>
      </c>
      <c r="D17" s="3" t="s">
        <v>1151</v>
      </c>
      <c r="E17" s="7" t="s">
        <v>76</v>
      </c>
      <c r="F17" s="86">
        <f>IF(SUM(F18:F19)=0, "", SUM(F18:F19))</f>
        <v>12</v>
      </c>
      <c r="G17" s="8"/>
      <c r="H17" s="99" t="str">
        <f>IF(SUM(H18:H19)=0, "", SUM(H18:H19))</f>
        <v/>
      </c>
      <c r="I17" s="99" t="str">
        <f t="shared" ref="I17:P17" si="7">IF(SUM(I18:I19)=0, "", SUM(I18:I19))</f>
        <v/>
      </c>
      <c r="J17" s="99" t="str">
        <f t="shared" si="7"/>
        <v/>
      </c>
      <c r="K17" s="99" t="str">
        <f t="shared" si="7"/>
        <v/>
      </c>
      <c r="L17" s="99" t="str">
        <f t="shared" si="7"/>
        <v/>
      </c>
      <c r="M17" s="99" t="str">
        <f t="shared" si="7"/>
        <v/>
      </c>
      <c r="N17" s="99" t="str">
        <f t="shared" si="7"/>
        <v/>
      </c>
      <c r="O17" s="99" t="str">
        <f t="shared" si="7"/>
        <v/>
      </c>
      <c r="P17" s="99" t="str">
        <f t="shared" si="7"/>
        <v/>
      </c>
    </row>
    <row r="18" spans="1:16" s="2" customFormat="1" ht="19.5" customHeight="1">
      <c r="A18" s="104" t="s">
        <v>1392</v>
      </c>
      <c r="B18" s="104" t="s">
        <v>338</v>
      </c>
      <c r="C18" s="7" t="s">
        <v>77</v>
      </c>
      <c r="D18" s="3" t="s">
        <v>1152</v>
      </c>
      <c r="E18" s="7" t="s">
        <v>76</v>
      </c>
      <c r="F18" s="87">
        <v>10</v>
      </c>
      <c r="G18" s="8"/>
      <c r="H18" s="57"/>
      <c r="I18" s="57"/>
      <c r="J18" s="57"/>
      <c r="K18" s="57"/>
      <c r="L18" s="57"/>
      <c r="M18" s="57"/>
      <c r="N18" s="57"/>
      <c r="O18" s="57"/>
      <c r="P18" s="57"/>
    </row>
    <row r="19" spans="1:16" s="2" customFormat="1" ht="19.5" customHeight="1">
      <c r="A19" s="104" t="s">
        <v>1392</v>
      </c>
      <c r="B19" s="104" t="s">
        <v>338</v>
      </c>
      <c r="C19" s="7" t="s">
        <v>78</v>
      </c>
      <c r="D19" s="3" t="s">
        <v>1153</v>
      </c>
      <c r="E19" s="7" t="s">
        <v>76</v>
      </c>
      <c r="F19" s="87">
        <v>2</v>
      </c>
      <c r="G19" s="8"/>
      <c r="H19" s="57"/>
      <c r="I19" s="57"/>
      <c r="J19" s="57"/>
      <c r="K19" s="57"/>
      <c r="L19" s="57"/>
      <c r="M19" s="57"/>
      <c r="N19" s="57"/>
      <c r="O19" s="57"/>
      <c r="P19" s="57"/>
    </row>
    <row r="20" spans="1:16" ht="19.5" customHeight="1">
      <c r="A20" s="104" t="s">
        <v>1392</v>
      </c>
      <c r="B20" s="104" t="s">
        <v>338</v>
      </c>
      <c r="C20" s="7" t="s">
        <v>312</v>
      </c>
      <c r="D20" s="3" t="s">
        <v>1154</v>
      </c>
      <c r="E20" s="7" t="s">
        <v>76</v>
      </c>
      <c r="F20" s="86">
        <f>IF(SUM(F21:F22)=0, "", SUM(F21:F22))</f>
        <v>3</v>
      </c>
      <c r="G20" s="8"/>
      <c r="H20" s="99" t="str">
        <f t="shared" ref="H20:N20" si="8">IF(SUM(H21:H22)=0, "", SUM(H21:H22))</f>
        <v/>
      </c>
      <c r="I20" s="99" t="str">
        <f t="shared" si="8"/>
        <v/>
      </c>
      <c r="J20" s="99" t="str">
        <f t="shared" si="8"/>
        <v/>
      </c>
      <c r="K20" s="99" t="str">
        <f t="shared" si="8"/>
        <v/>
      </c>
      <c r="L20" s="99" t="str">
        <f t="shared" si="8"/>
        <v/>
      </c>
      <c r="M20" s="99" t="str">
        <f t="shared" si="8"/>
        <v/>
      </c>
      <c r="N20" s="99" t="str">
        <f t="shared" si="8"/>
        <v/>
      </c>
      <c r="O20" s="99" t="str">
        <f t="shared" ref="O20" si="9">IF(SUM(O21:O22)=0, "", SUM(O21:O22))</f>
        <v/>
      </c>
      <c r="P20" s="99" t="str">
        <f>IF(SUM(P21:P22)=0, "", SUM(P21:P22))</f>
        <v/>
      </c>
    </row>
    <row r="21" spans="1:16" s="2" customFormat="1" ht="19.5" customHeight="1">
      <c r="A21" s="104" t="s">
        <v>1392</v>
      </c>
      <c r="B21" s="104" t="s">
        <v>338</v>
      </c>
      <c r="C21" s="7" t="s">
        <v>79</v>
      </c>
      <c r="D21" s="3" t="s">
        <v>1155</v>
      </c>
      <c r="E21" s="7" t="s">
        <v>76</v>
      </c>
      <c r="F21" s="87">
        <v>2</v>
      </c>
      <c r="G21" s="8"/>
      <c r="H21" s="57"/>
      <c r="I21" s="57"/>
      <c r="J21" s="57"/>
      <c r="K21" s="57"/>
      <c r="L21" s="57"/>
      <c r="M21" s="57"/>
      <c r="N21" s="57"/>
      <c r="O21" s="57"/>
      <c r="P21" s="57"/>
    </row>
    <row r="22" spans="1:16" s="2" customFormat="1" ht="19.5" customHeight="1">
      <c r="A22" s="104" t="s">
        <v>1392</v>
      </c>
      <c r="B22" s="104" t="s">
        <v>338</v>
      </c>
      <c r="C22" s="7" t="s">
        <v>80</v>
      </c>
      <c r="D22" s="3" t="s">
        <v>1156</v>
      </c>
      <c r="E22" s="7" t="s">
        <v>76</v>
      </c>
      <c r="F22" s="87">
        <v>1</v>
      </c>
      <c r="G22" s="8"/>
      <c r="H22" s="57"/>
      <c r="I22" s="57"/>
      <c r="J22" s="57"/>
      <c r="K22" s="57"/>
      <c r="L22" s="57"/>
      <c r="M22" s="57"/>
      <c r="N22" s="57"/>
      <c r="O22" s="57"/>
      <c r="P22" s="57"/>
    </row>
    <row r="23" spans="1:16" s="2" customFormat="1" ht="19.5" customHeight="1">
      <c r="A23" s="104" t="s">
        <v>1392</v>
      </c>
      <c r="B23" s="104" t="s">
        <v>338</v>
      </c>
      <c r="C23" s="7" t="s">
        <v>313</v>
      </c>
      <c r="D23" s="3" t="s">
        <v>314</v>
      </c>
      <c r="E23" s="7" t="s">
        <v>638</v>
      </c>
      <c r="F23" s="316">
        <f>IFERROR(F14/F17, "")</f>
        <v>5000</v>
      </c>
      <c r="G23" s="315"/>
      <c r="H23" s="317" t="str">
        <f>IFERROR(H14/H17, "")</f>
        <v/>
      </c>
      <c r="I23" s="317" t="str">
        <f t="shared" ref="I23:P23" si="10">IFERROR(I14/I17, "")</f>
        <v/>
      </c>
      <c r="J23" s="317" t="str">
        <f t="shared" si="10"/>
        <v/>
      </c>
      <c r="K23" s="317" t="str">
        <f t="shared" si="10"/>
        <v/>
      </c>
      <c r="L23" s="317" t="str">
        <f t="shared" si="10"/>
        <v/>
      </c>
      <c r="M23" s="317" t="str">
        <f t="shared" si="10"/>
        <v/>
      </c>
      <c r="N23" s="317" t="str">
        <f t="shared" si="10"/>
        <v/>
      </c>
      <c r="O23" s="317" t="str">
        <f t="shared" si="10"/>
        <v/>
      </c>
      <c r="P23" s="317" t="str">
        <f t="shared" si="10"/>
        <v/>
      </c>
    </row>
    <row r="24" spans="1:16" s="2" customFormat="1" ht="19.5" customHeight="1">
      <c r="A24" s="104" t="s">
        <v>1392</v>
      </c>
      <c r="B24" s="104" t="s">
        <v>338</v>
      </c>
      <c r="C24" s="7" t="s">
        <v>81</v>
      </c>
      <c r="D24" s="3" t="s">
        <v>315</v>
      </c>
      <c r="E24" s="7" t="s">
        <v>638</v>
      </c>
      <c r="F24" s="316">
        <f>IFERROR(F15/F18, "")</f>
        <v>5000</v>
      </c>
      <c r="G24" s="315"/>
      <c r="H24" s="317" t="str">
        <f>IFERROR(H15/H18, "")</f>
        <v/>
      </c>
      <c r="I24" s="317" t="str">
        <f t="shared" ref="I24:P24" si="11">IFERROR(I15/I18, "")</f>
        <v/>
      </c>
      <c r="J24" s="317" t="str">
        <f t="shared" si="11"/>
        <v/>
      </c>
      <c r="K24" s="317" t="str">
        <f t="shared" si="11"/>
        <v/>
      </c>
      <c r="L24" s="317" t="str">
        <f t="shared" si="11"/>
        <v/>
      </c>
      <c r="M24" s="317" t="str">
        <f t="shared" si="11"/>
        <v/>
      </c>
      <c r="N24" s="317" t="str">
        <f t="shared" si="11"/>
        <v/>
      </c>
      <c r="O24" s="317" t="str">
        <f t="shared" si="11"/>
        <v/>
      </c>
      <c r="P24" s="317" t="str">
        <f t="shared" si="11"/>
        <v/>
      </c>
    </row>
    <row r="25" spans="1:16" s="2" customFormat="1" ht="19.5" customHeight="1">
      <c r="A25" s="104" t="s">
        <v>1392</v>
      </c>
      <c r="B25" s="104" t="s">
        <v>338</v>
      </c>
      <c r="C25" s="7" t="s">
        <v>82</v>
      </c>
      <c r="D25" s="3" t="s">
        <v>316</v>
      </c>
      <c r="E25" s="7" t="s">
        <v>638</v>
      </c>
      <c r="F25" s="316">
        <f>IFERROR(F16/F19, "")</f>
        <v>5000</v>
      </c>
      <c r="G25" s="315"/>
      <c r="H25" s="317" t="str">
        <f>IFERROR(H16/H19, "")</f>
        <v/>
      </c>
      <c r="I25" s="317" t="str">
        <f t="shared" ref="I25:P25" si="12">IFERROR(I16/I19, "")</f>
        <v/>
      </c>
      <c r="J25" s="317" t="str">
        <f t="shared" si="12"/>
        <v/>
      </c>
      <c r="K25" s="317" t="str">
        <f t="shared" si="12"/>
        <v/>
      </c>
      <c r="L25" s="317" t="str">
        <f t="shared" si="12"/>
        <v/>
      </c>
      <c r="M25" s="317" t="str">
        <f t="shared" si="12"/>
        <v/>
      </c>
      <c r="N25" s="317" t="str">
        <f t="shared" si="12"/>
        <v/>
      </c>
      <c r="O25" s="317" t="str">
        <f t="shared" si="12"/>
        <v/>
      </c>
      <c r="P25" s="317" t="str">
        <f t="shared" si="12"/>
        <v/>
      </c>
    </row>
    <row r="26" spans="1:16" s="2" customFormat="1" ht="19.5" customHeight="1">
      <c r="A26" s="104" t="s">
        <v>1392</v>
      </c>
      <c r="B26" s="104" t="s">
        <v>338</v>
      </c>
      <c r="C26" s="7" t="s">
        <v>317</v>
      </c>
      <c r="D26" s="3" t="s">
        <v>320</v>
      </c>
      <c r="E26" s="7" t="s">
        <v>638</v>
      </c>
      <c r="F26" s="316">
        <f>IFERROR(F14/F20, "")</f>
        <v>20000</v>
      </c>
      <c r="G26" s="315"/>
      <c r="H26" s="317" t="str">
        <f>IFERROR(H14/H20, "")</f>
        <v/>
      </c>
      <c r="I26" s="317" t="str">
        <f t="shared" ref="I26:P26" si="13">IFERROR(I14/I20, "")</f>
        <v/>
      </c>
      <c r="J26" s="317" t="str">
        <f t="shared" si="13"/>
        <v/>
      </c>
      <c r="K26" s="317" t="str">
        <f t="shared" si="13"/>
        <v/>
      </c>
      <c r="L26" s="317" t="str">
        <f t="shared" si="13"/>
        <v/>
      </c>
      <c r="M26" s="317" t="str">
        <f t="shared" si="13"/>
        <v/>
      </c>
      <c r="N26" s="317" t="str">
        <f t="shared" si="13"/>
        <v/>
      </c>
      <c r="O26" s="317" t="str">
        <f t="shared" si="13"/>
        <v/>
      </c>
      <c r="P26" s="317" t="str">
        <f t="shared" si="13"/>
        <v/>
      </c>
    </row>
    <row r="27" spans="1:16" s="2" customFormat="1" ht="19.5" customHeight="1">
      <c r="A27" s="104" t="s">
        <v>1392</v>
      </c>
      <c r="B27" s="104" t="s">
        <v>338</v>
      </c>
      <c r="C27" s="7" t="s">
        <v>318</v>
      </c>
      <c r="D27" s="3" t="s">
        <v>321</v>
      </c>
      <c r="E27" s="7" t="s">
        <v>638</v>
      </c>
      <c r="F27" s="316">
        <f>IFERROR(F15/F21, "")</f>
        <v>25000</v>
      </c>
      <c r="G27" s="315"/>
      <c r="H27" s="317" t="str">
        <f>IFERROR(H15/H21, "")</f>
        <v/>
      </c>
      <c r="I27" s="317" t="str">
        <f t="shared" ref="I27:O27" si="14">IFERROR(I15/I21, "")</f>
        <v/>
      </c>
      <c r="J27" s="317" t="str">
        <f t="shared" si="14"/>
        <v/>
      </c>
      <c r="K27" s="317" t="str">
        <f t="shared" si="14"/>
        <v/>
      </c>
      <c r="L27" s="317" t="str">
        <f t="shared" si="14"/>
        <v/>
      </c>
      <c r="M27" s="317" t="str">
        <f t="shared" si="14"/>
        <v/>
      </c>
      <c r="N27" s="317" t="str">
        <f t="shared" si="14"/>
        <v/>
      </c>
      <c r="O27" s="317" t="str">
        <f t="shared" si="14"/>
        <v/>
      </c>
      <c r="P27" s="317" t="str">
        <f>IFERROR(P15/P21, "")</f>
        <v/>
      </c>
    </row>
    <row r="28" spans="1:16" s="2" customFormat="1" ht="19.5" customHeight="1">
      <c r="A28" s="104" t="s">
        <v>1392</v>
      </c>
      <c r="B28" s="104" t="s">
        <v>338</v>
      </c>
      <c r="C28" s="7" t="s">
        <v>319</v>
      </c>
      <c r="D28" s="3" t="s">
        <v>322</v>
      </c>
      <c r="E28" s="7" t="s">
        <v>638</v>
      </c>
      <c r="F28" s="316">
        <f>IFERROR(F16/F22, "")</f>
        <v>10000</v>
      </c>
      <c r="G28" s="315"/>
      <c r="H28" s="317" t="str">
        <f>IFERROR(H16/H22, "")</f>
        <v/>
      </c>
      <c r="I28" s="317" t="str">
        <f t="shared" ref="I28:O28" si="15">IFERROR(I16/I22, "")</f>
        <v/>
      </c>
      <c r="J28" s="317" t="str">
        <f t="shared" si="15"/>
        <v/>
      </c>
      <c r="K28" s="317" t="str">
        <f t="shared" si="15"/>
        <v/>
      </c>
      <c r="L28" s="317" t="str">
        <f t="shared" si="15"/>
        <v/>
      </c>
      <c r="M28" s="317" t="str">
        <f t="shared" si="15"/>
        <v/>
      </c>
      <c r="N28" s="317" t="str">
        <f t="shared" si="15"/>
        <v/>
      </c>
      <c r="O28" s="317" t="str">
        <f t="shared" si="15"/>
        <v/>
      </c>
      <c r="P28" s="317" t="str">
        <f>IFERROR(P16/P22, "")</f>
        <v/>
      </c>
    </row>
    <row r="29" spans="1:16" ht="19.5" customHeight="1">
      <c r="A29" s="117" t="s">
        <v>1392</v>
      </c>
      <c r="B29" s="137" t="s">
        <v>131</v>
      </c>
      <c r="C29" s="136" t="s">
        <v>339</v>
      </c>
      <c r="D29" s="3" t="s">
        <v>323</v>
      </c>
      <c r="E29" s="7" t="s">
        <v>34</v>
      </c>
      <c r="F29" s="316">
        <f>IF(F30+F31=0, "", F30+F31)</f>
        <v>36000</v>
      </c>
      <c r="G29" s="97" t="str">
        <f>IF(SUM(N29:O29)=0,"",SUM(N29:O29))</f>
        <v/>
      </c>
      <c r="H29" s="317" t="str">
        <f>IF(H30+H31=0, "", H30+H31)</f>
        <v/>
      </c>
      <c r="I29" s="317" t="str">
        <f t="shared" ref="I29:P29" si="16">IF(I30+I31=0, "", I30+I31)</f>
        <v/>
      </c>
      <c r="J29" s="317" t="str">
        <f t="shared" si="16"/>
        <v/>
      </c>
      <c r="K29" s="317" t="str">
        <f t="shared" si="16"/>
        <v/>
      </c>
      <c r="L29" s="317" t="str">
        <f t="shared" si="16"/>
        <v/>
      </c>
      <c r="M29" s="317" t="str">
        <f t="shared" si="16"/>
        <v/>
      </c>
      <c r="N29" s="317" t="str">
        <f t="shared" si="16"/>
        <v/>
      </c>
      <c r="O29" s="317" t="str">
        <f t="shared" si="16"/>
        <v/>
      </c>
      <c r="P29" s="317" t="str">
        <f t="shared" si="16"/>
        <v/>
      </c>
    </row>
    <row r="30" spans="1:16" ht="19.5" customHeight="1">
      <c r="A30" s="117" t="s">
        <v>1392</v>
      </c>
      <c r="B30" s="138" t="s">
        <v>131</v>
      </c>
      <c r="C30" s="136" t="s">
        <v>340</v>
      </c>
      <c r="D30" s="3" t="s">
        <v>324</v>
      </c>
      <c r="E30" s="7" t="s">
        <v>34</v>
      </c>
      <c r="F30" s="81">
        <v>30000</v>
      </c>
      <c r="G30" s="315"/>
      <c r="H30" s="27"/>
      <c r="I30" s="27"/>
      <c r="J30" s="27"/>
      <c r="K30" s="27"/>
      <c r="L30" s="27"/>
      <c r="M30" s="27"/>
      <c r="N30" s="27"/>
      <c r="O30" s="27"/>
      <c r="P30" s="27"/>
    </row>
    <row r="31" spans="1:16" ht="19.5" customHeight="1">
      <c r="A31" s="117" t="s">
        <v>1392</v>
      </c>
      <c r="B31" s="138" t="s">
        <v>131</v>
      </c>
      <c r="C31" s="136" t="s">
        <v>341</v>
      </c>
      <c r="D31" s="3" t="s">
        <v>325</v>
      </c>
      <c r="E31" s="7" t="s">
        <v>34</v>
      </c>
      <c r="F31" s="81">
        <v>6000</v>
      </c>
      <c r="G31" s="315"/>
      <c r="H31" s="27"/>
      <c r="I31" s="27"/>
      <c r="J31" s="27"/>
      <c r="K31" s="27"/>
      <c r="L31" s="27"/>
      <c r="M31" s="27"/>
      <c r="N31" s="27"/>
      <c r="O31" s="27"/>
      <c r="P31" s="27"/>
    </row>
    <row r="32" spans="1:16" ht="19.5" customHeight="1">
      <c r="A32" s="117" t="s">
        <v>1392</v>
      </c>
      <c r="B32" s="138" t="s">
        <v>131</v>
      </c>
      <c r="C32" s="136" t="s">
        <v>23</v>
      </c>
      <c r="D32" s="3" t="s">
        <v>326</v>
      </c>
      <c r="E32" s="7" t="s">
        <v>34</v>
      </c>
      <c r="F32" s="316">
        <f t="shared" ref="F32:H32" si="17">IF(F33+F34=0, "", F33+F34)</f>
        <v>12000</v>
      </c>
      <c r="G32" s="97" t="str">
        <f>IF(SUM(N32:O32)=0,"",SUM(N32:O32))</f>
        <v/>
      </c>
      <c r="H32" s="317" t="str">
        <f t="shared" si="17"/>
        <v/>
      </c>
      <c r="I32" s="317" t="str">
        <f t="shared" ref="I32:P32" si="18">IF(I33+I34=0, "", I33+I34)</f>
        <v/>
      </c>
      <c r="J32" s="317" t="str">
        <f t="shared" si="18"/>
        <v/>
      </c>
      <c r="K32" s="317" t="str">
        <f t="shared" si="18"/>
        <v/>
      </c>
      <c r="L32" s="317" t="str">
        <f t="shared" si="18"/>
        <v/>
      </c>
      <c r="M32" s="317" t="str">
        <f t="shared" si="18"/>
        <v/>
      </c>
      <c r="N32" s="317" t="str">
        <f t="shared" si="18"/>
        <v/>
      </c>
      <c r="O32" s="317" t="str">
        <f t="shared" si="18"/>
        <v/>
      </c>
      <c r="P32" s="317" t="str">
        <f t="shared" si="18"/>
        <v/>
      </c>
    </row>
    <row r="33" spans="1:16" ht="19.5" customHeight="1">
      <c r="A33" s="117" t="s">
        <v>1392</v>
      </c>
      <c r="B33" s="138" t="s">
        <v>131</v>
      </c>
      <c r="C33" s="136" t="s">
        <v>342</v>
      </c>
      <c r="D33" s="3" t="s">
        <v>327</v>
      </c>
      <c r="E33" s="7" t="s">
        <v>34</v>
      </c>
      <c r="F33" s="81">
        <v>10000</v>
      </c>
      <c r="G33" s="315"/>
      <c r="H33" s="27"/>
      <c r="I33" s="27"/>
      <c r="J33" s="27"/>
      <c r="K33" s="27"/>
      <c r="L33" s="27"/>
      <c r="M33" s="27"/>
      <c r="N33" s="27"/>
      <c r="O33" s="27"/>
      <c r="P33" s="27"/>
    </row>
    <row r="34" spans="1:16" ht="19.5" customHeight="1">
      <c r="A34" s="117" t="s">
        <v>1392</v>
      </c>
      <c r="B34" s="138" t="s">
        <v>131</v>
      </c>
      <c r="C34" s="136" t="s">
        <v>343</v>
      </c>
      <c r="D34" s="3" t="s">
        <v>328</v>
      </c>
      <c r="E34" s="7" t="s">
        <v>34</v>
      </c>
      <c r="F34" s="81">
        <v>2000</v>
      </c>
      <c r="G34" s="315"/>
      <c r="H34" s="27"/>
      <c r="I34" s="27"/>
      <c r="J34" s="27"/>
      <c r="K34" s="27"/>
      <c r="L34" s="27"/>
      <c r="M34" s="27"/>
      <c r="N34" s="27"/>
      <c r="O34" s="27"/>
      <c r="P34" s="27"/>
    </row>
    <row r="35" spans="1:16" ht="19.5" customHeight="1">
      <c r="A35" s="117" t="s">
        <v>1392</v>
      </c>
      <c r="B35" s="138" t="s">
        <v>131</v>
      </c>
      <c r="C35" s="136" t="s">
        <v>1157</v>
      </c>
      <c r="D35" s="3" t="s">
        <v>1209</v>
      </c>
      <c r="E35" s="7" t="s">
        <v>34</v>
      </c>
      <c r="F35" s="316">
        <f t="shared" ref="F35:H35" si="19">IF(F36+F37=0, "", F36+F37)</f>
        <v>7000</v>
      </c>
      <c r="G35" s="97" t="str">
        <f>IF(SUM(N35:O35)=0,"",SUM(N35:O35))</f>
        <v/>
      </c>
      <c r="H35" s="317" t="str">
        <f t="shared" si="19"/>
        <v/>
      </c>
      <c r="I35" s="317" t="str">
        <f t="shared" ref="I35:P35" si="20">IF(I36+I37=0, "", I36+I37)</f>
        <v/>
      </c>
      <c r="J35" s="317" t="str">
        <f t="shared" si="20"/>
        <v/>
      </c>
      <c r="K35" s="317" t="str">
        <f t="shared" si="20"/>
        <v/>
      </c>
      <c r="L35" s="317" t="str">
        <f t="shared" si="20"/>
        <v/>
      </c>
      <c r="M35" s="317" t="str">
        <f t="shared" si="20"/>
        <v/>
      </c>
      <c r="N35" s="317" t="str">
        <f t="shared" si="20"/>
        <v/>
      </c>
      <c r="O35" s="317" t="str">
        <f t="shared" si="20"/>
        <v/>
      </c>
      <c r="P35" s="317" t="str">
        <f t="shared" si="20"/>
        <v/>
      </c>
    </row>
    <row r="36" spans="1:16" ht="19.5" customHeight="1">
      <c r="A36" s="117" t="s">
        <v>1392</v>
      </c>
      <c r="B36" s="138" t="s">
        <v>131</v>
      </c>
      <c r="C36" s="136" t="s">
        <v>1158</v>
      </c>
      <c r="D36" s="3" t="s">
        <v>1160</v>
      </c>
      <c r="E36" s="7" t="s">
        <v>34</v>
      </c>
      <c r="F36" s="81">
        <v>6000</v>
      </c>
      <c r="G36" s="315"/>
      <c r="H36" s="27"/>
      <c r="I36" s="27"/>
      <c r="J36" s="27"/>
      <c r="K36" s="27"/>
      <c r="L36" s="27"/>
      <c r="M36" s="27"/>
      <c r="N36" s="27"/>
      <c r="O36" s="27"/>
      <c r="P36" s="27"/>
    </row>
    <row r="37" spans="1:16" ht="19.5" customHeight="1">
      <c r="A37" s="117" t="s">
        <v>1392</v>
      </c>
      <c r="B37" s="140" t="s">
        <v>131</v>
      </c>
      <c r="C37" s="136" t="s">
        <v>1159</v>
      </c>
      <c r="D37" s="3" t="s">
        <v>1161</v>
      </c>
      <c r="E37" s="7" t="s">
        <v>34</v>
      </c>
      <c r="F37" s="81">
        <v>1000</v>
      </c>
      <c r="G37" s="315"/>
      <c r="H37" s="27"/>
      <c r="I37" s="27"/>
      <c r="J37" s="27"/>
      <c r="K37" s="27"/>
      <c r="L37" s="27"/>
      <c r="M37" s="27"/>
      <c r="N37" s="27"/>
      <c r="O37" s="27"/>
      <c r="P37" s="27"/>
    </row>
    <row r="38" spans="1:16" ht="19.5" customHeight="1">
      <c r="A38" s="104" t="s">
        <v>1392</v>
      </c>
      <c r="B38" s="105" t="s">
        <v>83</v>
      </c>
      <c r="C38" s="7" t="s">
        <v>140</v>
      </c>
      <c r="D38" s="3" t="s">
        <v>329</v>
      </c>
      <c r="E38" s="7" t="s">
        <v>34</v>
      </c>
      <c r="F38" s="316">
        <f>IFERROR(F14-F29-F32-F35, "")</f>
        <v>5000</v>
      </c>
      <c r="G38" s="315"/>
      <c r="H38" s="317" t="str">
        <f>IFERROR(H14-H29-H32-H35, "")</f>
        <v/>
      </c>
      <c r="I38" s="317" t="str">
        <f t="shared" ref="I38:P38" si="21">IFERROR(I14-I29-I32-I35, "")</f>
        <v/>
      </c>
      <c r="J38" s="317" t="str">
        <f t="shared" si="21"/>
        <v/>
      </c>
      <c r="K38" s="317" t="str">
        <f t="shared" si="21"/>
        <v/>
      </c>
      <c r="L38" s="317" t="str">
        <f t="shared" si="21"/>
        <v/>
      </c>
      <c r="M38" s="317" t="str">
        <f t="shared" si="21"/>
        <v/>
      </c>
      <c r="N38" s="317" t="str">
        <f t="shared" si="21"/>
        <v/>
      </c>
      <c r="O38" s="317" t="str">
        <f t="shared" si="21"/>
        <v/>
      </c>
      <c r="P38" s="317" t="str">
        <f t="shared" si="21"/>
        <v/>
      </c>
    </row>
    <row r="39" spans="1:16" ht="19.5" customHeight="1">
      <c r="A39" s="104" t="s">
        <v>1392</v>
      </c>
      <c r="B39" s="104" t="s">
        <v>83</v>
      </c>
      <c r="C39" s="7" t="s">
        <v>1162</v>
      </c>
      <c r="D39" s="3" t="s">
        <v>1164</v>
      </c>
      <c r="E39" s="7" t="s">
        <v>34</v>
      </c>
      <c r="F39" s="316">
        <f>IF(F15-F30-F33-F36=0, "", F15-F30-F33-F36)</f>
        <v>4000</v>
      </c>
      <c r="G39" s="315"/>
      <c r="H39" s="317" t="str">
        <f>IF(H15-H30-H33-H36=0, "", H15-H30-H33-H36)</f>
        <v/>
      </c>
      <c r="I39" s="317" t="str">
        <f t="shared" ref="I39:P39" si="22">IF(I15-I30-I33-I36=0, "", I15-I30-I33-I36)</f>
        <v/>
      </c>
      <c r="J39" s="317" t="str">
        <f t="shared" si="22"/>
        <v/>
      </c>
      <c r="K39" s="317" t="str">
        <f t="shared" si="22"/>
        <v/>
      </c>
      <c r="L39" s="317" t="str">
        <f t="shared" si="22"/>
        <v/>
      </c>
      <c r="M39" s="317" t="str">
        <f t="shared" si="22"/>
        <v/>
      </c>
      <c r="N39" s="317" t="str">
        <f t="shared" si="22"/>
        <v/>
      </c>
      <c r="O39" s="317" t="str">
        <f t="shared" si="22"/>
        <v/>
      </c>
      <c r="P39" s="317" t="str">
        <f t="shared" si="22"/>
        <v/>
      </c>
    </row>
    <row r="40" spans="1:16" ht="19.5" customHeight="1">
      <c r="A40" s="106" t="s">
        <v>1392</v>
      </c>
      <c r="B40" s="106" t="s">
        <v>83</v>
      </c>
      <c r="C40" s="151" t="s">
        <v>1163</v>
      </c>
      <c r="D40" s="164" t="s">
        <v>1165</v>
      </c>
      <c r="E40" s="151" t="s">
        <v>34</v>
      </c>
      <c r="F40" s="318">
        <f>IF(F16-F31-F34-F37=0, "", F16-F31-F34-F37)</f>
        <v>1000</v>
      </c>
      <c r="G40" s="319"/>
      <c r="H40" s="320" t="str">
        <f>IF(H16-H31-H34-H37=0, "", H16-H31-H34-H37)</f>
        <v/>
      </c>
      <c r="I40" s="320" t="str">
        <f t="shared" ref="I40:P40" si="23">IF(I16-I31-I34-I37=0, "", I16-I31-I34-I37)</f>
        <v/>
      </c>
      <c r="J40" s="320" t="str">
        <f t="shared" si="23"/>
        <v/>
      </c>
      <c r="K40" s="320" t="str">
        <f t="shared" si="23"/>
        <v/>
      </c>
      <c r="L40" s="320" t="str">
        <f t="shared" si="23"/>
        <v/>
      </c>
      <c r="M40" s="320" t="str">
        <f t="shared" si="23"/>
        <v/>
      </c>
      <c r="N40" s="320" t="str">
        <f t="shared" si="23"/>
        <v/>
      </c>
      <c r="O40" s="320" t="str">
        <f>IF(O16-O31-O34-O37=0, "", O16-O31-O34-O37)</f>
        <v/>
      </c>
      <c r="P40" s="320" t="str">
        <f t="shared" si="23"/>
        <v/>
      </c>
    </row>
    <row r="41" spans="1:16" s="2" customFormat="1" ht="19.5" customHeight="1">
      <c r="A41" s="105" t="s">
        <v>898</v>
      </c>
      <c r="B41" s="105" t="s">
        <v>338</v>
      </c>
      <c r="C41" s="142" t="s">
        <v>139</v>
      </c>
      <c r="D41" s="143" t="str">
        <f t="shared" ref="D41:D61" si="24">D14</f>
        <v>流通PFの売上高　※売上高の定義は公募要領のP14参照</v>
      </c>
      <c r="E41" s="142" t="s">
        <v>34</v>
      </c>
      <c r="F41" s="321">
        <f t="shared" ref="F41:H41" si="25">IF(F42+F43=0, "", F42+F43)</f>
        <v>70000</v>
      </c>
      <c r="G41" s="289" t="str">
        <f>IF(P41=0,"",P41)</f>
        <v/>
      </c>
      <c r="H41" s="322" t="str">
        <f t="shared" si="25"/>
        <v/>
      </c>
      <c r="I41" s="322" t="str">
        <f t="shared" ref="I41:P41" si="26">IF(I42+I43=0, "", I42+I43)</f>
        <v/>
      </c>
      <c r="J41" s="322" t="str">
        <f t="shared" si="26"/>
        <v/>
      </c>
      <c r="K41" s="322" t="str">
        <f t="shared" si="26"/>
        <v/>
      </c>
      <c r="L41" s="322" t="str">
        <f t="shared" si="26"/>
        <v/>
      </c>
      <c r="M41" s="322" t="str">
        <f t="shared" si="26"/>
        <v/>
      </c>
      <c r="N41" s="322" t="str">
        <f t="shared" si="26"/>
        <v/>
      </c>
      <c r="O41" s="322" t="str">
        <f t="shared" si="26"/>
        <v/>
      </c>
      <c r="P41" s="322" t="str">
        <f t="shared" si="26"/>
        <v/>
      </c>
    </row>
    <row r="42" spans="1:16" s="2" customFormat="1" ht="19.5" customHeight="1">
      <c r="A42" s="104" t="s">
        <v>1394</v>
      </c>
      <c r="B42" s="104" t="s">
        <v>338</v>
      </c>
      <c r="C42" s="7" t="s">
        <v>137</v>
      </c>
      <c r="D42" s="3" t="str">
        <f t="shared" si="24"/>
        <v>流通PFの国内売上高</v>
      </c>
      <c r="E42" s="7" t="s">
        <v>34</v>
      </c>
      <c r="F42" s="81">
        <v>50000</v>
      </c>
      <c r="G42" s="315"/>
      <c r="H42" s="27"/>
      <c r="I42" s="27"/>
      <c r="J42" s="27"/>
      <c r="K42" s="27"/>
      <c r="L42" s="27"/>
      <c r="M42" s="27"/>
      <c r="N42" s="27"/>
      <c r="O42" s="27"/>
      <c r="P42" s="27"/>
    </row>
    <row r="43" spans="1:16" s="2" customFormat="1" ht="19.5" customHeight="1">
      <c r="A43" s="104" t="s">
        <v>1394</v>
      </c>
      <c r="B43" s="104" t="s">
        <v>338</v>
      </c>
      <c r="C43" s="7" t="s">
        <v>138</v>
      </c>
      <c r="D43" s="3" t="str">
        <f t="shared" si="24"/>
        <v>流通PFの海外売上高　※売上高の定義は公募要領のP14参照</v>
      </c>
      <c r="E43" s="7" t="s">
        <v>34</v>
      </c>
      <c r="F43" s="81">
        <v>20000</v>
      </c>
      <c r="G43" s="315"/>
      <c r="H43" s="27"/>
      <c r="I43" s="27"/>
      <c r="J43" s="27"/>
      <c r="K43" s="27"/>
      <c r="L43" s="27"/>
      <c r="M43" s="27"/>
      <c r="N43" s="27"/>
      <c r="O43" s="27"/>
      <c r="P43" s="27"/>
    </row>
    <row r="44" spans="1:16" ht="19.5" customHeight="1">
      <c r="A44" s="104" t="s">
        <v>1394</v>
      </c>
      <c r="B44" s="104" t="s">
        <v>338</v>
      </c>
      <c r="C44" s="7" t="s">
        <v>311</v>
      </c>
      <c r="D44" s="3" t="str">
        <f t="shared" si="24"/>
        <v>流通PFの各年度で最も多い月のマンスリーアクティブユーザー数</v>
      </c>
      <c r="E44" s="7" t="s">
        <v>76</v>
      </c>
      <c r="F44" s="86">
        <f>IF(SUM(F45:F46)=0, "", SUM(F45:F46))</f>
        <v>14</v>
      </c>
      <c r="G44" s="8"/>
      <c r="H44" s="99" t="str">
        <f>IF(SUM(H45:H46)=0, "", SUM(H45:H46))</f>
        <v/>
      </c>
      <c r="I44" s="99" t="str">
        <f t="shared" ref="I44:P44" si="27">IF(SUM(I45:I46)=0, "", SUM(I45:I46))</f>
        <v/>
      </c>
      <c r="J44" s="99" t="str">
        <f t="shared" si="27"/>
        <v/>
      </c>
      <c r="K44" s="99" t="str">
        <f t="shared" si="27"/>
        <v/>
      </c>
      <c r="L44" s="99" t="str">
        <f t="shared" si="27"/>
        <v/>
      </c>
      <c r="M44" s="99" t="str">
        <f t="shared" si="27"/>
        <v/>
      </c>
      <c r="N44" s="99" t="str">
        <f t="shared" si="27"/>
        <v/>
      </c>
      <c r="O44" s="99" t="str">
        <f t="shared" si="27"/>
        <v/>
      </c>
      <c r="P44" s="99" t="str">
        <f t="shared" si="27"/>
        <v/>
      </c>
    </row>
    <row r="45" spans="1:16" s="2" customFormat="1" ht="19.5" customHeight="1">
      <c r="A45" s="104" t="s">
        <v>1394</v>
      </c>
      <c r="B45" s="104" t="s">
        <v>338</v>
      </c>
      <c r="C45" s="7" t="s">
        <v>77</v>
      </c>
      <c r="D45" s="3" t="str">
        <f t="shared" si="24"/>
        <v>流通PFの各年度で最も多い月の国内マンスリーアクティブユーザー数</v>
      </c>
      <c r="E45" s="7" t="s">
        <v>76</v>
      </c>
      <c r="F45" s="87">
        <v>10</v>
      </c>
      <c r="G45" s="8"/>
      <c r="H45" s="57"/>
      <c r="I45" s="57"/>
      <c r="J45" s="57"/>
      <c r="K45" s="57"/>
      <c r="L45" s="57"/>
      <c r="M45" s="57"/>
      <c r="N45" s="57"/>
      <c r="O45" s="57"/>
      <c r="P45" s="57"/>
    </row>
    <row r="46" spans="1:16" s="2" customFormat="1" ht="19.5" customHeight="1">
      <c r="A46" s="104" t="s">
        <v>1394</v>
      </c>
      <c r="B46" s="104" t="s">
        <v>338</v>
      </c>
      <c r="C46" s="7" t="s">
        <v>78</v>
      </c>
      <c r="D46" s="3" t="str">
        <f t="shared" si="24"/>
        <v>流通PFの各年度で最も多い月の海外マンスリーアクティブユーザー数</v>
      </c>
      <c r="E46" s="7" t="s">
        <v>76</v>
      </c>
      <c r="F46" s="87">
        <v>4</v>
      </c>
      <c r="G46" s="8"/>
      <c r="H46" s="57"/>
      <c r="I46" s="57"/>
      <c r="J46" s="57"/>
      <c r="K46" s="57"/>
      <c r="L46" s="57"/>
      <c r="M46" s="57"/>
      <c r="N46" s="57"/>
      <c r="O46" s="57"/>
      <c r="P46" s="57"/>
    </row>
    <row r="47" spans="1:16" ht="19.5" customHeight="1">
      <c r="A47" s="104" t="s">
        <v>1394</v>
      </c>
      <c r="B47" s="104" t="s">
        <v>338</v>
      </c>
      <c r="C47" s="7" t="s">
        <v>312</v>
      </c>
      <c r="D47" s="3" t="str">
        <f t="shared" si="24"/>
        <v>流通PFの各年度で最も多い月の有料会員数</v>
      </c>
      <c r="E47" s="7" t="s">
        <v>76</v>
      </c>
      <c r="F47" s="86">
        <f>IF(SUM(F48:F49)=0, "", SUM(F48:F49))</f>
        <v>4</v>
      </c>
      <c r="G47" s="8"/>
      <c r="H47" s="99" t="str">
        <f>IF(SUM(H48:H49)=0, "", SUM(H48:H49))</f>
        <v/>
      </c>
      <c r="I47" s="99" t="str">
        <f t="shared" ref="I47:P47" si="28">IF(SUM(I48:I49)=0, "", SUM(I48:I49))</f>
        <v/>
      </c>
      <c r="J47" s="99" t="str">
        <f t="shared" si="28"/>
        <v/>
      </c>
      <c r="K47" s="99" t="str">
        <f t="shared" si="28"/>
        <v/>
      </c>
      <c r="L47" s="99" t="str">
        <f t="shared" si="28"/>
        <v/>
      </c>
      <c r="M47" s="99" t="str">
        <f t="shared" si="28"/>
        <v/>
      </c>
      <c r="N47" s="99" t="str">
        <f t="shared" si="28"/>
        <v/>
      </c>
      <c r="O47" s="99" t="str">
        <f t="shared" si="28"/>
        <v/>
      </c>
      <c r="P47" s="99" t="str">
        <f t="shared" si="28"/>
        <v/>
      </c>
    </row>
    <row r="48" spans="1:16" s="2" customFormat="1" ht="19.5" customHeight="1">
      <c r="A48" s="104" t="s">
        <v>1394</v>
      </c>
      <c r="B48" s="104" t="s">
        <v>338</v>
      </c>
      <c r="C48" s="7" t="s">
        <v>79</v>
      </c>
      <c r="D48" s="3" t="str">
        <f t="shared" si="24"/>
        <v>流通PFの各年度で最も多い月の国内有料会員数</v>
      </c>
      <c r="E48" s="7" t="s">
        <v>76</v>
      </c>
      <c r="F48" s="87">
        <v>2</v>
      </c>
      <c r="G48" s="8"/>
      <c r="H48" s="57"/>
      <c r="I48" s="57"/>
      <c r="J48" s="57"/>
      <c r="K48" s="57"/>
      <c r="L48" s="57"/>
      <c r="M48" s="57"/>
      <c r="N48" s="57"/>
      <c r="O48" s="57"/>
      <c r="P48" s="57"/>
    </row>
    <row r="49" spans="1:16" s="2" customFormat="1" ht="19.5" customHeight="1">
      <c r="A49" s="104" t="s">
        <v>1394</v>
      </c>
      <c r="B49" s="104" t="s">
        <v>338</v>
      </c>
      <c r="C49" s="7" t="s">
        <v>80</v>
      </c>
      <c r="D49" s="3" t="str">
        <f t="shared" si="24"/>
        <v>流通PFの各年度で最も多い月の海外有料会員数</v>
      </c>
      <c r="E49" s="7" t="s">
        <v>76</v>
      </c>
      <c r="F49" s="87">
        <v>2</v>
      </c>
      <c r="G49" s="8"/>
      <c r="H49" s="57"/>
      <c r="I49" s="57"/>
      <c r="J49" s="57"/>
      <c r="K49" s="57"/>
      <c r="L49" s="57"/>
      <c r="M49" s="57"/>
      <c r="N49" s="57"/>
      <c r="O49" s="57"/>
      <c r="P49" s="57"/>
    </row>
    <row r="50" spans="1:16" s="2" customFormat="1" ht="19.5" customHeight="1">
      <c r="A50" s="104" t="s">
        <v>1394</v>
      </c>
      <c r="B50" s="104" t="s">
        <v>338</v>
      </c>
      <c r="C50" s="7" t="s">
        <v>313</v>
      </c>
      <c r="D50" s="3" t="str">
        <f t="shared" si="24"/>
        <v>売上高÷MAU数</v>
      </c>
      <c r="E50" s="7" t="s">
        <v>638</v>
      </c>
      <c r="F50" s="316">
        <f>IFERROR(F41/F44, "")</f>
        <v>5000</v>
      </c>
      <c r="G50" s="315"/>
      <c r="H50" s="317" t="str">
        <f>IFERROR(H41/H44, "")</f>
        <v/>
      </c>
      <c r="I50" s="317" t="str">
        <f t="shared" ref="I50:P50" si="29">IFERROR(I41/I44, "")</f>
        <v/>
      </c>
      <c r="J50" s="317" t="str">
        <f t="shared" si="29"/>
        <v/>
      </c>
      <c r="K50" s="317" t="str">
        <f t="shared" si="29"/>
        <v/>
      </c>
      <c r="L50" s="317" t="str">
        <f t="shared" si="29"/>
        <v/>
      </c>
      <c r="M50" s="317" t="str">
        <f t="shared" si="29"/>
        <v/>
      </c>
      <c r="N50" s="317" t="str">
        <f t="shared" si="29"/>
        <v/>
      </c>
      <c r="O50" s="317" t="str">
        <f t="shared" si="29"/>
        <v/>
      </c>
      <c r="P50" s="317" t="str">
        <f t="shared" si="29"/>
        <v/>
      </c>
    </row>
    <row r="51" spans="1:16" s="2" customFormat="1" ht="19.5" customHeight="1">
      <c r="A51" s="104" t="s">
        <v>1394</v>
      </c>
      <c r="B51" s="104" t="s">
        <v>338</v>
      </c>
      <c r="C51" s="7" t="s">
        <v>81</v>
      </c>
      <c r="D51" s="3" t="str">
        <f t="shared" si="24"/>
        <v>国内売上高÷国内MAU数</v>
      </c>
      <c r="E51" s="7" t="s">
        <v>638</v>
      </c>
      <c r="F51" s="316">
        <f>IFERROR(F42/F45, "")</f>
        <v>5000</v>
      </c>
      <c r="G51" s="315"/>
      <c r="H51" s="317" t="str">
        <f>IFERROR(H42/H45, "")</f>
        <v/>
      </c>
      <c r="I51" s="317" t="str">
        <f t="shared" ref="I51:P51" si="30">IFERROR(I42/I45, "")</f>
        <v/>
      </c>
      <c r="J51" s="317" t="str">
        <f t="shared" si="30"/>
        <v/>
      </c>
      <c r="K51" s="317" t="str">
        <f t="shared" si="30"/>
        <v/>
      </c>
      <c r="L51" s="317" t="str">
        <f t="shared" si="30"/>
        <v/>
      </c>
      <c r="M51" s="317" t="str">
        <f t="shared" si="30"/>
        <v/>
      </c>
      <c r="N51" s="317" t="str">
        <f t="shared" si="30"/>
        <v/>
      </c>
      <c r="O51" s="317" t="str">
        <f t="shared" si="30"/>
        <v/>
      </c>
      <c r="P51" s="317" t="str">
        <f t="shared" si="30"/>
        <v/>
      </c>
    </row>
    <row r="52" spans="1:16" s="2" customFormat="1" ht="19.5" customHeight="1">
      <c r="A52" s="104" t="s">
        <v>1394</v>
      </c>
      <c r="B52" s="104" t="s">
        <v>338</v>
      </c>
      <c r="C52" s="7" t="s">
        <v>82</v>
      </c>
      <c r="D52" s="3" t="str">
        <f t="shared" si="24"/>
        <v>海外売上高÷海外MAU数</v>
      </c>
      <c r="E52" s="7" t="s">
        <v>638</v>
      </c>
      <c r="F52" s="316">
        <f>IFERROR(F43/F46, "")</f>
        <v>5000</v>
      </c>
      <c r="G52" s="315"/>
      <c r="H52" s="317" t="str">
        <f>IFERROR(H43/H46, "")</f>
        <v/>
      </c>
      <c r="I52" s="317" t="str">
        <f t="shared" ref="I52:P52" si="31">IFERROR(I43/I46, "")</f>
        <v/>
      </c>
      <c r="J52" s="317" t="str">
        <f t="shared" si="31"/>
        <v/>
      </c>
      <c r="K52" s="317" t="str">
        <f t="shared" si="31"/>
        <v/>
      </c>
      <c r="L52" s="317" t="str">
        <f t="shared" si="31"/>
        <v/>
      </c>
      <c r="M52" s="317" t="str">
        <f t="shared" si="31"/>
        <v/>
      </c>
      <c r="N52" s="317" t="str">
        <f t="shared" si="31"/>
        <v/>
      </c>
      <c r="O52" s="317" t="str">
        <f t="shared" si="31"/>
        <v/>
      </c>
      <c r="P52" s="317" t="str">
        <f t="shared" si="31"/>
        <v/>
      </c>
    </row>
    <row r="53" spans="1:16" s="2" customFormat="1" ht="19.5" customHeight="1">
      <c r="A53" s="104" t="s">
        <v>1394</v>
      </c>
      <c r="B53" s="104" t="s">
        <v>338</v>
      </c>
      <c r="C53" s="7" t="s">
        <v>317</v>
      </c>
      <c r="D53" s="3" t="str">
        <f t="shared" si="24"/>
        <v>売上高÷有料会員数</v>
      </c>
      <c r="E53" s="7" t="s">
        <v>638</v>
      </c>
      <c r="F53" s="316">
        <f>IFERROR(F41/F47, "")</f>
        <v>17500</v>
      </c>
      <c r="G53" s="315"/>
      <c r="H53" s="317" t="str">
        <f>IFERROR(H41/H47, "")</f>
        <v/>
      </c>
      <c r="I53" s="317" t="str">
        <f t="shared" ref="I53:P53" si="32">IFERROR(I41/I47, "")</f>
        <v/>
      </c>
      <c r="J53" s="317" t="str">
        <f t="shared" si="32"/>
        <v/>
      </c>
      <c r="K53" s="317" t="str">
        <f t="shared" si="32"/>
        <v/>
      </c>
      <c r="L53" s="317" t="str">
        <f t="shared" si="32"/>
        <v/>
      </c>
      <c r="M53" s="317" t="str">
        <f t="shared" si="32"/>
        <v/>
      </c>
      <c r="N53" s="317" t="str">
        <f t="shared" si="32"/>
        <v/>
      </c>
      <c r="O53" s="317" t="str">
        <f t="shared" si="32"/>
        <v/>
      </c>
      <c r="P53" s="317" t="str">
        <f t="shared" si="32"/>
        <v/>
      </c>
    </row>
    <row r="54" spans="1:16" s="2" customFormat="1" ht="19.5" customHeight="1">
      <c r="A54" s="104" t="s">
        <v>1394</v>
      </c>
      <c r="B54" s="104" t="s">
        <v>338</v>
      </c>
      <c r="C54" s="7" t="s">
        <v>318</v>
      </c>
      <c r="D54" s="3" t="str">
        <f t="shared" si="24"/>
        <v>国内売上高÷国内有料会員数</v>
      </c>
      <c r="E54" s="7" t="s">
        <v>638</v>
      </c>
      <c r="F54" s="316">
        <f>IFERROR(F42/F48, "")</f>
        <v>25000</v>
      </c>
      <c r="G54" s="315"/>
      <c r="H54" s="317" t="str">
        <f>IFERROR(H42/H48, "")</f>
        <v/>
      </c>
      <c r="I54" s="317" t="str">
        <f t="shared" ref="I54:P54" si="33">IFERROR(I42/I48, "")</f>
        <v/>
      </c>
      <c r="J54" s="317" t="str">
        <f t="shared" si="33"/>
        <v/>
      </c>
      <c r="K54" s="317" t="str">
        <f t="shared" si="33"/>
        <v/>
      </c>
      <c r="L54" s="317" t="str">
        <f t="shared" si="33"/>
        <v/>
      </c>
      <c r="M54" s="317" t="str">
        <f t="shared" si="33"/>
        <v/>
      </c>
      <c r="N54" s="317" t="str">
        <f t="shared" si="33"/>
        <v/>
      </c>
      <c r="O54" s="317" t="str">
        <f t="shared" si="33"/>
        <v/>
      </c>
      <c r="P54" s="317" t="str">
        <f t="shared" si="33"/>
        <v/>
      </c>
    </row>
    <row r="55" spans="1:16" s="2" customFormat="1" ht="19.5" customHeight="1">
      <c r="A55" s="104" t="s">
        <v>1394</v>
      </c>
      <c r="B55" s="104" t="s">
        <v>338</v>
      </c>
      <c r="C55" s="7" t="s">
        <v>319</v>
      </c>
      <c r="D55" s="3" t="str">
        <f t="shared" si="24"/>
        <v>海外売上高÷海外有料会員数</v>
      </c>
      <c r="E55" s="7" t="s">
        <v>638</v>
      </c>
      <c r="F55" s="316">
        <f>IFERROR(F43/F49, "")</f>
        <v>10000</v>
      </c>
      <c r="G55" s="315"/>
      <c r="H55" s="317" t="str">
        <f>IFERROR(H43/H49, "")</f>
        <v/>
      </c>
      <c r="I55" s="317" t="str">
        <f t="shared" ref="I55:P55" si="34">IFERROR(I43/I49, "")</f>
        <v/>
      </c>
      <c r="J55" s="317" t="str">
        <f t="shared" si="34"/>
        <v/>
      </c>
      <c r="K55" s="317" t="str">
        <f t="shared" si="34"/>
        <v/>
      </c>
      <c r="L55" s="317" t="str">
        <f t="shared" si="34"/>
        <v/>
      </c>
      <c r="M55" s="317" t="str">
        <f t="shared" si="34"/>
        <v/>
      </c>
      <c r="N55" s="317" t="str">
        <f t="shared" si="34"/>
        <v/>
      </c>
      <c r="O55" s="317" t="str">
        <f t="shared" si="34"/>
        <v/>
      </c>
      <c r="P55" s="317" t="str">
        <f t="shared" si="34"/>
        <v/>
      </c>
    </row>
    <row r="56" spans="1:16" ht="19.5" customHeight="1">
      <c r="A56" s="117" t="s">
        <v>1394</v>
      </c>
      <c r="B56" s="137" t="s">
        <v>131</v>
      </c>
      <c r="C56" s="136" t="s">
        <v>339</v>
      </c>
      <c r="D56" s="3" t="str">
        <f t="shared" si="24"/>
        <v>コンテンツの調達費</v>
      </c>
      <c r="E56" s="7" t="s">
        <v>34</v>
      </c>
      <c r="F56" s="316">
        <f>IF(F57+F58=0, "", F57+F58)</f>
        <v>42000</v>
      </c>
      <c r="G56" s="97" t="str">
        <f>IF(SUM(N56:O56)=0,"",SUM(N56:O56))</f>
        <v/>
      </c>
      <c r="H56" s="317" t="str">
        <f>IF(H57+H58=0, "", H57+H58)</f>
        <v/>
      </c>
      <c r="I56" s="317" t="str">
        <f t="shared" ref="I56:P56" si="35">IF(I57+I58=0, "", I57+I58)</f>
        <v/>
      </c>
      <c r="J56" s="317" t="str">
        <f t="shared" si="35"/>
        <v/>
      </c>
      <c r="K56" s="317" t="str">
        <f t="shared" si="35"/>
        <v/>
      </c>
      <c r="L56" s="317" t="str">
        <f t="shared" si="35"/>
        <v/>
      </c>
      <c r="M56" s="317" t="str">
        <f t="shared" si="35"/>
        <v/>
      </c>
      <c r="N56" s="317" t="str">
        <f t="shared" si="35"/>
        <v/>
      </c>
      <c r="O56" s="317" t="str">
        <f t="shared" si="35"/>
        <v/>
      </c>
      <c r="P56" s="317" t="str">
        <f t="shared" si="35"/>
        <v/>
      </c>
    </row>
    <row r="57" spans="1:16" ht="19.5" customHeight="1">
      <c r="A57" s="117" t="s">
        <v>1394</v>
      </c>
      <c r="B57" s="138" t="s">
        <v>131</v>
      </c>
      <c r="C57" s="136" t="s">
        <v>340</v>
      </c>
      <c r="D57" s="3" t="str">
        <f t="shared" si="24"/>
        <v>国内コンテンツの調達費</v>
      </c>
      <c r="E57" s="7" t="s">
        <v>34</v>
      </c>
      <c r="F57" s="81">
        <v>30000</v>
      </c>
      <c r="G57" s="315"/>
      <c r="H57" s="27"/>
      <c r="I57" s="27"/>
      <c r="J57" s="27"/>
      <c r="K57" s="27"/>
      <c r="L57" s="27"/>
      <c r="M57" s="27"/>
      <c r="N57" s="27"/>
      <c r="O57" s="27"/>
      <c r="P57" s="27"/>
    </row>
    <row r="58" spans="1:16" ht="19.5" customHeight="1">
      <c r="A58" s="117" t="s">
        <v>1394</v>
      </c>
      <c r="B58" s="138" t="s">
        <v>131</v>
      </c>
      <c r="C58" s="136" t="s">
        <v>341</v>
      </c>
      <c r="D58" s="3" t="str">
        <f t="shared" si="24"/>
        <v>海外コンテンツの調達費</v>
      </c>
      <c r="E58" s="7" t="s">
        <v>34</v>
      </c>
      <c r="F58" s="81">
        <v>12000</v>
      </c>
      <c r="G58" s="315"/>
      <c r="H58" s="27"/>
      <c r="I58" s="27"/>
      <c r="J58" s="27"/>
      <c r="K58" s="27"/>
      <c r="L58" s="27"/>
      <c r="M58" s="27"/>
      <c r="N58" s="27"/>
      <c r="O58" s="27"/>
      <c r="P58" s="27"/>
    </row>
    <row r="59" spans="1:16" ht="19.5" customHeight="1">
      <c r="A59" s="117" t="s">
        <v>1394</v>
      </c>
      <c r="B59" s="138" t="s">
        <v>131</v>
      </c>
      <c r="C59" s="136" t="s">
        <v>23</v>
      </c>
      <c r="D59" s="3" t="str">
        <f t="shared" si="24"/>
        <v>流通PFの広告宣伝費</v>
      </c>
      <c r="E59" s="7" t="s">
        <v>34</v>
      </c>
      <c r="F59" s="316">
        <f t="shared" ref="F59:H59" si="36">IF(F60+F61=0, "", F60+F61)</f>
        <v>14000</v>
      </c>
      <c r="G59" s="97" t="str">
        <f>IF(SUM(N59:O59)=0,"",SUM(N59:O59))</f>
        <v/>
      </c>
      <c r="H59" s="317" t="str">
        <f t="shared" si="36"/>
        <v/>
      </c>
      <c r="I59" s="317" t="str">
        <f t="shared" ref="I59:P59" si="37">IF(I60+I61=0, "", I60+I61)</f>
        <v/>
      </c>
      <c r="J59" s="317" t="str">
        <f t="shared" si="37"/>
        <v/>
      </c>
      <c r="K59" s="317" t="str">
        <f t="shared" si="37"/>
        <v/>
      </c>
      <c r="L59" s="317" t="str">
        <f t="shared" si="37"/>
        <v/>
      </c>
      <c r="M59" s="317" t="str">
        <f t="shared" si="37"/>
        <v/>
      </c>
      <c r="N59" s="317" t="str">
        <f t="shared" si="37"/>
        <v/>
      </c>
      <c r="O59" s="317" t="str">
        <f t="shared" si="37"/>
        <v/>
      </c>
      <c r="P59" s="317" t="str">
        <f t="shared" si="37"/>
        <v/>
      </c>
    </row>
    <row r="60" spans="1:16" ht="19.5" customHeight="1">
      <c r="A60" s="117" t="s">
        <v>1394</v>
      </c>
      <c r="B60" s="138" t="s">
        <v>131</v>
      </c>
      <c r="C60" s="136" t="s">
        <v>342</v>
      </c>
      <c r="D60" s="3" t="str">
        <f t="shared" si="24"/>
        <v>流通PFの国内向け広告宣伝費</v>
      </c>
      <c r="E60" s="7" t="s">
        <v>34</v>
      </c>
      <c r="F60" s="81">
        <v>10000</v>
      </c>
      <c r="G60" s="315"/>
      <c r="H60" s="27"/>
      <c r="I60" s="27"/>
      <c r="J60" s="27"/>
      <c r="K60" s="27"/>
      <c r="L60" s="27"/>
      <c r="M60" s="27"/>
      <c r="N60" s="27"/>
      <c r="O60" s="27"/>
      <c r="P60" s="27"/>
    </row>
    <row r="61" spans="1:16" ht="19.5" customHeight="1">
      <c r="A61" s="117" t="s">
        <v>1394</v>
      </c>
      <c r="B61" s="138" t="s">
        <v>131</v>
      </c>
      <c r="C61" s="136" t="s">
        <v>343</v>
      </c>
      <c r="D61" s="3" t="str">
        <f t="shared" si="24"/>
        <v>流通PFの海外向け広告宣伝費</v>
      </c>
      <c r="E61" s="7" t="s">
        <v>34</v>
      </c>
      <c r="F61" s="81">
        <v>4000</v>
      </c>
      <c r="G61" s="315"/>
      <c r="H61" s="27"/>
      <c r="I61" s="27"/>
      <c r="J61" s="27"/>
      <c r="K61" s="27"/>
      <c r="L61" s="27"/>
      <c r="M61" s="27"/>
      <c r="N61" s="27"/>
      <c r="O61" s="27"/>
      <c r="P61" s="27"/>
    </row>
    <row r="62" spans="1:16" ht="19.5" customHeight="1">
      <c r="A62" s="117" t="s">
        <v>1394</v>
      </c>
      <c r="B62" s="138" t="s">
        <v>131</v>
      </c>
      <c r="C62" s="136" t="s">
        <v>1157</v>
      </c>
      <c r="D62" s="3" t="str">
        <f t="shared" ref="D62:D64" si="38">D35</f>
        <v>流通PFのその他経費（営業費用に該当するその他経費）</v>
      </c>
      <c r="E62" s="7" t="s">
        <v>34</v>
      </c>
      <c r="F62" s="316">
        <f t="shared" ref="F62" si="39">IF(F63+F64=0, "", F63+F64)</f>
        <v>8000</v>
      </c>
      <c r="G62" s="97" t="str">
        <f>IF(SUM(N62:O62)=0,"",SUM(N62:O62))</f>
        <v/>
      </c>
      <c r="H62" s="317" t="str">
        <f>IF(H63+H64=0, "", H63+H64)</f>
        <v/>
      </c>
      <c r="I62" s="317" t="str">
        <f t="shared" ref="I62:P62" si="40">IF(I63+I64=0, "", I63+I64)</f>
        <v/>
      </c>
      <c r="J62" s="317" t="str">
        <f t="shared" si="40"/>
        <v/>
      </c>
      <c r="K62" s="317" t="str">
        <f t="shared" si="40"/>
        <v/>
      </c>
      <c r="L62" s="317" t="str">
        <f t="shared" si="40"/>
        <v/>
      </c>
      <c r="M62" s="317" t="str">
        <f t="shared" si="40"/>
        <v/>
      </c>
      <c r="N62" s="317" t="str">
        <f t="shared" si="40"/>
        <v/>
      </c>
      <c r="O62" s="317" t="str">
        <f t="shared" si="40"/>
        <v/>
      </c>
      <c r="P62" s="317" t="str">
        <f t="shared" si="40"/>
        <v/>
      </c>
    </row>
    <row r="63" spans="1:16" ht="19.5" customHeight="1">
      <c r="A63" s="117" t="s">
        <v>1394</v>
      </c>
      <c r="B63" s="138" t="s">
        <v>131</v>
      </c>
      <c r="C63" s="136" t="s">
        <v>1158</v>
      </c>
      <c r="D63" s="3" t="str">
        <f t="shared" si="38"/>
        <v>流通PFの国内向けその他経費</v>
      </c>
      <c r="E63" s="7" t="s">
        <v>34</v>
      </c>
      <c r="F63" s="81">
        <v>6000</v>
      </c>
      <c r="G63" s="315"/>
      <c r="H63" s="27"/>
      <c r="I63" s="27"/>
      <c r="J63" s="27"/>
      <c r="K63" s="27"/>
      <c r="L63" s="27"/>
      <c r="M63" s="27"/>
      <c r="N63" s="27"/>
      <c r="O63" s="27"/>
      <c r="P63" s="27"/>
    </row>
    <row r="64" spans="1:16" ht="19.5" customHeight="1">
      <c r="A64" s="117" t="s">
        <v>1394</v>
      </c>
      <c r="B64" s="140" t="s">
        <v>131</v>
      </c>
      <c r="C64" s="136" t="s">
        <v>1159</v>
      </c>
      <c r="D64" s="3" t="str">
        <f t="shared" si="38"/>
        <v>流通PFの海外向けその他経費</v>
      </c>
      <c r="E64" s="7" t="s">
        <v>34</v>
      </c>
      <c r="F64" s="81">
        <v>2000</v>
      </c>
      <c r="G64" s="315"/>
      <c r="H64" s="27"/>
      <c r="I64" s="27"/>
      <c r="J64" s="27"/>
      <c r="K64" s="27"/>
      <c r="L64" s="27"/>
      <c r="M64" s="27"/>
      <c r="N64" s="27"/>
      <c r="O64" s="27"/>
      <c r="P64" s="27"/>
    </row>
    <row r="65" spans="1:16" ht="19.5" customHeight="1">
      <c r="A65" s="104" t="s">
        <v>1394</v>
      </c>
      <c r="B65" s="105" t="s">
        <v>83</v>
      </c>
      <c r="C65" s="7" t="s">
        <v>140</v>
      </c>
      <c r="D65" s="3" t="str">
        <f>D38</f>
        <v>流通PFの営業利益</v>
      </c>
      <c r="E65" s="7" t="s">
        <v>34</v>
      </c>
      <c r="F65" s="316">
        <f>IFERROR(F41-F56-F59-F62, "")</f>
        <v>6000</v>
      </c>
      <c r="G65" s="315"/>
      <c r="H65" s="317" t="str">
        <f>IFERROR(H41-H56-H59-H62, "")</f>
        <v/>
      </c>
      <c r="I65" s="317" t="str">
        <f t="shared" ref="I65:P65" si="41">IFERROR(I41-I56-I59-I62, "")</f>
        <v/>
      </c>
      <c r="J65" s="317" t="str">
        <f t="shared" si="41"/>
        <v/>
      </c>
      <c r="K65" s="317" t="str">
        <f t="shared" si="41"/>
        <v/>
      </c>
      <c r="L65" s="317" t="str">
        <f t="shared" si="41"/>
        <v/>
      </c>
      <c r="M65" s="317" t="str">
        <f t="shared" si="41"/>
        <v/>
      </c>
      <c r="N65" s="317" t="str">
        <f t="shared" si="41"/>
        <v/>
      </c>
      <c r="O65" s="317" t="str">
        <f t="shared" si="41"/>
        <v/>
      </c>
      <c r="P65" s="317" t="str">
        <f t="shared" si="41"/>
        <v/>
      </c>
    </row>
    <row r="66" spans="1:16" ht="19.5" customHeight="1">
      <c r="A66" s="104" t="s">
        <v>1394</v>
      </c>
      <c r="B66" s="104" t="s">
        <v>83</v>
      </c>
      <c r="C66" s="7" t="s">
        <v>1162</v>
      </c>
      <c r="D66" s="3" t="s">
        <v>1164</v>
      </c>
      <c r="E66" s="7" t="s">
        <v>34</v>
      </c>
      <c r="F66" s="316">
        <f>IF(F42-F57-F60-F63=0, "", F42-F57-F60-F63)</f>
        <v>4000</v>
      </c>
      <c r="G66" s="315"/>
      <c r="H66" s="317" t="str">
        <f>IF(H42-H57-H60-H63=0, "", H42-H57-H60-H63)</f>
        <v/>
      </c>
      <c r="I66" s="317" t="str">
        <f t="shared" ref="I66:P66" si="42">IF(I42-I57-I60-I63=0, "", I42-I57-I60-I63)</f>
        <v/>
      </c>
      <c r="J66" s="317" t="str">
        <f t="shared" si="42"/>
        <v/>
      </c>
      <c r="K66" s="317" t="str">
        <f t="shared" si="42"/>
        <v/>
      </c>
      <c r="L66" s="317" t="str">
        <f t="shared" si="42"/>
        <v/>
      </c>
      <c r="M66" s="317" t="str">
        <f t="shared" si="42"/>
        <v/>
      </c>
      <c r="N66" s="317" t="str">
        <f t="shared" si="42"/>
        <v/>
      </c>
      <c r="O66" s="317" t="str">
        <f t="shared" si="42"/>
        <v/>
      </c>
      <c r="P66" s="317" t="str">
        <f t="shared" si="42"/>
        <v/>
      </c>
    </row>
    <row r="67" spans="1:16" ht="19.5" customHeight="1">
      <c r="A67" s="104" t="s">
        <v>1394</v>
      </c>
      <c r="B67" s="104" t="s">
        <v>83</v>
      </c>
      <c r="C67" s="137" t="s">
        <v>1163</v>
      </c>
      <c r="D67" s="156" t="s">
        <v>1165</v>
      </c>
      <c r="E67" s="137" t="s">
        <v>34</v>
      </c>
      <c r="F67" s="323">
        <f>IF(F43-F58-F61-F64=0, "", F43-F58-F61-F64)</f>
        <v>2000</v>
      </c>
      <c r="G67" s="324"/>
      <c r="H67" s="325" t="str">
        <f>IF(H43-H58-H61-H64=0, "", H43-H58-H61-H64)</f>
        <v/>
      </c>
      <c r="I67" s="325" t="str">
        <f t="shared" ref="I67:P67" si="43">IF(I43-I58-I61-I64=0, "", I43-I58-I61-I64)</f>
        <v/>
      </c>
      <c r="J67" s="325" t="str">
        <f t="shared" si="43"/>
        <v/>
      </c>
      <c r="K67" s="325" t="str">
        <f t="shared" si="43"/>
        <v/>
      </c>
      <c r="L67" s="325" t="str">
        <f t="shared" si="43"/>
        <v/>
      </c>
      <c r="M67" s="325" t="str">
        <f t="shared" si="43"/>
        <v/>
      </c>
      <c r="N67" s="325" t="str">
        <f t="shared" si="43"/>
        <v/>
      </c>
      <c r="O67" s="325" t="str">
        <f t="shared" si="43"/>
        <v/>
      </c>
      <c r="P67" s="325" t="str">
        <f t="shared" si="43"/>
        <v/>
      </c>
    </row>
    <row r="68" spans="1:16" ht="19.5" customHeight="1">
      <c r="A68" s="147" t="s">
        <v>25</v>
      </c>
      <c r="B68" s="103" t="s">
        <v>541</v>
      </c>
      <c r="C68" s="110" t="s">
        <v>578</v>
      </c>
      <c r="D68" s="111" t="s">
        <v>576</v>
      </c>
      <c r="E68" s="148" t="s">
        <v>34</v>
      </c>
      <c r="F68" s="326">
        <v>2100</v>
      </c>
      <c r="G68" s="327"/>
      <c r="H68" s="327"/>
      <c r="I68" s="327"/>
      <c r="J68" s="327"/>
      <c r="K68" s="327"/>
      <c r="L68" s="327"/>
      <c r="M68" s="327"/>
      <c r="N68" s="328"/>
      <c r="O68" s="328"/>
      <c r="P68" s="327"/>
    </row>
    <row r="69" spans="1:16" ht="19.5" customHeight="1">
      <c r="A69" s="178" t="s">
        <v>25</v>
      </c>
      <c r="B69" s="116" t="s">
        <v>31</v>
      </c>
      <c r="C69" s="102" t="s">
        <v>27</v>
      </c>
      <c r="D69" s="25" t="s">
        <v>571</v>
      </c>
      <c r="E69" s="7" t="s">
        <v>35</v>
      </c>
      <c r="F69" s="88">
        <v>0.5</v>
      </c>
      <c r="G69" s="8"/>
      <c r="H69" s="8"/>
      <c r="I69" s="8"/>
      <c r="J69" s="8"/>
      <c r="K69" s="8"/>
      <c r="L69" s="8"/>
      <c r="M69" s="8"/>
      <c r="N69" s="100">
        <v>0.5</v>
      </c>
      <c r="O69" s="100">
        <v>0.5</v>
      </c>
      <c r="P69" s="8"/>
    </row>
    <row r="70" spans="1:16" customFormat="1" ht="19.5" customHeight="1">
      <c r="A70" s="117" t="s">
        <v>25</v>
      </c>
      <c r="B70" s="104" t="s">
        <v>31</v>
      </c>
      <c r="C70" s="102" t="s">
        <v>1215</v>
      </c>
      <c r="D70" s="60" t="s">
        <v>955</v>
      </c>
      <c r="E70" s="14" t="s">
        <v>405</v>
      </c>
      <c r="F70" s="81">
        <v>3000</v>
      </c>
      <c r="G70" s="97">
        <v>3000</v>
      </c>
      <c r="H70" s="26"/>
      <c r="I70" s="26"/>
      <c r="J70" s="26"/>
      <c r="K70" s="26"/>
      <c r="L70" s="26"/>
      <c r="M70" s="26"/>
      <c r="N70" s="26"/>
      <c r="O70" s="26"/>
      <c r="P70" s="26"/>
    </row>
    <row r="71" spans="1:16" ht="19.5" customHeight="1">
      <c r="A71" s="179" t="s">
        <v>25</v>
      </c>
      <c r="B71" s="106" t="s">
        <v>31</v>
      </c>
      <c r="C71" s="241" t="s">
        <v>31</v>
      </c>
      <c r="D71" s="113" t="s">
        <v>1250</v>
      </c>
      <c r="E71" s="151" t="s">
        <v>34</v>
      </c>
      <c r="F71" s="318">
        <f>IFERROR(F68*F69, "")</f>
        <v>1050</v>
      </c>
      <c r="G71" s="320" t="str">
        <f>IF(SUM(N71:O71)=0, "", MIN(SUM(N71:O71), G70))</f>
        <v/>
      </c>
      <c r="H71" s="319"/>
      <c r="I71" s="319"/>
      <c r="J71" s="319"/>
      <c r="K71" s="319"/>
      <c r="L71" s="319"/>
      <c r="M71" s="319"/>
      <c r="N71" s="320" t="str">
        <f>IF(N68*N69=0, "", N68*N69)</f>
        <v/>
      </c>
      <c r="O71" s="320" t="str">
        <f>IF(O68*O69=0, "", O68*O69)</f>
        <v/>
      </c>
      <c r="P71" s="319"/>
    </row>
    <row r="72" spans="1:16" ht="19.5" customHeight="1">
      <c r="A72" s="190" t="s">
        <v>32</v>
      </c>
      <c r="B72" s="110" t="s">
        <v>88</v>
      </c>
      <c r="C72" s="240" t="s">
        <v>28</v>
      </c>
      <c r="D72" s="111" t="s">
        <v>347</v>
      </c>
      <c r="E72" s="148" t="s">
        <v>16</v>
      </c>
      <c r="F72" s="290">
        <f>IFERROR((F41-F14)/F$71, "")</f>
        <v>9.5238095238095237</v>
      </c>
      <c r="G72" s="291" t="str">
        <f>IFERROR((G41-G14)/G$71, "")</f>
        <v/>
      </c>
      <c r="H72" s="162"/>
      <c r="I72" s="162"/>
      <c r="J72" s="162"/>
      <c r="K72" s="162"/>
      <c r="L72" s="162"/>
      <c r="M72" s="162"/>
      <c r="N72" s="291" t="str">
        <f>IFERROR((N41-N14)/N$71, "")</f>
        <v/>
      </c>
      <c r="O72" s="291" t="str">
        <f>IFERROR((O41-O14)/O$71, "")</f>
        <v/>
      </c>
      <c r="P72" s="291" t="str">
        <f>IFERROR((P41-P14)/$G$71, "")</f>
        <v/>
      </c>
    </row>
    <row r="73" spans="1:16" ht="19.5" customHeight="1">
      <c r="A73" s="150" t="s">
        <v>32</v>
      </c>
      <c r="B73" s="209" t="s">
        <v>1210</v>
      </c>
      <c r="C73" s="112" t="s">
        <v>28</v>
      </c>
      <c r="D73" s="113" t="s">
        <v>570</v>
      </c>
      <c r="E73" s="151" t="s">
        <v>16</v>
      </c>
      <c r="F73" s="292">
        <f>IFERROR((F56+F59+F62-F29-F32-F35)/F$71, "")</f>
        <v>8.5714285714285712</v>
      </c>
      <c r="G73" s="293" t="str">
        <f>IFERROR((G56+G59+G62-G29-G32-G35)/G$71, "")</f>
        <v/>
      </c>
      <c r="H73" s="166"/>
      <c r="I73" s="166"/>
      <c r="J73" s="166"/>
      <c r="K73" s="166"/>
      <c r="L73" s="166"/>
      <c r="M73" s="166"/>
      <c r="N73" s="293" t="str">
        <f>IFERROR((N56+N59+N62-N29-N32-N35)/N$71, "")</f>
        <v/>
      </c>
      <c r="O73" s="293" t="str">
        <f>IFERROR((O56+O59+O62-O29-O32-O35)/O$71, "")</f>
        <v/>
      </c>
      <c r="P73" s="293" t="str">
        <f>IFERROR((P56+P59+P62-P29-P32-P35)/$G$71, "")</f>
        <v/>
      </c>
    </row>
    <row r="74" spans="1:16" customFormat="1" ht="19.5" customHeight="1">
      <c r="A74" s="105" t="s">
        <v>609</v>
      </c>
      <c r="B74" s="105" t="s">
        <v>1108</v>
      </c>
      <c r="C74" s="101" t="s">
        <v>606</v>
      </c>
      <c r="D74" s="109" t="s">
        <v>615</v>
      </c>
      <c r="E74" s="101" t="s">
        <v>1108</v>
      </c>
      <c r="F74" s="200"/>
      <c r="G74" s="200"/>
      <c r="H74" s="200"/>
      <c r="I74" s="200"/>
      <c r="J74" s="200"/>
      <c r="K74" s="200"/>
      <c r="L74" s="200"/>
      <c r="M74" s="200"/>
      <c r="N74" s="200"/>
      <c r="O74" s="200"/>
      <c r="P74" s="200"/>
    </row>
    <row r="75" spans="1:16" customFormat="1" ht="19.5" customHeight="1">
      <c r="A75" s="104" t="s">
        <v>609</v>
      </c>
      <c r="B75" s="104" t="s">
        <v>1108</v>
      </c>
      <c r="C75" s="14" t="s">
        <v>607</v>
      </c>
      <c r="D75" s="13" t="s">
        <v>615</v>
      </c>
      <c r="E75" s="14" t="s">
        <v>1108</v>
      </c>
      <c r="F75" s="21"/>
      <c r="G75" s="21"/>
      <c r="H75" s="21"/>
      <c r="I75" s="21"/>
      <c r="J75" s="21"/>
      <c r="K75" s="21"/>
      <c r="L75" s="21"/>
      <c r="M75" s="21"/>
      <c r="N75" s="21"/>
      <c r="O75" s="21"/>
      <c r="P75" s="21"/>
    </row>
    <row r="76" spans="1:16" customFormat="1" ht="19.5" customHeight="1">
      <c r="A76" s="117" t="s">
        <v>609</v>
      </c>
      <c r="B76" s="116" t="s">
        <v>608</v>
      </c>
      <c r="C76" s="102" t="s">
        <v>610</v>
      </c>
      <c r="D76" s="13" t="s">
        <v>615</v>
      </c>
      <c r="E76" s="14" t="s">
        <v>613</v>
      </c>
      <c r="F76" s="21"/>
      <c r="G76" s="21"/>
      <c r="H76" s="21"/>
      <c r="I76" s="21"/>
      <c r="J76" s="21"/>
      <c r="K76" s="21"/>
      <c r="L76" s="21"/>
      <c r="M76" s="21"/>
      <c r="N76" s="21"/>
      <c r="O76" s="21"/>
      <c r="P76" s="21"/>
    </row>
    <row r="77" spans="1:16" customFormat="1" ht="19.5" customHeight="1">
      <c r="A77" s="117" t="s">
        <v>609</v>
      </c>
      <c r="B77" s="104" t="s">
        <v>608</v>
      </c>
      <c r="C77" s="102" t="s">
        <v>612</v>
      </c>
      <c r="D77" s="13" t="s">
        <v>615</v>
      </c>
      <c r="E77" s="14" t="s">
        <v>613</v>
      </c>
      <c r="F77" s="21"/>
      <c r="G77" s="21"/>
      <c r="H77" s="21"/>
      <c r="I77" s="21"/>
      <c r="J77" s="21"/>
      <c r="K77" s="21"/>
      <c r="L77" s="21"/>
      <c r="M77" s="21"/>
      <c r="N77" s="21"/>
      <c r="O77" s="21"/>
      <c r="P77" s="21"/>
    </row>
    <row r="78" spans="1:16" customFormat="1" ht="19.5" customHeight="1">
      <c r="A78" s="117" t="s">
        <v>609</v>
      </c>
      <c r="B78" s="104" t="s">
        <v>608</v>
      </c>
      <c r="C78" s="102" t="s">
        <v>616</v>
      </c>
      <c r="D78" s="13" t="s">
        <v>615</v>
      </c>
      <c r="E78" s="14" t="s">
        <v>613</v>
      </c>
      <c r="F78" s="21"/>
      <c r="G78" s="21"/>
      <c r="H78" s="21"/>
      <c r="I78" s="21"/>
      <c r="J78" s="21"/>
      <c r="K78" s="21"/>
      <c r="L78" s="21"/>
      <c r="M78" s="21"/>
      <c r="N78" s="21"/>
      <c r="O78" s="21"/>
      <c r="P78" s="21"/>
    </row>
    <row r="79" spans="1:16" customFormat="1" ht="19.5" customHeight="1">
      <c r="A79" s="181" t="s">
        <v>609</v>
      </c>
      <c r="B79" s="107" t="s">
        <v>608</v>
      </c>
      <c r="C79" s="102" t="s">
        <v>611</v>
      </c>
      <c r="D79" s="13" t="s">
        <v>615</v>
      </c>
      <c r="E79" s="14" t="s">
        <v>614</v>
      </c>
      <c r="F79" s="21"/>
      <c r="G79" s="21"/>
      <c r="H79" s="21"/>
      <c r="I79" s="21"/>
      <c r="J79" s="21"/>
      <c r="K79" s="21"/>
      <c r="L79" s="21"/>
      <c r="M79" s="21"/>
      <c r="N79" s="21"/>
      <c r="O79" s="21"/>
      <c r="P79" s="21"/>
    </row>
    <row r="80" spans="1:16">
      <c r="B80" s="66"/>
    </row>
    <row r="81" spans="2:2">
      <c r="B81" s="66"/>
    </row>
    <row r="82" spans="2:2">
      <c r="B82" s="66"/>
    </row>
  </sheetData>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E605987B-79FA-4BD8-B66D-79A22725DB0E}">
          <x14:formula1>
            <xm:f>選択肢!$F$2:$F$10</xm:f>
          </x14:formula1>
          <xm:sqref>F4:G4</xm:sqref>
        </x14:dataValidation>
        <x14:dataValidation type="list" allowBlank="1" showInputMessage="1" showErrorMessage="1" xr:uid="{FB78A9BE-4880-41BD-8388-D606341A5F46}">
          <x14:formula1>
            <xm:f>選択肢!$R$2:$R$6</xm:f>
          </x14:formula1>
          <xm:sqref>F5:G5</xm:sqref>
        </x14:dataValidation>
        <x14:dataValidation type="list" allowBlank="1" showInputMessage="1" showErrorMessage="1" xr:uid="{533E299D-13AF-45CF-A3CF-D7BB3E9BFAE8}">
          <x14:formula1>
            <xm:f>選択肢!$M$2:$M$4</xm:f>
          </x14:formula1>
          <xm:sqref>F3:G3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0BE99-4F4B-48C8-AD5C-43086F39ADEA}">
  <sheetPr>
    <tabColor theme="0"/>
  </sheetPr>
  <dimension ref="A1:J42"/>
  <sheetViews>
    <sheetView showGridLines="0" zoomScale="90" zoomScaleNormal="90" workbookViewId="0">
      <pane xSplit="6" ySplit="1" topLeftCell="G2" activePane="bottomRight" state="frozen"/>
      <selection pane="topRight" activeCell="G1" sqref="G1"/>
      <selection pane="bottomLeft" activeCell="A2" sqref="A2"/>
      <selection pane="bottomRight" activeCell="G2" sqref="G2"/>
    </sheetView>
  </sheetViews>
  <sheetFormatPr defaultRowHeight="18"/>
  <cols>
    <col min="1" max="1" width="14.5" style="64" customWidth="1"/>
    <col min="2" max="2" width="14.69921875" style="64" bestFit="1" customWidth="1"/>
    <col min="3" max="3" width="14.69921875" style="64" customWidth="1"/>
    <col min="4" max="4" width="103" customWidth="1"/>
    <col min="6" max="6" width="32.09765625" style="64" customWidth="1"/>
    <col min="7" max="7" width="29.8984375" style="64" customWidth="1"/>
    <col min="8" max="10" width="13.69921875" style="64" customWidth="1"/>
  </cols>
  <sheetData>
    <row r="1" spans="1:10">
      <c r="A1" s="11" t="s">
        <v>19</v>
      </c>
      <c r="B1" s="11" t="s">
        <v>20</v>
      </c>
      <c r="C1" s="11" t="s">
        <v>21</v>
      </c>
      <c r="D1" s="12" t="s">
        <v>572</v>
      </c>
      <c r="E1" s="12" t="s">
        <v>15</v>
      </c>
      <c r="F1" s="12" t="s">
        <v>581</v>
      </c>
      <c r="G1" s="12" t="s">
        <v>14</v>
      </c>
      <c r="H1" s="19" t="s">
        <v>74</v>
      </c>
      <c r="I1" s="19" t="s">
        <v>75</v>
      </c>
      <c r="J1" s="19" t="s">
        <v>1142</v>
      </c>
    </row>
    <row r="2" spans="1:10">
      <c r="A2" s="116" t="s">
        <v>557</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J2" si="0">IF(H2=0, "", H2)</f>
        <v/>
      </c>
      <c r="J2" s="90" t="str">
        <f t="shared" si="0"/>
        <v/>
      </c>
    </row>
    <row r="3" spans="1:10">
      <c r="A3" s="104" t="s">
        <v>557</v>
      </c>
      <c r="B3" s="104" t="s">
        <v>552</v>
      </c>
      <c r="C3" s="116" t="s">
        <v>1269</v>
      </c>
      <c r="D3" s="115" t="s">
        <v>1270</v>
      </c>
      <c r="E3" s="116" t="s">
        <v>18</v>
      </c>
      <c r="F3" s="118" t="s">
        <v>500</v>
      </c>
      <c r="G3" s="119"/>
      <c r="H3" s="205"/>
      <c r="I3" s="205"/>
      <c r="J3" s="205"/>
    </row>
    <row r="4" spans="1:10">
      <c r="A4" s="103" t="s">
        <v>553</v>
      </c>
      <c r="B4" s="103" t="s">
        <v>868</v>
      </c>
      <c r="C4" s="110" t="s">
        <v>2</v>
      </c>
      <c r="D4" s="111" t="s">
        <v>681</v>
      </c>
      <c r="E4" s="110" t="s">
        <v>18</v>
      </c>
      <c r="F4" s="122" t="s">
        <v>867</v>
      </c>
      <c r="G4" s="123"/>
      <c r="H4" s="201"/>
      <c r="I4" s="201"/>
      <c r="J4" s="201"/>
    </row>
    <row r="5" spans="1:10">
      <c r="A5" s="104" t="s">
        <v>553</v>
      </c>
      <c r="B5" s="104" t="s">
        <v>476</v>
      </c>
      <c r="C5" s="14" t="s">
        <v>57</v>
      </c>
      <c r="D5" s="13" t="s">
        <v>683</v>
      </c>
      <c r="E5" s="14" t="s">
        <v>17</v>
      </c>
      <c r="F5" s="73" t="s">
        <v>874</v>
      </c>
      <c r="G5" s="15"/>
      <c r="H5" s="21"/>
      <c r="I5" s="21"/>
      <c r="J5" s="21"/>
    </row>
    <row r="6" spans="1:10">
      <c r="A6" s="104" t="s">
        <v>553</v>
      </c>
      <c r="B6" s="104" t="s">
        <v>476</v>
      </c>
      <c r="C6" s="14" t="s">
        <v>869</v>
      </c>
      <c r="D6" s="13" t="s">
        <v>682</v>
      </c>
      <c r="E6" s="14" t="s">
        <v>18</v>
      </c>
      <c r="F6" s="73" t="s">
        <v>872</v>
      </c>
      <c r="G6" s="15"/>
      <c r="H6" s="21"/>
      <c r="I6" s="21"/>
      <c r="J6" s="21"/>
    </row>
    <row r="7" spans="1:10">
      <c r="A7" s="104" t="s">
        <v>553</v>
      </c>
      <c r="B7" s="104" t="s">
        <v>476</v>
      </c>
      <c r="C7" s="14" t="s">
        <v>572</v>
      </c>
      <c r="D7" s="13" t="s">
        <v>886</v>
      </c>
      <c r="E7" s="14" t="s">
        <v>17</v>
      </c>
      <c r="F7" s="73" t="s">
        <v>887</v>
      </c>
      <c r="G7" s="15"/>
      <c r="H7" s="21"/>
      <c r="I7" s="21"/>
      <c r="J7" s="21"/>
    </row>
    <row r="8" spans="1:10">
      <c r="A8" s="104" t="s">
        <v>553</v>
      </c>
      <c r="B8" s="104" t="s">
        <v>476</v>
      </c>
      <c r="C8" s="14" t="s">
        <v>881</v>
      </c>
      <c r="D8" s="13" t="s">
        <v>884</v>
      </c>
      <c r="E8" s="14" t="s">
        <v>18</v>
      </c>
      <c r="F8" s="73" t="s">
        <v>885</v>
      </c>
      <c r="G8" s="15"/>
      <c r="H8" s="21"/>
      <c r="I8" s="21"/>
      <c r="J8" s="21"/>
    </row>
    <row r="9" spans="1:10">
      <c r="A9" s="106" t="s">
        <v>553</v>
      </c>
      <c r="B9" s="106" t="s">
        <v>476</v>
      </c>
      <c r="C9" s="112" t="s">
        <v>881</v>
      </c>
      <c r="D9" s="113" t="s">
        <v>1139</v>
      </c>
      <c r="E9" s="112" t="s">
        <v>18</v>
      </c>
      <c r="F9" s="124" t="s">
        <v>888</v>
      </c>
      <c r="G9" s="125"/>
      <c r="H9" s="202"/>
      <c r="I9" s="202"/>
      <c r="J9" s="202"/>
    </row>
    <row r="10" spans="1:10">
      <c r="A10" s="105" t="s">
        <v>542</v>
      </c>
      <c r="B10" s="105" t="s">
        <v>684</v>
      </c>
      <c r="C10" s="101" t="s">
        <v>685</v>
      </c>
      <c r="D10" s="199" t="s">
        <v>1140</v>
      </c>
      <c r="E10" s="101" t="s">
        <v>17</v>
      </c>
      <c r="F10" s="127" t="s">
        <v>893</v>
      </c>
      <c r="G10" s="128"/>
      <c r="H10" s="200"/>
      <c r="I10" s="200"/>
      <c r="J10" s="200"/>
    </row>
    <row r="11" spans="1:10">
      <c r="A11" s="104" t="s">
        <v>542</v>
      </c>
      <c r="B11" s="104" t="s">
        <v>684</v>
      </c>
      <c r="C11" s="14" t="s">
        <v>685</v>
      </c>
      <c r="D11" s="16" t="s">
        <v>891</v>
      </c>
      <c r="E11" s="14" t="s">
        <v>17</v>
      </c>
      <c r="F11" s="73" t="s">
        <v>894</v>
      </c>
      <c r="G11" s="15"/>
      <c r="H11" s="21"/>
      <c r="I11" s="21"/>
      <c r="J11" s="21"/>
    </row>
    <row r="12" spans="1:10">
      <c r="A12" s="104" t="s">
        <v>542</v>
      </c>
      <c r="B12" s="104" t="s">
        <v>684</v>
      </c>
      <c r="C12" s="14" t="s">
        <v>685</v>
      </c>
      <c r="D12" s="16" t="s">
        <v>1283</v>
      </c>
      <c r="E12" s="14" t="s">
        <v>34</v>
      </c>
      <c r="F12" s="74">
        <v>340</v>
      </c>
      <c r="G12" s="61"/>
      <c r="H12" s="21"/>
      <c r="I12" s="21"/>
      <c r="J12" s="21"/>
    </row>
    <row r="13" spans="1:10">
      <c r="A13" s="104" t="s">
        <v>542</v>
      </c>
      <c r="B13" s="104" t="s">
        <v>684</v>
      </c>
      <c r="C13" s="14" t="s">
        <v>685</v>
      </c>
      <c r="D13" s="16" t="s">
        <v>892</v>
      </c>
      <c r="E13" s="14" t="s">
        <v>895</v>
      </c>
      <c r="F13" s="74">
        <v>2000</v>
      </c>
      <c r="G13" s="61"/>
      <c r="H13" s="21"/>
      <c r="I13" s="21"/>
      <c r="J13" s="21"/>
    </row>
    <row r="14" spans="1:10">
      <c r="A14" s="104" t="s">
        <v>542</v>
      </c>
      <c r="B14" s="104" t="s">
        <v>684</v>
      </c>
      <c r="C14" s="116" t="s">
        <v>685</v>
      </c>
      <c r="D14" s="156" t="s">
        <v>896</v>
      </c>
      <c r="E14" s="116" t="s">
        <v>231</v>
      </c>
      <c r="F14" s="212">
        <f>IFERROR(F12/F13*100, "")</f>
        <v>17</v>
      </c>
      <c r="G14" s="213" t="str">
        <f>IFERROR(G12/G13*100, "")</f>
        <v/>
      </c>
      <c r="H14" s="205"/>
      <c r="I14" s="205"/>
      <c r="J14" s="205"/>
    </row>
    <row r="15" spans="1:10">
      <c r="A15" s="117" t="s">
        <v>542</v>
      </c>
      <c r="B15" s="116" t="s">
        <v>686</v>
      </c>
      <c r="C15" s="14" t="s">
        <v>687</v>
      </c>
      <c r="D15" s="16" t="s">
        <v>688</v>
      </c>
      <c r="E15" s="14" t="s">
        <v>18</v>
      </c>
      <c r="F15" s="81" t="s">
        <v>875</v>
      </c>
      <c r="G15" s="27"/>
      <c r="H15" s="21"/>
      <c r="I15" s="21"/>
      <c r="J15" s="21"/>
    </row>
    <row r="16" spans="1:10">
      <c r="A16" s="117" t="s">
        <v>542</v>
      </c>
      <c r="B16" s="104" t="s">
        <v>686</v>
      </c>
      <c r="C16" s="14" t="s">
        <v>880</v>
      </c>
      <c r="D16" s="16" t="s">
        <v>879</v>
      </c>
      <c r="E16" s="14" t="s">
        <v>17</v>
      </c>
      <c r="F16" s="73" t="s">
        <v>855</v>
      </c>
      <c r="G16" s="15"/>
      <c r="H16" s="21"/>
      <c r="I16" s="21"/>
      <c r="J16" s="21"/>
    </row>
    <row r="17" spans="1:10">
      <c r="A17" s="117" t="s">
        <v>542</v>
      </c>
      <c r="B17" s="104" t="s">
        <v>686</v>
      </c>
      <c r="C17" s="116" t="s">
        <v>689</v>
      </c>
      <c r="D17" s="203" t="s">
        <v>1284</v>
      </c>
      <c r="E17" s="116" t="s">
        <v>17</v>
      </c>
      <c r="F17" s="237" t="s">
        <v>897</v>
      </c>
      <c r="G17" s="265"/>
      <c r="H17" s="205"/>
      <c r="I17" s="205"/>
      <c r="J17" s="205"/>
    </row>
    <row r="18" spans="1:10">
      <c r="A18" s="185" t="s">
        <v>568</v>
      </c>
      <c r="B18" s="103" t="s">
        <v>338</v>
      </c>
      <c r="C18" s="110" t="s">
        <v>139</v>
      </c>
      <c r="D18" s="160" t="s">
        <v>1421</v>
      </c>
      <c r="E18" s="110" t="s">
        <v>34</v>
      </c>
      <c r="F18" s="122">
        <v>100</v>
      </c>
      <c r="G18" s="289" t="str">
        <f>IF(H18=0,"",H18)</f>
        <v/>
      </c>
      <c r="H18" s="281"/>
      <c r="I18" s="281"/>
      <c r="J18" s="281"/>
    </row>
    <row r="19" spans="1:10">
      <c r="A19" s="117" t="s">
        <v>1392</v>
      </c>
      <c r="B19" s="104" t="s">
        <v>338</v>
      </c>
      <c r="C19" s="14" t="s">
        <v>539</v>
      </c>
      <c r="D19" s="3" t="s">
        <v>1141</v>
      </c>
      <c r="E19" s="14" t="s">
        <v>344</v>
      </c>
      <c r="F19" s="73">
        <v>1000</v>
      </c>
      <c r="G19" s="21"/>
      <c r="H19" s="27"/>
      <c r="I19" s="27"/>
      <c r="J19" s="27"/>
    </row>
    <row r="20" spans="1:10">
      <c r="A20" s="117" t="s">
        <v>1392</v>
      </c>
      <c r="B20" s="107" t="s">
        <v>338</v>
      </c>
      <c r="C20" s="14" t="s">
        <v>538</v>
      </c>
      <c r="D20" s="3" t="s">
        <v>690</v>
      </c>
      <c r="E20" s="14" t="s">
        <v>231</v>
      </c>
      <c r="F20" s="74">
        <f>IFERROR(F18/F19*100, "")</f>
        <v>10</v>
      </c>
      <c r="G20" s="21"/>
      <c r="H20" s="94" t="str">
        <f>IFERROR(H18/H19*100, "")</f>
        <v/>
      </c>
      <c r="I20" s="94" t="str">
        <f t="shared" ref="I20:J20" si="1">IFERROR(I18/I19*100, "")</f>
        <v/>
      </c>
      <c r="J20" s="94" t="str">
        <f t="shared" si="1"/>
        <v/>
      </c>
    </row>
    <row r="21" spans="1:10">
      <c r="A21" s="104" t="s">
        <v>1392</v>
      </c>
      <c r="B21" s="105" t="s">
        <v>131</v>
      </c>
      <c r="C21" s="105" t="s">
        <v>567</v>
      </c>
      <c r="D21" s="227" t="s">
        <v>1418</v>
      </c>
      <c r="E21" s="105" t="s">
        <v>34</v>
      </c>
      <c r="F21" s="282">
        <v>20</v>
      </c>
      <c r="G21" s="283"/>
      <c r="H21" s="283"/>
      <c r="I21" s="283"/>
      <c r="J21" s="283"/>
    </row>
    <row r="22" spans="1:10">
      <c r="A22" s="135" t="s">
        <v>1392</v>
      </c>
      <c r="B22" s="112" t="s">
        <v>83</v>
      </c>
      <c r="C22" s="112" t="s">
        <v>140</v>
      </c>
      <c r="D22" s="113" t="s">
        <v>623</v>
      </c>
      <c r="E22" s="112" t="s">
        <v>34</v>
      </c>
      <c r="F22" s="210">
        <f>IFERROR(F18-F21, "")</f>
        <v>80</v>
      </c>
      <c r="G22" s="202"/>
      <c r="H22" s="211" t="str">
        <f>IF(H18-H21=0, "", H18-H21)</f>
        <v/>
      </c>
      <c r="I22" s="211" t="str">
        <f t="shared" ref="I22:J22" si="2">IF(I18-I21=0, "", I18-I21)</f>
        <v/>
      </c>
      <c r="J22" s="211" t="str">
        <f t="shared" si="2"/>
        <v/>
      </c>
    </row>
    <row r="23" spans="1:10">
      <c r="A23" s="182" t="s">
        <v>569</v>
      </c>
      <c r="B23" s="105" t="s">
        <v>338</v>
      </c>
      <c r="C23" s="101" t="s">
        <v>139</v>
      </c>
      <c r="D23" s="143" t="str">
        <f>D18</f>
        <v>開発プラットフォームの想定年間売上高（開発が終了して商業利用を開始した最初の1年間の想定売上高）　※売上高の定義は公募要領のP14参照</v>
      </c>
      <c r="E23" s="101" t="s">
        <v>34</v>
      </c>
      <c r="F23" s="127">
        <v>200</v>
      </c>
      <c r="G23" s="289" t="str">
        <f>IF(H23=0,"",H23)</f>
        <v/>
      </c>
      <c r="H23" s="239"/>
      <c r="I23" s="239"/>
      <c r="J23" s="239"/>
    </row>
    <row r="24" spans="1:10">
      <c r="A24" s="117" t="s">
        <v>1393</v>
      </c>
      <c r="B24" s="104" t="s">
        <v>338</v>
      </c>
      <c r="C24" s="14" t="s">
        <v>539</v>
      </c>
      <c r="D24" s="3" t="str">
        <f t="shared" ref="D24:D27" si="3">D19</f>
        <v>開発プラットフォームの想定年間利用者数（開発が終了して商業利用を開始した最初の1年間の想定利用者数）</v>
      </c>
      <c r="E24" s="14" t="s">
        <v>345</v>
      </c>
      <c r="F24" s="73">
        <v>2</v>
      </c>
      <c r="G24" s="21"/>
      <c r="H24" s="27"/>
      <c r="I24" s="27"/>
      <c r="J24" s="27"/>
    </row>
    <row r="25" spans="1:10">
      <c r="A25" s="117" t="s">
        <v>1393</v>
      </c>
      <c r="B25" s="107" t="s">
        <v>338</v>
      </c>
      <c r="C25" s="14" t="s">
        <v>538</v>
      </c>
      <c r="D25" s="3" t="str">
        <f t="shared" si="3"/>
        <v>利用者当たりの想定年間支払単価</v>
      </c>
      <c r="E25" s="14" t="s">
        <v>638</v>
      </c>
      <c r="F25" s="74">
        <f>IFERROR(F23/F24*100, "")</f>
        <v>10000</v>
      </c>
      <c r="G25" s="205"/>
      <c r="H25" s="94" t="str">
        <f>IFERROR(H23/H24*100, "")</f>
        <v/>
      </c>
      <c r="I25" s="94" t="str">
        <f t="shared" ref="I25" si="4">IFERROR(I23/I24*100, "")</f>
        <v/>
      </c>
      <c r="J25" s="94" t="str">
        <f t="shared" ref="J25" si="5">IFERROR(J23/J24*100, "")</f>
        <v/>
      </c>
    </row>
    <row r="26" spans="1:10">
      <c r="A26" s="104" t="s">
        <v>1393</v>
      </c>
      <c r="B26" s="105" t="s">
        <v>131</v>
      </c>
      <c r="C26" s="105" t="s">
        <v>567</v>
      </c>
      <c r="D26" s="175" t="str">
        <f t="shared" si="3"/>
        <v>開発プラットフォーム要する事業費（補助期間内の補助対象経費+補助期間内の補助対象外経費）※FY2027以降は各年の支出を記載</v>
      </c>
      <c r="E26" s="105" t="s">
        <v>34</v>
      </c>
      <c r="F26" s="282">
        <v>60</v>
      </c>
      <c r="G26" s="283"/>
      <c r="H26" s="283"/>
      <c r="I26" s="283"/>
      <c r="J26" s="283"/>
    </row>
    <row r="27" spans="1:10">
      <c r="A27" s="117" t="s">
        <v>1393</v>
      </c>
      <c r="B27" s="116" t="s">
        <v>83</v>
      </c>
      <c r="C27" s="116" t="s">
        <v>140</v>
      </c>
      <c r="D27" s="156" t="str">
        <f t="shared" si="3"/>
        <v>売上高-総経費</v>
      </c>
      <c r="E27" s="116" t="s">
        <v>34</v>
      </c>
      <c r="F27" s="212">
        <f>IFERROR(F23-F26, "")</f>
        <v>140</v>
      </c>
      <c r="G27" s="205"/>
      <c r="H27" s="213" t="str">
        <f>IF(H23-H26=0, "", H23-H26)</f>
        <v/>
      </c>
      <c r="I27" s="213" t="str">
        <f>IF(I23-I26=0, "", I23-I26)</f>
        <v/>
      </c>
      <c r="J27" s="213" t="str">
        <f>IF(J23-J26=0, "", J23-J26)</f>
        <v/>
      </c>
    </row>
    <row r="28" spans="1:10">
      <c r="A28" s="185" t="s">
        <v>25</v>
      </c>
      <c r="B28" s="110" t="s">
        <v>541</v>
      </c>
      <c r="C28" s="110" t="s">
        <v>578</v>
      </c>
      <c r="D28" s="111" t="s">
        <v>576</v>
      </c>
      <c r="E28" s="110" t="s">
        <v>34</v>
      </c>
      <c r="F28" s="208">
        <v>30</v>
      </c>
      <c r="G28" s="281"/>
      <c r="H28" s="201"/>
      <c r="I28" s="201"/>
      <c r="J28" s="201"/>
    </row>
    <row r="29" spans="1:10">
      <c r="A29" s="104" t="s">
        <v>25</v>
      </c>
      <c r="B29" s="105" t="s">
        <v>31</v>
      </c>
      <c r="C29" s="101" t="s">
        <v>27</v>
      </c>
      <c r="D29" s="284" t="s">
        <v>571</v>
      </c>
      <c r="E29" s="101" t="s">
        <v>35</v>
      </c>
      <c r="F29" s="285">
        <v>0.5</v>
      </c>
      <c r="G29" s="286">
        <v>0.5</v>
      </c>
      <c r="H29" s="200"/>
      <c r="I29" s="200"/>
      <c r="J29" s="200"/>
    </row>
    <row r="30" spans="1:10" ht="19.5" customHeight="1">
      <c r="A30" s="104" t="s">
        <v>25</v>
      </c>
      <c r="B30" s="104" t="s">
        <v>31</v>
      </c>
      <c r="C30" s="14" t="s">
        <v>1215</v>
      </c>
      <c r="D30" s="60" t="s">
        <v>1253</v>
      </c>
      <c r="E30" s="14" t="s">
        <v>405</v>
      </c>
      <c r="F30" s="74">
        <v>100</v>
      </c>
      <c r="G30" s="94">
        <v>100</v>
      </c>
      <c r="H30" s="21"/>
      <c r="I30" s="21"/>
      <c r="J30" s="21"/>
    </row>
    <row r="31" spans="1:10">
      <c r="A31" s="106" t="s">
        <v>25</v>
      </c>
      <c r="B31" s="106" t="s">
        <v>31</v>
      </c>
      <c r="C31" s="112" t="s">
        <v>31</v>
      </c>
      <c r="D31" s="113" t="s">
        <v>1250</v>
      </c>
      <c r="E31" s="112" t="s">
        <v>34</v>
      </c>
      <c r="F31" s="210">
        <f>IF(F28*F29=0, "", MIN(F28*F29, F30))</f>
        <v>15</v>
      </c>
      <c r="G31" s="211" t="str">
        <f>IF(G28*G29=0, "", MIN(G28*G29, G30))</f>
        <v/>
      </c>
      <c r="H31" s="202"/>
      <c r="I31" s="202"/>
      <c r="J31" s="202"/>
    </row>
    <row r="32" spans="1:10">
      <c r="A32" s="103" t="s">
        <v>32</v>
      </c>
      <c r="B32" s="103" t="s">
        <v>88</v>
      </c>
      <c r="C32" s="103" t="s">
        <v>28</v>
      </c>
      <c r="D32" s="231" t="s">
        <v>347</v>
      </c>
      <c r="E32" s="103" t="s">
        <v>16</v>
      </c>
      <c r="F32" s="287">
        <f>IFERROR((F23-F18)/F31, "")</f>
        <v>6.666666666666667</v>
      </c>
      <c r="G32" s="288" t="str">
        <f>IFERROR((G23-G18)/G31, "")</f>
        <v/>
      </c>
      <c r="H32" s="233"/>
      <c r="I32" s="233"/>
      <c r="J32" s="233"/>
    </row>
    <row r="33" spans="1:10">
      <c r="A33" s="135" t="s">
        <v>32</v>
      </c>
      <c r="B33" s="112" t="s">
        <v>1210</v>
      </c>
      <c r="C33" s="112" t="s">
        <v>28</v>
      </c>
      <c r="D33" s="113" t="s">
        <v>570</v>
      </c>
      <c r="E33" s="112" t="s">
        <v>16</v>
      </c>
      <c r="F33" s="219">
        <f>IFERROR((F26-F21)/F31, "")</f>
        <v>2.6666666666666665</v>
      </c>
      <c r="G33" s="220" t="str">
        <f>IFERROR((G26-G21)/G31, "")</f>
        <v/>
      </c>
      <c r="H33" s="202"/>
      <c r="I33" s="202"/>
      <c r="J33" s="202"/>
    </row>
    <row r="34" spans="1:10">
      <c r="A34" s="182" t="s">
        <v>609</v>
      </c>
      <c r="B34" s="105" t="s">
        <v>1108</v>
      </c>
      <c r="C34" s="101" t="s">
        <v>606</v>
      </c>
      <c r="D34" s="109" t="s">
        <v>615</v>
      </c>
      <c r="E34" s="101" t="s">
        <v>1108</v>
      </c>
      <c r="F34" s="200"/>
      <c r="G34" s="200"/>
      <c r="H34" s="200"/>
      <c r="I34" s="200"/>
      <c r="J34" s="200"/>
    </row>
    <row r="35" spans="1:10">
      <c r="A35" s="117" t="s">
        <v>609</v>
      </c>
      <c r="B35" s="107" t="s">
        <v>1108</v>
      </c>
      <c r="C35" s="14" t="s">
        <v>607</v>
      </c>
      <c r="D35" s="13" t="s">
        <v>615</v>
      </c>
      <c r="E35" s="14" t="s">
        <v>1108</v>
      </c>
      <c r="F35" s="21"/>
      <c r="G35" s="21"/>
      <c r="H35" s="21"/>
      <c r="I35" s="21"/>
      <c r="J35" s="21"/>
    </row>
    <row r="36" spans="1:10">
      <c r="A36" s="104" t="s">
        <v>609</v>
      </c>
      <c r="B36" s="105" t="s">
        <v>608</v>
      </c>
      <c r="C36" s="101" t="s">
        <v>610</v>
      </c>
      <c r="D36" s="109" t="s">
        <v>615</v>
      </c>
      <c r="E36" s="101" t="s">
        <v>613</v>
      </c>
      <c r="F36" s="200"/>
      <c r="G36" s="200"/>
      <c r="H36" s="200"/>
      <c r="I36" s="200"/>
      <c r="J36" s="200"/>
    </row>
    <row r="37" spans="1:10">
      <c r="A37" s="104" t="s">
        <v>609</v>
      </c>
      <c r="B37" s="104" t="s">
        <v>608</v>
      </c>
      <c r="C37" s="14" t="s">
        <v>612</v>
      </c>
      <c r="D37" s="13" t="s">
        <v>615</v>
      </c>
      <c r="E37" s="14" t="s">
        <v>613</v>
      </c>
      <c r="F37" s="21"/>
      <c r="G37" s="21"/>
      <c r="H37" s="21"/>
      <c r="I37" s="21"/>
      <c r="J37" s="21"/>
    </row>
    <row r="38" spans="1:10">
      <c r="A38" s="104" t="s">
        <v>609</v>
      </c>
      <c r="B38" s="104" t="s">
        <v>608</v>
      </c>
      <c r="C38" s="14" t="s">
        <v>616</v>
      </c>
      <c r="D38" s="13" t="s">
        <v>615</v>
      </c>
      <c r="E38" s="14" t="s">
        <v>613</v>
      </c>
      <c r="F38" s="21"/>
      <c r="G38" s="21"/>
      <c r="H38" s="21"/>
      <c r="I38" s="21"/>
      <c r="J38" s="21"/>
    </row>
    <row r="39" spans="1:10">
      <c r="A39" s="107" t="s">
        <v>609</v>
      </c>
      <c r="B39" s="107" t="s">
        <v>608</v>
      </c>
      <c r="C39" s="14" t="s">
        <v>611</v>
      </c>
      <c r="D39" s="13" t="s">
        <v>615</v>
      </c>
      <c r="E39" s="14" t="s">
        <v>614</v>
      </c>
      <c r="F39" s="21"/>
      <c r="G39" s="21"/>
      <c r="H39" s="21"/>
      <c r="I39" s="21"/>
      <c r="J39" s="21"/>
    </row>
    <row r="41" spans="1:10">
      <c r="B41" s="67"/>
      <c r="D41" s="31"/>
    </row>
    <row r="42" spans="1:10">
      <c r="B42" s="67"/>
    </row>
  </sheetData>
  <phoneticPr fontId="2"/>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C15D4E50-1AE3-4453-B178-6B8451DED990}">
          <x14:formula1>
            <xm:f>選択肢!$F$2:$F$10</xm:f>
          </x14:formula1>
          <xm:sqref>F4:F5 G4</xm:sqref>
        </x14:dataValidation>
        <x14:dataValidation type="list" allowBlank="1" showInputMessage="1" showErrorMessage="1" xr:uid="{9E1552D0-34BE-4A20-B4F8-95E23FF063EF}">
          <x14:formula1>
            <xm:f>選択肢!$AD$2:$AD$6</xm:f>
          </x14:formula1>
          <xm:sqref>F15:G15</xm:sqref>
        </x14:dataValidation>
        <x14:dataValidation type="list" allowBlank="1" showInputMessage="1" showErrorMessage="1" xr:uid="{66FA760A-A776-4A06-8A03-F2A637E6C5B9}">
          <x14:formula1>
            <xm:f>選択肢!$AE$2:$AE$5</xm:f>
          </x14:formula1>
          <xm:sqref>F8:G8</xm:sqref>
        </x14:dataValidation>
        <x14:dataValidation type="list" allowBlank="1" showInputMessage="1" showErrorMessage="1" xr:uid="{D54E3E34-02A4-4A95-BCF7-50993B65DA92}">
          <x14:formula1>
            <xm:f>選択肢!$AF$2:$AF$4</xm:f>
          </x14:formula1>
          <xm:sqref>F9:G9</xm:sqref>
        </x14:dataValidation>
        <x14:dataValidation type="list" allowBlank="1" showInputMessage="1" showErrorMessage="1" xr:uid="{FEB893FD-F9D6-4962-A739-142689DB6370}">
          <x14:formula1>
            <xm:f>選択肢!$AC$2:$AC$5</xm:f>
          </x14:formula1>
          <xm:sqref>F6:G6</xm:sqref>
        </x14:dataValidation>
        <x14:dataValidation type="list" allowBlank="1" showInputMessage="1" showErrorMessage="1" xr:uid="{4315BF9B-B67E-45B3-9AE5-0DE2206E7B32}">
          <x14:formula1>
            <xm:f>選択肢!$M$2:$M$4</xm:f>
          </x14:formula1>
          <xm:sqref>F3:G3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9882-5D7B-4015-AB23-98C5B98AEB05}">
  <sheetPr>
    <tabColor theme="0"/>
  </sheetPr>
  <dimension ref="A1:L69"/>
  <sheetViews>
    <sheetView showGridLines="0" zoomScale="90" zoomScaleNormal="90" workbookViewId="0">
      <pane xSplit="7" ySplit="1" topLeftCell="H2" activePane="bottomRight" state="frozen"/>
      <selection pane="topRight" activeCell="G1" sqref="G1"/>
      <selection pane="bottomLeft" activeCell="A2" sqref="A2"/>
      <selection pane="bottomRight" activeCell="H2" sqref="H2"/>
    </sheetView>
  </sheetViews>
  <sheetFormatPr defaultRowHeight="18"/>
  <cols>
    <col min="1" max="1" width="14.5" style="64" customWidth="1"/>
    <col min="2" max="2" width="14.69921875" style="64" bestFit="1" customWidth="1"/>
    <col min="3" max="3" width="14.69921875" style="64" customWidth="1"/>
    <col min="4" max="4" width="87.19921875" customWidth="1"/>
    <col min="6" max="6" width="18" style="64" customWidth="1"/>
    <col min="7" max="7" width="14.69921875" style="64" customWidth="1"/>
    <col min="8" max="12" width="18" style="64" customWidth="1"/>
  </cols>
  <sheetData>
    <row r="1" spans="1:12">
      <c r="A1" s="11" t="s">
        <v>19</v>
      </c>
      <c r="B1" s="11" t="s">
        <v>20</v>
      </c>
      <c r="C1" s="11" t="s">
        <v>21</v>
      </c>
      <c r="D1" s="12" t="s">
        <v>572</v>
      </c>
      <c r="E1" s="12" t="s">
        <v>15</v>
      </c>
      <c r="F1" s="12" t="s">
        <v>581</v>
      </c>
      <c r="G1" s="12" t="s">
        <v>14</v>
      </c>
      <c r="H1" s="19" t="s">
        <v>593</v>
      </c>
      <c r="I1" s="19" t="s">
        <v>594</v>
      </c>
      <c r="J1" s="19" t="s">
        <v>595</v>
      </c>
      <c r="K1" s="19" t="s">
        <v>596</v>
      </c>
      <c r="L1" s="19" t="s">
        <v>597</v>
      </c>
    </row>
    <row r="2" spans="1:12">
      <c r="A2" s="103" t="s">
        <v>557</v>
      </c>
      <c r="B2" s="103" t="s">
        <v>552</v>
      </c>
      <c r="C2" s="240" t="s">
        <v>554</v>
      </c>
      <c r="D2" s="111" t="s">
        <v>1268</v>
      </c>
      <c r="E2" s="110" t="s">
        <v>17</v>
      </c>
      <c r="F2" s="122" t="str">
        <f>IF(基礎情報!$F$55=0, "", 基礎情報!$F$55)</f>
        <v>株式会社経済産業</v>
      </c>
      <c r="G2" s="149" t="str">
        <f>IF(基礎情報!$G$55=0, "", 基礎情報!$G$55)</f>
        <v/>
      </c>
      <c r="H2" s="149" t="str">
        <f>IF(G2=0, "", G2)</f>
        <v/>
      </c>
      <c r="I2" s="149" t="str">
        <f t="shared" ref="I2:L2" si="0">IF(H2=0, "", H2)</f>
        <v/>
      </c>
      <c r="J2" s="149" t="str">
        <f t="shared" si="0"/>
        <v/>
      </c>
      <c r="K2" s="149" t="str">
        <f t="shared" si="0"/>
        <v/>
      </c>
      <c r="L2" s="149" t="str">
        <f t="shared" si="0"/>
        <v/>
      </c>
    </row>
    <row r="3" spans="1:12">
      <c r="A3" s="104" t="s">
        <v>557</v>
      </c>
      <c r="B3" s="104" t="s">
        <v>552</v>
      </c>
      <c r="C3" s="241" t="s">
        <v>1269</v>
      </c>
      <c r="D3" s="113" t="s">
        <v>1273</v>
      </c>
      <c r="E3" s="112" t="s">
        <v>18</v>
      </c>
      <c r="F3" s="124" t="s">
        <v>603</v>
      </c>
      <c r="G3" s="125"/>
      <c r="H3" s="154" t="str">
        <f>IF(G3=0, "", G3)</f>
        <v/>
      </c>
      <c r="I3" s="154" t="str">
        <f t="shared" ref="I3:L3" si="1">IF(H3=0, "", H3)</f>
        <v/>
      </c>
      <c r="J3" s="154" t="str">
        <f t="shared" si="1"/>
        <v/>
      </c>
      <c r="K3" s="154" t="str">
        <f t="shared" si="1"/>
        <v/>
      </c>
      <c r="L3" s="154" t="str">
        <f t="shared" si="1"/>
        <v/>
      </c>
    </row>
    <row r="4" spans="1:12">
      <c r="A4" s="103" t="s">
        <v>553</v>
      </c>
      <c r="B4" s="103" t="s">
        <v>558</v>
      </c>
      <c r="C4" s="108" t="s">
        <v>2</v>
      </c>
      <c r="D4" s="109" t="s">
        <v>555</v>
      </c>
      <c r="E4" s="101" t="s">
        <v>18</v>
      </c>
      <c r="F4" s="127" t="s">
        <v>474</v>
      </c>
      <c r="G4" s="200"/>
      <c r="H4" s="128"/>
      <c r="I4" s="128"/>
      <c r="J4" s="128"/>
      <c r="K4" s="128"/>
      <c r="L4" s="128"/>
    </row>
    <row r="5" spans="1:12">
      <c r="A5" s="104" t="s">
        <v>553</v>
      </c>
      <c r="B5" s="104" t="s">
        <v>558</v>
      </c>
      <c r="C5" s="102" t="s">
        <v>57</v>
      </c>
      <c r="D5" s="13" t="s">
        <v>1281</v>
      </c>
      <c r="E5" s="14" t="s">
        <v>17</v>
      </c>
      <c r="F5" s="73" t="s">
        <v>598</v>
      </c>
      <c r="G5" s="21"/>
      <c r="H5" s="15"/>
      <c r="I5" s="15"/>
      <c r="J5" s="15"/>
      <c r="K5" s="15"/>
      <c r="L5" s="15"/>
    </row>
    <row r="6" spans="1:12">
      <c r="A6" s="117" t="s">
        <v>553</v>
      </c>
      <c r="B6" s="116" t="s">
        <v>559</v>
      </c>
      <c r="C6" s="102" t="s">
        <v>2</v>
      </c>
      <c r="D6" s="13" t="s">
        <v>1109</v>
      </c>
      <c r="E6" s="14" t="s">
        <v>18</v>
      </c>
      <c r="F6" s="73" t="s">
        <v>579</v>
      </c>
      <c r="G6" s="21"/>
      <c r="H6" s="15"/>
      <c r="I6" s="15"/>
      <c r="J6" s="15"/>
      <c r="K6" s="15"/>
      <c r="L6" s="15"/>
    </row>
    <row r="7" spans="1:12">
      <c r="A7" s="117" t="s">
        <v>553</v>
      </c>
      <c r="B7" s="104" t="s">
        <v>559</v>
      </c>
      <c r="C7" s="102" t="s">
        <v>57</v>
      </c>
      <c r="D7" s="13" t="s">
        <v>333</v>
      </c>
      <c r="E7" s="14" t="s">
        <v>17</v>
      </c>
      <c r="F7" s="73" t="s">
        <v>588</v>
      </c>
      <c r="G7" s="21"/>
      <c r="H7" s="15"/>
      <c r="I7" s="15"/>
      <c r="J7" s="15"/>
      <c r="K7" s="15"/>
      <c r="L7" s="15"/>
    </row>
    <row r="8" spans="1:12">
      <c r="A8" s="117" t="s">
        <v>553</v>
      </c>
      <c r="B8" s="104" t="s">
        <v>559</v>
      </c>
      <c r="C8" s="102" t="s">
        <v>86</v>
      </c>
      <c r="D8" s="13" t="s">
        <v>560</v>
      </c>
      <c r="E8" s="14" t="s">
        <v>17</v>
      </c>
      <c r="F8" s="78" t="s">
        <v>589</v>
      </c>
      <c r="G8" s="21"/>
      <c r="H8" s="15"/>
      <c r="I8" s="15"/>
      <c r="J8" s="15"/>
      <c r="K8" s="15"/>
      <c r="L8" s="15"/>
    </row>
    <row r="9" spans="1:12">
      <c r="A9" s="117" t="s">
        <v>553</v>
      </c>
      <c r="B9" s="104" t="s">
        <v>559</v>
      </c>
      <c r="C9" s="102" t="s">
        <v>561</v>
      </c>
      <c r="D9" s="13" t="s">
        <v>334</v>
      </c>
      <c r="E9" s="14" t="s">
        <v>17</v>
      </c>
      <c r="F9" s="73" t="s">
        <v>599</v>
      </c>
      <c r="G9" s="21"/>
      <c r="H9" s="15"/>
      <c r="I9" s="15"/>
      <c r="J9" s="15"/>
      <c r="K9" s="15"/>
      <c r="L9" s="15"/>
    </row>
    <row r="10" spans="1:12">
      <c r="A10" s="117" t="s">
        <v>553</v>
      </c>
      <c r="B10" s="104" t="s">
        <v>559</v>
      </c>
      <c r="C10" s="102" t="s">
        <v>562</v>
      </c>
      <c r="D10" s="13" t="s">
        <v>1116</v>
      </c>
      <c r="E10" s="14" t="s">
        <v>18</v>
      </c>
      <c r="F10" s="73" t="s">
        <v>628</v>
      </c>
      <c r="G10" s="21"/>
      <c r="H10" s="15"/>
      <c r="I10" s="15"/>
      <c r="J10" s="15"/>
      <c r="K10" s="15"/>
      <c r="L10" s="15"/>
    </row>
    <row r="11" spans="1:12">
      <c r="A11" s="117" t="s">
        <v>553</v>
      </c>
      <c r="B11" s="107" t="s">
        <v>559</v>
      </c>
      <c r="C11" s="102" t="s">
        <v>550</v>
      </c>
      <c r="D11" s="13" t="s">
        <v>1433</v>
      </c>
      <c r="E11" s="14" t="s">
        <v>17</v>
      </c>
      <c r="F11" s="73" t="s">
        <v>1423</v>
      </c>
      <c r="G11" s="21"/>
      <c r="H11" s="15"/>
      <c r="I11" s="15"/>
      <c r="J11" s="15"/>
      <c r="K11" s="15"/>
      <c r="L11" s="15"/>
    </row>
    <row r="12" spans="1:12">
      <c r="A12" s="104" t="s">
        <v>553</v>
      </c>
      <c r="B12" s="105" t="s">
        <v>556</v>
      </c>
      <c r="C12" s="102" t="s">
        <v>573</v>
      </c>
      <c r="D12" s="13" t="s">
        <v>563</v>
      </c>
      <c r="E12" s="14" t="s">
        <v>41</v>
      </c>
      <c r="F12" s="75">
        <v>46204</v>
      </c>
      <c r="G12" s="21"/>
      <c r="H12" s="22"/>
      <c r="I12" s="22"/>
      <c r="J12" s="22"/>
      <c r="K12" s="22"/>
      <c r="L12" s="22"/>
    </row>
    <row r="13" spans="1:12">
      <c r="A13" s="104" t="s">
        <v>553</v>
      </c>
      <c r="B13" s="104" t="s">
        <v>556</v>
      </c>
      <c r="C13" s="102" t="s">
        <v>575</v>
      </c>
      <c r="D13" s="13" t="s">
        <v>564</v>
      </c>
      <c r="E13" s="14" t="s">
        <v>41</v>
      </c>
      <c r="F13" s="75">
        <v>46204</v>
      </c>
      <c r="G13" s="21"/>
      <c r="H13" s="22"/>
      <c r="I13" s="22"/>
      <c r="J13" s="22"/>
      <c r="K13" s="22"/>
      <c r="L13" s="22"/>
    </row>
    <row r="14" spans="1:12">
      <c r="A14" s="104" t="s">
        <v>553</v>
      </c>
      <c r="B14" s="104" t="s">
        <v>556</v>
      </c>
      <c r="C14" s="102" t="s">
        <v>574</v>
      </c>
      <c r="D14" s="13" t="s">
        <v>335</v>
      </c>
      <c r="E14" s="14" t="s">
        <v>87</v>
      </c>
      <c r="F14" s="74">
        <f>IF(F13=0, "", F13-F12+1)</f>
        <v>1</v>
      </c>
      <c r="G14" s="21"/>
      <c r="H14" s="94" t="str">
        <f>IF(H13=0, "", H13-H12+1)</f>
        <v/>
      </c>
      <c r="I14" s="94" t="str">
        <f t="shared" ref="I14:L14" si="2">IF(I13=0, "", I13-I12+1)</f>
        <v/>
      </c>
      <c r="J14" s="94" t="str">
        <f t="shared" si="2"/>
        <v/>
      </c>
      <c r="K14" s="94" t="str">
        <f t="shared" si="2"/>
        <v/>
      </c>
      <c r="L14" s="94" t="str">
        <f t="shared" si="2"/>
        <v/>
      </c>
    </row>
    <row r="15" spans="1:12">
      <c r="A15" s="104" t="s">
        <v>553</v>
      </c>
      <c r="B15" s="104" t="s">
        <v>565</v>
      </c>
      <c r="C15" s="116" t="s">
        <v>336</v>
      </c>
      <c r="D15" s="295" t="s">
        <v>566</v>
      </c>
      <c r="E15" s="116" t="s">
        <v>18</v>
      </c>
      <c r="F15" s="118" t="s">
        <v>600</v>
      </c>
      <c r="G15" s="205"/>
      <c r="H15" s="119"/>
      <c r="I15" s="119"/>
      <c r="J15" s="119"/>
      <c r="K15" s="119"/>
      <c r="L15" s="119"/>
    </row>
    <row r="16" spans="1:12">
      <c r="A16" s="103" t="s">
        <v>542</v>
      </c>
      <c r="B16" s="103" t="s">
        <v>643</v>
      </c>
      <c r="C16" s="110" t="s">
        <v>546</v>
      </c>
      <c r="D16" s="296" t="s">
        <v>547</v>
      </c>
      <c r="E16" s="110" t="s">
        <v>330</v>
      </c>
      <c r="F16" s="208">
        <v>3</v>
      </c>
      <c r="G16" s="201"/>
      <c r="H16" s="123"/>
      <c r="I16" s="123"/>
      <c r="J16" s="123"/>
      <c r="K16" s="123"/>
      <c r="L16" s="123"/>
    </row>
    <row r="17" spans="1:12">
      <c r="A17" s="294" t="s">
        <v>542</v>
      </c>
      <c r="B17" s="104" t="s">
        <v>643</v>
      </c>
      <c r="C17" s="14" t="s">
        <v>644</v>
      </c>
      <c r="D17" s="16" t="s">
        <v>1255</v>
      </c>
      <c r="E17" s="14" t="s">
        <v>639</v>
      </c>
      <c r="F17" s="81">
        <v>4</v>
      </c>
      <c r="G17" s="21"/>
      <c r="H17" s="15"/>
      <c r="I17" s="15"/>
      <c r="J17" s="15"/>
      <c r="K17" s="15"/>
      <c r="L17" s="15"/>
    </row>
    <row r="18" spans="1:12">
      <c r="A18" s="294" t="s">
        <v>542</v>
      </c>
      <c r="B18" s="104" t="s">
        <v>643</v>
      </c>
      <c r="C18" s="14" t="s">
        <v>650</v>
      </c>
      <c r="D18" s="16" t="s">
        <v>1256</v>
      </c>
      <c r="E18" s="14" t="s">
        <v>17</v>
      </c>
      <c r="F18" s="81" t="s">
        <v>640</v>
      </c>
      <c r="G18" s="21"/>
      <c r="H18" s="15"/>
      <c r="I18" s="15"/>
      <c r="J18" s="15"/>
      <c r="K18" s="15"/>
      <c r="L18" s="15"/>
    </row>
    <row r="19" spans="1:12">
      <c r="A19" s="294" t="s">
        <v>542</v>
      </c>
      <c r="B19" s="104" t="s">
        <v>643</v>
      </c>
      <c r="C19" s="14" t="s">
        <v>651</v>
      </c>
      <c r="D19" s="16" t="s">
        <v>1257</v>
      </c>
      <c r="E19" s="14" t="s">
        <v>17</v>
      </c>
      <c r="F19" s="81" t="s">
        <v>641</v>
      </c>
      <c r="G19" s="21"/>
      <c r="H19" s="15"/>
      <c r="I19" s="15"/>
      <c r="J19" s="15"/>
      <c r="K19" s="15"/>
      <c r="L19" s="15"/>
    </row>
    <row r="20" spans="1:12">
      <c r="A20" s="294" t="s">
        <v>542</v>
      </c>
      <c r="B20" s="104" t="s">
        <v>643</v>
      </c>
      <c r="C20" s="14" t="s">
        <v>652</v>
      </c>
      <c r="D20" s="16" t="s">
        <v>1258</v>
      </c>
      <c r="E20" s="14" t="s">
        <v>17</v>
      </c>
      <c r="F20" s="81" t="s">
        <v>642</v>
      </c>
      <c r="G20" s="21"/>
      <c r="H20" s="15"/>
      <c r="I20" s="15"/>
      <c r="J20" s="15"/>
      <c r="K20" s="15"/>
      <c r="L20" s="15"/>
    </row>
    <row r="21" spans="1:12">
      <c r="A21" s="294" t="s">
        <v>542</v>
      </c>
      <c r="B21" s="104" t="s">
        <v>643</v>
      </c>
      <c r="C21" s="14" t="s">
        <v>653</v>
      </c>
      <c r="D21" s="16" t="s">
        <v>1259</v>
      </c>
      <c r="E21" s="14" t="s">
        <v>17</v>
      </c>
      <c r="F21" s="81" t="s">
        <v>855</v>
      </c>
      <c r="G21" s="21"/>
      <c r="H21" s="15"/>
      <c r="I21" s="15"/>
      <c r="J21" s="15"/>
      <c r="K21" s="15"/>
      <c r="L21" s="15"/>
    </row>
    <row r="22" spans="1:12">
      <c r="A22" s="294" t="s">
        <v>542</v>
      </c>
      <c r="B22" s="104" t="s">
        <v>643</v>
      </c>
      <c r="C22" s="14" t="s">
        <v>654</v>
      </c>
      <c r="D22" s="16" t="s">
        <v>1260</v>
      </c>
      <c r="E22" s="14" t="s">
        <v>17</v>
      </c>
      <c r="F22" s="81" t="s">
        <v>855</v>
      </c>
      <c r="G22" s="21"/>
      <c r="H22" s="15"/>
      <c r="I22" s="15"/>
      <c r="J22" s="15"/>
      <c r="K22" s="15"/>
      <c r="L22" s="15"/>
    </row>
    <row r="23" spans="1:12">
      <c r="A23" s="294" t="s">
        <v>542</v>
      </c>
      <c r="B23" s="104" t="s">
        <v>643</v>
      </c>
      <c r="C23" s="14" t="s">
        <v>655</v>
      </c>
      <c r="D23" s="16" t="s">
        <v>1261</v>
      </c>
      <c r="E23" s="14" t="s">
        <v>17</v>
      </c>
      <c r="F23" s="81" t="s">
        <v>855</v>
      </c>
      <c r="G23" s="21"/>
      <c r="H23" s="15"/>
      <c r="I23" s="15"/>
      <c r="J23" s="15"/>
      <c r="K23" s="15"/>
      <c r="L23" s="15"/>
    </row>
    <row r="24" spans="1:12">
      <c r="A24" s="294" t="s">
        <v>542</v>
      </c>
      <c r="B24" s="104" t="s">
        <v>643</v>
      </c>
      <c r="C24" s="14" t="s">
        <v>656</v>
      </c>
      <c r="D24" s="16" t="s">
        <v>1262</v>
      </c>
      <c r="E24" s="14" t="s">
        <v>17</v>
      </c>
      <c r="F24" s="81" t="s">
        <v>855</v>
      </c>
      <c r="G24" s="21"/>
      <c r="H24" s="15"/>
      <c r="I24" s="15"/>
      <c r="J24" s="15"/>
      <c r="K24" s="15"/>
      <c r="L24" s="15"/>
    </row>
    <row r="25" spans="1:12">
      <c r="A25" s="294" t="s">
        <v>542</v>
      </c>
      <c r="B25" s="104" t="s">
        <v>643</v>
      </c>
      <c r="C25" s="14" t="s">
        <v>657</v>
      </c>
      <c r="D25" s="16" t="s">
        <v>1263</v>
      </c>
      <c r="E25" s="14" t="s">
        <v>17</v>
      </c>
      <c r="F25" s="81" t="s">
        <v>855</v>
      </c>
      <c r="G25" s="21"/>
      <c r="H25" s="15"/>
      <c r="I25" s="15"/>
      <c r="J25" s="15"/>
      <c r="K25" s="15"/>
      <c r="L25" s="15"/>
    </row>
    <row r="26" spans="1:12">
      <c r="A26" s="294" t="s">
        <v>542</v>
      </c>
      <c r="B26" s="104" t="s">
        <v>643</v>
      </c>
      <c r="C26" s="14" t="s">
        <v>658</v>
      </c>
      <c r="D26" s="16" t="s">
        <v>1264</v>
      </c>
      <c r="E26" s="14" t="s">
        <v>17</v>
      </c>
      <c r="F26" s="81" t="s">
        <v>855</v>
      </c>
      <c r="G26" s="21"/>
      <c r="H26" s="15"/>
      <c r="I26" s="15"/>
      <c r="J26" s="15"/>
      <c r="K26" s="15"/>
      <c r="L26" s="15"/>
    </row>
    <row r="27" spans="1:12">
      <c r="A27" s="294" t="s">
        <v>542</v>
      </c>
      <c r="B27" s="104" t="s">
        <v>643</v>
      </c>
      <c r="C27" s="14" t="s">
        <v>659</v>
      </c>
      <c r="D27" s="16" t="s">
        <v>1265</v>
      </c>
      <c r="E27" s="14" t="s">
        <v>17</v>
      </c>
      <c r="F27" s="81" t="s">
        <v>855</v>
      </c>
      <c r="G27" s="21"/>
      <c r="H27" s="15"/>
      <c r="I27" s="15"/>
      <c r="J27" s="15"/>
      <c r="K27" s="15"/>
      <c r="L27" s="15"/>
    </row>
    <row r="28" spans="1:12">
      <c r="A28" s="298" t="s">
        <v>542</v>
      </c>
      <c r="B28" s="116" t="s">
        <v>543</v>
      </c>
      <c r="C28" s="102" t="s">
        <v>544</v>
      </c>
      <c r="D28" s="16" t="s">
        <v>1127</v>
      </c>
      <c r="E28" s="14" t="s">
        <v>18</v>
      </c>
      <c r="F28" s="81" t="s">
        <v>1126</v>
      </c>
      <c r="G28" s="21"/>
      <c r="H28" s="27"/>
      <c r="I28" s="27"/>
      <c r="J28" s="27"/>
      <c r="K28" s="27"/>
      <c r="L28" s="27"/>
    </row>
    <row r="29" spans="1:12">
      <c r="A29" s="298" t="s">
        <v>542</v>
      </c>
      <c r="B29" s="104" t="s">
        <v>543</v>
      </c>
      <c r="C29" s="102" t="s">
        <v>544</v>
      </c>
      <c r="D29" s="16" t="s">
        <v>1280</v>
      </c>
      <c r="E29" s="14" t="s">
        <v>18</v>
      </c>
      <c r="F29" s="73" t="s">
        <v>603</v>
      </c>
      <c r="G29" s="21"/>
      <c r="H29" s="15"/>
      <c r="I29" s="15"/>
      <c r="J29" s="15"/>
      <c r="K29" s="15"/>
      <c r="L29" s="15"/>
    </row>
    <row r="30" spans="1:12">
      <c r="A30" s="298" t="s">
        <v>542</v>
      </c>
      <c r="B30" s="104" t="s">
        <v>543</v>
      </c>
      <c r="C30" s="102" t="s">
        <v>650</v>
      </c>
      <c r="D30" s="16" t="s">
        <v>1128</v>
      </c>
      <c r="E30" s="14" t="s">
        <v>17</v>
      </c>
      <c r="F30" s="81" t="s">
        <v>1059</v>
      </c>
      <c r="G30" s="21"/>
      <c r="H30" s="15"/>
      <c r="I30" s="15"/>
      <c r="J30" s="15"/>
      <c r="K30" s="15"/>
      <c r="L30" s="15"/>
    </row>
    <row r="31" spans="1:12">
      <c r="A31" s="298" t="s">
        <v>542</v>
      </c>
      <c r="B31" s="104" t="s">
        <v>543</v>
      </c>
      <c r="C31" s="102" t="s">
        <v>651</v>
      </c>
      <c r="D31" s="16" t="s">
        <v>1129</v>
      </c>
      <c r="E31" s="14" t="s">
        <v>17</v>
      </c>
      <c r="F31" s="81" t="s">
        <v>1123</v>
      </c>
      <c r="G31" s="21"/>
      <c r="H31" s="15"/>
      <c r="I31" s="15"/>
      <c r="J31" s="15"/>
      <c r="K31" s="15"/>
      <c r="L31" s="15"/>
    </row>
    <row r="32" spans="1:12">
      <c r="A32" s="298" t="s">
        <v>542</v>
      </c>
      <c r="B32" s="104" t="s">
        <v>543</v>
      </c>
      <c r="C32" s="102" t="s">
        <v>652</v>
      </c>
      <c r="D32" s="16" t="s">
        <v>1130</v>
      </c>
      <c r="E32" s="14" t="s">
        <v>17</v>
      </c>
      <c r="F32" s="81" t="s">
        <v>1060</v>
      </c>
      <c r="G32" s="21"/>
      <c r="H32" s="15"/>
      <c r="I32" s="15"/>
      <c r="J32" s="15"/>
      <c r="K32" s="15"/>
      <c r="L32" s="15"/>
    </row>
    <row r="33" spans="1:12">
      <c r="A33" s="298" t="s">
        <v>542</v>
      </c>
      <c r="B33" s="104" t="s">
        <v>543</v>
      </c>
      <c r="C33" s="102" t="s">
        <v>653</v>
      </c>
      <c r="D33" s="16" t="s">
        <v>1132</v>
      </c>
      <c r="E33" s="14" t="s">
        <v>17</v>
      </c>
      <c r="F33" s="81" t="s">
        <v>855</v>
      </c>
      <c r="G33" s="21"/>
      <c r="H33" s="15"/>
      <c r="I33" s="15"/>
      <c r="J33" s="15"/>
      <c r="K33" s="15"/>
      <c r="L33" s="15"/>
    </row>
    <row r="34" spans="1:12">
      <c r="A34" s="298" t="s">
        <v>542</v>
      </c>
      <c r="B34" s="104" t="s">
        <v>543</v>
      </c>
      <c r="C34" s="102" t="s">
        <v>654</v>
      </c>
      <c r="D34" s="16" t="s">
        <v>1131</v>
      </c>
      <c r="E34" s="14" t="s">
        <v>17</v>
      </c>
      <c r="F34" s="81" t="s">
        <v>855</v>
      </c>
      <c r="G34" s="21"/>
      <c r="H34" s="15"/>
      <c r="I34" s="15"/>
      <c r="J34" s="15"/>
      <c r="K34" s="15"/>
      <c r="L34" s="15"/>
    </row>
    <row r="35" spans="1:12">
      <c r="A35" s="298" t="s">
        <v>542</v>
      </c>
      <c r="B35" s="104" t="s">
        <v>543</v>
      </c>
      <c r="C35" s="102" t="s">
        <v>655</v>
      </c>
      <c r="D35" s="16" t="s">
        <v>1133</v>
      </c>
      <c r="E35" s="14" t="s">
        <v>17</v>
      </c>
      <c r="F35" s="81" t="s">
        <v>855</v>
      </c>
      <c r="G35" s="21"/>
      <c r="H35" s="15"/>
      <c r="I35" s="15"/>
      <c r="J35" s="15"/>
      <c r="K35" s="15"/>
      <c r="L35" s="15"/>
    </row>
    <row r="36" spans="1:12">
      <c r="A36" s="298" t="s">
        <v>542</v>
      </c>
      <c r="B36" s="104" t="s">
        <v>543</v>
      </c>
      <c r="C36" s="102" t="s">
        <v>656</v>
      </c>
      <c r="D36" s="16" t="s">
        <v>1134</v>
      </c>
      <c r="E36" s="14" t="s">
        <v>17</v>
      </c>
      <c r="F36" s="81" t="s">
        <v>855</v>
      </c>
      <c r="G36" s="21"/>
      <c r="H36" s="15"/>
      <c r="I36" s="15"/>
      <c r="J36" s="15"/>
      <c r="K36" s="15"/>
      <c r="L36" s="15"/>
    </row>
    <row r="37" spans="1:12">
      <c r="A37" s="298" t="s">
        <v>542</v>
      </c>
      <c r="B37" s="104" t="s">
        <v>543</v>
      </c>
      <c r="C37" s="102" t="s">
        <v>657</v>
      </c>
      <c r="D37" s="16" t="s">
        <v>1135</v>
      </c>
      <c r="E37" s="14" t="s">
        <v>17</v>
      </c>
      <c r="F37" s="81" t="s">
        <v>855</v>
      </c>
      <c r="G37" s="21"/>
      <c r="H37" s="15"/>
      <c r="I37" s="15"/>
      <c r="J37" s="15"/>
      <c r="K37" s="15"/>
      <c r="L37" s="15"/>
    </row>
    <row r="38" spans="1:12">
      <c r="A38" s="298" t="s">
        <v>542</v>
      </c>
      <c r="B38" s="104" t="s">
        <v>543</v>
      </c>
      <c r="C38" s="102" t="s">
        <v>658</v>
      </c>
      <c r="D38" s="16" t="s">
        <v>1136</v>
      </c>
      <c r="E38" s="14" t="s">
        <v>17</v>
      </c>
      <c r="F38" s="81" t="s">
        <v>855</v>
      </c>
      <c r="G38" s="21"/>
      <c r="H38" s="15"/>
      <c r="I38" s="15"/>
      <c r="J38" s="15"/>
      <c r="K38" s="15"/>
      <c r="L38" s="15"/>
    </row>
    <row r="39" spans="1:12">
      <c r="A39" s="298" t="s">
        <v>542</v>
      </c>
      <c r="B39" s="107" t="s">
        <v>543</v>
      </c>
      <c r="C39" s="102" t="s">
        <v>659</v>
      </c>
      <c r="D39" s="16" t="s">
        <v>1137</v>
      </c>
      <c r="E39" s="14" t="s">
        <v>17</v>
      </c>
      <c r="F39" s="81" t="s">
        <v>855</v>
      </c>
      <c r="G39" s="21"/>
      <c r="H39" s="15"/>
      <c r="I39" s="15"/>
      <c r="J39" s="15"/>
      <c r="K39" s="15"/>
      <c r="L39" s="15"/>
    </row>
    <row r="40" spans="1:12">
      <c r="A40" s="294" t="s">
        <v>542</v>
      </c>
      <c r="B40" s="105" t="s">
        <v>549</v>
      </c>
      <c r="C40" s="14" t="s">
        <v>550</v>
      </c>
      <c r="D40" s="16" t="s">
        <v>1107</v>
      </c>
      <c r="E40" s="14" t="s">
        <v>17</v>
      </c>
      <c r="F40" s="73" t="str">
        <f>IF(F11="", "", F11)</f>
        <v>米国</v>
      </c>
      <c r="G40" s="21"/>
      <c r="H40" s="90" t="str">
        <f>IF(H11="", "", H11)</f>
        <v/>
      </c>
      <c r="I40" s="90" t="str">
        <f>IF(I11="", "", I11)</f>
        <v/>
      </c>
      <c r="J40" s="90" t="str">
        <f>IF(J11="", "", J11)</f>
        <v/>
      </c>
      <c r="K40" s="90" t="str">
        <f>IF(K11="", "", K11)</f>
        <v/>
      </c>
      <c r="L40" s="90" t="str">
        <f>IF(L11="", "", L11)</f>
        <v/>
      </c>
    </row>
    <row r="41" spans="1:12">
      <c r="A41" s="298" t="s">
        <v>542</v>
      </c>
      <c r="B41" s="116" t="s">
        <v>549</v>
      </c>
      <c r="C41" s="102" t="s">
        <v>645</v>
      </c>
      <c r="D41" s="16" t="s">
        <v>1124</v>
      </c>
      <c r="E41" s="14" t="s">
        <v>18</v>
      </c>
      <c r="F41" s="73" t="s">
        <v>647</v>
      </c>
      <c r="G41" s="21"/>
      <c r="H41" s="15"/>
      <c r="I41" s="15"/>
      <c r="J41" s="15"/>
      <c r="K41" s="15"/>
      <c r="L41" s="15"/>
    </row>
    <row r="42" spans="1:12">
      <c r="A42" s="298" t="s">
        <v>542</v>
      </c>
      <c r="B42" s="104" t="s">
        <v>549</v>
      </c>
      <c r="C42" s="102" t="s">
        <v>646</v>
      </c>
      <c r="D42" s="16" t="s">
        <v>1061</v>
      </c>
      <c r="E42" s="14" t="s">
        <v>18</v>
      </c>
      <c r="F42" s="73" t="s">
        <v>647</v>
      </c>
      <c r="G42" s="21"/>
      <c r="H42" s="15"/>
      <c r="I42" s="15"/>
      <c r="J42" s="15"/>
      <c r="K42" s="15"/>
      <c r="L42" s="15"/>
    </row>
    <row r="43" spans="1:12">
      <c r="A43" s="117" t="s">
        <v>542</v>
      </c>
      <c r="B43" s="104" t="s">
        <v>549</v>
      </c>
      <c r="C43" s="102" t="s">
        <v>1285</v>
      </c>
      <c r="D43" s="16" t="s">
        <v>1414</v>
      </c>
      <c r="E43" s="14" t="s">
        <v>497</v>
      </c>
      <c r="F43" s="81" t="s">
        <v>1417</v>
      </c>
      <c r="G43" s="21"/>
      <c r="H43" s="27"/>
      <c r="I43" s="27"/>
      <c r="J43" s="27"/>
      <c r="K43" s="27"/>
      <c r="L43" s="27"/>
    </row>
    <row r="44" spans="1:12">
      <c r="A44" s="135" t="s">
        <v>542</v>
      </c>
      <c r="B44" s="106" t="s">
        <v>549</v>
      </c>
      <c r="C44" s="241" t="s">
        <v>551</v>
      </c>
      <c r="D44" s="312" t="s">
        <v>1286</v>
      </c>
      <c r="E44" s="112" t="s">
        <v>344</v>
      </c>
      <c r="F44" s="297">
        <v>1000</v>
      </c>
      <c r="G44" s="202"/>
      <c r="H44" s="301"/>
      <c r="I44" s="301"/>
      <c r="J44" s="301"/>
      <c r="K44" s="301"/>
      <c r="L44" s="301"/>
    </row>
    <row r="45" spans="1:12">
      <c r="A45" s="182" t="s">
        <v>568</v>
      </c>
      <c r="B45" s="105" t="s">
        <v>338</v>
      </c>
      <c r="C45" s="108" t="s">
        <v>139</v>
      </c>
      <c r="D45" s="109" t="s">
        <v>1420</v>
      </c>
      <c r="E45" s="101" t="s">
        <v>34</v>
      </c>
      <c r="F45" s="207">
        <v>100</v>
      </c>
      <c r="G45" s="200"/>
      <c r="H45" s="309"/>
      <c r="I45" s="309"/>
      <c r="J45" s="309"/>
      <c r="K45" s="309"/>
      <c r="L45" s="309"/>
    </row>
    <row r="46" spans="1:12">
      <c r="A46" s="117" t="s">
        <v>1392</v>
      </c>
      <c r="B46" s="104" t="s">
        <v>338</v>
      </c>
      <c r="C46" s="102" t="s">
        <v>539</v>
      </c>
      <c r="D46" s="13" t="s">
        <v>1415</v>
      </c>
      <c r="E46" s="14" t="s">
        <v>344</v>
      </c>
      <c r="F46" s="81">
        <v>1400</v>
      </c>
      <c r="G46" s="21"/>
      <c r="H46" s="61"/>
      <c r="I46" s="61"/>
      <c r="J46" s="61"/>
      <c r="K46" s="61"/>
      <c r="L46" s="61"/>
    </row>
    <row r="47" spans="1:12">
      <c r="A47" s="117" t="s">
        <v>1392</v>
      </c>
      <c r="B47" s="107" t="s">
        <v>338</v>
      </c>
      <c r="C47" s="102" t="s">
        <v>538</v>
      </c>
      <c r="D47" s="13" t="s">
        <v>1416</v>
      </c>
      <c r="E47" s="14" t="s">
        <v>231</v>
      </c>
      <c r="F47" s="82">
        <f>IFERROR( F45/F46*100, "")</f>
        <v>7.1428571428571423</v>
      </c>
      <c r="G47" s="21"/>
      <c r="H47" s="90" t="str">
        <f>IFERROR(H45/H46*100,"")</f>
        <v/>
      </c>
      <c r="I47" s="90" t="str">
        <f>IFERROR(I45/I46*100,"")</f>
        <v/>
      </c>
      <c r="J47" s="90" t="str">
        <f>IFERROR(J45/J46*100,"")</f>
        <v/>
      </c>
      <c r="K47" s="90" t="str">
        <f>IFERROR(K45/K46*100,"")</f>
        <v/>
      </c>
      <c r="L47" s="90" t="str">
        <f>IFERROR(L45/L46*100,"")</f>
        <v/>
      </c>
    </row>
    <row r="48" spans="1:12">
      <c r="A48" s="104" t="s">
        <v>1392</v>
      </c>
      <c r="B48" s="105" t="s">
        <v>131</v>
      </c>
      <c r="C48" s="102" t="s">
        <v>567</v>
      </c>
      <c r="D48" s="13" t="s">
        <v>1276</v>
      </c>
      <c r="E48" s="14" t="s">
        <v>34</v>
      </c>
      <c r="F48" s="81">
        <v>140</v>
      </c>
      <c r="G48" s="21"/>
      <c r="H48" s="15"/>
      <c r="I48" s="61"/>
      <c r="J48" s="61"/>
      <c r="K48" s="61"/>
      <c r="L48" s="61"/>
    </row>
    <row r="49" spans="1:12">
      <c r="A49" s="117" t="s">
        <v>1392</v>
      </c>
      <c r="B49" s="116" t="s">
        <v>83</v>
      </c>
      <c r="C49" s="114" t="s">
        <v>140</v>
      </c>
      <c r="D49" s="115" t="s">
        <v>346</v>
      </c>
      <c r="E49" s="116" t="s">
        <v>34</v>
      </c>
      <c r="F49" s="118">
        <f>IF(F45-F48=0,"",F45-F48)</f>
        <v>-40</v>
      </c>
      <c r="G49" s="205"/>
      <c r="H49" s="173" t="str">
        <f>IF(H45-H48=0,"",H45-H48)</f>
        <v/>
      </c>
      <c r="I49" s="173" t="str">
        <f t="shared" ref="I49:L49" si="3">IF(I45-I48=0,"",I45-I48)</f>
        <v/>
      </c>
      <c r="J49" s="173" t="str">
        <f t="shared" si="3"/>
        <v/>
      </c>
      <c r="K49" s="173" t="str">
        <f t="shared" si="3"/>
        <v/>
      </c>
      <c r="L49" s="173" t="str">
        <f t="shared" si="3"/>
        <v/>
      </c>
    </row>
    <row r="50" spans="1:12">
      <c r="A50" s="185" t="s">
        <v>569</v>
      </c>
      <c r="B50" s="103" t="s">
        <v>338</v>
      </c>
      <c r="C50" s="240" t="s">
        <v>139</v>
      </c>
      <c r="D50" s="111" t="str">
        <f>D45</f>
        <v>イベント・メディアでのプロモーションを通じて得られる売上高　※売上高の定義は公募要領のP14参照</v>
      </c>
      <c r="E50" s="110" t="s">
        <v>34</v>
      </c>
      <c r="F50" s="208">
        <v>200</v>
      </c>
      <c r="G50" s="201"/>
      <c r="H50" s="123"/>
      <c r="I50" s="272"/>
      <c r="J50" s="272"/>
      <c r="K50" s="272"/>
      <c r="L50" s="272"/>
    </row>
    <row r="51" spans="1:12">
      <c r="A51" s="117" t="s">
        <v>1393</v>
      </c>
      <c r="B51" s="104" t="s">
        <v>338</v>
      </c>
      <c r="C51" s="102" t="s">
        <v>539</v>
      </c>
      <c r="D51" s="13" t="str">
        <f t="shared" ref="D51:D54" si="4">D46</f>
        <v>認知者数、購買者数（ライブや物販等）又は商談数</v>
      </c>
      <c r="E51" s="14" t="s">
        <v>344</v>
      </c>
      <c r="F51" s="81">
        <v>1700</v>
      </c>
      <c r="G51" s="21"/>
      <c r="H51" s="15"/>
      <c r="I51" s="61"/>
      <c r="J51" s="61"/>
      <c r="K51" s="61"/>
      <c r="L51" s="61"/>
    </row>
    <row r="52" spans="1:12">
      <c r="A52" s="117" t="s">
        <v>1393</v>
      </c>
      <c r="B52" s="107" t="s">
        <v>338</v>
      </c>
      <c r="C52" s="102" t="s">
        <v>538</v>
      </c>
      <c r="D52" s="13" t="str">
        <f t="shared" si="4"/>
        <v>認知者、購買者又は商談あたりの売上高</v>
      </c>
      <c r="E52" s="14" t="s">
        <v>231</v>
      </c>
      <c r="F52" s="82">
        <f>IFERROR( F50/F51*100, "")</f>
        <v>11.76470588235294</v>
      </c>
      <c r="G52" s="21"/>
      <c r="H52" s="90" t="str">
        <f>IFERROR(H50/H51*100,"")</f>
        <v/>
      </c>
      <c r="I52" s="90" t="str">
        <f>IFERROR(I50/I51*100,"")</f>
        <v/>
      </c>
      <c r="J52" s="90" t="str">
        <f>IFERROR(J50/J51*100,"")</f>
        <v/>
      </c>
      <c r="K52" s="90" t="str">
        <f>IFERROR(K50/K51*100,"")</f>
        <v/>
      </c>
      <c r="L52" s="90" t="str">
        <f>IFERROR(L50/L51*100,"")</f>
        <v/>
      </c>
    </row>
    <row r="53" spans="1:12">
      <c r="A53" s="104" t="s">
        <v>1393</v>
      </c>
      <c r="B53" s="105" t="s">
        <v>131</v>
      </c>
      <c r="C53" s="14" t="s">
        <v>567</v>
      </c>
      <c r="D53" s="13" t="str">
        <f t="shared" si="4"/>
        <v>プロモーションに要する事業費（補助期間内の補助対象経費+補助期間内の補助対象外経費）</v>
      </c>
      <c r="E53" s="14" t="s">
        <v>34</v>
      </c>
      <c r="F53" s="81">
        <v>210</v>
      </c>
      <c r="G53" s="21"/>
      <c r="H53" s="61"/>
      <c r="I53" s="61"/>
      <c r="J53" s="61"/>
      <c r="K53" s="61"/>
      <c r="L53" s="61"/>
    </row>
    <row r="54" spans="1:12">
      <c r="A54" s="135" t="s">
        <v>1393</v>
      </c>
      <c r="B54" s="112" t="s">
        <v>83</v>
      </c>
      <c r="C54" s="241" t="s">
        <v>140</v>
      </c>
      <c r="D54" s="113" t="str">
        <f t="shared" si="4"/>
        <v>売上高-事業費</v>
      </c>
      <c r="E54" s="112" t="s">
        <v>34</v>
      </c>
      <c r="F54" s="124">
        <f>IF(F50-F53=0,"",F50-F53)</f>
        <v>-10</v>
      </c>
      <c r="G54" s="202"/>
      <c r="H54" s="211" t="str">
        <f>IF(H50-H53=0,"",H50-H53)</f>
        <v/>
      </c>
      <c r="I54" s="211" t="str">
        <f t="shared" ref="I54:L54" si="5">IF(I50-I53=0,"",I50-I53)</f>
        <v/>
      </c>
      <c r="J54" s="211" t="str">
        <f t="shared" si="5"/>
        <v/>
      </c>
      <c r="K54" s="211" t="str">
        <f t="shared" si="5"/>
        <v/>
      </c>
      <c r="L54" s="211" t="str">
        <f t="shared" si="5"/>
        <v/>
      </c>
    </row>
    <row r="55" spans="1:12">
      <c r="A55" s="182" t="s">
        <v>25</v>
      </c>
      <c r="B55" s="101" t="s">
        <v>541</v>
      </c>
      <c r="C55" s="108" t="s">
        <v>578</v>
      </c>
      <c r="D55" s="109" t="s">
        <v>576</v>
      </c>
      <c r="E55" s="101" t="s">
        <v>34</v>
      </c>
      <c r="F55" s="207">
        <v>40</v>
      </c>
      <c r="G55" s="200"/>
      <c r="H55" s="309"/>
      <c r="I55" s="309"/>
      <c r="J55" s="309"/>
      <c r="K55" s="309"/>
      <c r="L55" s="309"/>
    </row>
    <row r="56" spans="1:12">
      <c r="A56" s="104" t="s">
        <v>25</v>
      </c>
      <c r="B56" s="105" t="s">
        <v>31</v>
      </c>
      <c r="C56" s="102" t="s">
        <v>27</v>
      </c>
      <c r="D56" s="25" t="s">
        <v>571</v>
      </c>
      <c r="E56" s="14" t="s">
        <v>35</v>
      </c>
      <c r="F56" s="83">
        <v>0.5</v>
      </c>
      <c r="G56" s="21"/>
      <c r="H56" s="95">
        <v>0.5</v>
      </c>
      <c r="I56" s="95">
        <v>0.5</v>
      </c>
      <c r="J56" s="95">
        <v>0.5</v>
      </c>
      <c r="K56" s="95">
        <v>0.5</v>
      </c>
      <c r="L56" s="95">
        <v>0.5</v>
      </c>
    </row>
    <row r="57" spans="1:12" ht="19.5" customHeight="1">
      <c r="A57" s="104" t="s">
        <v>25</v>
      </c>
      <c r="B57" s="104" t="s">
        <v>31</v>
      </c>
      <c r="C57" s="102" t="s">
        <v>1215</v>
      </c>
      <c r="D57" s="60" t="s">
        <v>1254</v>
      </c>
      <c r="E57" s="14" t="s">
        <v>405</v>
      </c>
      <c r="F57" s="74">
        <f>IF(F17&gt;=11, 200, IF(F17&gt;=4, 150, ""))</f>
        <v>150</v>
      </c>
      <c r="G57" s="21"/>
      <c r="H57" s="97" t="str">
        <f>IF(H17&gt;=11, 200, IF(H17&gt;=4, 150, ""))</f>
        <v/>
      </c>
      <c r="I57" s="97" t="str">
        <f>IF(I17&gt;=11, 200, IF(I17&gt;=4, 150, ""))</f>
        <v/>
      </c>
      <c r="J57" s="97" t="str">
        <f t="shared" ref="J57:L57" si="6">IF(J17&gt;=11, 200, IF(J17&gt;=4, 150, ""))</f>
        <v/>
      </c>
      <c r="K57" s="97" t="str">
        <f t="shared" si="6"/>
        <v/>
      </c>
      <c r="L57" s="97" t="str">
        <f t="shared" si="6"/>
        <v/>
      </c>
    </row>
    <row r="58" spans="1:12">
      <c r="A58" s="104" t="s">
        <v>25</v>
      </c>
      <c r="B58" s="104" t="s">
        <v>31</v>
      </c>
      <c r="C58" s="114" t="s">
        <v>31</v>
      </c>
      <c r="D58" s="115" t="s">
        <v>1250</v>
      </c>
      <c r="E58" s="116" t="s">
        <v>34</v>
      </c>
      <c r="F58" s="118">
        <f>IF(F55*F56=0, "", MIN(F55*F56, F57))</f>
        <v>20</v>
      </c>
      <c r="G58" s="205"/>
      <c r="H58" s="311" t="str">
        <f>IF(H55*H56=0, "", MIN(H55*H56, H57))</f>
        <v/>
      </c>
      <c r="I58" s="311" t="str">
        <f t="shared" ref="I58:L58" si="7">IF(I55*I56=0, "", MIN(I55*I56, I57))</f>
        <v/>
      </c>
      <c r="J58" s="311" t="str">
        <f t="shared" si="7"/>
        <v/>
      </c>
      <c r="K58" s="311" t="str">
        <f t="shared" si="7"/>
        <v/>
      </c>
      <c r="L58" s="311" t="str">
        <f t="shared" si="7"/>
        <v/>
      </c>
    </row>
    <row r="59" spans="1:12">
      <c r="A59" s="103" t="s">
        <v>32</v>
      </c>
      <c r="B59" s="103" t="s">
        <v>88</v>
      </c>
      <c r="C59" s="110" t="s">
        <v>28</v>
      </c>
      <c r="D59" s="111" t="s">
        <v>347</v>
      </c>
      <c r="E59" s="110" t="s">
        <v>16</v>
      </c>
      <c r="F59" s="217">
        <f>IFERROR((F50-F45)/F58, "")</f>
        <v>5</v>
      </c>
      <c r="G59" s="201"/>
      <c r="H59" s="218" t="str">
        <f>IFERROR((H50-H45)/H58, "")</f>
        <v/>
      </c>
      <c r="I59" s="218" t="str">
        <f t="shared" ref="I59:L59" si="8">IFERROR((I50-I45)/I58, "")</f>
        <v/>
      </c>
      <c r="J59" s="218" t="str">
        <f t="shared" si="8"/>
        <v/>
      </c>
      <c r="K59" s="218" t="str">
        <f t="shared" si="8"/>
        <v/>
      </c>
      <c r="L59" s="218" t="str">
        <f t="shared" si="8"/>
        <v/>
      </c>
    </row>
    <row r="60" spans="1:12">
      <c r="A60" s="135" t="s">
        <v>32</v>
      </c>
      <c r="B60" s="112" t="s">
        <v>1210</v>
      </c>
      <c r="C60" s="241" t="s">
        <v>28</v>
      </c>
      <c r="D60" s="113" t="s">
        <v>570</v>
      </c>
      <c r="E60" s="112" t="s">
        <v>16</v>
      </c>
      <c r="F60" s="219">
        <f>IFERROR((F53-F48)/F58, "")</f>
        <v>3.5</v>
      </c>
      <c r="G60" s="202"/>
      <c r="H60" s="220" t="str">
        <f>IFERROR((H53-H48)/H58, "")</f>
        <v/>
      </c>
      <c r="I60" s="220" t="str">
        <f t="shared" ref="I60:L60" si="9">IFERROR((I53-I48)/I58, "")</f>
        <v/>
      </c>
      <c r="J60" s="220" t="str">
        <f t="shared" si="9"/>
        <v/>
      </c>
      <c r="K60" s="220" t="str">
        <f t="shared" si="9"/>
        <v/>
      </c>
      <c r="L60" s="220" t="str">
        <f t="shared" si="9"/>
        <v/>
      </c>
    </row>
    <row r="61" spans="1:12">
      <c r="A61" s="182" t="s">
        <v>609</v>
      </c>
      <c r="B61" s="105" t="s">
        <v>1108</v>
      </c>
      <c r="C61" s="108" t="s">
        <v>606</v>
      </c>
      <c r="D61" s="109" t="s">
        <v>615</v>
      </c>
      <c r="E61" s="101" t="s">
        <v>1108</v>
      </c>
      <c r="F61" s="200"/>
      <c r="G61" s="200"/>
      <c r="H61" s="200"/>
      <c r="I61" s="200"/>
      <c r="J61" s="200"/>
      <c r="K61" s="200"/>
      <c r="L61" s="200"/>
    </row>
    <row r="62" spans="1:12">
      <c r="A62" s="117" t="s">
        <v>609</v>
      </c>
      <c r="B62" s="107" t="s">
        <v>1108</v>
      </c>
      <c r="C62" s="102" t="s">
        <v>607</v>
      </c>
      <c r="D62" s="13" t="s">
        <v>615</v>
      </c>
      <c r="E62" s="14" t="s">
        <v>1108</v>
      </c>
      <c r="F62" s="21"/>
      <c r="G62" s="21"/>
      <c r="H62" s="21"/>
      <c r="I62" s="21"/>
      <c r="J62" s="21"/>
      <c r="K62" s="21"/>
      <c r="L62" s="21"/>
    </row>
    <row r="63" spans="1:12">
      <c r="A63" s="104" t="s">
        <v>609</v>
      </c>
      <c r="B63" s="105" t="s">
        <v>608</v>
      </c>
      <c r="C63" s="102" t="s">
        <v>610</v>
      </c>
      <c r="D63" s="13" t="s">
        <v>615</v>
      </c>
      <c r="E63" s="14" t="s">
        <v>613</v>
      </c>
      <c r="F63" s="21"/>
      <c r="G63" s="21"/>
      <c r="H63" s="21"/>
      <c r="I63" s="21"/>
      <c r="J63" s="21"/>
      <c r="K63" s="21"/>
      <c r="L63" s="21"/>
    </row>
    <row r="64" spans="1:12">
      <c r="A64" s="104" t="s">
        <v>609</v>
      </c>
      <c r="B64" s="104" t="s">
        <v>608</v>
      </c>
      <c r="C64" s="102" t="s">
        <v>612</v>
      </c>
      <c r="D64" s="13" t="s">
        <v>615</v>
      </c>
      <c r="E64" s="14" t="s">
        <v>613</v>
      </c>
      <c r="F64" s="21"/>
      <c r="G64" s="21"/>
      <c r="H64" s="21"/>
      <c r="I64" s="21"/>
      <c r="J64" s="21"/>
      <c r="K64" s="21"/>
      <c r="L64" s="21"/>
    </row>
    <row r="65" spans="1:12">
      <c r="A65" s="104" t="s">
        <v>609</v>
      </c>
      <c r="B65" s="104" t="s">
        <v>608</v>
      </c>
      <c r="C65" s="102" t="s">
        <v>616</v>
      </c>
      <c r="D65" s="13" t="s">
        <v>615</v>
      </c>
      <c r="E65" s="14" t="s">
        <v>613</v>
      </c>
      <c r="F65" s="21"/>
      <c r="G65" s="21"/>
      <c r="H65" s="21"/>
      <c r="I65" s="21"/>
      <c r="J65" s="21"/>
      <c r="K65" s="21"/>
      <c r="L65" s="21"/>
    </row>
    <row r="66" spans="1:12">
      <c r="A66" s="107" t="s">
        <v>609</v>
      </c>
      <c r="B66" s="107" t="s">
        <v>608</v>
      </c>
      <c r="C66" s="102" t="s">
        <v>611</v>
      </c>
      <c r="D66" s="13" t="s">
        <v>615</v>
      </c>
      <c r="E66" s="14" t="s">
        <v>614</v>
      </c>
      <c r="F66" s="21"/>
      <c r="G66" s="21"/>
      <c r="H66" s="21"/>
      <c r="I66" s="21"/>
      <c r="J66" s="21"/>
      <c r="K66" s="21"/>
      <c r="L66" s="21"/>
    </row>
    <row r="68" spans="1:12">
      <c r="A68" s="68" t="s">
        <v>1062</v>
      </c>
      <c r="B68" s="67"/>
    </row>
    <row r="69" spans="1:12">
      <c r="A69" s="69" t="s">
        <v>1138</v>
      </c>
      <c r="B69" s="67"/>
    </row>
  </sheetData>
  <phoneticPr fontId="2"/>
  <hyperlinks>
    <hyperlink ref="F8" r:id="rId1" xr:uid="{A5920CB3-57C7-40A7-8885-26C7B57E189D}"/>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6">
        <x14:dataValidation type="list" allowBlank="1" showInputMessage="1" showErrorMessage="1" xr:uid="{0A97F80D-5C6D-44D5-A765-3228A9897829}">
          <x14:formula1>
            <xm:f>選択肢!$V$2:$V$4</xm:f>
          </x14:formula1>
          <xm:sqref>F10 H10:L10</xm:sqref>
        </x14:dataValidation>
        <x14:dataValidation type="list" allowBlank="1" showInputMessage="1" showErrorMessage="1" xr:uid="{3EBE457F-925D-4C6C-B19F-EE0A2EDC306D}">
          <x14:formula1>
            <xm:f>選択肢!$M$2:$M$4</xm:f>
          </x14:formula1>
          <xm:sqref>F29 H41:L42 F41:F42 F3:G3 H29:L29</xm:sqref>
        </x14:dataValidation>
        <x14:dataValidation type="list" allowBlank="1" showInputMessage="1" showErrorMessage="1" xr:uid="{2F4F6BC2-A4EE-4227-8370-7C708BBF0328}">
          <x14:formula1>
            <xm:f>選択肢!$S$2:$S$6</xm:f>
          </x14:formula1>
          <xm:sqref>F6 H6:L6</xm:sqref>
        </x14:dataValidation>
        <x14:dataValidation type="list" allowBlank="1" showInputMessage="1" showErrorMessage="1" xr:uid="{9271978F-BEDF-4017-903B-FD842CB6ABAC}">
          <x14:formula1>
            <xm:f>選択肢!$F$2:$F$10</xm:f>
          </x14:formula1>
          <xm:sqref>F4 H4:L4</xm:sqref>
        </x14:dataValidation>
        <x14:dataValidation type="list" allowBlank="1" showInputMessage="1" showErrorMessage="1" xr:uid="{2AFAA91B-CAAD-4190-BABE-57C26CE4D021}">
          <x14:formula1>
            <xm:f>選択肢!$T$2:$T$4</xm:f>
          </x14:formula1>
          <xm:sqref>F15:F16 F29 H15:L15</xm:sqref>
        </x14:dataValidation>
        <x14:dataValidation type="list" allowBlank="1" showInputMessage="1" showErrorMessage="1" xr:uid="{03758CA5-9FB6-4545-B5D2-9BEE6B1C7DB3}">
          <x14:formula1>
            <xm:f>選択肢!$W$2:$W$5</xm:f>
          </x14:formula1>
          <xm:sqref>F28 H28:L28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1515C-A7EC-4E19-8C2F-5117E48CA344}">
  <sheetPr>
    <tabColor theme="0"/>
  </sheetPr>
  <dimension ref="A1:Q43"/>
  <sheetViews>
    <sheetView showGridLines="0" zoomScale="90" zoomScaleNormal="90" workbookViewId="0">
      <pane xSplit="7" ySplit="1" topLeftCell="H2" activePane="bottomRight" state="frozen"/>
      <selection pane="topRight" activeCell="G1" sqref="G1"/>
      <selection pane="bottomLeft" activeCell="A2" sqref="A2"/>
      <selection pane="bottomRight" activeCell="H2" sqref="H2"/>
    </sheetView>
  </sheetViews>
  <sheetFormatPr defaultRowHeight="18"/>
  <cols>
    <col min="1" max="1" width="14.5" style="64" customWidth="1"/>
    <col min="2" max="2" width="14.69921875" style="64" bestFit="1" customWidth="1"/>
    <col min="3" max="3" width="14.69921875" style="64" customWidth="1"/>
    <col min="4" max="4" width="107.3984375" customWidth="1"/>
    <col min="6" max="6" width="18" style="64" customWidth="1"/>
    <col min="7" max="7" width="20.8984375" style="64" customWidth="1"/>
    <col min="8" max="17" width="18" style="64" customWidth="1"/>
  </cols>
  <sheetData>
    <row r="1" spans="1:17">
      <c r="A1" s="11" t="s">
        <v>19</v>
      </c>
      <c r="B1" s="11" t="s">
        <v>20</v>
      </c>
      <c r="C1" s="11" t="s">
        <v>21</v>
      </c>
      <c r="D1" s="12" t="s">
        <v>572</v>
      </c>
      <c r="E1" s="12" t="s">
        <v>15</v>
      </c>
      <c r="F1" s="12" t="s">
        <v>581</v>
      </c>
      <c r="G1" s="12" t="s">
        <v>14</v>
      </c>
      <c r="H1" s="19" t="s">
        <v>89</v>
      </c>
      <c r="I1" s="19" t="s">
        <v>90</v>
      </c>
      <c r="J1" s="19" t="s">
        <v>630</v>
      </c>
      <c r="K1" s="19" t="s">
        <v>631</v>
      </c>
      <c r="L1" s="19" t="s">
        <v>632</v>
      </c>
      <c r="M1" s="19" t="s">
        <v>633</v>
      </c>
      <c r="N1" s="19" t="s">
        <v>634</v>
      </c>
      <c r="O1" s="19" t="s">
        <v>635</v>
      </c>
      <c r="P1" s="19" t="s">
        <v>636</v>
      </c>
      <c r="Q1" s="19" t="s">
        <v>637</v>
      </c>
    </row>
    <row r="2" spans="1:17">
      <c r="A2" s="116" t="s">
        <v>557</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Q2" si="0">IF(H2=0, "", H2)</f>
        <v/>
      </c>
      <c r="J2" s="90" t="str">
        <f t="shared" si="0"/>
        <v/>
      </c>
      <c r="K2" s="90" t="str">
        <f t="shared" si="0"/>
        <v/>
      </c>
      <c r="L2" s="90" t="str">
        <f t="shared" si="0"/>
        <v/>
      </c>
      <c r="M2" s="90" t="str">
        <f t="shared" si="0"/>
        <v/>
      </c>
      <c r="N2" s="90" t="str">
        <f t="shared" si="0"/>
        <v/>
      </c>
      <c r="O2" s="90" t="str">
        <f t="shared" si="0"/>
        <v/>
      </c>
      <c r="P2" s="90" t="str">
        <f t="shared" si="0"/>
        <v/>
      </c>
      <c r="Q2" s="90" t="str">
        <f t="shared" si="0"/>
        <v/>
      </c>
    </row>
    <row r="3" spans="1:17">
      <c r="A3" s="104" t="s">
        <v>557</v>
      </c>
      <c r="B3" s="104" t="s">
        <v>552</v>
      </c>
      <c r="C3" s="116" t="s">
        <v>1269</v>
      </c>
      <c r="D3" s="115" t="s">
        <v>1272</v>
      </c>
      <c r="E3" s="116" t="s">
        <v>18</v>
      </c>
      <c r="F3" s="118" t="s">
        <v>603</v>
      </c>
      <c r="G3" s="119"/>
      <c r="H3" s="173" t="str">
        <f>IF(G3=0, "", G3)</f>
        <v/>
      </c>
      <c r="I3" s="173" t="str">
        <f t="shared" ref="I3:Q3" si="1">IF(H3=0, "", H3)</f>
        <v/>
      </c>
      <c r="J3" s="173" t="str">
        <f t="shared" si="1"/>
        <v/>
      </c>
      <c r="K3" s="173" t="str">
        <f t="shared" si="1"/>
        <v/>
      </c>
      <c r="L3" s="173" t="str">
        <f t="shared" si="1"/>
        <v/>
      </c>
      <c r="M3" s="173" t="str">
        <f t="shared" si="1"/>
        <v/>
      </c>
      <c r="N3" s="173" t="str">
        <f t="shared" si="1"/>
        <v/>
      </c>
      <c r="O3" s="173" t="str">
        <f t="shared" si="1"/>
        <v/>
      </c>
      <c r="P3" s="173" t="str">
        <f t="shared" si="1"/>
        <v/>
      </c>
      <c r="Q3" s="173" t="str">
        <f t="shared" si="1"/>
        <v/>
      </c>
    </row>
    <row r="4" spans="1:17">
      <c r="A4" s="103" t="s">
        <v>553</v>
      </c>
      <c r="B4" s="103" t="s">
        <v>1113</v>
      </c>
      <c r="C4" s="110" t="s">
        <v>2</v>
      </c>
      <c r="D4" s="111" t="s">
        <v>1112</v>
      </c>
      <c r="E4" s="110" t="s">
        <v>18</v>
      </c>
      <c r="F4" s="122" t="s">
        <v>587</v>
      </c>
      <c r="G4" s="201"/>
      <c r="H4" s="123"/>
      <c r="I4" s="123"/>
      <c r="J4" s="123"/>
      <c r="K4" s="123"/>
      <c r="L4" s="123"/>
      <c r="M4" s="123"/>
      <c r="N4" s="123"/>
      <c r="O4" s="123"/>
      <c r="P4" s="123"/>
      <c r="Q4" s="123"/>
    </row>
    <row r="5" spans="1:17">
      <c r="A5" s="104" t="s">
        <v>553</v>
      </c>
      <c r="B5" s="104" t="s">
        <v>1113</v>
      </c>
      <c r="C5" s="14" t="s">
        <v>57</v>
      </c>
      <c r="D5" s="13" t="s">
        <v>1111</v>
      </c>
      <c r="E5" s="14" t="s">
        <v>17</v>
      </c>
      <c r="F5" s="73" t="s">
        <v>624</v>
      </c>
      <c r="G5" s="21"/>
      <c r="H5" s="15"/>
      <c r="I5" s="15"/>
      <c r="J5" s="15"/>
      <c r="K5" s="15"/>
      <c r="L5" s="15"/>
      <c r="M5" s="15"/>
      <c r="N5" s="15"/>
      <c r="O5" s="15"/>
      <c r="P5" s="15"/>
      <c r="Q5" s="15"/>
    </row>
    <row r="6" spans="1:17">
      <c r="A6" s="117" t="s">
        <v>553</v>
      </c>
      <c r="B6" s="116" t="s">
        <v>37</v>
      </c>
      <c r="C6" s="102" t="s">
        <v>2</v>
      </c>
      <c r="D6" s="13" t="s">
        <v>1397</v>
      </c>
      <c r="E6" s="14" t="s">
        <v>18</v>
      </c>
      <c r="F6" s="73" t="s">
        <v>625</v>
      </c>
      <c r="G6" s="21"/>
      <c r="H6" s="15"/>
      <c r="I6" s="15"/>
      <c r="J6" s="15"/>
      <c r="K6" s="15"/>
      <c r="L6" s="15"/>
      <c r="M6" s="15"/>
      <c r="N6" s="15"/>
      <c r="O6" s="15"/>
      <c r="P6" s="15"/>
      <c r="Q6" s="15"/>
    </row>
    <row r="7" spans="1:17">
      <c r="A7" s="117" t="s">
        <v>553</v>
      </c>
      <c r="B7" s="104" t="s">
        <v>37</v>
      </c>
      <c r="C7" s="102" t="s">
        <v>57</v>
      </c>
      <c r="D7" s="13" t="s">
        <v>1110</v>
      </c>
      <c r="E7" s="14" t="s">
        <v>17</v>
      </c>
      <c r="F7" s="73" t="s">
        <v>626</v>
      </c>
      <c r="G7" s="21"/>
      <c r="H7" s="15"/>
      <c r="I7" s="15"/>
      <c r="J7" s="15"/>
      <c r="K7" s="15"/>
      <c r="L7" s="15"/>
      <c r="M7" s="15"/>
      <c r="N7" s="15"/>
      <c r="O7" s="15"/>
      <c r="P7" s="15"/>
      <c r="Q7" s="15"/>
    </row>
    <row r="8" spans="1:17">
      <c r="A8" s="117" t="s">
        <v>553</v>
      </c>
      <c r="B8" s="104" t="s">
        <v>37</v>
      </c>
      <c r="C8" s="102" t="s">
        <v>86</v>
      </c>
      <c r="D8" s="13" t="s">
        <v>1114</v>
      </c>
      <c r="E8" s="14" t="s">
        <v>17</v>
      </c>
      <c r="F8" s="78" t="s">
        <v>589</v>
      </c>
      <c r="G8" s="21"/>
      <c r="H8" s="29"/>
      <c r="I8" s="29"/>
      <c r="J8" s="29"/>
      <c r="K8" s="29"/>
      <c r="L8" s="29"/>
      <c r="M8" s="29"/>
      <c r="N8" s="29"/>
      <c r="O8" s="29"/>
      <c r="P8" s="29"/>
      <c r="Q8" s="29"/>
    </row>
    <row r="9" spans="1:17">
      <c r="A9" s="117" t="s">
        <v>553</v>
      </c>
      <c r="B9" s="104" t="s">
        <v>37</v>
      </c>
      <c r="C9" s="102" t="s">
        <v>561</v>
      </c>
      <c r="D9" s="13" t="s">
        <v>617</v>
      </c>
      <c r="E9" s="14" t="s">
        <v>17</v>
      </c>
      <c r="F9" s="73" t="s">
        <v>627</v>
      </c>
      <c r="G9" s="21"/>
      <c r="H9" s="15"/>
      <c r="I9" s="15"/>
      <c r="J9" s="15"/>
      <c r="K9" s="15"/>
      <c r="L9" s="15"/>
      <c r="M9" s="15"/>
      <c r="N9" s="15"/>
      <c r="O9" s="15"/>
      <c r="P9" s="15"/>
      <c r="Q9" s="15"/>
    </row>
    <row r="10" spans="1:17">
      <c r="A10" s="117" t="s">
        <v>553</v>
      </c>
      <c r="B10" s="104" t="s">
        <v>37</v>
      </c>
      <c r="C10" s="102" t="s">
        <v>562</v>
      </c>
      <c r="D10" s="13" t="s">
        <v>1115</v>
      </c>
      <c r="E10" s="14" t="s">
        <v>18</v>
      </c>
      <c r="F10" s="73" t="s">
        <v>629</v>
      </c>
      <c r="G10" s="21"/>
      <c r="H10" s="15"/>
      <c r="I10" s="15"/>
      <c r="J10" s="15"/>
      <c r="K10" s="15"/>
      <c r="L10" s="15"/>
      <c r="M10" s="15"/>
      <c r="N10" s="15"/>
      <c r="O10" s="15"/>
      <c r="P10" s="15"/>
      <c r="Q10" s="15"/>
    </row>
    <row r="11" spans="1:17">
      <c r="A11" s="135" t="s">
        <v>553</v>
      </c>
      <c r="B11" s="106" t="s">
        <v>37</v>
      </c>
      <c r="C11" s="241" t="s">
        <v>550</v>
      </c>
      <c r="D11" s="113" t="s">
        <v>1432</v>
      </c>
      <c r="E11" s="112" t="s">
        <v>17</v>
      </c>
      <c r="F11" s="124" t="s">
        <v>1423</v>
      </c>
      <c r="G11" s="202"/>
      <c r="H11" s="125"/>
      <c r="I11" s="125"/>
      <c r="J11" s="125"/>
      <c r="K11" s="125"/>
      <c r="L11" s="125"/>
      <c r="M11" s="125"/>
      <c r="N11" s="125"/>
      <c r="O11" s="125"/>
      <c r="P11" s="125"/>
      <c r="Q11" s="125"/>
    </row>
    <row r="12" spans="1:17">
      <c r="A12" s="182" t="s">
        <v>542</v>
      </c>
      <c r="B12" s="101" t="s">
        <v>543</v>
      </c>
      <c r="C12" s="108" t="s">
        <v>544</v>
      </c>
      <c r="D12" s="199" t="s">
        <v>648</v>
      </c>
      <c r="E12" s="101" t="s">
        <v>18</v>
      </c>
      <c r="F12" s="127" t="s">
        <v>603</v>
      </c>
      <c r="G12" s="200"/>
      <c r="H12" s="128"/>
      <c r="I12" s="128"/>
      <c r="J12" s="128"/>
      <c r="K12" s="128"/>
      <c r="L12" s="128"/>
      <c r="M12" s="128"/>
      <c r="N12" s="128"/>
      <c r="O12" s="128"/>
      <c r="P12" s="128"/>
      <c r="Q12" s="128"/>
    </row>
    <row r="13" spans="1:17">
      <c r="A13" s="104" t="s">
        <v>542</v>
      </c>
      <c r="B13" s="105" t="s">
        <v>618</v>
      </c>
      <c r="C13" s="14" t="s">
        <v>546</v>
      </c>
      <c r="D13" s="16" t="s">
        <v>619</v>
      </c>
      <c r="E13" s="14" t="s">
        <v>330</v>
      </c>
      <c r="F13" s="81">
        <v>1</v>
      </c>
      <c r="G13" s="97" t="str">
        <f>IF(SUM(H13:CL13)=0, "", SUM(H13:CL13))</f>
        <v/>
      </c>
      <c r="H13" s="27"/>
      <c r="I13" s="27"/>
      <c r="J13" s="27"/>
      <c r="K13" s="27"/>
      <c r="L13" s="27"/>
      <c r="M13" s="27"/>
      <c r="N13" s="27"/>
      <c r="O13" s="27"/>
      <c r="P13" s="27"/>
      <c r="Q13" s="27"/>
    </row>
    <row r="14" spans="1:17">
      <c r="A14" s="104" t="s">
        <v>542</v>
      </c>
      <c r="B14" s="104" t="s">
        <v>618</v>
      </c>
      <c r="C14" s="14" t="s">
        <v>621</v>
      </c>
      <c r="D14" s="16" t="s">
        <v>1479</v>
      </c>
      <c r="E14" s="14" t="s">
        <v>330</v>
      </c>
      <c r="F14" s="81">
        <v>10</v>
      </c>
      <c r="G14" s="21"/>
      <c r="H14" s="27"/>
      <c r="I14" s="27"/>
      <c r="J14" s="27"/>
      <c r="K14" s="27"/>
      <c r="L14" s="27"/>
      <c r="M14" s="27"/>
      <c r="N14" s="27"/>
      <c r="O14" s="27"/>
      <c r="P14" s="27"/>
      <c r="Q14" s="27"/>
    </row>
    <row r="15" spans="1:17">
      <c r="A15" s="104" t="s">
        <v>542</v>
      </c>
      <c r="B15" s="104" t="s">
        <v>618</v>
      </c>
      <c r="C15" s="14" t="s">
        <v>622</v>
      </c>
      <c r="D15" s="16" t="s">
        <v>1117</v>
      </c>
      <c r="E15" s="14" t="s">
        <v>407</v>
      </c>
      <c r="F15" s="81">
        <v>3</v>
      </c>
      <c r="G15" s="21"/>
      <c r="H15" s="27"/>
      <c r="I15" s="27"/>
      <c r="J15" s="27"/>
      <c r="K15" s="27"/>
      <c r="L15" s="27"/>
      <c r="M15" s="27"/>
      <c r="N15" s="27"/>
      <c r="O15" s="27"/>
      <c r="P15" s="27"/>
      <c r="Q15" s="27"/>
    </row>
    <row r="16" spans="1:17">
      <c r="A16" s="104" t="s">
        <v>542</v>
      </c>
      <c r="B16" s="104" t="s">
        <v>618</v>
      </c>
      <c r="C16" s="14" t="s">
        <v>620</v>
      </c>
      <c r="D16" s="16" t="s">
        <v>1118</v>
      </c>
      <c r="E16" s="14" t="s">
        <v>330</v>
      </c>
      <c r="F16" s="73">
        <f>IF(F14*F15=0, "", F14*F15)</f>
        <v>30</v>
      </c>
      <c r="G16" s="21"/>
      <c r="H16" s="97" t="str">
        <f>IF(H14*H15=0, "", H14*H15)</f>
        <v/>
      </c>
      <c r="I16" s="97" t="str">
        <f t="shared" ref="I16:Q16" si="2">IF(I14*I15=0, "", I14*I15)</f>
        <v/>
      </c>
      <c r="J16" s="97" t="str">
        <f t="shared" si="2"/>
        <v/>
      </c>
      <c r="K16" s="97" t="str">
        <f t="shared" si="2"/>
        <v/>
      </c>
      <c r="L16" s="97" t="str">
        <f t="shared" si="2"/>
        <v/>
      </c>
      <c r="M16" s="97" t="str">
        <f t="shared" si="2"/>
        <v/>
      </c>
      <c r="N16" s="97" t="str">
        <f t="shared" si="2"/>
        <v/>
      </c>
      <c r="O16" s="97" t="str">
        <f t="shared" si="2"/>
        <v/>
      </c>
      <c r="P16" s="97" t="str">
        <f t="shared" si="2"/>
        <v/>
      </c>
      <c r="Q16" s="97" t="str">
        <f t="shared" si="2"/>
        <v/>
      </c>
    </row>
    <row r="17" spans="1:17">
      <c r="A17" s="117" t="s">
        <v>542</v>
      </c>
      <c r="B17" s="116" t="s">
        <v>549</v>
      </c>
      <c r="C17" s="102" t="s">
        <v>1300</v>
      </c>
      <c r="D17" s="3" t="s">
        <v>1119</v>
      </c>
      <c r="E17" s="14" t="s">
        <v>1298</v>
      </c>
      <c r="F17" s="81">
        <f>IF(F24=0, "", F24)</f>
        <v>200</v>
      </c>
      <c r="G17" s="21"/>
      <c r="H17" s="97" t="str">
        <f t="shared" ref="H17:Q17" si="3">IF(H24=0, "", H24)</f>
        <v/>
      </c>
      <c r="I17" s="97" t="str">
        <f t="shared" si="3"/>
        <v/>
      </c>
      <c r="J17" s="97" t="str">
        <f t="shared" si="3"/>
        <v/>
      </c>
      <c r="K17" s="97" t="str">
        <f t="shared" si="3"/>
        <v/>
      </c>
      <c r="L17" s="97" t="str">
        <f t="shared" si="3"/>
        <v/>
      </c>
      <c r="M17" s="97" t="str">
        <f t="shared" si="3"/>
        <v/>
      </c>
      <c r="N17" s="97" t="str">
        <f t="shared" si="3"/>
        <v/>
      </c>
      <c r="O17" s="97" t="str">
        <f t="shared" si="3"/>
        <v/>
      </c>
      <c r="P17" s="97" t="str">
        <f t="shared" si="3"/>
        <v/>
      </c>
      <c r="Q17" s="97" t="str">
        <f t="shared" si="3"/>
        <v/>
      </c>
    </row>
    <row r="18" spans="1:17">
      <c r="A18" s="117" t="s">
        <v>542</v>
      </c>
      <c r="B18" s="104" t="s">
        <v>549</v>
      </c>
      <c r="C18" s="114" t="s">
        <v>1301</v>
      </c>
      <c r="D18" s="156" t="s">
        <v>1120</v>
      </c>
      <c r="E18" s="116" t="s">
        <v>1299</v>
      </c>
      <c r="F18" s="212">
        <f>IF(F25=0, "", F25)</f>
        <v>100</v>
      </c>
      <c r="G18" s="205"/>
      <c r="H18" s="311" t="str">
        <f t="shared" ref="H18:Q18" si="4">IF(H25=0, "", H25)</f>
        <v/>
      </c>
      <c r="I18" s="311" t="str">
        <f t="shared" si="4"/>
        <v/>
      </c>
      <c r="J18" s="311" t="str">
        <f t="shared" si="4"/>
        <v/>
      </c>
      <c r="K18" s="311" t="str">
        <f t="shared" si="4"/>
        <v/>
      </c>
      <c r="L18" s="311" t="str">
        <f t="shared" si="4"/>
        <v/>
      </c>
      <c r="M18" s="311" t="str">
        <f t="shared" si="4"/>
        <v/>
      </c>
      <c r="N18" s="311" t="str">
        <f t="shared" si="4"/>
        <v/>
      </c>
      <c r="O18" s="311" t="str">
        <f t="shared" si="4"/>
        <v/>
      </c>
      <c r="P18" s="311" t="str">
        <f t="shared" si="4"/>
        <v/>
      </c>
      <c r="Q18" s="311" t="str">
        <f t="shared" si="4"/>
        <v/>
      </c>
    </row>
    <row r="19" spans="1:17">
      <c r="A19" s="185" t="s">
        <v>568</v>
      </c>
      <c r="B19" s="103" t="s">
        <v>338</v>
      </c>
      <c r="C19" s="240" t="s">
        <v>139</v>
      </c>
      <c r="D19" s="307" t="s">
        <v>1419</v>
      </c>
      <c r="E19" s="110" t="s">
        <v>34</v>
      </c>
      <c r="F19" s="249">
        <v>100</v>
      </c>
      <c r="G19" s="201"/>
      <c r="H19" s="27"/>
      <c r="I19" s="27"/>
      <c r="J19" s="27"/>
      <c r="K19" s="27"/>
      <c r="L19" s="27"/>
      <c r="M19" s="27"/>
      <c r="N19" s="27"/>
      <c r="O19" s="27"/>
      <c r="P19" s="27"/>
      <c r="Q19" s="27"/>
    </row>
    <row r="20" spans="1:17">
      <c r="A20" s="117" t="s">
        <v>1392</v>
      </c>
      <c r="B20" s="104" t="s">
        <v>338</v>
      </c>
      <c r="C20" s="102" t="s">
        <v>539</v>
      </c>
      <c r="D20" s="3" t="s">
        <v>1121</v>
      </c>
      <c r="E20" s="14" t="s">
        <v>345</v>
      </c>
      <c r="F20" s="81">
        <v>100</v>
      </c>
      <c r="G20" s="21"/>
      <c r="H20" s="27"/>
      <c r="I20" s="27"/>
      <c r="J20" s="27"/>
      <c r="K20" s="27"/>
      <c r="L20" s="27"/>
      <c r="M20" s="27"/>
      <c r="N20" s="27"/>
      <c r="O20" s="27"/>
      <c r="P20" s="27"/>
      <c r="Q20" s="27"/>
    </row>
    <row r="21" spans="1:17">
      <c r="A21" s="117" t="s">
        <v>1392</v>
      </c>
      <c r="B21" s="107" t="s">
        <v>338</v>
      </c>
      <c r="C21" s="102" t="s">
        <v>538</v>
      </c>
      <c r="D21" s="3" t="s">
        <v>1122</v>
      </c>
      <c r="E21" s="14" t="s">
        <v>638</v>
      </c>
      <c r="F21" s="81">
        <f>IFERROR(F19/F20*100,"")</f>
        <v>100</v>
      </c>
      <c r="G21" s="21"/>
      <c r="H21" s="97" t="str">
        <f t="shared" ref="H21:Q21" si="5">IFERROR(H19/H20*100,"")</f>
        <v/>
      </c>
      <c r="I21" s="97" t="str">
        <f t="shared" si="5"/>
        <v/>
      </c>
      <c r="J21" s="97" t="str">
        <f t="shared" si="5"/>
        <v/>
      </c>
      <c r="K21" s="97" t="str">
        <f t="shared" si="5"/>
        <v/>
      </c>
      <c r="L21" s="97" t="str">
        <f t="shared" si="5"/>
        <v/>
      </c>
      <c r="M21" s="97" t="str">
        <f t="shared" si="5"/>
        <v/>
      </c>
      <c r="N21" s="97" t="str">
        <f t="shared" si="5"/>
        <v/>
      </c>
      <c r="O21" s="97" t="str">
        <f t="shared" si="5"/>
        <v/>
      </c>
      <c r="P21" s="97" t="str">
        <f t="shared" si="5"/>
        <v/>
      </c>
      <c r="Q21" s="97" t="str">
        <f t="shared" si="5"/>
        <v/>
      </c>
    </row>
    <row r="22" spans="1:17">
      <c r="A22" s="104" t="s">
        <v>1392</v>
      </c>
      <c r="B22" s="105" t="s">
        <v>131</v>
      </c>
      <c r="C22" s="14" t="s">
        <v>567</v>
      </c>
      <c r="D22" s="13" t="s">
        <v>1277</v>
      </c>
      <c r="E22" s="14" t="s">
        <v>34</v>
      </c>
      <c r="F22" s="81">
        <v>180</v>
      </c>
      <c r="G22" s="21"/>
      <c r="H22" s="27"/>
      <c r="I22" s="27"/>
      <c r="J22" s="27"/>
      <c r="K22" s="27"/>
      <c r="L22" s="27"/>
      <c r="M22" s="27"/>
      <c r="N22" s="27"/>
      <c r="O22" s="27"/>
      <c r="P22" s="27"/>
      <c r="Q22" s="27"/>
    </row>
    <row r="23" spans="1:17">
      <c r="A23" s="135" t="s">
        <v>1392</v>
      </c>
      <c r="B23" s="112" t="s">
        <v>83</v>
      </c>
      <c r="C23" s="241" t="s">
        <v>140</v>
      </c>
      <c r="D23" s="113" t="s">
        <v>623</v>
      </c>
      <c r="E23" s="112" t="s">
        <v>34</v>
      </c>
      <c r="F23" s="297">
        <f>IF(F19-F22=0, "", F19-F22)</f>
        <v>-80</v>
      </c>
      <c r="G23" s="202"/>
      <c r="H23" s="310" t="str">
        <f>IF(H19-H22=0, "", H19-H22)</f>
        <v/>
      </c>
      <c r="I23" s="310" t="str">
        <f t="shared" ref="I23:Q23" si="6">IF(I19-I22=0, "", I19-I22)</f>
        <v/>
      </c>
      <c r="J23" s="310" t="str">
        <f t="shared" si="6"/>
        <v/>
      </c>
      <c r="K23" s="310" t="str">
        <f t="shared" si="6"/>
        <v/>
      </c>
      <c r="L23" s="310" t="str">
        <f t="shared" si="6"/>
        <v/>
      </c>
      <c r="M23" s="310" t="str">
        <f t="shared" si="6"/>
        <v/>
      </c>
      <c r="N23" s="310" t="str">
        <f t="shared" si="6"/>
        <v/>
      </c>
      <c r="O23" s="310" t="str">
        <f t="shared" si="6"/>
        <v/>
      </c>
      <c r="P23" s="310" t="str">
        <f t="shared" si="6"/>
        <v/>
      </c>
      <c r="Q23" s="310" t="str">
        <f t="shared" si="6"/>
        <v/>
      </c>
    </row>
    <row r="24" spans="1:17">
      <c r="A24" s="182" t="s">
        <v>569</v>
      </c>
      <c r="B24" s="105" t="s">
        <v>338</v>
      </c>
      <c r="C24" s="108" t="s">
        <v>139</v>
      </c>
      <c r="D24" s="143" t="str">
        <f>D19</f>
        <v>ローカライズする作品の想定年間売上高　※売上高の定義は公募要領のP14参照</v>
      </c>
      <c r="E24" s="101" t="s">
        <v>34</v>
      </c>
      <c r="F24" s="242">
        <v>200</v>
      </c>
      <c r="G24" s="200"/>
      <c r="H24" s="27"/>
      <c r="I24" s="27"/>
      <c r="J24" s="27"/>
      <c r="K24" s="27"/>
      <c r="L24" s="27"/>
      <c r="M24" s="27"/>
      <c r="N24" s="27"/>
      <c r="O24" s="27"/>
      <c r="P24" s="27"/>
      <c r="Q24" s="27"/>
    </row>
    <row r="25" spans="1:17">
      <c r="A25" s="117" t="s">
        <v>1393</v>
      </c>
      <c r="B25" s="104" t="s">
        <v>338</v>
      </c>
      <c r="C25" s="102" t="s">
        <v>539</v>
      </c>
      <c r="D25" s="3" t="str">
        <f>D20</f>
        <v>ローカライズする作品の想定年間閲覧者数</v>
      </c>
      <c r="E25" s="14" t="s">
        <v>345</v>
      </c>
      <c r="F25" s="81">
        <v>100</v>
      </c>
      <c r="G25" s="21"/>
      <c r="H25" s="27"/>
      <c r="I25" s="27"/>
      <c r="J25" s="27"/>
      <c r="K25" s="27"/>
      <c r="L25" s="27"/>
      <c r="M25" s="27"/>
      <c r="N25" s="27"/>
      <c r="O25" s="27"/>
      <c r="P25" s="27"/>
      <c r="Q25" s="27"/>
    </row>
    <row r="26" spans="1:17">
      <c r="A26" s="117" t="s">
        <v>1393</v>
      </c>
      <c r="B26" s="107" t="s">
        <v>338</v>
      </c>
      <c r="C26" s="102" t="s">
        <v>538</v>
      </c>
      <c r="D26" s="3" t="str">
        <f>D21</f>
        <v>閲覧者あたりの想定年間支払単価</v>
      </c>
      <c r="E26" s="14" t="s">
        <v>638</v>
      </c>
      <c r="F26" s="81">
        <f>IFERROR(F24/F25*100,"")</f>
        <v>200</v>
      </c>
      <c r="G26" s="21"/>
      <c r="H26" s="97" t="str">
        <f>IFERROR(H24/H25*100,"")</f>
        <v/>
      </c>
      <c r="I26" s="97" t="str">
        <f t="shared" ref="I26:Q26" si="7">IFERROR(I24/I25*100,"")</f>
        <v/>
      </c>
      <c r="J26" s="97" t="str">
        <f t="shared" si="7"/>
        <v/>
      </c>
      <c r="K26" s="97" t="str">
        <f t="shared" si="7"/>
        <v/>
      </c>
      <c r="L26" s="97" t="str">
        <f t="shared" si="7"/>
        <v/>
      </c>
      <c r="M26" s="97" t="str">
        <f t="shared" si="7"/>
        <v/>
      </c>
      <c r="N26" s="97" t="str">
        <f t="shared" si="7"/>
        <v/>
      </c>
      <c r="O26" s="97" t="str">
        <f t="shared" si="7"/>
        <v/>
      </c>
      <c r="P26" s="97" t="str">
        <f t="shared" si="7"/>
        <v/>
      </c>
      <c r="Q26" s="97" t="str">
        <f t="shared" si="7"/>
        <v/>
      </c>
    </row>
    <row r="27" spans="1:17">
      <c r="A27" s="104" t="s">
        <v>1393</v>
      </c>
      <c r="B27" s="105" t="s">
        <v>131</v>
      </c>
      <c r="C27" s="14" t="s">
        <v>567</v>
      </c>
      <c r="D27" s="3" t="str">
        <f>D22</f>
        <v>作品のローカライズに要する事業費（補助期間内の補助対象経費+補助期間内の補助対象外経費）</v>
      </c>
      <c r="E27" s="14" t="s">
        <v>34</v>
      </c>
      <c r="F27" s="81">
        <v>210</v>
      </c>
      <c r="G27" s="21"/>
      <c r="H27" s="27"/>
      <c r="I27" s="27"/>
      <c r="J27" s="27"/>
      <c r="K27" s="27"/>
      <c r="L27" s="27"/>
      <c r="M27" s="27"/>
      <c r="N27" s="27"/>
      <c r="O27" s="27"/>
      <c r="P27" s="27"/>
      <c r="Q27" s="27"/>
    </row>
    <row r="28" spans="1:17">
      <c r="A28" s="117" t="s">
        <v>1393</v>
      </c>
      <c r="B28" s="116" t="s">
        <v>83</v>
      </c>
      <c r="C28" s="114" t="s">
        <v>140</v>
      </c>
      <c r="D28" s="156" t="str">
        <f t="shared" ref="D28" si="8">D23</f>
        <v>売上高-総経費</v>
      </c>
      <c r="E28" s="116" t="s">
        <v>34</v>
      </c>
      <c r="F28" s="237">
        <f>IF(F24-F27=0, "", F24-F27)</f>
        <v>-10</v>
      </c>
      <c r="G28" s="205"/>
      <c r="H28" s="311" t="str">
        <f>IF(H24-H27=0, "", H24-H27)</f>
        <v/>
      </c>
      <c r="I28" s="311" t="str">
        <f t="shared" ref="I28:Q28" si="9">IF(I24-I27=0, "", I24-I27)</f>
        <v/>
      </c>
      <c r="J28" s="311" t="str">
        <f t="shared" si="9"/>
        <v/>
      </c>
      <c r="K28" s="311" t="str">
        <f t="shared" si="9"/>
        <v/>
      </c>
      <c r="L28" s="311" t="str">
        <f t="shared" si="9"/>
        <v/>
      </c>
      <c r="M28" s="311" t="str">
        <f t="shared" si="9"/>
        <v/>
      </c>
      <c r="N28" s="311" t="str">
        <f t="shared" si="9"/>
        <v/>
      </c>
      <c r="O28" s="311" t="str">
        <f t="shared" si="9"/>
        <v/>
      </c>
      <c r="P28" s="311" t="str">
        <f t="shared" si="9"/>
        <v/>
      </c>
      <c r="Q28" s="311" t="str">
        <f t="shared" si="9"/>
        <v/>
      </c>
    </row>
    <row r="29" spans="1:17">
      <c r="A29" s="185" t="s">
        <v>25</v>
      </c>
      <c r="B29" s="110" t="s">
        <v>541</v>
      </c>
      <c r="C29" s="240" t="s">
        <v>578</v>
      </c>
      <c r="D29" s="111" t="s">
        <v>576</v>
      </c>
      <c r="E29" s="110" t="s">
        <v>34</v>
      </c>
      <c r="F29" s="208">
        <v>30</v>
      </c>
      <c r="G29" s="201"/>
      <c r="H29" s="281"/>
      <c r="I29" s="281"/>
      <c r="J29" s="281"/>
      <c r="K29" s="281"/>
      <c r="L29" s="281"/>
      <c r="M29" s="281"/>
      <c r="N29" s="281"/>
      <c r="O29" s="281"/>
      <c r="P29" s="281"/>
      <c r="Q29" s="281"/>
    </row>
    <row r="30" spans="1:17">
      <c r="A30" s="104" t="s">
        <v>25</v>
      </c>
      <c r="B30" s="105" t="s">
        <v>31</v>
      </c>
      <c r="C30" s="14" t="s">
        <v>27</v>
      </c>
      <c r="D30" s="25" t="s">
        <v>571</v>
      </c>
      <c r="E30" s="14" t="s">
        <v>35</v>
      </c>
      <c r="F30" s="83">
        <v>0.5</v>
      </c>
      <c r="G30" s="21"/>
      <c r="H30" s="95">
        <v>0.5</v>
      </c>
      <c r="I30" s="95">
        <v>0.5</v>
      </c>
      <c r="J30" s="95">
        <v>0.5</v>
      </c>
      <c r="K30" s="95">
        <v>0.5</v>
      </c>
      <c r="L30" s="95">
        <v>0.5</v>
      </c>
      <c r="M30" s="95">
        <v>0.5</v>
      </c>
      <c r="N30" s="95">
        <v>0.5</v>
      </c>
      <c r="O30" s="95">
        <v>0.5</v>
      </c>
      <c r="P30" s="95">
        <v>0.5</v>
      </c>
      <c r="Q30" s="95">
        <v>0.5</v>
      </c>
    </row>
    <row r="31" spans="1:17" ht="19.5" customHeight="1">
      <c r="A31" s="104" t="s">
        <v>25</v>
      </c>
      <c r="B31" s="104" t="s">
        <v>31</v>
      </c>
      <c r="C31" s="14" t="s">
        <v>1215</v>
      </c>
      <c r="D31" s="60" t="s">
        <v>1266</v>
      </c>
      <c r="E31" s="14" t="s">
        <v>405</v>
      </c>
      <c r="F31" s="74">
        <v>40</v>
      </c>
      <c r="G31" s="97">
        <v>40</v>
      </c>
      <c r="H31" s="26"/>
      <c r="I31" s="26"/>
      <c r="J31" s="26"/>
      <c r="K31" s="26"/>
      <c r="L31" s="26"/>
      <c r="M31" s="26"/>
      <c r="N31" s="26"/>
      <c r="O31" s="26"/>
      <c r="P31" s="26"/>
      <c r="Q31" s="26"/>
    </row>
    <row r="32" spans="1:17">
      <c r="A32" s="106" t="s">
        <v>25</v>
      </c>
      <c r="B32" s="106" t="s">
        <v>31</v>
      </c>
      <c r="C32" s="112" t="s">
        <v>31</v>
      </c>
      <c r="D32" s="113" t="s">
        <v>1250</v>
      </c>
      <c r="E32" s="112" t="s">
        <v>34</v>
      </c>
      <c r="F32" s="124">
        <f>IF(F29*F30=0, "", MIN(F29*F30, F31))</f>
        <v>15</v>
      </c>
      <c r="G32" s="310" t="str">
        <f>IF(SUM(H32:Q32)=0, "", MIN(SUM(H32:Q32), G31))</f>
        <v/>
      </c>
      <c r="H32" s="310" t="str">
        <f t="shared" ref="H32:Q32" si="10">IF(H29*H30=0, "", H29*H30)</f>
        <v/>
      </c>
      <c r="I32" s="310" t="str">
        <f t="shared" si="10"/>
        <v/>
      </c>
      <c r="J32" s="310" t="str">
        <f t="shared" si="10"/>
        <v/>
      </c>
      <c r="K32" s="310" t="str">
        <f t="shared" si="10"/>
        <v/>
      </c>
      <c r="L32" s="310" t="str">
        <f t="shared" si="10"/>
        <v/>
      </c>
      <c r="M32" s="310" t="str">
        <f t="shared" si="10"/>
        <v/>
      </c>
      <c r="N32" s="310" t="str">
        <f t="shared" si="10"/>
        <v/>
      </c>
      <c r="O32" s="310" t="str">
        <f t="shared" si="10"/>
        <v/>
      </c>
      <c r="P32" s="310" t="str">
        <f t="shared" si="10"/>
        <v/>
      </c>
      <c r="Q32" s="310" t="str">
        <f t="shared" si="10"/>
        <v/>
      </c>
    </row>
    <row r="33" spans="1:17">
      <c r="A33" s="103" t="s">
        <v>32</v>
      </c>
      <c r="B33" s="103" t="s">
        <v>88</v>
      </c>
      <c r="C33" s="110" t="s">
        <v>28</v>
      </c>
      <c r="D33" s="111" t="s">
        <v>347</v>
      </c>
      <c r="E33" s="110" t="s">
        <v>16</v>
      </c>
      <c r="F33" s="217">
        <f>IFERROR((F24-F19)/F32, "")</f>
        <v>6.666666666666667</v>
      </c>
      <c r="G33" s="201"/>
      <c r="H33" s="218" t="str">
        <f>IFERROR((H24-H19)/H32, "")</f>
        <v/>
      </c>
      <c r="I33" s="218" t="str">
        <f>IFERROR((I24-I19)/I32, "")</f>
        <v/>
      </c>
      <c r="J33" s="218" t="str">
        <f t="shared" ref="J33:Q33" si="11">IFERROR((J24-J19)/J32, "")</f>
        <v/>
      </c>
      <c r="K33" s="218" t="str">
        <f t="shared" si="11"/>
        <v/>
      </c>
      <c r="L33" s="218" t="str">
        <f t="shared" si="11"/>
        <v/>
      </c>
      <c r="M33" s="218" t="str">
        <f t="shared" si="11"/>
        <v/>
      </c>
      <c r="N33" s="218" t="str">
        <f t="shared" si="11"/>
        <v/>
      </c>
      <c r="O33" s="218" t="str">
        <f t="shared" si="11"/>
        <v/>
      </c>
      <c r="P33" s="218" t="str">
        <f t="shared" si="11"/>
        <v/>
      </c>
      <c r="Q33" s="218" t="str">
        <f t="shared" si="11"/>
        <v/>
      </c>
    </row>
    <row r="34" spans="1:17">
      <c r="A34" s="135" t="s">
        <v>32</v>
      </c>
      <c r="B34" s="112" t="s">
        <v>1210</v>
      </c>
      <c r="C34" s="241" t="s">
        <v>28</v>
      </c>
      <c r="D34" s="113" t="s">
        <v>570</v>
      </c>
      <c r="E34" s="112" t="s">
        <v>16</v>
      </c>
      <c r="F34" s="219">
        <f>IFERROR((F27-F22)/F32, "")</f>
        <v>2</v>
      </c>
      <c r="G34" s="202"/>
      <c r="H34" s="220" t="str">
        <f>IFERROR((H27-H22)/H32, "")</f>
        <v/>
      </c>
      <c r="I34" s="220" t="str">
        <f>IFERROR((I27-I22)/I32, "")</f>
        <v/>
      </c>
      <c r="J34" s="220" t="str">
        <f t="shared" ref="J34:P34" si="12">IFERROR((J27-J22)/J32, "")</f>
        <v/>
      </c>
      <c r="K34" s="220" t="str">
        <f t="shared" si="12"/>
        <v/>
      </c>
      <c r="L34" s="220" t="str">
        <f t="shared" si="12"/>
        <v/>
      </c>
      <c r="M34" s="220" t="str">
        <f t="shared" si="12"/>
        <v/>
      </c>
      <c r="N34" s="220" t="str">
        <f>IFERROR((N27-N22)/N32, "")</f>
        <v/>
      </c>
      <c r="O34" s="220" t="str">
        <f t="shared" si="12"/>
        <v/>
      </c>
      <c r="P34" s="220" t="str">
        <f t="shared" si="12"/>
        <v/>
      </c>
      <c r="Q34" s="220" t="str">
        <f>IFERROR((Q27-Q22)/Q32, "")</f>
        <v/>
      </c>
    </row>
    <row r="35" spans="1:17">
      <c r="A35" s="182" t="s">
        <v>609</v>
      </c>
      <c r="B35" s="105" t="s">
        <v>1108</v>
      </c>
      <c r="C35" s="108" t="s">
        <v>606</v>
      </c>
      <c r="D35" s="109" t="s">
        <v>615</v>
      </c>
      <c r="E35" s="101" t="s">
        <v>1108</v>
      </c>
      <c r="F35" s="200"/>
      <c r="G35" s="200"/>
      <c r="H35" s="200"/>
      <c r="I35" s="200"/>
      <c r="J35" s="200"/>
      <c r="K35" s="200"/>
      <c r="L35" s="200"/>
      <c r="M35" s="200"/>
      <c r="N35" s="200"/>
      <c r="O35" s="200"/>
      <c r="P35" s="200"/>
      <c r="Q35" s="200"/>
    </row>
    <row r="36" spans="1:17">
      <c r="A36" s="117" t="s">
        <v>609</v>
      </c>
      <c r="B36" s="107" t="s">
        <v>1108</v>
      </c>
      <c r="C36" s="102" t="s">
        <v>607</v>
      </c>
      <c r="D36" s="13" t="s">
        <v>615</v>
      </c>
      <c r="E36" s="14" t="s">
        <v>1108</v>
      </c>
      <c r="F36" s="21"/>
      <c r="G36" s="21"/>
      <c r="H36" s="21"/>
      <c r="I36" s="21"/>
      <c r="J36" s="21"/>
      <c r="K36" s="21"/>
      <c r="L36" s="21"/>
      <c r="M36" s="21"/>
      <c r="N36" s="21"/>
      <c r="O36" s="21"/>
      <c r="P36" s="21"/>
      <c r="Q36" s="21"/>
    </row>
    <row r="37" spans="1:17">
      <c r="A37" s="104" t="s">
        <v>609</v>
      </c>
      <c r="B37" s="105" t="s">
        <v>608</v>
      </c>
      <c r="C37" s="14" t="s">
        <v>610</v>
      </c>
      <c r="D37" s="13" t="s">
        <v>615</v>
      </c>
      <c r="E37" s="14" t="s">
        <v>613</v>
      </c>
      <c r="F37" s="21"/>
      <c r="G37" s="21"/>
      <c r="H37" s="21"/>
      <c r="I37" s="21"/>
      <c r="J37" s="21"/>
      <c r="K37" s="21"/>
      <c r="L37" s="21"/>
      <c r="M37" s="21"/>
      <c r="N37" s="21"/>
      <c r="O37" s="21"/>
      <c r="P37" s="21"/>
      <c r="Q37" s="21"/>
    </row>
    <row r="38" spans="1:17">
      <c r="A38" s="104" t="s">
        <v>609</v>
      </c>
      <c r="B38" s="104" t="s">
        <v>608</v>
      </c>
      <c r="C38" s="14" t="s">
        <v>612</v>
      </c>
      <c r="D38" s="13" t="s">
        <v>615</v>
      </c>
      <c r="E38" s="14" t="s">
        <v>613</v>
      </c>
      <c r="F38" s="21"/>
      <c r="G38" s="21"/>
      <c r="H38" s="21"/>
      <c r="I38" s="21"/>
      <c r="J38" s="21"/>
      <c r="K38" s="21"/>
      <c r="L38" s="21"/>
      <c r="M38" s="21"/>
      <c r="N38" s="21"/>
      <c r="O38" s="21"/>
      <c r="P38" s="21"/>
      <c r="Q38" s="21"/>
    </row>
    <row r="39" spans="1:17">
      <c r="A39" s="104" t="s">
        <v>609</v>
      </c>
      <c r="B39" s="104" t="s">
        <v>608</v>
      </c>
      <c r="C39" s="14" t="s">
        <v>616</v>
      </c>
      <c r="D39" s="13" t="s">
        <v>615</v>
      </c>
      <c r="E39" s="14" t="s">
        <v>613</v>
      </c>
      <c r="F39" s="21"/>
      <c r="G39" s="21"/>
      <c r="H39" s="21"/>
      <c r="I39" s="21"/>
      <c r="J39" s="21"/>
      <c r="K39" s="21"/>
      <c r="L39" s="21"/>
      <c r="M39" s="21"/>
      <c r="N39" s="21"/>
      <c r="O39" s="21"/>
      <c r="P39" s="21"/>
      <c r="Q39" s="21"/>
    </row>
    <row r="40" spans="1:17">
      <c r="A40" s="107" t="s">
        <v>609</v>
      </c>
      <c r="B40" s="107" t="s">
        <v>608</v>
      </c>
      <c r="C40" s="14" t="s">
        <v>611</v>
      </c>
      <c r="D40" s="13" t="s">
        <v>615</v>
      </c>
      <c r="E40" s="14" t="s">
        <v>614</v>
      </c>
      <c r="F40" s="21"/>
      <c r="G40" s="21"/>
      <c r="H40" s="21"/>
      <c r="I40" s="21"/>
      <c r="J40" s="21"/>
      <c r="K40" s="21"/>
      <c r="L40" s="21"/>
      <c r="M40" s="21"/>
      <c r="N40" s="21"/>
      <c r="O40" s="21"/>
      <c r="P40" s="21"/>
      <c r="Q40" s="21"/>
    </row>
    <row r="42" spans="1:17">
      <c r="B42" s="67"/>
    </row>
    <row r="43" spans="1:17">
      <c r="B43" s="67"/>
    </row>
  </sheetData>
  <phoneticPr fontId="2"/>
  <hyperlinks>
    <hyperlink ref="F8" r:id="rId1" xr:uid="{2DC565EF-7944-4E6A-9D58-A3A546EBFDD8}"/>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5">
        <x14:dataValidation type="list" allowBlank="1" showInputMessage="1" showErrorMessage="1" xr:uid="{FA6FC837-F5E1-4135-9363-BC4514659A89}">
          <x14:formula1>
            <xm:f>選択肢!$V$2:$V$4</xm:f>
          </x14:formula1>
          <xm:sqref>H10:Q10 F10</xm:sqref>
        </x14:dataValidation>
        <x14:dataValidation type="list" allowBlank="1" showInputMessage="1" showErrorMessage="1" xr:uid="{47F00048-6E0A-47BB-B818-F7788606C0EA}">
          <x14:formula1>
            <xm:f>選択肢!$M$2:$M$4</xm:f>
          </x14:formula1>
          <xm:sqref>H12:Q12 F3:G3 F12</xm:sqref>
        </x14:dataValidation>
        <x14:dataValidation type="list" allowBlank="1" showInputMessage="1" showErrorMessage="1" xr:uid="{F975C438-3D37-45E0-A985-CDAACD078E4D}">
          <x14:formula1>
            <xm:f>選択肢!$F$2:$F$10</xm:f>
          </x14:formula1>
          <xm:sqref>H4:Q4 F4</xm:sqref>
        </x14:dataValidation>
        <x14:dataValidation type="list" allowBlank="1" showInputMessage="1" showErrorMessage="1" xr:uid="{1602FDB0-7C6D-4692-BFE5-89C0F4154BB2}">
          <x14:formula1>
            <xm:f>選択肢!$L$2:$L$9</xm:f>
          </x14:formula1>
          <xm:sqref>F6 H6:Q6</xm:sqref>
        </x14:dataValidation>
        <x14:dataValidation type="list" allowBlank="1" showInputMessage="1" showErrorMessage="1" xr:uid="{AD952340-BE2E-4F55-99F4-939A9BA611CF}">
          <x14:formula1>
            <xm:f>選択肢!$AG$2:$AG$4</xm:f>
          </x14:formula1>
          <xm:sqref>H13:Q13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1C1F-59CB-4842-AEF2-8CD68973CC35}">
  <sheetPr>
    <tabColor theme="0"/>
  </sheetPr>
  <dimension ref="A1:L45"/>
  <sheetViews>
    <sheetView showGridLines="0" zoomScale="90" zoomScaleNormal="90" workbookViewId="0">
      <pane xSplit="7" ySplit="1" topLeftCell="H2" activePane="bottomRight" state="frozen"/>
      <selection pane="topRight" activeCell="G1" sqref="G1"/>
      <selection pane="bottomLeft" activeCell="A2" sqref="A2"/>
      <selection pane="bottomRight" activeCell="H2" sqref="H2"/>
    </sheetView>
  </sheetViews>
  <sheetFormatPr defaultRowHeight="18"/>
  <cols>
    <col min="1" max="1" width="14.5" style="64" customWidth="1"/>
    <col min="2" max="2" width="14.69921875" style="64" bestFit="1" customWidth="1"/>
    <col min="3" max="3" width="14.69921875" style="64" customWidth="1"/>
    <col min="4" max="4" width="83.8984375" customWidth="1"/>
    <col min="6" max="12" width="18" style="64" customWidth="1"/>
  </cols>
  <sheetData>
    <row r="1" spans="1:12">
      <c r="A1" s="11" t="s">
        <v>19</v>
      </c>
      <c r="B1" s="11" t="s">
        <v>20</v>
      </c>
      <c r="C1" s="11" t="s">
        <v>21</v>
      </c>
      <c r="D1" s="12" t="s">
        <v>572</v>
      </c>
      <c r="E1" s="12" t="s">
        <v>15</v>
      </c>
      <c r="F1" s="12" t="s">
        <v>581</v>
      </c>
      <c r="G1" s="12" t="s">
        <v>14</v>
      </c>
      <c r="H1" s="19" t="s">
        <v>593</v>
      </c>
      <c r="I1" s="19" t="s">
        <v>594</v>
      </c>
      <c r="J1" s="19" t="s">
        <v>595</v>
      </c>
      <c r="K1" s="19" t="s">
        <v>596</v>
      </c>
      <c r="L1" s="19" t="s">
        <v>597</v>
      </c>
    </row>
    <row r="2" spans="1:12">
      <c r="A2" s="116" t="s">
        <v>557</v>
      </c>
      <c r="B2" s="116" t="s">
        <v>552</v>
      </c>
      <c r="C2" s="102" t="s">
        <v>554</v>
      </c>
      <c r="D2" s="13" t="s">
        <v>1268</v>
      </c>
      <c r="E2" s="14" t="s">
        <v>17</v>
      </c>
      <c r="F2" s="73" t="str">
        <f>IF(基礎情報!$F$55=0, "", 基礎情報!$F$55)</f>
        <v>株式会社経済産業</v>
      </c>
      <c r="G2" s="90" t="str">
        <f>IF(基礎情報!$G$55=0, "", 基礎情報!$G$55)</f>
        <v/>
      </c>
      <c r="H2" s="90" t="str">
        <f>IF(G2=0, "", G2)</f>
        <v/>
      </c>
      <c r="I2" s="90" t="str">
        <f t="shared" ref="I2:L2" si="0">IF(H2=0, "", H2)</f>
        <v/>
      </c>
      <c r="J2" s="90" t="str">
        <f t="shared" si="0"/>
        <v/>
      </c>
      <c r="K2" s="90" t="str">
        <f t="shared" si="0"/>
        <v/>
      </c>
      <c r="L2" s="90" t="str">
        <f t="shared" si="0"/>
        <v/>
      </c>
    </row>
    <row r="3" spans="1:12">
      <c r="A3" s="104" t="s">
        <v>557</v>
      </c>
      <c r="B3" s="104" t="s">
        <v>552</v>
      </c>
      <c r="C3" s="114" t="s">
        <v>1269</v>
      </c>
      <c r="D3" s="115" t="s">
        <v>1271</v>
      </c>
      <c r="E3" s="116" t="s">
        <v>18</v>
      </c>
      <c r="F3" s="118" t="s">
        <v>603</v>
      </c>
      <c r="G3" s="119"/>
      <c r="H3" s="173" t="str">
        <f>IF(G3=0, "", G3)</f>
        <v/>
      </c>
      <c r="I3" s="173" t="str">
        <f>IF(H3=0, "", H3)</f>
        <v/>
      </c>
      <c r="J3" s="173" t="str">
        <f>IF(I3=0, "", I3)</f>
        <v/>
      </c>
      <c r="K3" s="173" t="str">
        <f>IF(J3=0, "", J3)</f>
        <v/>
      </c>
      <c r="L3" s="173" t="str">
        <f>IF(K3=0, "", K3)</f>
        <v/>
      </c>
    </row>
    <row r="4" spans="1:12">
      <c r="A4" s="103" t="s">
        <v>553</v>
      </c>
      <c r="B4" s="103" t="s">
        <v>558</v>
      </c>
      <c r="C4" s="240" t="s">
        <v>2</v>
      </c>
      <c r="D4" s="111" t="s">
        <v>555</v>
      </c>
      <c r="E4" s="110" t="s">
        <v>18</v>
      </c>
      <c r="F4" s="122" t="s">
        <v>474</v>
      </c>
      <c r="G4" s="201"/>
      <c r="H4" s="123"/>
      <c r="I4" s="123"/>
      <c r="J4" s="123"/>
      <c r="K4" s="123"/>
      <c r="L4" s="123"/>
    </row>
    <row r="5" spans="1:12">
      <c r="A5" s="104" t="s">
        <v>553</v>
      </c>
      <c r="B5" s="104" t="s">
        <v>558</v>
      </c>
      <c r="C5" s="102" t="s">
        <v>57</v>
      </c>
      <c r="D5" s="13" t="s">
        <v>1282</v>
      </c>
      <c r="E5" s="14" t="s">
        <v>17</v>
      </c>
      <c r="F5" s="73" t="s">
        <v>598</v>
      </c>
      <c r="G5" s="21"/>
      <c r="H5" s="15"/>
      <c r="I5" s="15"/>
      <c r="J5" s="15"/>
      <c r="K5" s="15"/>
      <c r="L5" s="15"/>
    </row>
    <row r="6" spans="1:12">
      <c r="A6" s="117" t="s">
        <v>553</v>
      </c>
      <c r="B6" s="116" t="s">
        <v>559</v>
      </c>
      <c r="C6" s="102" t="s">
        <v>2</v>
      </c>
      <c r="D6" s="13" t="s">
        <v>1109</v>
      </c>
      <c r="E6" s="14" t="s">
        <v>18</v>
      </c>
      <c r="F6" s="73" t="s">
        <v>579</v>
      </c>
      <c r="G6" s="21"/>
      <c r="H6" s="15"/>
      <c r="I6" s="15"/>
      <c r="J6" s="15"/>
      <c r="K6" s="15"/>
      <c r="L6" s="15"/>
    </row>
    <row r="7" spans="1:12">
      <c r="A7" s="117" t="s">
        <v>553</v>
      </c>
      <c r="B7" s="104" t="s">
        <v>559</v>
      </c>
      <c r="C7" s="102" t="s">
        <v>57</v>
      </c>
      <c r="D7" s="13" t="s">
        <v>333</v>
      </c>
      <c r="E7" s="14" t="s">
        <v>17</v>
      </c>
      <c r="F7" s="73" t="s">
        <v>1105</v>
      </c>
      <c r="G7" s="21"/>
      <c r="H7" s="15"/>
      <c r="I7" s="15"/>
      <c r="J7" s="15"/>
      <c r="K7" s="15"/>
      <c r="L7" s="15"/>
    </row>
    <row r="8" spans="1:12">
      <c r="A8" s="117" t="s">
        <v>553</v>
      </c>
      <c r="B8" s="104" t="s">
        <v>559</v>
      </c>
      <c r="C8" s="102" t="s">
        <v>86</v>
      </c>
      <c r="D8" s="13" t="s">
        <v>560</v>
      </c>
      <c r="E8" s="14" t="s">
        <v>17</v>
      </c>
      <c r="F8" s="78" t="s">
        <v>589</v>
      </c>
      <c r="G8" s="21"/>
      <c r="H8" s="15"/>
      <c r="I8" s="15"/>
      <c r="J8" s="15"/>
      <c r="K8" s="15"/>
      <c r="L8" s="15"/>
    </row>
    <row r="9" spans="1:12">
      <c r="A9" s="117" t="s">
        <v>553</v>
      </c>
      <c r="B9" s="104" t="s">
        <v>559</v>
      </c>
      <c r="C9" s="102" t="s">
        <v>561</v>
      </c>
      <c r="D9" s="13" t="s">
        <v>334</v>
      </c>
      <c r="E9" s="14" t="s">
        <v>17</v>
      </c>
      <c r="F9" s="73" t="s">
        <v>599</v>
      </c>
      <c r="G9" s="21"/>
      <c r="H9" s="15"/>
      <c r="I9" s="15"/>
      <c r="J9" s="15"/>
      <c r="K9" s="15"/>
      <c r="L9" s="15"/>
    </row>
    <row r="10" spans="1:12">
      <c r="A10" s="117" t="s">
        <v>553</v>
      </c>
      <c r="B10" s="104" t="s">
        <v>559</v>
      </c>
      <c r="C10" s="102" t="s">
        <v>562</v>
      </c>
      <c r="D10" s="13" t="s">
        <v>1116</v>
      </c>
      <c r="E10" s="14" t="s">
        <v>18</v>
      </c>
      <c r="F10" s="73" t="s">
        <v>628</v>
      </c>
      <c r="G10" s="21"/>
      <c r="H10" s="15"/>
      <c r="I10" s="15"/>
      <c r="J10" s="15"/>
      <c r="K10" s="15"/>
      <c r="L10" s="15"/>
    </row>
    <row r="11" spans="1:12">
      <c r="A11" s="117" t="s">
        <v>553</v>
      </c>
      <c r="B11" s="107" t="s">
        <v>559</v>
      </c>
      <c r="C11" s="102" t="s">
        <v>550</v>
      </c>
      <c r="D11" s="13" t="s">
        <v>1424</v>
      </c>
      <c r="E11" s="14" t="s">
        <v>17</v>
      </c>
      <c r="F11" s="73" t="s">
        <v>1423</v>
      </c>
      <c r="G11" s="21"/>
      <c r="H11" s="15"/>
      <c r="I11" s="15"/>
      <c r="J11" s="15"/>
      <c r="K11" s="15"/>
      <c r="L11" s="15"/>
    </row>
    <row r="12" spans="1:12">
      <c r="A12" s="104" t="s">
        <v>553</v>
      </c>
      <c r="B12" s="105" t="s">
        <v>556</v>
      </c>
      <c r="C12" s="102" t="s">
        <v>573</v>
      </c>
      <c r="D12" s="13" t="s">
        <v>563</v>
      </c>
      <c r="E12" s="14" t="s">
        <v>41</v>
      </c>
      <c r="F12" s="75">
        <v>46204</v>
      </c>
      <c r="G12" s="21"/>
      <c r="H12" s="22"/>
      <c r="I12" s="22"/>
      <c r="J12" s="22"/>
      <c r="K12" s="22"/>
      <c r="L12" s="22"/>
    </row>
    <row r="13" spans="1:12">
      <c r="A13" s="104" t="s">
        <v>553</v>
      </c>
      <c r="B13" s="104" t="s">
        <v>556</v>
      </c>
      <c r="C13" s="102" t="s">
        <v>575</v>
      </c>
      <c r="D13" s="13" t="s">
        <v>564</v>
      </c>
      <c r="E13" s="14" t="s">
        <v>41</v>
      </c>
      <c r="F13" s="75">
        <v>46206</v>
      </c>
      <c r="G13" s="21"/>
      <c r="H13" s="22"/>
      <c r="I13" s="22"/>
      <c r="J13" s="22"/>
      <c r="K13" s="22"/>
      <c r="L13" s="22"/>
    </row>
    <row r="14" spans="1:12">
      <c r="A14" s="104" t="s">
        <v>553</v>
      </c>
      <c r="B14" s="104" t="s">
        <v>556</v>
      </c>
      <c r="C14" s="102" t="s">
        <v>574</v>
      </c>
      <c r="D14" s="13" t="s">
        <v>335</v>
      </c>
      <c r="E14" s="14" t="s">
        <v>87</v>
      </c>
      <c r="F14" s="74">
        <f>IF(F13=0, "", F13-F12+1)</f>
        <v>3</v>
      </c>
      <c r="G14" s="21"/>
      <c r="H14" s="90" t="str">
        <f>IF(H13=0, "", H13-H12+1)</f>
        <v/>
      </c>
      <c r="I14" s="90" t="str">
        <f>IF(I13=0, "", I13-I12+1)</f>
        <v/>
      </c>
      <c r="J14" s="90" t="str">
        <f>IF(J13=0, "", J13-J12+1)</f>
        <v/>
      </c>
      <c r="K14" s="90" t="str">
        <f>IF(K13=0, "", K13-K12+1)</f>
        <v/>
      </c>
      <c r="L14" s="90" t="str">
        <f>IF(L13=0, "", L13-L12+1)</f>
        <v/>
      </c>
    </row>
    <row r="15" spans="1:12">
      <c r="A15" s="106" t="s">
        <v>553</v>
      </c>
      <c r="B15" s="106" t="s">
        <v>565</v>
      </c>
      <c r="C15" s="241" t="s">
        <v>336</v>
      </c>
      <c r="D15" s="308" t="s">
        <v>566</v>
      </c>
      <c r="E15" s="112" t="s">
        <v>18</v>
      </c>
      <c r="F15" s="124" t="s">
        <v>600</v>
      </c>
      <c r="G15" s="202"/>
      <c r="H15" s="125"/>
      <c r="I15" s="125"/>
      <c r="J15" s="125"/>
      <c r="K15" s="125"/>
      <c r="L15" s="125"/>
    </row>
    <row r="16" spans="1:12">
      <c r="A16" s="105" t="s">
        <v>542</v>
      </c>
      <c r="B16" s="105" t="s">
        <v>543</v>
      </c>
      <c r="C16" s="108" t="s">
        <v>544</v>
      </c>
      <c r="D16" s="199" t="s">
        <v>649</v>
      </c>
      <c r="E16" s="101" t="s">
        <v>18</v>
      </c>
      <c r="F16" s="127" t="s">
        <v>603</v>
      </c>
      <c r="G16" s="200"/>
      <c r="H16" s="128"/>
      <c r="I16" s="128"/>
      <c r="J16" s="128"/>
      <c r="K16" s="128"/>
      <c r="L16" s="128"/>
    </row>
    <row r="17" spans="1:12">
      <c r="A17" s="104" t="s">
        <v>542</v>
      </c>
      <c r="B17" s="14" t="s">
        <v>545</v>
      </c>
      <c r="C17" s="102" t="s">
        <v>546</v>
      </c>
      <c r="D17" s="16" t="s">
        <v>547</v>
      </c>
      <c r="E17" s="14" t="s">
        <v>330</v>
      </c>
      <c r="F17" s="81">
        <v>3</v>
      </c>
      <c r="G17" s="21"/>
      <c r="H17" s="15"/>
      <c r="I17" s="15"/>
      <c r="J17" s="15"/>
      <c r="K17" s="15"/>
      <c r="L17" s="15"/>
    </row>
    <row r="18" spans="1:12" ht="28.8">
      <c r="A18" s="104" t="s">
        <v>542</v>
      </c>
      <c r="B18" s="105" t="s">
        <v>548</v>
      </c>
      <c r="C18" s="102" t="s">
        <v>145</v>
      </c>
      <c r="D18" s="16" t="s">
        <v>1106</v>
      </c>
      <c r="E18" s="14" t="s">
        <v>344</v>
      </c>
      <c r="F18" s="81">
        <v>1200</v>
      </c>
      <c r="G18" s="21"/>
      <c r="H18" s="61"/>
      <c r="I18" s="61"/>
      <c r="J18" s="61"/>
      <c r="K18" s="61"/>
      <c r="L18" s="61"/>
    </row>
    <row r="19" spans="1:12">
      <c r="A19" s="117" t="s">
        <v>542</v>
      </c>
      <c r="B19" s="116" t="s">
        <v>549</v>
      </c>
      <c r="C19" s="102" t="s">
        <v>550</v>
      </c>
      <c r="D19" s="16" t="s">
        <v>1107</v>
      </c>
      <c r="E19" s="14" t="s">
        <v>17</v>
      </c>
      <c r="F19" s="73" t="str">
        <f>IF(F11="", "", F11)</f>
        <v>米国</v>
      </c>
      <c r="G19" s="21"/>
      <c r="H19" s="90" t="str">
        <f t="shared" ref="H19:L19" si="1">IF(H11="", "", H11)</f>
        <v/>
      </c>
      <c r="I19" s="90" t="str">
        <f t="shared" si="1"/>
        <v/>
      </c>
      <c r="J19" s="90" t="str">
        <f>IF(J11="", "", J11)</f>
        <v/>
      </c>
      <c r="K19" s="90" t="str">
        <f>IF(K11="", "", K11)</f>
        <v/>
      </c>
      <c r="L19" s="90" t="str">
        <f t="shared" si="1"/>
        <v/>
      </c>
    </row>
    <row r="20" spans="1:12">
      <c r="A20" s="117" t="s">
        <v>542</v>
      </c>
      <c r="B20" s="104" t="s">
        <v>549</v>
      </c>
      <c r="C20" s="102" t="s">
        <v>1285</v>
      </c>
      <c r="D20" s="16" t="s">
        <v>1429</v>
      </c>
      <c r="E20" s="14" t="s">
        <v>497</v>
      </c>
      <c r="F20" s="81" t="s">
        <v>1287</v>
      </c>
      <c r="G20" s="21"/>
      <c r="H20" s="27"/>
      <c r="I20" s="27"/>
      <c r="J20" s="27"/>
      <c r="K20" s="27"/>
      <c r="L20" s="27"/>
    </row>
    <row r="21" spans="1:12">
      <c r="A21" s="117" t="s">
        <v>542</v>
      </c>
      <c r="B21" s="104" t="s">
        <v>549</v>
      </c>
      <c r="C21" s="114" t="s">
        <v>551</v>
      </c>
      <c r="D21" s="203" t="s">
        <v>1286</v>
      </c>
      <c r="E21" s="116" t="s">
        <v>344</v>
      </c>
      <c r="F21" s="237">
        <v>1000</v>
      </c>
      <c r="G21" s="205"/>
      <c r="H21" s="261"/>
      <c r="I21" s="261"/>
      <c r="J21" s="261"/>
      <c r="K21" s="261"/>
      <c r="L21" s="261"/>
    </row>
    <row r="22" spans="1:12">
      <c r="A22" s="185" t="s">
        <v>568</v>
      </c>
      <c r="B22" s="103" t="s">
        <v>338</v>
      </c>
      <c r="C22" s="240" t="s">
        <v>139</v>
      </c>
      <c r="D22" s="111" t="s">
        <v>1420</v>
      </c>
      <c r="E22" s="110" t="s">
        <v>34</v>
      </c>
      <c r="F22" s="208">
        <v>120</v>
      </c>
      <c r="G22" s="201"/>
      <c r="H22" s="281"/>
      <c r="I22" s="281"/>
      <c r="J22" s="281"/>
      <c r="K22" s="281"/>
      <c r="L22" s="281"/>
    </row>
    <row r="23" spans="1:12">
      <c r="A23" s="117" t="s">
        <v>1392</v>
      </c>
      <c r="B23" s="104" t="s">
        <v>338</v>
      </c>
      <c r="C23" s="102" t="s">
        <v>539</v>
      </c>
      <c r="D23" s="13" t="s">
        <v>1430</v>
      </c>
      <c r="E23" s="14" t="s">
        <v>344</v>
      </c>
      <c r="F23" s="81">
        <v>1400</v>
      </c>
      <c r="G23" s="21"/>
      <c r="H23" s="27"/>
      <c r="I23" s="27"/>
      <c r="J23" s="27"/>
      <c r="K23" s="27"/>
      <c r="L23" s="27"/>
    </row>
    <row r="24" spans="1:12">
      <c r="A24" s="117" t="s">
        <v>1392</v>
      </c>
      <c r="B24" s="107" t="s">
        <v>338</v>
      </c>
      <c r="C24" s="102" t="s">
        <v>538</v>
      </c>
      <c r="D24" s="13" t="s">
        <v>1431</v>
      </c>
      <c r="E24" s="14" t="s">
        <v>231</v>
      </c>
      <c r="F24" s="82">
        <f>IFERROR( F22/F23*100, "")</f>
        <v>8.5714285714285712</v>
      </c>
      <c r="G24" s="21"/>
      <c r="H24" s="97" t="str">
        <f>IFERROR(H22/H23*100,"")</f>
        <v/>
      </c>
      <c r="I24" s="97" t="str">
        <f>IFERROR(I22/I23*100,"")</f>
        <v/>
      </c>
      <c r="J24" s="97" t="str">
        <f>IFERROR(J22/J23*100,"")</f>
        <v/>
      </c>
      <c r="K24" s="97" t="str">
        <f>IFERROR(K22/K23*100,"")</f>
        <v/>
      </c>
      <c r="L24" s="97" t="str">
        <f>IFERROR(L22/L23*100,"")</f>
        <v/>
      </c>
    </row>
    <row r="25" spans="1:12">
      <c r="A25" s="104" t="s">
        <v>1392</v>
      </c>
      <c r="B25" s="105" t="s">
        <v>131</v>
      </c>
      <c r="C25" s="14" t="s">
        <v>567</v>
      </c>
      <c r="D25" s="13" t="s">
        <v>1276</v>
      </c>
      <c r="E25" s="14" t="s">
        <v>34</v>
      </c>
      <c r="F25" s="81">
        <v>160</v>
      </c>
      <c r="G25" s="21"/>
      <c r="H25" s="27"/>
      <c r="I25" s="27"/>
      <c r="J25" s="27"/>
      <c r="K25" s="27"/>
      <c r="L25" s="27"/>
    </row>
    <row r="26" spans="1:12">
      <c r="A26" s="135" t="s">
        <v>1392</v>
      </c>
      <c r="B26" s="112" t="s">
        <v>83</v>
      </c>
      <c r="C26" s="241" t="s">
        <v>140</v>
      </c>
      <c r="D26" s="113" t="s">
        <v>346</v>
      </c>
      <c r="E26" s="112" t="s">
        <v>34</v>
      </c>
      <c r="F26" s="297">
        <f>IF(F22-F25=0,"", F22-F25)</f>
        <v>-40</v>
      </c>
      <c r="G26" s="202"/>
      <c r="H26" s="310" t="str">
        <f>IF(H22-H25=0,"", H22-H25)</f>
        <v/>
      </c>
      <c r="I26" s="310" t="str">
        <f t="shared" ref="I26:L26" si="2">IF(I22-I25=0,"", I22-I25)</f>
        <v/>
      </c>
      <c r="J26" s="310" t="str">
        <f t="shared" si="2"/>
        <v/>
      </c>
      <c r="K26" s="310" t="str">
        <f t="shared" si="2"/>
        <v/>
      </c>
      <c r="L26" s="310" t="str">
        <f t="shared" si="2"/>
        <v/>
      </c>
    </row>
    <row r="27" spans="1:12">
      <c r="A27" s="182" t="s">
        <v>569</v>
      </c>
      <c r="B27" s="105" t="s">
        <v>338</v>
      </c>
      <c r="C27" s="108" t="s">
        <v>139</v>
      </c>
      <c r="D27" s="109" t="str">
        <f>D22</f>
        <v>イベント・メディアでのプロモーションを通じて得られる売上高　※売上高の定義は公募要領のP14参照</v>
      </c>
      <c r="E27" s="101" t="s">
        <v>34</v>
      </c>
      <c r="F27" s="207">
        <v>200</v>
      </c>
      <c r="G27" s="200"/>
      <c r="H27" s="239"/>
      <c r="I27" s="239"/>
      <c r="J27" s="239"/>
      <c r="K27" s="239"/>
      <c r="L27" s="239"/>
    </row>
    <row r="28" spans="1:12">
      <c r="A28" s="117" t="s">
        <v>1393</v>
      </c>
      <c r="B28" s="104" t="s">
        <v>338</v>
      </c>
      <c r="C28" s="102" t="s">
        <v>539</v>
      </c>
      <c r="D28" s="13" t="str">
        <f t="shared" ref="D28:D31" si="3">D23</f>
        <v>認知者数、購買者数（ライブや物販等）又は商談数</v>
      </c>
      <c r="E28" s="14" t="s">
        <v>344</v>
      </c>
      <c r="F28" s="81">
        <v>1700</v>
      </c>
      <c r="G28" s="21"/>
      <c r="H28" s="27"/>
      <c r="I28" s="27"/>
      <c r="J28" s="27"/>
      <c r="K28" s="27"/>
      <c r="L28" s="27"/>
    </row>
    <row r="29" spans="1:12">
      <c r="A29" s="117" t="s">
        <v>1393</v>
      </c>
      <c r="B29" s="107" t="s">
        <v>338</v>
      </c>
      <c r="C29" s="102" t="s">
        <v>538</v>
      </c>
      <c r="D29" s="13" t="str">
        <f>D24</f>
        <v>認知者、購買者又は商談あたりの売上高</v>
      </c>
      <c r="E29" s="14" t="s">
        <v>231</v>
      </c>
      <c r="F29" s="82">
        <f>IFERROR( F27/F28*100, "")</f>
        <v>11.76470588235294</v>
      </c>
      <c r="G29" s="21"/>
      <c r="H29" s="97" t="str">
        <f>IFERROR(H27/H28*100,"")</f>
        <v/>
      </c>
      <c r="I29" s="97" t="str">
        <f>IFERROR(I27/I28*100,"")</f>
        <v/>
      </c>
      <c r="J29" s="97" t="str">
        <f>IFERROR(J27/J28*100,"")</f>
        <v/>
      </c>
      <c r="K29" s="97" t="str">
        <f>IFERROR(K27/K28*100,"")</f>
        <v/>
      </c>
      <c r="L29" s="97" t="str">
        <f>IFERROR(L27/L28*100,"")</f>
        <v/>
      </c>
    </row>
    <row r="30" spans="1:12">
      <c r="A30" s="104" t="s">
        <v>1393</v>
      </c>
      <c r="B30" s="105" t="s">
        <v>131</v>
      </c>
      <c r="C30" s="102" t="s">
        <v>567</v>
      </c>
      <c r="D30" s="13" t="str">
        <f t="shared" si="3"/>
        <v>プロモーションに要する事業費（補助期間内の補助対象経費+補助期間内の補助対象外経費）</v>
      </c>
      <c r="E30" s="14" t="s">
        <v>34</v>
      </c>
      <c r="F30" s="81">
        <v>200</v>
      </c>
      <c r="G30" s="21"/>
      <c r="H30" s="27"/>
      <c r="I30" s="27"/>
      <c r="J30" s="27"/>
      <c r="K30" s="27"/>
      <c r="L30" s="27"/>
    </row>
    <row r="31" spans="1:12">
      <c r="A31" s="117" t="s">
        <v>1393</v>
      </c>
      <c r="B31" s="116" t="s">
        <v>83</v>
      </c>
      <c r="C31" s="114" t="s">
        <v>140</v>
      </c>
      <c r="D31" s="115" t="str">
        <f t="shared" si="3"/>
        <v>売上高-事業費</v>
      </c>
      <c r="E31" s="116" t="s">
        <v>34</v>
      </c>
      <c r="F31" s="212">
        <f>IFERROR(F27-F30, "")</f>
        <v>0</v>
      </c>
      <c r="G31" s="205"/>
      <c r="H31" s="311" t="str">
        <f>IF(H27-H30=0,"", H27-H30)</f>
        <v/>
      </c>
      <c r="I31" s="311" t="str">
        <f t="shared" ref="I31:L31" si="4">IF(I27-I30=0,"", I27-I30)</f>
        <v/>
      </c>
      <c r="J31" s="311" t="str">
        <f t="shared" si="4"/>
        <v/>
      </c>
      <c r="K31" s="311" t="str">
        <f t="shared" si="4"/>
        <v/>
      </c>
      <c r="L31" s="311" t="str">
        <f t="shared" si="4"/>
        <v/>
      </c>
    </row>
    <row r="32" spans="1:12">
      <c r="A32" s="185" t="s">
        <v>25</v>
      </c>
      <c r="B32" s="110" t="s">
        <v>541</v>
      </c>
      <c r="C32" s="240" t="s">
        <v>578</v>
      </c>
      <c r="D32" s="111" t="s">
        <v>576</v>
      </c>
      <c r="E32" s="110" t="s">
        <v>34</v>
      </c>
      <c r="F32" s="208">
        <v>30</v>
      </c>
      <c r="G32" s="201"/>
      <c r="H32" s="281"/>
      <c r="I32" s="281"/>
      <c r="J32" s="281"/>
      <c r="K32" s="281"/>
      <c r="L32" s="281"/>
    </row>
    <row r="33" spans="1:12">
      <c r="A33" s="104" t="s">
        <v>25</v>
      </c>
      <c r="B33" s="105" t="s">
        <v>31</v>
      </c>
      <c r="C33" s="14" t="s">
        <v>27</v>
      </c>
      <c r="D33" s="25" t="s">
        <v>571</v>
      </c>
      <c r="E33" s="14" t="s">
        <v>35</v>
      </c>
      <c r="F33" s="83">
        <v>0.5</v>
      </c>
      <c r="G33" s="21"/>
      <c r="H33" s="95">
        <v>0.5</v>
      </c>
      <c r="I33" s="95">
        <v>0.5</v>
      </c>
      <c r="J33" s="95">
        <v>0.5</v>
      </c>
      <c r="K33" s="95">
        <v>0.5</v>
      </c>
      <c r="L33" s="95">
        <v>0.5</v>
      </c>
    </row>
    <row r="34" spans="1:12" ht="19.5" customHeight="1">
      <c r="A34" s="104" t="s">
        <v>25</v>
      </c>
      <c r="B34" s="104" t="s">
        <v>31</v>
      </c>
      <c r="C34" s="14" t="s">
        <v>1215</v>
      </c>
      <c r="D34" s="60" t="s">
        <v>1267</v>
      </c>
      <c r="E34" s="14" t="s">
        <v>405</v>
      </c>
      <c r="F34" s="74">
        <v>20</v>
      </c>
      <c r="G34" s="97">
        <v>20</v>
      </c>
      <c r="H34" s="26"/>
      <c r="I34" s="26"/>
      <c r="J34" s="26"/>
      <c r="K34" s="26"/>
      <c r="L34" s="26"/>
    </row>
    <row r="35" spans="1:12">
      <c r="A35" s="106" t="s">
        <v>25</v>
      </c>
      <c r="B35" s="106" t="s">
        <v>31</v>
      </c>
      <c r="C35" s="112" t="s">
        <v>31</v>
      </c>
      <c r="D35" s="113" t="s">
        <v>1250</v>
      </c>
      <c r="E35" s="112" t="s">
        <v>34</v>
      </c>
      <c r="F35" s="124">
        <f>IF(F32*F33=0, "", MIN(F32*F33, F34))</f>
        <v>15</v>
      </c>
      <c r="G35" s="310" t="str">
        <f>IF(SUM(H35:L35)=0, "", MIN(SUM(H35:L35), G34))</f>
        <v/>
      </c>
      <c r="H35" s="310" t="str">
        <f>IF(H32*H33=0, "", H32*H33)</f>
        <v/>
      </c>
      <c r="I35" s="310" t="str">
        <f t="shared" ref="I35:L35" si="5">IF(I32*I33=0, "", I32*I33)</f>
        <v/>
      </c>
      <c r="J35" s="310" t="str">
        <f t="shared" si="5"/>
        <v/>
      </c>
      <c r="K35" s="310" t="str">
        <f t="shared" si="5"/>
        <v/>
      </c>
      <c r="L35" s="310" t="str">
        <f t="shared" si="5"/>
        <v/>
      </c>
    </row>
    <row r="36" spans="1:12">
      <c r="A36" s="103" t="s">
        <v>32</v>
      </c>
      <c r="B36" s="103" t="s">
        <v>88</v>
      </c>
      <c r="C36" s="110" t="s">
        <v>28</v>
      </c>
      <c r="D36" s="111" t="s">
        <v>347</v>
      </c>
      <c r="E36" s="110" t="s">
        <v>16</v>
      </c>
      <c r="F36" s="217">
        <f>IFERROR((F27-F22)/F35, "")</f>
        <v>5.333333333333333</v>
      </c>
      <c r="G36" s="201"/>
      <c r="H36" s="218" t="str">
        <f>IFERROR((H27-H22)/H35,"")</f>
        <v/>
      </c>
      <c r="I36" s="218" t="str">
        <f>IFERROR((I27-I22)/I35,"")</f>
        <v/>
      </c>
      <c r="J36" s="218" t="str">
        <f>IFERROR((J27-J22)/J35,"")</f>
        <v/>
      </c>
      <c r="K36" s="218" t="str">
        <f>IFERROR((K27-K22)/K35,"")</f>
        <v/>
      </c>
      <c r="L36" s="218" t="str">
        <f>IFERROR((L27-L22)/L35,"")</f>
        <v/>
      </c>
    </row>
    <row r="37" spans="1:12">
      <c r="A37" s="135" t="s">
        <v>32</v>
      </c>
      <c r="B37" s="112" t="s">
        <v>1210</v>
      </c>
      <c r="C37" s="241" t="s">
        <v>28</v>
      </c>
      <c r="D37" s="113" t="s">
        <v>570</v>
      </c>
      <c r="E37" s="112" t="s">
        <v>16</v>
      </c>
      <c r="F37" s="219">
        <f>IFERROR((F30-F25)/F35, "")</f>
        <v>2.6666666666666665</v>
      </c>
      <c r="G37" s="202"/>
      <c r="H37" s="220" t="str">
        <f>IFERROR((H30-H25)/H35,"")</f>
        <v/>
      </c>
      <c r="I37" s="220" t="str">
        <f>IFERROR((I30-I25)/I35,"")</f>
        <v/>
      </c>
      <c r="J37" s="220" t="str">
        <f>IFERROR((J30-J25)/J35,"")</f>
        <v/>
      </c>
      <c r="K37" s="220" t="str">
        <f>IFERROR((K30-K25)/K35,"")</f>
        <v/>
      </c>
      <c r="L37" s="220" t="str">
        <f>IFERROR((L30-L25)/L35,"")</f>
        <v/>
      </c>
    </row>
    <row r="38" spans="1:12">
      <c r="A38" s="182" t="s">
        <v>609</v>
      </c>
      <c r="B38" s="105" t="s">
        <v>1108</v>
      </c>
      <c r="C38" s="108" t="s">
        <v>606</v>
      </c>
      <c r="D38" s="109" t="s">
        <v>615</v>
      </c>
      <c r="E38" s="101" t="s">
        <v>1108</v>
      </c>
      <c r="F38" s="200"/>
      <c r="G38" s="200"/>
      <c r="H38" s="200"/>
      <c r="I38" s="200"/>
      <c r="J38" s="200"/>
      <c r="K38" s="200"/>
      <c r="L38" s="200"/>
    </row>
    <row r="39" spans="1:12">
      <c r="A39" s="117" t="s">
        <v>609</v>
      </c>
      <c r="B39" s="107" t="s">
        <v>1108</v>
      </c>
      <c r="C39" s="102" t="s">
        <v>607</v>
      </c>
      <c r="D39" s="13" t="s">
        <v>615</v>
      </c>
      <c r="E39" s="14" t="s">
        <v>1108</v>
      </c>
      <c r="F39" s="21"/>
      <c r="G39" s="21"/>
      <c r="H39" s="21"/>
      <c r="I39" s="21"/>
      <c r="J39" s="21"/>
      <c r="K39" s="21"/>
      <c r="L39" s="21"/>
    </row>
    <row r="40" spans="1:12">
      <c r="A40" s="104" t="s">
        <v>609</v>
      </c>
      <c r="B40" s="105" t="s">
        <v>608</v>
      </c>
      <c r="C40" s="102" t="s">
        <v>610</v>
      </c>
      <c r="D40" s="13" t="s">
        <v>615</v>
      </c>
      <c r="E40" s="14" t="s">
        <v>613</v>
      </c>
      <c r="F40" s="21"/>
      <c r="G40" s="21"/>
      <c r="H40" s="21"/>
      <c r="I40" s="21"/>
      <c r="J40" s="21"/>
      <c r="K40" s="21"/>
      <c r="L40" s="21"/>
    </row>
    <row r="41" spans="1:12">
      <c r="A41" s="104" t="s">
        <v>609</v>
      </c>
      <c r="B41" s="104" t="s">
        <v>608</v>
      </c>
      <c r="C41" s="102" t="s">
        <v>612</v>
      </c>
      <c r="D41" s="13" t="s">
        <v>615</v>
      </c>
      <c r="E41" s="14" t="s">
        <v>613</v>
      </c>
      <c r="F41" s="21"/>
      <c r="G41" s="21"/>
      <c r="H41" s="21"/>
      <c r="I41" s="21"/>
      <c r="J41" s="21"/>
      <c r="K41" s="21"/>
      <c r="L41" s="21"/>
    </row>
    <row r="42" spans="1:12">
      <c r="A42" s="104" t="s">
        <v>609</v>
      </c>
      <c r="B42" s="104" t="s">
        <v>608</v>
      </c>
      <c r="C42" s="102" t="s">
        <v>616</v>
      </c>
      <c r="D42" s="13" t="s">
        <v>615</v>
      </c>
      <c r="E42" s="14" t="s">
        <v>613</v>
      </c>
      <c r="F42" s="21"/>
      <c r="G42" s="21"/>
      <c r="H42" s="21"/>
      <c r="I42" s="21"/>
      <c r="J42" s="21"/>
      <c r="K42" s="21"/>
      <c r="L42" s="21"/>
    </row>
    <row r="43" spans="1:12">
      <c r="A43" s="107" t="s">
        <v>609</v>
      </c>
      <c r="B43" s="107" t="s">
        <v>608</v>
      </c>
      <c r="C43" s="102" t="s">
        <v>611</v>
      </c>
      <c r="D43" s="13" t="s">
        <v>615</v>
      </c>
      <c r="E43" s="14" t="s">
        <v>614</v>
      </c>
      <c r="F43" s="21"/>
      <c r="G43" s="21"/>
      <c r="H43" s="21"/>
      <c r="I43" s="21"/>
      <c r="J43" s="21"/>
      <c r="K43" s="21"/>
      <c r="L43" s="21"/>
    </row>
    <row r="45" spans="1:12">
      <c r="B45" s="67"/>
    </row>
  </sheetData>
  <phoneticPr fontId="2"/>
  <hyperlinks>
    <hyperlink ref="F8" r:id="rId1" xr:uid="{BAEF1160-3E87-450A-9CE6-6B5171111D0F}"/>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13089642-CE60-4A2F-85E0-90EEECCE7EC4}">
          <x14:formula1>
            <xm:f>選択肢!$F$2:$F$10</xm:f>
          </x14:formula1>
          <xm:sqref>F4 H4:L4</xm:sqref>
        </x14:dataValidation>
        <x14:dataValidation type="list" allowBlank="1" showInputMessage="1" showErrorMessage="1" xr:uid="{62E3C542-D89D-492D-8E65-32887511E098}">
          <x14:formula1>
            <xm:f>選択肢!$S$2:$S$6</xm:f>
          </x14:formula1>
          <xm:sqref>F6 H6:L6</xm:sqref>
        </x14:dataValidation>
        <x14:dataValidation type="list" allowBlank="1" showInputMessage="1" showErrorMessage="1" xr:uid="{18FDB195-61E9-4386-A8AD-8594ACC04572}">
          <x14:formula1>
            <xm:f>選択肢!$T$2:$T$4</xm:f>
          </x14:formula1>
          <xm:sqref>F15 H15:L15</xm:sqref>
        </x14:dataValidation>
        <x14:dataValidation type="list" allowBlank="1" showInputMessage="1" showErrorMessage="1" xr:uid="{7CBB8EB0-D7B6-400F-B180-D0FBC1D5D700}">
          <x14:formula1>
            <xm:f>選択肢!$M$2:$M$4</xm:f>
          </x14:formula1>
          <xm:sqref>F16 F3:G3 H16:L16</xm:sqref>
        </x14:dataValidation>
        <x14:dataValidation type="list" allowBlank="1" showInputMessage="1" showErrorMessage="1" xr:uid="{676C9123-299D-4885-AE46-6DCE0B16D2A0}">
          <x14:formula1>
            <xm:f>選択肢!$V$2:$V$4</xm:f>
          </x14:formula1>
          <xm:sqref>F10 H10:L10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47BFD-6F26-4E76-A782-D12657E2456B}">
  <sheetPr>
    <tabColor rgb="FF136B77"/>
  </sheetPr>
  <dimension ref="A1:R60"/>
  <sheetViews>
    <sheetView showGridLines="0" zoomScale="117" zoomScaleNormal="100" workbookViewId="0">
      <pane xSplit="8" ySplit="1" topLeftCell="I2" activePane="bottomRight" state="frozen"/>
      <selection pane="topRight" activeCell="H1" sqref="H1"/>
      <selection pane="bottomLeft" activeCell="A2" sqref="A2"/>
      <selection pane="bottomRight" activeCell="I2" sqref="I2"/>
    </sheetView>
  </sheetViews>
  <sheetFormatPr defaultColWidth="9" defaultRowHeight="14.4"/>
  <cols>
    <col min="1" max="1" width="6.09765625" style="2" customWidth="1"/>
    <col min="2" max="2" width="14.69921875" style="2" bestFit="1" customWidth="1"/>
    <col min="3" max="3" width="6.3984375" style="2" bestFit="1" customWidth="1"/>
    <col min="4" max="5" width="25.5" style="2" customWidth="1"/>
    <col min="6" max="8" width="15.59765625" style="2" customWidth="1"/>
    <col min="9" max="10" width="15.59765625" style="34" customWidth="1"/>
    <col min="11" max="11" width="15.59765625" style="2" customWidth="1"/>
    <col min="12" max="12" width="55.59765625" style="2" customWidth="1"/>
    <col min="13" max="17" width="9" style="2" customWidth="1"/>
    <col min="18" max="18" width="16.3984375" style="2" customWidth="1"/>
    <col min="19" max="16384" width="9" style="1"/>
  </cols>
  <sheetData>
    <row r="1" spans="1:12" ht="14.25" customHeight="1">
      <c r="A1" s="11" t="s">
        <v>19</v>
      </c>
      <c r="B1" s="11" t="s">
        <v>20</v>
      </c>
      <c r="C1" s="11" t="s">
        <v>21</v>
      </c>
      <c r="D1" s="11" t="s">
        <v>865</v>
      </c>
      <c r="E1" s="11" t="s">
        <v>1241</v>
      </c>
      <c r="F1" s="11" t="s">
        <v>1103</v>
      </c>
      <c r="G1" s="12" t="s">
        <v>1091</v>
      </c>
      <c r="H1" s="12" t="s">
        <v>674</v>
      </c>
      <c r="I1" s="33" t="s">
        <v>677</v>
      </c>
      <c r="J1" s="33" t="s">
        <v>672</v>
      </c>
      <c r="K1" s="12" t="s">
        <v>678</v>
      </c>
      <c r="L1" s="12" t="s">
        <v>866</v>
      </c>
    </row>
    <row r="2" spans="1:12" s="2" customFormat="1" ht="14.25" customHeight="1">
      <c r="A2" s="103" t="s">
        <v>338</v>
      </c>
      <c r="B2" s="103" t="s">
        <v>680</v>
      </c>
      <c r="C2" s="110" t="s">
        <v>28</v>
      </c>
      <c r="D2" s="201"/>
      <c r="E2" s="201"/>
      <c r="F2" s="201"/>
      <c r="G2" s="201"/>
      <c r="H2" s="201"/>
      <c r="I2" s="300"/>
      <c r="J2" s="300"/>
      <c r="K2" s="251" t="str">
        <f>IFERROR(K3+K11, "")</f>
        <v/>
      </c>
      <c r="L2" s="201"/>
    </row>
    <row r="3" spans="1:12" s="2" customFormat="1" ht="14.25" customHeight="1">
      <c r="A3" s="117" t="s">
        <v>338</v>
      </c>
      <c r="B3" s="116" t="s">
        <v>675</v>
      </c>
      <c r="C3" s="102" t="s">
        <v>28</v>
      </c>
      <c r="D3" s="21"/>
      <c r="E3" s="21"/>
      <c r="F3" s="21"/>
      <c r="G3" s="21"/>
      <c r="H3" s="21"/>
      <c r="I3" s="26"/>
      <c r="J3" s="26"/>
      <c r="K3" s="94" t="str">
        <f>IF(SUM(K4:K10)=0, "", SUM(K4:K10))</f>
        <v/>
      </c>
      <c r="L3" s="21"/>
    </row>
    <row r="4" spans="1:12" s="2" customFormat="1" ht="14.25" customHeight="1">
      <c r="A4" s="117" t="s">
        <v>338</v>
      </c>
      <c r="B4" s="104" t="s">
        <v>675</v>
      </c>
      <c r="C4" s="102" t="s">
        <v>679</v>
      </c>
      <c r="D4" s="15"/>
      <c r="E4" s="15"/>
      <c r="F4" s="61" t="s">
        <v>1104</v>
      </c>
      <c r="G4" s="61"/>
      <c r="H4" s="61"/>
      <c r="I4" s="27"/>
      <c r="J4" s="27"/>
      <c r="K4" s="94" t="str">
        <f>IF(I4*J4=0, "", I4*J4)</f>
        <v/>
      </c>
      <c r="L4" s="15"/>
    </row>
    <row r="5" spans="1:12" s="2" customFormat="1" ht="14.25" customHeight="1">
      <c r="A5" s="117" t="s">
        <v>338</v>
      </c>
      <c r="B5" s="104" t="s">
        <v>675</v>
      </c>
      <c r="C5" s="102" t="s">
        <v>679</v>
      </c>
      <c r="D5" s="15"/>
      <c r="E5" s="15"/>
      <c r="F5" s="61" t="s">
        <v>1104</v>
      </c>
      <c r="G5" s="61"/>
      <c r="H5" s="61"/>
      <c r="I5" s="27"/>
      <c r="J5" s="27"/>
      <c r="K5" s="94" t="str">
        <f t="shared" ref="K5:K10" si="0">IF(I5*J5=0, "", I5*J5)</f>
        <v/>
      </c>
      <c r="L5" s="15"/>
    </row>
    <row r="6" spans="1:12" ht="14.25" customHeight="1">
      <c r="A6" s="117" t="s">
        <v>338</v>
      </c>
      <c r="B6" s="104" t="s">
        <v>675</v>
      </c>
      <c r="C6" s="102" t="s">
        <v>679</v>
      </c>
      <c r="D6" s="15"/>
      <c r="E6" s="15"/>
      <c r="F6" s="61" t="s">
        <v>1104</v>
      </c>
      <c r="G6" s="61"/>
      <c r="H6" s="61"/>
      <c r="I6" s="27"/>
      <c r="J6" s="27"/>
      <c r="K6" s="94" t="str">
        <f t="shared" si="0"/>
        <v/>
      </c>
      <c r="L6" s="15"/>
    </row>
    <row r="7" spans="1:12">
      <c r="A7" s="117" t="s">
        <v>338</v>
      </c>
      <c r="B7" s="104" t="s">
        <v>675</v>
      </c>
      <c r="C7" s="102" t="s">
        <v>679</v>
      </c>
      <c r="D7" s="15"/>
      <c r="E7" s="15"/>
      <c r="F7" s="61" t="s">
        <v>1104</v>
      </c>
      <c r="G7" s="61"/>
      <c r="H7" s="61"/>
      <c r="I7" s="27"/>
      <c r="J7" s="27"/>
      <c r="K7" s="94" t="str">
        <f t="shared" si="0"/>
        <v/>
      </c>
      <c r="L7" s="15"/>
    </row>
    <row r="8" spans="1:12">
      <c r="A8" s="117" t="s">
        <v>338</v>
      </c>
      <c r="B8" s="104" t="s">
        <v>675</v>
      </c>
      <c r="C8" s="102" t="s">
        <v>679</v>
      </c>
      <c r="D8" s="15"/>
      <c r="E8" s="15"/>
      <c r="F8" s="61" t="s">
        <v>1104</v>
      </c>
      <c r="G8" s="61"/>
      <c r="H8" s="61"/>
      <c r="I8" s="27"/>
      <c r="J8" s="27"/>
      <c r="K8" s="94" t="str">
        <f t="shared" si="0"/>
        <v/>
      </c>
      <c r="L8" s="15"/>
    </row>
    <row r="9" spans="1:12">
      <c r="A9" s="117" t="s">
        <v>338</v>
      </c>
      <c r="B9" s="104" t="s">
        <v>675</v>
      </c>
      <c r="C9" s="102" t="s">
        <v>679</v>
      </c>
      <c r="D9" s="15"/>
      <c r="E9" s="15"/>
      <c r="F9" s="61" t="s">
        <v>1104</v>
      </c>
      <c r="G9" s="61"/>
      <c r="H9" s="61"/>
      <c r="I9" s="27"/>
      <c r="J9" s="27"/>
      <c r="K9" s="94" t="str">
        <f>IF(I9*J9=0, "", I9*J9)</f>
        <v/>
      </c>
      <c r="L9" s="15"/>
    </row>
    <row r="10" spans="1:12">
      <c r="A10" s="117" t="s">
        <v>338</v>
      </c>
      <c r="B10" s="104" t="s">
        <v>675</v>
      </c>
      <c r="C10" s="102" t="s">
        <v>679</v>
      </c>
      <c r="D10" s="15"/>
      <c r="E10" s="15"/>
      <c r="F10" s="61" t="s">
        <v>1104</v>
      </c>
      <c r="G10" s="61"/>
      <c r="H10" s="61"/>
      <c r="I10" s="27"/>
      <c r="J10" s="27"/>
      <c r="K10" s="94" t="str">
        <f t="shared" si="0"/>
        <v/>
      </c>
      <c r="L10" s="15"/>
    </row>
    <row r="11" spans="1:12" s="2" customFormat="1" ht="14.25" customHeight="1">
      <c r="A11" s="117" t="s">
        <v>338</v>
      </c>
      <c r="B11" s="331" t="s">
        <v>676</v>
      </c>
      <c r="C11" s="102" t="s">
        <v>28</v>
      </c>
      <c r="D11" s="21"/>
      <c r="E11" s="21"/>
      <c r="F11" s="21"/>
      <c r="G11" s="21"/>
      <c r="H11" s="21"/>
      <c r="I11" s="26"/>
      <c r="J11" s="26"/>
      <c r="K11" s="94" t="str">
        <f>IF(SUM(K12:K18)=0, "", SUM(K12:K18))</f>
        <v/>
      </c>
      <c r="L11" s="21"/>
    </row>
    <row r="12" spans="1:12" s="2" customFormat="1" ht="14.25" customHeight="1">
      <c r="A12" s="117" t="s">
        <v>338</v>
      </c>
      <c r="B12" s="104" t="s">
        <v>676</v>
      </c>
      <c r="C12" s="102" t="s">
        <v>679</v>
      </c>
      <c r="D12" s="93"/>
      <c r="E12" s="93"/>
      <c r="F12" s="362"/>
      <c r="G12" s="362"/>
      <c r="H12" s="362"/>
      <c r="I12" s="363"/>
      <c r="J12" s="363"/>
      <c r="K12" s="94" t="str">
        <f t="shared" ref="K12:K18" si="1">IF(I12*J12=0, "", I12*J12)</f>
        <v/>
      </c>
      <c r="L12" s="93"/>
    </row>
    <row r="13" spans="1:12" s="2" customFormat="1" ht="14.25" customHeight="1">
      <c r="A13" s="117" t="s">
        <v>338</v>
      </c>
      <c r="B13" s="104" t="s">
        <v>676</v>
      </c>
      <c r="C13" s="102" t="s">
        <v>679</v>
      </c>
      <c r="D13" s="93"/>
      <c r="E13" s="93"/>
      <c r="F13" s="362"/>
      <c r="G13" s="362"/>
      <c r="H13" s="362"/>
      <c r="I13" s="363"/>
      <c r="J13" s="363"/>
      <c r="K13" s="94" t="str">
        <f t="shared" si="1"/>
        <v/>
      </c>
      <c r="L13" s="93"/>
    </row>
    <row r="14" spans="1:12" ht="14.25" customHeight="1">
      <c r="A14" s="117" t="s">
        <v>338</v>
      </c>
      <c r="B14" s="104" t="s">
        <v>676</v>
      </c>
      <c r="C14" s="102" t="s">
        <v>679</v>
      </c>
      <c r="D14" s="93"/>
      <c r="E14" s="93"/>
      <c r="F14" s="362"/>
      <c r="G14" s="362"/>
      <c r="H14" s="362"/>
      <c r="I14" s="363"/>
      <c r="J14" s="363"/>
      <c r="K14" s="94" t="str">
        <f t="shared" si="1"/>
        <v/>
      </c>
      <c r="L14" s="93"/>
    </row>
    <row r="15" spans="1:12">
      <c r="A15" s="117" t="s">
        <v>338</v>
      </c>
      <c r="B15" s="104" t="s">
        <v>676</v>
      </c>
      <c r="C15" s="102" t="s">
        <v>679</v>
      </c>
      <c r="D15" s="93"/>
      <c r="E15" s="93"/>
      <c r="F15" s="362"/>
      <c r="G15" s="362"/>
      <c r="H15" s="362"/>
      <c r="I15" s="363"/>
      <c r="J15" s="363"/>
      <c r="K15" s="94" t="str">
        <f t="shared" si="1"/>
        <v/>
      </c>
      <c r="L15" s="93"/>
    </row>
    <row r="16" spans="1:12">
      <c r="A16" s="117" t="s">
        <v>338</v>
      </c>
      <c r="B16" s="104" t="s">
        <v>676</v>
      </c>
      <c r="C16" s="102" t="s">
        <v>679</v>
      </c>
      <c r="D16" s="93"/>
      <c r="E16" s="93"/>
      <c r="F16" s="362"/>
      <c r="G16" s="362"/>
      <c r="H16" s="362"/>
      <c r="I16" s="363"/>
      <c r="J16" s="363"/>
      <c r="K16" s="94" t="str">
        <f t="shared" si="1"/>
        <v/>
      </c>
      <c r="L16" s="93"/>
    </row>
    <row r="17" spans="1:12">
      <c r="A17" s="117" t="s">
        <v>338</v>
      </c>
      <c r="B17" s="104" t="s">
        <v>676</v>
      </c>
      <c r="C17" s="102" t="s">
        <v>679</v>
      </c>
      <c r="D17" s="93"/>
      <c r="E17" s="93"/>
      <c r="F17" s="362"/>
      <c r="G17" s="362"/>
      <c r="H17" s="362"/>
      <c r="I17" s="363"/>
      <c r="J17" s="363"/>
      <c r="K17" s="94" t="str">
        <f t="shared" si="1"/>
        <v/>
      </c>
      <c r="L17" s="93"/>
    </row>
    <row r="18" spans="1:12">
      <c r="A18" s="135" t="s">
        <v>338</v>
      </c>
      <c r="B18" s="106" t="s">
        <v>676</v>
      </c>
      <c r="C18" s="241" t="s">
        <v>679</v>
      </c>
      <c r="D18" s="364"/>
      <c r="E18" s="364"/>
      <c r="F18" s="365"/>
      <c r="G18" s="365"/>
      <c r="H18" s="365"/>
      <c r="I18" s="366"/>
      <c r="J18" s="366"/>
      <c r="K18" s="211" t="str">
        <f t="shared" si="1"/>
        <v/>
      </c>
      <c r="L18" s="364"/>
    </row>
    <row r="19" spans="1:12">
      <c r="A19" s="182" t="s">
        <v>131</v>
      </c>
      <c r="B19" s="101" t="s">
        <v>84</v>
      </c>
      <c r="C19" s="108" t="s">
        <v>28</v>
      </c>
      <c r="D19" s="200"/>
      <c r="E19" s="200"/>
      <c r="F19" s="200"/>
      <c r="G19" s="200"/>
      <c r="H19" s="200"/>
      <c r="I19" s="299"/>
      <c r="J19" s="299"/>
      <c r="K19" s="244" t="str">
        <f>IFERROR(K20+K37, "")</f>
        <v/>
      </c>
      <c r="L19" s="200"/>
    </row>
    <row r="20" spans="1:12">
      <c r="A20" s="104" t="s">
        <v>131</v>
      </c>
      <c r="B20" s="105" t="s">
        <v>337</v>
      </c>
      <c r="C20" s="14" t="s">
        <v>28</v>
      </c>
      <c r="D20" s="21"/>
      <c r="E20" s="21"/>
      <c r="F20" s="21"/>
      <c r="G20" s="21"/>
      <c r="H20" s="21"/>
      <c r="I20" s="26"/>
      <c r="J20" s="26"/>
      <c r="K20" s="94" t="str">
        <f>IFERROR(K21+K29, "")</f>
        <v/>
      </c>
      <c r="L20" s="21"/>
    </row>
    <row r="21" spans="1:12" s="2" customFormat="1" ht="14.25" customHeight="1">
      <c r="A21" s="117" t="s">
        <v>131</v>
      </c>
      <c r="B21" s="116" t="s">
        <v>26</v>
      </c>
      <c r="C21" s="102" t="s">
        <v>28</v>
      </c>
      <c r="D21" s="21"/>
      <c r="E21" s="21"/>
      <c r="F21" s="21"/>
      <c r="G21" s="21"/>
      <c r="H21" s="21"/>
      <c r="I21" s="26"/>
      <c r="J21" s="26"/>
      <c r="K21" s="94" t="str">
        <f>IF(SUM(K22:K28)=0, "", SUM(K22:K28))</f>
        <v/>
      </c>
      <c r="L21" s="21"/>
    </row>
    <row r="22" spans="1:12" s="2" customFormat="1" ht="14.25" customHeight="1">
      <c r="A22" s="117" t="s">
        <v>131</v>
      </c>
      <c r="B22" s="104" t="s">
        <v>26</v>
      </c>
      <c r="C22" s="102" t="s">
        <v>679</v>
      </c>
      <c r="D22" s="15"/>
      <c r="E22" s="15"/>
      <c r="F22" s="15"/>
      <c r="G22" s="15"/>
      <c r="H22" s="61"/>
      <c r="I22" s="27"/>
      <c r="J22" s="27"/>
      <c r="K22" s="94" t="str">
        <f t="shared" ref="K22:K28" si="2">IF(I22*J22=0, "", I22*J22)</f>
        <v/>
      </c>
      <c r="L22" s="15"/>
    </row>
    <row r="23" spans="1:12" s="2" customFormat="1" ht="14.25" customHeight="1">
      <c r="A23" s="117" t="s">
        <v>131</v>
      </c>
      <c r="B23" s="104" t="s">
        <v>26</v>
      </c>
      <c r="C23" s="102" t="s">
        <v>679</v>
      </c>
      <c r="D23" s="15"/>
      <c r="E23" s="15"/>
      <c r="F23" s="15"/>
      <c r="G23" s="15"/>
      <c r="H23" s="61"/>
      <c r="I23" s="27"/>
      <c r="J23" s="27"/>
      <c r="K23" s="94" t="str">
        <f t="shared" si="2"/>
        <v/>
      </c>
      <c r="L23" s="15"/>
    </row>
    <row r="24" spans="1:12" ht="14.25" customHeight="1">
      <c r="A24" s="117" t="s">
        <v>131</v>
      </c>
      <c r="B24" s="104" t="s">
        <v>26</v>
      </c>
      <c r="C24" s="102" t="s">
        <v>679</v>
      </c>
      <c r="D24" s="15"/>
      <c r="E24" s="15"/>
      <c r="F24" s="15"/>
      <c r="G24" s="15"/>
      <c r="H24" s="61"/>
      <c r="I24" s="27"/>
      <c r="J24" s="27"/>
      <c r="K24" s="94" t="str">
        <f t="shared" si="2"/>
        <v/>
      </c>
      <c r="L24" s="15"/>
    </row>
    <row r="25" spans="1:12">
      <c r="A25" s="117" t="s">
        <v>131</v>
      </c>
      <c r="B25" s="104" t="s">
        <v>26</v>
      </c>
      <c r="C25" s="102" t="s">
        <v>679</v>
      </c>
      <c r="D25" s="15"/>
      <c r="E25" s="15"/>
      <c r="F25" s="15"/>
      <c r="G25" s="15"/>
      <c r="H25" s="61"/>
      <c r="I25" s="27"/>
      <c r="J25" s="27"/>
      <c r="K25" s="94" t="str">
        <f t="shared" si="2"/>
        <v/>
      </c>
      <c r="L25" s="15"/>
    </row>
    <row r="26" spans="1:12">
      <c r="A26" s="117" t="s">
        <v>131</v>
      </c>
      <c r="B26" s="104" t="s">
        <v>26</v>
      </c>
      <c r="C26" s="102" t="s">
        <v>679</v>
      </c>
      <c r="D26" s="15"/>
      <c r="E26" s="15"/>
      <c r="F26" s="15"/>
      <c r="G26" s="15"/>
      <c r="H26" s="61"/>
      <c r="I26" s="27"/>
      <c r="J26" s="27"/>
      <c r="K26" s="94" t="str">
        <f t="shared" si="2"/>
        <v/>
      </c>
      <c r="L26" s="15"/>
    </row>
    <row r="27" spans="1:12">
      <c r="A27" s="117" t="s">
        <v>131</v>
      </c>
      <c r="B27" s="104" t="s">
        <v>26</v>
      </c>
      <c r="C27" s="102" t="s">
        <v>679</v>
      </c>
      <c r="D27" s="15"/>
      <c r="E27" s="15"/>
      <c r="F27" s="15"/>
      <c r="G27" s="15"/>
      <c r="H27" s="61"/>
      <c r="I27" s="27"/>
      <c r="J27" s="27"/>
      <c r="K27" s="94" t="str">
        <f t="shared" si="2"/>
        <v/>
      </c>
      <c r="L27" s="15"/>
    </row>
    <row r="28" spans="1:12">
      <c r="A28" s="117" t="s">
        <v>131</v>
      </c>
      <c r="B28" s="104" t="s">
        <v>26</v>
      </c>
      <c r="C28" s="102" t="s">
        <v>679</v>
      </c>
      <c r="D28" s="15"/>
      <c r="E28" s="15"/>
      <c r="F28" s="15"/>
      <c r="G28" s="15"/>
      <c r="H28" s="61"/>
      <c r="I28" s="27"/>
      <c r="J28" s="27"/>
      <c r="K28" s="94" t="str">
        <f t="shared" si="2"/>
        <v/>
      </c>
      <c r="L28" s="15"/>
    </row>
    <row r="29" spans="1:12">
      <c r="A29" s="117" t="s">
        <v>131</v>
      </c>
      <c r="B29" s="116" t="s">
        <v>673</v>
      </c>
      <c r="C29" s="102" t="s">
        <v>28</v>
      </c>
      <c r="D29" s="21"/>
      <c r="E29" s="21"/>
      <c r="F29" s="21"/>
      <c r="G29" s="21"/>
      <c r="H29" s="21"/>
      <c r="I29" s="26"/>
      <c r="J29" s="26"/>
      <c r="K29" s="94" t="str">
        <f>IF(SUM(K30:K36)=0, "", SUM(K30:K36))</f>
        <v/>
      </c>
      <c r="L29" s="21"/>
    </row>
    <row r="30" spans="1:12">
      <c r="A30" s="117" t="s">
        <v>131</v>
      </c>
      <c r="B30" s="104" t="s">
        <v>673</v>
      </c>
      <c r="C30" s="102" t="s">
        <v>679</v>
      </c>
      <c r="D30" s="15"/>
      <c r="E30" s="15"/>
      <c r="F30" s="15"/>
      <c r="G30" s="15"/>
      <c r="H30" s="61"/>
      <c r="I30" s="27"/>
      <c r="J30" s="27"/>
      <c r="K30" s="94" t="str">
        <f>IF(I30*J30=0, "", I30*J30)</f>
        <v/>
      </c>
      <c r="L30" s="15"/>
    </row>
    <row r="31" spans="1:12">
      <c r="A31" s="117" t="s">
        <v>131</v>
      </c>
      <c r="B31" s="104" t="s">
        <v>673</v>
      </c>
      <c r="C31" s="102" t="s">
        <v>679</v>
      </c>
      <c r="D31" s="15"/>
      <c r="E31" s="15"/>
      <c r="F31" s="15"/>
      <c r="G31" s="15"/>
      <c r="H31" s="61"/>
      <c r="I31" s="27"/>
      <c r="J31" s="27"/>
      <c r="K31" s="94" t="str">
        <f>IF(I31*J31=0, "", I31*J31)</f>
        <v/>
      </c>
      <c r="L31" s="15"/>
    </row>
    <row r="32" spans="1:12">
      <c r="A32" s="117" t="s">
        <v>131</v>
      </c>
      <c r="B32" s="104" t="s">
        <v>673</v>
      </c>
      <c r="C32" s="102" t="s">
        <v>679</v>
      </c>
      <c r="D32" s="15"/>
      <c r="E32" s="15"/>
      <c r="F32" s="15"/>
      <c r="G32" s="15"/>
      <c r="H32" s="61"/>
      <c r="I32" s="27"/>
      <c r="J32" s="27"/>
      <c r="K32" s="94" t="str">
        <f>IF(I32*J32=0, "", I32*J32)</f>
        <v/>
      </c>
      <c r="L32" s="15"/>
    </row>
    <row r="33" spans="1:12">
      <c r="A33" s="117" t="s">
        <v>131</v>
      </c>
      <c r="B33" s="104" t="s">
        <v>673</v>
      </c>
      <c r="C33" s="102" t="s">
        <v>679</v>
      </c>
      <c r="D33" s="15"/>
      <c r="E33" s="15"/>
      <c r="F33" s="15"/>
      <c r="G33" s="15"/>
      <c r="H33" s="61"/>
      <c r="I33" s="27"/>
      <c r="J33" s="27"/>
      <c r="K33" s="94" t="str">
        <f t="shared" ref="K33:K36" si="3">IF(I33*J33=0, "", I33*J33)</f>
        <v/>
      </c>
      <c r="L33" s="15"/>
    </row>
    <row r="34" spans="1:12">
      <c r="A34" s="117" t="s">
        <v>131</v>
      </c>
      <c r="B34" s="104" t="s">
        <v>673</v>
      </c>
      <c r="C34" s="102" t="s">
        <v>679</v>
      </c>
      <c r="D34" s="15"/>
      <c r="E34" s="15"/>
      <c r="F34" s="15"/>
      <c r="G34" s="15"/>
      <c r="H34" s="61"/>
      <c r="I34" s="27"/>
      <c r="J34" s="27"/>
      <c r="K34" s="94" t="str">
        <f t="shared" si="3"/>
        <v/>
      </c>
      <c r="L34" s="15"/>
    </row>
    <row r="35" spans="1:12">
      <c r="A35" s="117" t="s">
        <v>131</v>
      </c>
      <c r="B35" s="104" t="s">
        <v>673</v>
      </c>
      <c r="C35" s="102" t="s">
        <v>679</v>
      </c>
      <c r="D35" s="15"/>
      <c r="E35" s="15"/>
      <c r="F35" s="15"/>
      <c r="G35" s="15"/>
      <c r="H35" s="61"/>
      <c r="I35" s="27"/>
      <c r="J35" s="27"/>
      <c r="K35" s="94" t="str">
        <f t="shared" si="3"/>
        <v/>
      </c>
      <c r="L35" s="15"/>
    </row>
    <row r="36" spans="1:12">
      <c r="A36" s="117" t="s">
        <v>131</v>
      </c>
      <c r="B36" s="107" t="s">
        <v>673</v>
      </c>
      <c r="C36" s="102" t="s">
        <v>679</v>
      </c>
      <c r="D36" s="15"/>
      <c r="E36" s="15"/>
      <c r="F36" s="15"/>
      <c r="G36" s="15"/>
      <c r="H36" s="61"/>
      <c r="I36" s="27"/>
      <c r="J36" s="27"/>
      <c r="K36" s="94" t="str">
        <f t="shared" si="3"/>
        <v/>
      </c>
      <c r="L36" s="15"/>
    </row>
    <row r="37" spans="1:12">
      <c r="A37" s="104" t="s">
        <v>131</v>
      </c>
      <c r="B37" s="105" t="s">
        <v>577</v>
      </c>
      <c r="C37" s="14" t="s">
        <v>28</v>
      </c>
      <c r="D37" s="21"/>
      <c r="E37" s="21"/>
      <c r="F37" s="21"/>
      <c r="G37" s="21"/>
      <c r="H37" s="21"/>
      <c r="I37" s="26"/>
      <c r="J37" s="26"/>
      <c r="K37" s="94" t="str">
        <f>IF(SUM(K38:K44)=0, "", SUM(K38:K44))</f>
        <v/>
      </c>
      <c r="L37" s="21"/>
    </row>
    <row r="38" spans="1:12">
      <c r="A38" s="104" t="s">
        <v>131</v>
      </c>
      <c r="B38" s="104" t="s">
        <v>577</v>
      </c>
      <c r="C38" s="14" t="s">
        <v>679</v>
      </c>
      <c r="D38" s="93"/>
      <c r="E38" s="93"/>
      <c r="F38" s="93"/>
      <c r="G38" s="93"/>
      <c r="H38" s="362"/>
      <c r="I38" s="363"/>
      <c r="J38" s="363"/>
      <c r="K38" s="94" t="str">
        <f t="shared" ref="K38:K44" si="4">IF(I38*J38=0, "", I38*J38)</f>
        <v/>
      </c>
      <c r="L38" s="93"/>
    </row>
    <row r="39" spans="1:12">
      <c r="A39" s="104" t="s">
        <v>131</v>
      </c>
      <c r="B39" s="104" t="s">
        <v>577</v>
      </c>
      <c r="C39" s="14" t="s">
        <v>679</v>
      </c>
      <c r="D39" s="93"/>
      <c r="E39" s="93"/>
      <c r="F39" s="93"/>
      <c r="G39" s="93"/>
      <c r="H39" s="362"/>
      <c r="I39" s="363"/>
      <c r="J39" s="363"/>
      <c r="K39" s="94" t="str">
        <f t="shared" si="4"/>
        <v/>
      </c>
      <c r="L39" s="93"/>
    </row>
    <row r="40" spans="1:12">
      <c r="A40" s="104" t="s">
        <v>131</v>
      </c>
      <c r="B40" s="104" t="s">
        <v>577</v>
      </c>
      <c r="C40" s="14" t="s">
        <v>679</v>
      </c>
      <c r="D40" s="93"/>
      <c r="E40" s="93"/>
      <c r="F40" s="93"/>
      <c r="G40" s="93"/>
      <c r="H40" s="362"/>
      <c r="I40" s="363"/>
      <c r="J40" s="363"/>
      <c r="K40" s="94" t="str">
        <f t="shared" si="4"/>
        <v/>
      </c>
      <c r="L40" s="93"/>
    </row>
    <row r="41" spans="1:12">
      <c r="A41" s="104" t="s">
        <v>131</v>
      </c>
      <c r="B41" s="104" t="s">
        <v>577</v>
      </c>
      <c r="C41" s="14" t="s">
        <v>679</v>
      </c>
      <c r="D41" s="93"/>
      <c r="E41" s="93"/>
      <c r="F41" s="93"/>
      <c r="G41" s="93"/>
      <c r="H41" s="362"/>
      <c r="I41" s="363"/>
      <c r="J41" s="363"/>
      <c r="K41" s="94" t="str">
        <f t="shared" si="4"/>
        <v/>
      </c>
      <c r="L41" s="93"/>
    </row>
    <row r="42" spans="1:12">
      <c r="A42" s="104" t="s">
        <v>131</v>
      </c>
      <c r="B42" s="104" t="s">
        <v>577</v>
      </c>
      <c r="C42" s="14" t="s">
        <v>679</v>
      </c>
      <c r="D42" s="93"/>
      <c r="E42" s="93"/>
      <c r="F42" s="93"/>
      <c r="G42" s="93"/>
      <c r="H42" s="362"/>
      <c r="I42" s="363"/>
      <c r="J42" s="363"/>
      <c r="K42" s="94" t="str">
        <f t="shared" si="4"/>
        <v/>
      </c>
      <c r="L42" s="93"/>
    </row>
    <row r="43" spans="1:12">
      <c r="A43" s="104" t="s">
        <v>131</v>
      </c>
      <c r="B43" s="104" t="s">
        <v>577</v>
      </c>
      <c r="C43" s="14" t="s">
        <v>679</v>
      </c>
      <c r="D43" s="93"/>
      <c r="E43" s="93"/>
      <c r="F43" s="93"/>
      <c r="G43" s="93"/>
      <c r="H43" s="362"/>
      <c r="I43" s="363"/>
      <c r="J43" s="363"/>
      <c r="K43" s="94" t="str">
        <f t="shared" si="4"/>
        <v/>
      </c>
      <c r="L43" s="93"/>
    </row>
    <row r="44" spans="1:12">
      <c r="A44" s="107" t="s">
        <v>131</v>
      </c>
      <c r="B44" s="107" t="s">
        <v>577</v>
      </c>
      <c r="C44" s="14" t="s">
        <v>679</v>
      </c>
      <c r="D44" s="93"/>
      <c r="E44" s="93"/>
      <c r="F44" s="93"/>
      <c r="G44" s="93"/>
      <c r="H44" s="362"/>
      <c r="I44" s="363"/>
      <c r="J44" s="363"/>
      <c r="K44" s="94" t="str">
        <f t="shared" si="4"/>
        <v/>
      </c>
      <c r="L44" s="93"/>
    </row>
    <row r="46" spans="1:12">
      <c r="A46" s="28" t="s">
        <v>1475</v>
      </c>
    </row>
    <row r="47" spans="1:12">
      <c r="A47" s="28" t="s">
        <v>1405</v>
      </c>
    </row>
    <row r="48" spans="1:12">
      <c r="A48" s="28" t="s">
        <v>1240</v>
      </c>
    </row>
    <row r="49" spans="1:2">
      <c r="A49" s="28" t="s">
        <v>1476</v>
      </c>
    </row>
    <row r="50" spans="1:2">
      <c r="A50" s="10" t="s">
        <v>1477</v>
      </c>
      <c r="B50" s="1"/>
    </row>
    <row r="51" spans="1:2">
      <c r="A51" s="28" t="s">
        <v>1434</v>
      </c>
    </row>
    <row r="52" spans="1:2">
      <c r="A52" s="28" t="s">
        <v>1480</v>
      </c>
    </row>
    <row r="53" spans="1:2">
      <c r="A53" s="28" t="s">
        <v>1481</v>
      </c>
    </row>
    <row r="54" spans="1:2">
      <c r="A54" s="28" t="s">
        <v>1249</v>
      </c>
    </row>
    <row r="55" spans="1:2">
      <c r="A55" s="28" t="s">
        <v>1295</v>
      </c>
    </row>
    <row r="56" spans="1:2">
      <c r="A56" s="28" t="s">
        <v>1296</v>
      </c>
    </row>
    <row r="57" spans="1:2">
      <c r="A57" s="10" t="s">
        <v>1469</v>
      </c>
      <c r="B57" s="1"/>
    </row>
    <row r="58" spans="1:2">
      <c r="B58" s="9"/>
    </row>
    <row r="59" spans="1:2">
      <c r="B59" s="9"/>
    </row>
    <row r="60" spans="1:2">
      <c r="B60" s="9"/>
    </row>
  </sheetData>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9F82C55-6F51-4BF5-85DA-95A02B876B62}">
          <x14:formula1>
            <xm:f>選択肢!$AA$2:$AA$11</xm:f>
          </x14:formula1>
          <xm:sqref>G38:G44 G30:G36 G22:G28</xm:sqref>
        </x14:dataValidation>
        <x14:dataValidation type="list" allowBlank="1" showInputMessage="1" showErrorMessage="1" xr:uid="{9D5CFB80-A6D7-414F-AC6D-721664468787}">
          <x14:formula1>
            <xm:f>選択肢!$X$2:$X$8</xm:f>
          </x14:formula1>
          <xm:sqref>F4:F10 F12:F18</xm:sqref>
        </x14:dataValidation>
        <x14:dataValidation type="list" allowBlank="1" showInputMessage="1" showErrorMessage="1" xr:uid="{B495782B-8455-4CB5-90F6-654B57DE8BC5}">
          <x14:formula1>
            <xm:f>選択肢!$Z$2:$Z$14</xm:f>
          </x14:formula1>
          <xm:sqref>F22:F28 F38:F44 F30:F36</xm:sqref>
        </x14:dataValidation>
        <x14:dataValidation type="list" allowBlank="1" showInputMessage="1" showErrorMessage="1" xr:uid="{634A0B75-C6CB-4C47-B32E-49D4E70FFC34}">
          <x14:formula1>
            <xm:f>選択肢!$Y$2:$Y$12</xm:f>
          </x14:formula1>
          <xm:sqref>G4:G10 G12:G18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40A14-B8F4-422A-A01A-60CB0AA73DFA}">
  <sheetPr>
    <tabColor rgb="FF136B77"/>
  </sheetPr>
  <dimension ref="A1:M50"/>
  <sheetViews>
    <sheetView workbookViewId="0"/>
  </sheetViews>
  <sheetFormatPr defaultColWidth="9" defaultRowHeight="14.4"/>
  <cols>
    <col min="1" max="1" width="7.19921875" style="2" customWidth="1"/>
    <col min="2" max="2" width="3.5" style="2" customWidth="1"/>
    <col min="3" max="3" width="2.5" style="2" customWidth="1"/>
    <col min="4" max="4" width="20.59765625" style="2" customWidth="1"/>
    <col min="5" max="5" width="9" style="2"/>
    <col min="6" max="6" width="15.59765625" style="2" customWidth="1"/>
    <col min="7" max="7" width="15.59765625" style="1" customWidth="1"/>
    <col min="8" max="8" width="9.69921875" style="1" customWidth="1"/>
    <col min="9" max="9" width="37" style="1" customWidth="1"/>
    <col min="10" max="10" width="4.69921875" style="1" customWidth="1"/>
    <col min="11" max="16384" width="9" style="1"/>
  </cols>
  <sheetData>
    <row r="1" spans="2:13" s="2" customFormat="1">
      <c r="G1" s="1"/>
      <c r="H1" s="1"/>
      <c r="I1" s="1"/>
      <c r="J1" s="1"/>
      <c r="K1" s="1"/>
      <c r="L1" s="1"/>
      <c r="M1" s="1"/>
    </row>
    <row r="2" spans="2:13" s="2" customFormat="1">
      <c r="B2" s="332" t="s">
        <v>1436</v>
      </c>
      <c r="C2" s="333"/>
      <c r="D2" s="333"/>
      <c r="E2" s="333"/>
      <c r="F2" s="333"/>
      <c r="G2" s="334"/>
      <c r="H2" s="334"/>
      <c r="I2" s="334"/>
      <c r="J2" s="335"/>
      <c r="K2" s="1"/>
      <c r="L2" s="1"/>
      <c r="M2" s="1"/>
    </row>
    <row r="3" spans="2:13" s="2" customFormat="1">
      <c r="B3" s="336" t="s">
        <v>1437</v>
      </c>
      <c r="C3" s="337"/>
      <c r="D3" s="337"/>
      <c r="E3" s="337"/>
      <c r="F3" s="337"/>
      <c r="G3" s="338"/>
      <c r="H3" s="338"/>
      <c r="I3" s="338"/>
      <c r="J3" s="339"/>
      <c r="K3" s="1"/>
      <c r="L3" s="1"/>
      <c r="M3" s="1"/>
    </row>
    <row r="4" spans="2:13" s="2" customFormat="1">
      <c r="G4" s="1"/>
      <c r="H4" s="1"/>
      <c r="I4" s="1"/>
      <c r="J4" s="1"/>
      <c r="K4" s="1"/>
      <c r="L4" s="1"/>
      <c r="M4" s="1"/>
    </row>
    <row r="5" spans="2:13" s="2" customFormat="1">
      <c r="B5" s="9" t="s">
        <v>1438</v>
      </c>
      <c r="G5" s="1"/>
      <c r="H5" s="1"/>
      <c r="I5" s="1"/>
      <c r="J5" s="1"/>
      <c r="K5" s="1"/>
      <c r="L5" s="1"/>
      <c r="M5" s="1"/>
    </row>
    <row r="6" spans="2:13" s="2" customFormat="1">
      <c r="G6" s="1"/>
      <c r="H6" s="1"/>
      <c r="I6" s="1"/>
      <c r="J6" s="1"/>
      <c r="K6" s="1"/>
      <c r="L6" s="1"/>
      <c r="M6" s="1"/>
    </row>
    <row r="7" spans="2:13" s="2" customFormat="1" ht="15" customHeight="1">
      <c r="B7" s="340"/>
      <c r="C7" s="341"/>
      <c r="D7" s="341"/>
      <c r="E7" s="341"/>
      <c r="F7" s="341"/>
      <c r="G7" s="341"/>
      <c r="H7" s="341"/>
      <c r="I7" s="341"/>
      <c r="J7" s="342"/>
      <c r="K7" s="1"/>
      <c r="L7" s="1"/>
      <c r="M7" s="1"/>
    </row>
    <row r="8" spans="2:13" s="2" customFormat="1" ht="18.600000000000001">
      <c r="B8" s="343"/>
      <c r="C8" s="379" t="s">
        <v>1439</v>
      </c>
      <c r="D8" s="379"/>
      <c r="E8" s="379"/>
      <c r="F8" s="379"/>
      <c r="G8" s="379"/>
      <c r="H8" s="379"/>
      <c r="I8" s="379"/>
      <c r="J8" s="344"/>
      <c r="K8" s="1"/>
      <c r="L8" s="1"/>
      <c r="M8" s="1"/>
    </row>
    <row r="9" spans="2:13" s="2" customFormat="1">
      <c r="B9" s="343"/>
      <c r="C9" s="345"/>
      <c r="D9" s="345"/>
      <c r="E9" s="345"/>
      <c r="F9" s="345"/>
      <c r="G9" s="346"/>
      <c r="H9" s="345"/>
      <c r="I9" s="347"/>
      <c r="J9" s="348"/>
      <c r="K9" s="1"/>
      <c r="L9" s="1"/>
      <c r="M9" s="1"/>
    </row>
    <row r="10" spans="2:13" s="2" customFormat="1" ht="16.2">
      <c r="B10" s="343"/>
      <c r="C10" s="345" t="s">
        <v>1440</v>
      </c>
      <c r="D10" s="349"/>
      <c r="E10" s="349"/>
      <c r="F10" s="349"/>
      <c r="G10" s="349"/>
      <c r="H10" s="349"/>
      <c r="I10" s="347"/>
      <c r="J10" s="348"/>
      <c r="K10" s="1"/>
      <c r="L10" s="1"/>
      <c r="M10" s="1"/>
    </row>
    <row r="11" spans="2:13" s="2" customFormat="1" ht="16.2">
      <c r="B11" s="343"/>
      <c r="C11" s="349"/>
      <c r="D11" s="349"/>
      <c r="E11" s="349"/>
      <c r="F11" s="349"/>
      <c r="G11" s="349"/>
      <c r="H11" s="349"/>
      <c r="I11" s="347"/>
      <c r="J11" s="348"/>
      <c r="K11" s="1"/>
      <c r="L11" s="1"/>
      <c r="M11" s="1"/>
    </row>
    <row r="12" spans="2:13" s="2" customFormat="1">
      <c r="B12" s="343"/>
      <c r="D12" s="350" t="s">
        <v>1441</v>
      </c>
      <c r="E12" s="380" t="s">
        <v>1442</v>
      </c>
      <c r="F12" s="380"/>
      <c r="G12" s="380"/>
      <c r="H12" s="380" t="s">
        <v>1443</v>
      </c>
      <c r="I12" s="380"/>
      <c r="J12" s="348"/>
      <c r="K12" s="1"/>
      <c r="L12" s="1"/>
      <c r="M12" s="1"/>
    </row>
    <row r="13" spans="2:13" s="2" customFormat="1">
      <c r="B13" s="343"/>
      <c r="D13" s="351"/>
      <c r="E13" s="381"/>
      <c r="F13" s="382"/>
      <c r="G13" s="383"/>
      <c r="H13" s="384" t="s">
        <v>1444</v>
      </c>
      <c r="I13" s="384"/>
      <c r="J13" s="348"/>
      <c r="K13" s="1"/>
      <c r="L13" s="1"/>
      <c r="M13" s="1"/>
    </row>
    <row r="14" spans="2:13" s="2" customFormat="1">
      <c r="B14" s="343"/>
      <c r="C14" s="345"/>
      <c r="D14" s="345"/>
      <c r="E14" s="345"/>
      <c r="F14" s="345"/>
      <c r="G14" s="346"/>
      <c r="H14" s="345"/>
      <c r="I14" s="347"/>
      <c r="J14" s="348"/>
      <c r="K14" s="1"/>
      <c r="L14" s="1"/>
      <c r="M14" s="1"/>
    </row>
    <row r="15" spans="2:13" s="2" customFormat="1" ht="16.2">
      <c r="B15" s="343"/>
      <c r="C15" s="345" t="s">
        <v>1445</v>
      </c>
      <c r="D15" s="349"/>
      <c r="E15" s="349"/>
      <c r="F15" s="349"/>
      <c r="G15" s="349"/>
      <c r="H15" s="349"/>
      <c r="I15" s="347"/>
      <c r="J15" s="348"/>
      <c r="K15" s="1"/>
      <c r="L15" s="1"/>
      <c r="M15" s="1"/>
    </row>
    <row r="16" spans="2:13" s="2" customFormat="1" ht="16.2">
      <c r="B16" s="343"/>
      <c r="C16" s="349"/>
      <c r="D16" s="345" t="s">
        <v>1467</v>
      </c>
      <c r="E16" s="349"/>
      <c r="F16" s="349"/>
      <c r="G16" s="349"/>
      <c r="H16" s="349"/>
      <c r="I16" s="347"/>
      <c r="J16" s="348"/>
      <c r="K16" s="1"/>
      <c r="L16" s="1"/>
      <c r="M16" s="1"/>
    </row>
    <row r="17" spans="2:13" s="2" customFormat="1" ht="16.2">
      <c r="B17" s="343"/>
      <c r="C17" s="349"/>
      <c r="D17" s="378" t="s">
        <v>1446</v>
      </c>
      <c r="E17" s="378"/>
      <c r="F17" s="378"/>
      <c r="G17" s="378"/>
      <c r="H17" s="378"/>
      <c r="I17" s="378"/>
      <c r="J17" s="348"/>
      <c r="K17" s="1"/>
      <c r="L17" s="1"/>
      <c r="M17" s="1"/>
    </row>
    <row r="18" spans="2:13" s="2" customFormat="1" ht="16.2">
      <c r="B18" s="343"/>
      <c r="C18" s="349"/>
      <c r="D18" s="378" t="s">
        <v>1447</v>
      </c>
      <c r="E18" s="378"/>
      <c r="F18" s="378"/>
      <c r="G18" s="378"/>
      <c r="H18" s="378"/>
      <c r="I18" s="378"/>
      <c r="J18" s="348"/>
      <c r="K18" s="1"/>
      <c r="L18" s="1"/>
      <c r="M18" s="1"/>
    </row>
    <row r="19" spans="2:13" s="2" customFormat="1" ht="16.2">
      <c r="B19" s="343"/>
      <c r="C19" s="349"/>
      <c r="D19" s="352"/>
      <c r="E19" s="352"/>
      <c r="F19" s="352"/>
      <c r="G19" s="352"/>
      <c r="H19" s="352"/>
      <c r="I19" s="352"/>
      <c r="J19" s="348"/>
      <c r="K19" s="1"/>
      <c r="L19" s="1"/>
      <c r="M19" s="1"/>
    </row>
    <row r="20" spans="2:13" s="2" customFormat="1" ht="16.2">
      <c r="B20" s="343"/>
      <c r="C20" s="349"/>
      <c r="D20" s="353" t="s">
        <v>1448</v>
      </c>
      <c r="E20" s="385" t="s">
        <v>1449</v>
      </c>
      <c r="F20" s="386"/>
      <c r="G20" s="386"/>
      <c r="H20" s="386"/>
      <c r="I20" s="387"/>
      <c r="J20" s="348"/>
      <c r="K20" s="1"/>
      <c r="L20" s="1"/>
      <c r="M20" s="1"/>
    </row>
    <row r="21" spans="2:13" s="2" customFormat="1" ht="16.2">
      <c r="B21" s="343"/>
      <c r="C21" s="349"/>
      <c r="D21" s="350"/>
      <c r="E21" s="388" t="s">
        <v>1450</v>
      </c>
      <c r="F21" s="389"/>
      <c r="G21" s="389"/>
      <c r="H21" s="389"/>
      <c r="I21" s="390"/>
      <c r="J21" s="348"/>
      <c r="K21" s="1"/>
      <c r="L21" s="1"/>
      <c r="M21" s="1"/>
    </row>
    <row r="22" spans="2:13" s="2" customFormat="1" ht="16.2">
      <c r="B22" s="343"/>
      <c r="C22" s="349"/>
      <c r="D22" s="350"/>
      <c r="E22" s="385"/>
      <c r="F22" s="386"/>
      <c r="G22" s="386"/>
      <c r="H22" s="386"/>
      <c r="I22" s="387"/>
      <c r="J22" s="348"/>
      <c r="K22" s="1"/>
      <c r="L22" s="1"/>
      <c r="M22" s="1"/>
    </row>
    <row r="23" spans="2:13" s="2" customFormat="1" ht="16.2">
      <c r="B23" s="343"/>
      <c r="C23" s="349"/>
      <c r="D23" s="350"/>
      <c r="E23" s="385"/>
      <c r="F23" s="386"/>
      <c r="G23" s="386"/>
      <c r="H23" s="386"/>
      <c r="I23" s="387"/>
      <c r="J23" s="348"/>
      <c r="K23" s="1"/>
      <c r="L23" s="1"/>
      <c r="M23" s="1"/>
    </row>
    <row r="24" spans="2:13" ht="16.2">
      <c r="B24" s="343"/>
      <c r="C24" s="349"/>
      <c r="D24" s="350"/>
      <c r="E24" s="385"/>
      <c r="F24" s="386"/>
      <c r="G24" s="386"/>
      <c r="H24" s="386"/>
      <c r="I24" s="387"/>
      <c r="J24" s="348"/>
    </row>
    <row r="25" spans="2:13" s="2" customFormat="1" ht="16.2">
      <c r="B25" s="343"/>
      <c r="C25" s="349"/>
      <c r="D25" s="350"/>
      <c r="E25" s="385"/>
      <c r="F25" s="386"/>
      <c r="G25" s="386"/>
      <c r="H25" s="386"/>
      <c r="I25" s="387"/>
      <c r="J25" s="348"/>
      <c r="K25" s="1"/>
      <c r="L25" s="1"/>
      <c r="M25" s="1"/>
    </row>
    <row r="26" spans="2:13" ht="16.2">
      <c r="B26" s="343"/>
      <c r="C26" s="349"/>
      <c r="D26" s="350"/>
      <c r="E26" s="385"/>
      <c r="F26" s="386"/>
      <c r="G26" s="386"/>
      <c r="H26" s="386"/>
      <c r="I26" s="387"/>
      <c r="J26" s="348"/>
    </row>
    <row r="27" spans="2:13" ht="16.2">
      <c r="B27" s="343"/>
      <c r="C27" s="349"/>
      <c r="D27" s="350"/>
      <c r="E27" s="385"/>
      <c r="F27" s="386"/>
      <c r="G27" s="386"/>
      <c r="H27" s="386"/>
      <c r="I27" s="387"/>
      <c r="J27" s="348"/>
    </row>
    <row r="28" spans="2:13" ht="16.2">
      <c r="B28" s="343"/>
      <c r="C28" s="349"/>
      <c r="D28" s="350"/>
      <c r="E28" s="385"/>
      <c r="F28" s="386"/>
      <c r="G28" s="386"/>
      <c r="H28" s="386"/>
      <c r="I28" s="387"/>
      <c r="J28" s="348"/>
    </row>
    <row r="29" spans="2:13" ht="16.2">
      <c r="B29" s="343"/>
      <c r="C29" s="349"/>
      <c r="D29" s="350"/>
      <c r="E29" s="385"/>
      <c r="F29" s="386"/>
      <c r="G29" s="386"/>
      <c r="H29" s="386"/>
      <c r="I29" s="387"/>
      <c r="J29" s="348"/>
    </row>
    <row r="30" spans="2:13" ht="16.2">
      <c r="B30" s="343"/>
      <c r="C30" s="349"/>
      <c r="D30" s="350"/>
      <c r="E30" s="385"/>
      <c r="F30" s="386"/>
      <c r="G30" s="386"/>
      <c r="H30" s="386"/>
      <c r="I30" s="387"/>
      <c r="J30" s="348"/>
    </row>
    <row r="31" spans="2:13">
      <c r="B31" s="343"/>
      <c r="C31" s="345"/>
      <c r="D31" s="345"/>
      <c r="E31" s="345"/>
      <c r="F31" s="345"/>
      <c r="G31" s="346"/>
      <c r="H31" s="345"/>
      <c r="I31" s="347"/>
      <c r="J31" s="348"/>
    </row>
    <row r="32" spans="2:13" ht="16.2">
      <c r="B32" s="343"/>
      <c r="C32" s="345" t="s">
        <v>1451</v>
      </c>
      <c r="D32" s="349"/>
      <c r="E32" s="349"/>
      <c r="F32" s="349"/>
      <c r="G32" s="349"/>
      <c r="H32" s="349"/>
      <c r="I32" s="347"/>
      <c r="J32" s="348"/>
    </row>
    <row r="33" spans="2:12" ht="16.2">
      <c r="B33" s="343"/>
      <c r="C33" s="349"/>
      <c r="D33" s="349"/>
      <c r="E33" s="349"/>
      <c r="F33" s="349"/>
      <c r="G33" s="349"/>
      <c r="H33" s="349"/>
      <c r="I33" s="347"/>
      <c r="J33" s="348"/>
    </row>
    <row r="34" spans="2:12">
      <c r="B34" s="343"/>
      <c r="C34" s="1"/>
      <c r="D34" s="351" t="s">
        <v>1452</v>
      </c>
      <c r="E34" s="354"/>
      <c r="F34" s="393"/>
      <c r="G34" s="393"/>
      <c r="H34" s="393"/>
      <c r="I34" s="394"/>
      <c r="J34" s="348"/>
    </row>
    <row r="35" spans="2:12" ht="16.2">
      <c r="B35" s="343"/>
      <c r="C35" s="349"/>
      <c r="D35" s="349"/>
      <c r="E35" s="349"/>
      <c r="F35" s="349"/>
      <c r="G35" s="349"/>
      <c r="H35" s="349"/>
      <c r="I35" s="347"/>
      <c r="J35" s="348"/>
    </row>
    <row r="36" spans="2:12" ht="16.2">
      <c r="B36" s="343"/>
      <c r="C36" s="349"/>
      <c r="D36" s="378" t="s">
        <v>1453</v>
      </c>
      <c r="E36" s="378"/>
      <c r="F36" s="378"/>
      <c r="G36" s="378"/>
      <c r="H36" s="378"/>
      <c r="I36" s="378"/>
      <c r="J36" s="348"/>
    </row>
    <row r="37" spans="2:12" ht="16.2">
      <c r="B37" s="343"/>
      <c r="C37" s="349"/>
      <c r="D37" s="378" t="s">
        <v>1454</v>
      </c>
      <c r="E37" s="378"/>
      <c r="F37" s="378"/>
      <c r="G37" s="378"/>
      <c r="H37" s="378"/>
      <c r="I37" s="378"/>
      <c r="J37" s="348"/>
    </row>
    <row r="38" spans="2:12" ht="16.2">
      <c r="B38" s="343"/>
      <c r="C38" s="349"/>
      <c r="D38" s="378" t="s">
        <v>1455</v>
      </c>
      <c r="E38" s="378"/>
      <c r="F38" s="378"/>
      <c r="G38" s="378"/>
      <c r="H38" s="378"/>
      <c r="I38" s="378"/>
      <c r="J38" s="348"/>
    </row>
    <row r="39" spans="2:12" ht="16.2">
      <c r="B39" s="343"/>
      <c r="C39" s="349"/>
      <c r="D39" s="378" t="s">
        <v>1456</v>
      </c>
      <c r="E39" s="378"/>
      <c r="F39" s="378"/>
      <c r="G39" s="378"/>
      <c r="H39" s="378"/>
      <c r="I39" s="378"/>
      <c r="J39" s="348"/>
    </row>
    <row r="40" spans="2:12" ht="16.2">
      <c r="B40" s="343"/>
      <c r="C40" s="349"/>
      <c r="D40" s="355"/>
      <c r="E40" s="356"/>
      <c r="F40" s="356"/>
      <c r="G40" s="356"/>
      <c r="H40" s="356"/>
      <c r="I40" s="356"/>
      <c r="J40" s="348"/>
    </row>
    <row r="41" spans="2:12" ht="16.2">
      <c r="B41" s="343"/>
      <c r="C41" s="349"/>
      <c r="D41" s="349"/>
      <c r="E41" s="349"/>
      <c r="F41" s="349"/>
      <c r="G41" s="349"/>
      <c r="H41" s="349"/>
      <c r="I41" s="347"/>
      <c r="J41" s="348"/>
    </row>
    <row r="42" spans="2:12" ht="16.2">
      <c r="B42" s="343"/>
      <c r="C42" s="349"/>
      <c r="D42" s="357" t="s">
        <v>1457</v>
      </c>
      <c r="E42" s="395" t="s">
        <v>1458</v>
      </c>
      <c r="F42" s="395"/>
      <c r="G42" s="395"/>
      <c r="H42" s="395"/>
      <c r="I42" s="395"/>
      <c r="J42" s="348"/>
    </row>
    <row r="43" spans="2:12" ht="16.2">
      <c r="B43" s="343"/>
      <c r="C43" s="349"/>
      <c r="D43" s="357"/>
      <c r="E43" s="357"/>
      <c r="F43" s="357"/>
      <c r="G43" s="357"/>
      <c r="H43" s="357"/>
      <c r="I43" s="357"/>
      <c r="J43" s="348"/>
    </row>
    <row r="44" spans="2:12" ht="16.2">
      <c r="B44" s="343"/>
      <c r="C44" s="349"/>
      <c r="D44" s="357" t="s">
        <v>1459</v>
      </c>
      <c r="E44" s="391"/>
      <c r="F44" s="391"/>
      <c r="G44" s="391"/>
      <c r="H44" s="391"/>
      <c r="I44" s="391"/>
      <c r="J44" s="348"/>
    </row>
    <row r="45" spans="2:12" ht="16.2">
      <c r="B45" s="343"/>
      <c r="C45" s="349"/>
      <c r="D45" s="357"/>
      <c r="E45" s="357"/>
      <c r="F45" s="357"/>
      <c r="G45" s="357"/>
      <c r="H45" s="357"/>
      <c r="I45" s="357"/>
      <c r="J45" s="348"/>
    </row>
    <row r="46" spans="2:12" ht="16.2">
      <c r="B46" s="343"/>
      <c r="C46" s="349"/>
      <c r="D46" s="357" t="s">
        <v>1460</v>
      </c>
      <c r="E46" s="392"/>
      <c r="F46" s="392"/>
      <c r="G46" s="392"/>
      <c r="H46" s="392"/>
      <c r="I46" s="392"/>
      <c r="J46" s="348"/>
      <c r="L46" s="10"/>
    </row>
    <row r="47" spans="2:12" ht="16.2">
      <c r="B47" s="358"/>
      <c r="C47" s="359"/>
      <c r="D47" s="360"/>
      <c r="E47" s="360"/>
      <c r="F47" s="360"/>
      <c r="G47" s="360"/>
      <c r="H47" s="360"/>
      <c r="I47" s="360"/>
      <c r="J47" s="361"/>
    </row>
    <row r="48" spans="2:12">
      <c r="B48" s="345"/>
      <c r="C48" s="345"/>
      <c r="D48" s="345"/>
      <c r="E48" s="345"/>
      <c r="F48" s="345"/>
      <c r="G48" s="346"/>
      <c r="H48" s="345"/>
      <c r="I48" s="347"/>
      <c r="J48" s="345"/>
    </row>
    <row r="49" spans="2:10" ht="16.2">
      <c r="B49" s="345"/>
      <c r="C49" s="349"/>
      <c r="D49" s="349"/>
      <c r="E49" s="349"/>
      <c r="F49" s="349"/>
      <c r="G49" s="349"/>
      <c r="H49" s="349"/>
      <c r="I49" s="347"/>
      <c r="J49" s="349"/>
    </row>
    <row r="50" spans="2:10">
      <c r="B50" s="345"/>
      <c r="C50" s="345"/>
      <c r="D50" s="345"/>
      <c r="E50" s="345"/>
      <c r="F50" s="345"/>
      <c r="G50" s="346"/>
      <c r="H50" s="345"/>
      <c r="I50" s="347"/>
      <c r="J50" s="345"/>
    </row>
  </sheetData>
  <mergeCells count="26">
    <mergeCell ref="E44:I44"/>
    <mergeCell ref="E46:I46"/>
    <mergeCell ref="F34:I34"/>
    <mergeCell ref="D36:I36"/>
    <mergeCell ref="D37:I37"/>
    <mergeCell ref="D38:I38"/>
    <mergeCell ref="D39:I39"/>
    <mergeCell ref="E42:I42"/>
    <mergeCell ref="E30:I30"/>
    <mergeCell ref="D18:I18"/>
    <mergeCell ref="E20:I20"/>
    <mergeCell ref="E21:I21"/>
    <mergeCell ref="E22:I22"/>
    <mergeCell ref="E23:I23"/>
    <mergeCell ref="E24:I24"/>
    <mergeCell ref="E25:I25"/>
    <mergeCell ref="E26:I26"/>
    <mergeCell ref="E27:I27"/>
    <mergeCell ref="E28:I28"/>
    <mergeCell ref="E29:I29"/>
    <mergeCell ref="D17:I17"/>
    <mergeCell ref="C8:I8"/>
    <mergeCell ref="E12:G12"/>
    <mergeCell ref="H12:I12"/>
    <mergeCell ref="E13:G13"/>
    <mergeCell ref="H13:I13"/>
  </mergeCells>
  <phoneticPr fontId="2"/>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0CAE-7202-422C-A479-F2DA51BEE0B5}">
  <sheetPr>
    <tabColor theme="0" tint="-0.499984740745262"/>
  </sheetPr>
  <dimension ref="A1:AI100"/>
  <sheetViews>
    <sheetView showGridLines="0" workbookViewId="0"/>
  </sheetViews>
  <sheetFormatPr defaultRowHeight="18"/>
  <cols>
    <col min="1" max="1" width="48.3984375" bestFit="1" customWidth="1"/>
    <col min="4" max="4" width="42.19921875" customWidth="1"/>
    <col min="5" max="5" width="10.3984375" bestFit="1" customWidth="1"/>
    <col min="6" max="6" width="13" bestFit="1" customWidth="1"/>
    <col min="7" max="8" width="7.09765625" bestFit="1" customWidth="1"/>
    <col min="9" max="9" width="21.19921875" bestFit="1" customWidth="1"/>
    <col min="10" max="10" width="5.3984375" bestFit="1" customWidth="1"/>
    <col min="11" max="12" width="11" bestFit="1" customWidth="1"/>
    <col min="13" max="13" width="7.69921875" bestFit="1" customWidth="1"/>
    <col min="14" max="14" width="11" bestFit="1" customWidth="1"/>
    <col min="15" max="15" width="21.19921875" bestFit="1" customWidth="1"/>
    <col min="16" max="16" width="13" bestFit="1" customWidth="1"/>
    <col min="17" max="17" width="17.19921875" bestFit="1" customWidth="1"/>
    <col min="18" max="18" width="19.09765625" bestFit="1" customWidth="1"/>
    <col min="19" max="19" width="13.8984375" bestFit="1" customWidth="1"/>
    <col min="20" max="20" width="7.09765625" bestFit="1" customWidth="1"/>
    <col min="21" max="21" width="11" bestFit="1" customWidth="1"/>
    <col min="23" max="23" width="7.09765625" bestFit="1" customWidth="1"/>
    <col min="24" max="24" width="16.19921875" bestFit="1" customWidth="1"/>
    <col min="25" max="25" width="11" bestFit="1" customWidth="1"/>
    <col min="26" max="26" width="35.59765625" bestFit="1" customWidth="1"/>
    <col min="27" max="27" width="13" bestFit="1" customWidth="1"/>
    <col min="28" max="28" width="10.3984375" bestFit="1" customWidth="1"/>
    <col min="29" max="29" width="27.59765625" bestFit="1" customWidth="1"/>
    <col min="30" max="30" width="17.09765625" bestFit="1" customWidth="1"/>
    <col min="31" max="31" width="8.69921875" bestFit="1" customWidth="1"/>
    <col min="32" max="32" width="11" bestFit="1" customWidth="1"/>
    <col min="33" max="33" width="11" customWidth="1"/>
    <col min="34" max="34" width="19" bestFit="1" customWidth="1"/>
    <col min="35" max="35" width="9.59765625" bestFit="1" customWidth="1"/>
  </cols>
  <sheetData>
    <row r="1" spans="1:35" s="1" customFormat="1" ht="14.4">
      <c r="A1" s="5" t="s">
        <v>731</v>
      </c>
      <c r="B1" s="5" t="s">
        <v>419</v>
      </c>
      <c r="C1" s="5" t="s">
        <v>111</v>
      </c>
      <c r="D1" s="5" t="s">
        <v>467</v>
      </c>
      <c r="E1" s="5" t="s">
        <v>468</v>
      </c>
      <c r="F1" s="5" t="s">
        <v>494</v>
      </c>
      <c r="G1" s="5" t="s">
        <v>495</v>
      </c>
      <c r="H1" s="5" t="s">
        <v>1220</v>
      </c>
      <c r="I1" s="5" t="s">
        <v>119</v>
      </c>
      <c r="J1" s="5" t="s">
        <v>480</v>
      </c>
      <c r="K1" s="5" t="s">
        <v>1350</v>
      </c>
      <c r="L1" s="5" t="s">
        <v>1351</v>
      </c>
      <c r="M1" s="5" t="s">
        <v>499</v>
      </c>
      <c r="N1" s="5" t="s">
        <v>353</v>
      </c>
      <c r="O1" s="5" t="s">
        <v>363</v>
      </c>
      <c r="P1" s="5" t="s">
        <v>505</v>
      </c>
      <c r="Q1" s="5" t="s">
        <v>306</v>
      </c>
      <c r="R1" s="5" t="s">
        <v>1148</v>
      </c>
      <c r="S1" s="5" t="s">
        <v>1362</v>
      </c>
      <c r="T1" s="5" t="s">
        <v>601</v>
      </c>
      <c r="U1" s="5" t="s">
        <v>860</v>
      </c>
      <c r="V1" s="5" t="s">
        <v>861</v>
      </c>
      <c r="W1" s="5" t="s">
        <v>543</v>
      </c>
      <c r="X1" s="5" t="s">
        <v>1092</v>
      </c>
      <c r="Y1" s="5" t="s">
        <v>1093</v>
      </c>
      <c r="Z1" s="5" t="s">
        <v>540</v>
      </c>
      <c r="AA1" s="5" t="s">
        <v>541</v>
      </c>
      <c r="AB1" s="5" t="s">
        <v>864</v>
      </c>
      <c r="AC1" s="5" t="s">
        <v>1051</v>
      </c>
      <c r="AD1" s="5" t="s">
        <v>687</v>
      </c>
      <c r="AE1" s="5" t="s">
        <v>1049</v>
      </c>
      <c r="AF1" s="5" t="s">
        <v>1048</v>
      </c>
      <c r="AG1" s="5" t="s">
        <v>1398</v>
      </c>
      <c r="AH1" s="5" t="s">
        <v>1050</v>
      </c>
      <c r="AI1" s="5" t="s">
        <v>1242</v>
      </c>
    </row>
    <row r="2" spans="1:35">
      <c r="A2" t="s">
        <v>732</v>
      </c>
      <c r="B2" t="s">
        <v>420</v>
      </c>
      <c r="C2" t="s">
        <v>834</v>
      </c>
      <c r="D2" t="s">
        <v>412</v>
      </c>
      <c r="E2" t="s">
        <v>469</v>
      </c>
      <c r="F2" t="s">
        <v>471</v>
      </c>
      <c r="G2" t="s">
        <v>471</v>
      </c>
      <c r="H2" t="s">
        <v>471</v>
      </c>
      <c r="I2" t="s">
        <v>476</v>
      </c>
      <c r="J2" t="s">
        <v>483</v>
      </c>
      <c r="K2" t="s">
        <v>366</v>
      </c>
      <c r="L2" t="s">
        <v>366</v>
      </c>
      <c r="M2" t="s">
        <v>500</v>
      </c>
      <c r="N2" t="s">
        <v>518</v>
      </c>
      <c r="O2" t="s">
        <v>514</v>
      </c>
      <c r="P2" t="s">
        <v>508</v>
      </c>
      <c r="Q2" t="s">
        <v>509</v>
      </c>
      <c r="R2" t="s">
        <v>1144</v>
      </c>
      <c r="S2" t="s">
        <v>591</v>
      </c>
      <c r="T2" t="s">
        <v>600</v>
      </c>
      <c r="U2" t="s">
        <v>604</v>
      </c>
      <c r="V2" t="s">
        <v>628</v>
      </c>
      <c r="W2" t="s">
        <v>1126</v>
      </c>
      <c r="X2" t="s">
        <v>1104</v>
      </c>
      <c r="Y2" t="s">
        <v>1468</v>
      </c>
      <c r="Z2" t="s">
        <v>1342</v>
      </c>
      <c r="AA2" t="s">
        <v>354</v>
      </c>
      <c r="AB2" t="s">
        <v>862</v>
      </c>
      <c r="AC2" t="s">
        <v>870</v>
      </c>
      <c r="AD2" t="s">
        <v>876</v>
      </c>
      <c r="AE2" t="s">
        <v>885</v>
      </c>
      <c r="AF2" t="s">
        <v>889</v>
      </c>
      <c r="AG2">
        <v>0</v>
      </c>
      <c r="AH2" t="s">
        <v>905</v>
      </c>
      <c r="AI2" t="s">
        <v>1243</v>
      </c>
    </row>
    <row r="3" spans="1:35">
      <c r="A3" t="s">
        <v>733</v>
      </c>
      <c r="B3" t="s">
        <v>421</v>
      </c>
      <c r="C3" t="s">
        <v>835</v>
      </c>
      <c r="D3" t="s">
        <v>413</v>
      </c>
      <c r="E3" t="s">
        <v>470</v>
      </c>
      <c r="F3" t="s">
        <v>472</v>
      </c>
      <c r="G3" t="s">
        <v>472</v>
      </c>
      <c r="H3" t="s">
        <v>472</v>
      </c>
      <c r="I3" t="s">
        <v>477</v>
      </c>
      <c r="J3" t="s">
        <v>482</v>
      </c>
      <c r="K3" t="s">
        <v>367</v>
      </c>
      <c r="L3" t="s">
        <v>367</v>
      </c>
      <c r="M3" t="s">
        <v>501</v>
      </c>
      <c r="N3" t="s">
        <v>519</v>
      </c>
      <c r="O3" t="s">
        <v>515</v>
      </c>
      <c r="P3" t="s">
        <v>507</v>
      </c>
      <c r="Q3" t="s">
        <v>510</v>
      </c>
      <c r="R3" t="s">
        <v>1145</v>
      </c>
      <c r="S3" t="s">
        <v>580</v>
      </c>
      <c r="T3" t="s">
        <v>602</v>
      </c>
      <c r="U3" t="s">
        <v>605</v>
      </c>
      <c r="V3" t="s">
        <v>629</v>
      </c>
      <c r="W3" t="s">
        <v>1125</v>
      </c>
      <c r="X3" t="s">
        <v>1235</v>
      </c>
      <c r="Y3" t="s">
        <v>1095</v>
      </c>
      <c r="Z3" t="s">
        <v>1343</v>
      </c>
      <c r="AA3" t="s">
        <v>660</v>
      </c>
      <c r="AB3" t="s">
        <v>863</v>
      </c>
      <c r="AC3" t="s">
        <v>871</v>
      </c>
      <c r="AD3" t="s">
        <v>877</v>
      </c>
      <c r="AE3" t="s">
        <v>882</v>
      </c>
      <c r="AF3" t="s">
        <v>890</v>
      </c>
      <c r="AG3">
        <v>1</v>
      </c>
      <c r="AH3" t="s">
        <v>906</v>
      </c>
      <c r="AI3" t="s">
        <v>1244</v>
      </c>
    </row>
    <row r="4" spans="1:35">
      <c r="A4" t="s">
        <v>734</v>
      </c>
      <c r="B4" t="s">
        <v>422</v>
      </c>
      <c r="C4" t="s">
        <v>85</v>
      </c>
      <c r="D4" t="s">
        <v>836</v>
      </c>
      <c r="F4" t="s">
        <v>583</v>
      </c>
      <c r="G4" t="s">
        <v>496</v>
      </c>
      <c r="H4" t="s">
        <v>496</v>
      </c>
      <c r="I4" t="s">
        <v>478</v>
      </c>
      <c r="J4" t="s">
        <v>484</v>
      </c>
      <c r="K4" t="s">
        <v>368</v>
      </c>
      <c r="L4" t="s">
        <v>368</v>
      </c>
      <c r="O4" t="s">
        <v>516</v>
      </c>
      <c r="P4" t="s">
        <v>506</v>
      </c>
      <c r="Q4" t="s">
        <v>511</v>
      </c>
      <c r="R4" t="s">
        <v>1146</v>
      </c>
      <c r="S4" t="s">
        <v>592</v>
      </c>
      <c r="W4" t="s">
        <v>85</v>
      </c>
      <c r="X4" t="s">
        <v>1236</v>
      </c>
      <c r="Y4" t="s">
        <v>1094</v>
      </c>
      <c r="Z4" t="s">
        <v>1344</v>
      </c>
      <c r="AA4" t="s">
        <v>661</v>
      </c>
      <c r="AC4" t="s">
        <v>873</v>
      </c>
      <c r="AD4" t="s">
        <v>878</v>
      </c>
      <c r="AE4" t="s">
        <v>883</v>
      </c>
      <c r="AH4" t="s">
        <v>907</v>
      </c>
    </row>
    <row r="5" spans="1:35">
      <c r="A5" t="s">
        <v>735</v>
      </c>
      <c r="B5" t="s">
        <v>423</v>
      </c>
      <c r="D5" t="s">
        <v>414</v>
      </c>
      <c r="F5" t="s">
        <v>473</v>
      </c>
      <c r="G5" t="s">
        <v>947</v>
      </c>
      <c r="I5" t="s">
        <v>475</v>
      </c>
      <c r="J5" t="s">
        <v>485</v>
      </c>
      <c r="K5" t="s">
        <v>498</v>
      </c>
      <c r="L5" t="s">
        <v>498</v>
      </c>
      <c r="O5" t="s">
        <v>517</v>
      </c>
      <c r="P5" t="s">
        <v>1202</v>
      </c>
      <c r="Q5" t="s">
        <v>512</v>
      </c>
      <c r="R5" t="s">
        <v>1147</v>
      </c>
      <c r="S5" t="s">
        <v>85</v>
      </c>
      <c r="X5" t="s">
        <v>1237</v>
      </c>
      <c r="Y5" t="s">
        <v>1098</v>
      </c>
      <c r="Z5" t="s">
        <v>1345</v>
      </c>
      <c r="AA5" t="s">
        <v>662</v>
      </c>
      <c r="AD5" t="s">
        <v>85</v>
      </c>
    </row>
    <row r="6" spans="1:35">
      <c r="A6" t="s">
        <v>736</v>
      </c>
      <c r="B6" t="s">
        <v>424</v>
      </c>
      <c r="D6" t="s">
        <v>415</v>
      </c>
      <c r="F6" t="s">
        <v>474</v>
      </c>
      <c r="J6" t="s">
        <v>486</v>
      </c>
      <c r="K6" t="s">
        <v>364</v>
      </c>
      <c r="L6" t="s">
        <v>364</v>
      </c>
      <c r="Q6" t="s">
        <v>513</v>
      </c>
      <c r="X6" t="s">
        <v>1238</v>
      </c>
      <c r="Y6" t="s">
        <v>1099</v>
      </c>
      <c r="Z6" t="s">
        <v>1346</v>
      </c>
      <c r="AA6" t="s">
        <v>663</v>
      </c>
    </row>
    <row r="7" spans="1:35">
      <c r="A7" t="s">
        <v>737</v>
      </c>
      <c r="B7" t="s">
        <v>425</v>
      </c>
      <c r="D7" t="s">
        <v>416</v>
      </c>
      <c r="F7" t="s">
        <v>584</v>
      </c>
      <c r="J7" t="s">
        <v>487</v>
      </c>
      <c r="K7" t="s">
        <v>365</v>
      </c>
      <c r="L7" t="s">
        <v>365</v>
      </c>
      <c r="X7" t="s">
        <v>1239</v>
      </c>
      <c r="Y7" t="s">
        <v>1102</v>
      </c>
      <c r="Z7" t="s">
        <v>1245</v>
      </c>
      <c r="AA7" t="s">
        <v>664</v>
      </c>
    </row>
    <row r="8" spans="1:35">
      <c r="A8" t="s">
        <v>738</v>
      </c>
      <c r="B8" t="s">
        <v>426</v>
      </c>
      <c r="D8" t="s">
        <v>417</v>
      </c>
      <c r="F8" t="s">
        <v>585</v>
      </c>
      <c r="J8" t="s">
        <v>488</v>
      </c>
      <c r="L8" t="s">
        <v>85</v>
      </c>
      <c r="Y8" t="s">
        <v>1096</v>
      </c>
      <c r="Z8" t="s">
        <v>1347</v>
      </c>
      <c r="AA8" t="s">
        <v>665</v>
      </c>
    </row>
    <row r="9" spans="1:35">
      <c r="A9" t="s">
        <v>739</v>
      </c>
      <c r="B9" t="s">
        <v>427</v>
      </c>
      <c r="D9" t="s">
        <v>418</v>
      </c>
      <c r="F9" t="s">
        <v>586</v>
      </c>
      <c r="J9" t="s">
        <v>489</v>
      </c>
      <c r="Y9" t="s">
        <v>1100</v>
      </c>
      <c r="Z9" t="s">
        <v>1348</v>
      </c>
      <c r="AA9" t="s">
        <v>666</v>
      </c>
    </row>
    <row r="10" spans="1:35">
      <c r="A10" t="s">
        <v>740</v>
      </c>
      <c r="B10" t="s">
        <v>428</v>
      </c>
      <c r="D10" t="s">
        <v>837</v>
      </c>
      <c r="J10" t="s">
        <v>490</v>
      </c>
      <c r="Y10" t="s">
        <v>1097</v>
      </c>
      <c r="Z10" t="s">
        <v>1349</v>
      </c>
      <c r="AA10" t="s">
        <v>58</v>
      </c>
    </row>
    <row r="11" spans="1:35">
      <c r="A11" t="s">
        <v>741</v>
      </c>
      <c r="B11" t="s">
        <v>429</v>
      </c>
      <c r="J11" t="s">
        <v>491</v>
      </c>
      <c r="Y11" t="s">
        <v>1101</v>
      </c>
      <c r="Z11" t="s">
        <v>1246</v>
      </c>
    </row>
    <row r="12" spans="1:35">
      <c r="A12" t="s">
        <v>742</v>
      </c>
      <c r="B12" t="s">
        <v>430</v>
      </c>
      <c r="J12" t="s">
        <v>492</v>
      </c>
      <c r="Z12" t="s">
        <v>1247</v>
      </c>
    </row>
    <row r="13" spans="1:35">
      <c r="A13" t="s">
        <v>743</v>
      </c>
      <c r="B13" t="s">
        <v>431</v>
      </c>
      <c r="J13" t="s">
        <v>493</v>
      </c>
      <c r="Z13" t="s">
        <v>1248</v>
      </c>
    </row>
    <row r="14" spans="1:35">
      <c r="A14" t="s">
        <v>744</v>
      </c>
      <c r="B14" t="s">
        <v>432</v>
      </c>
    </row>
    <row r="15" spans="1:35">
      <c r="A15" t="s">
        <v>745</v>
      </c>
      <c r="B15" t="s">
        <v>433</v>
      </c>
    </row>
    <row r="16" spans="1:35">
      <c r="A16" t="s">
        <v>746</v>
      </c>
      <c r="B16" t="s">
        <v>434</v>
      </c>
    </row>
    <row r="17" spans="1:2">
      <c r="A17" t="s">
        <v>747</v>
      </c>
      <c r="B17" t="s">
        <v>435</v>
      </c>
    </row>
    <row r="18" spans="1:2">
      <c r="A18" t="s">
        <v>748</v>
      </c>
      <c r="B18" t="s">
        <v>436</v>
      </c>
    </row>
    <row r="19" spans="1:2">
      <c r="A19" t="s">
        <v>749</v>
      </c>
      <c r="B19" t="s">
        <v>437</v>
      </c>
    </row>
    <row r="20" spans="1:2">
      <c r="A20" t="s">
        <v>750</v>
      </c>
      <c r="B20" t="s">
        <v>438</v>
      </c>
    </row>
    <row r="21" spans="1:2">
      <c r="A21" t="s">
        <v>751</v>
      </c>
      <c r="B21" t="s">
        <v>439</v>
      </c>
    </row>
    <row r="22" spans="1:2">
      <c r="A22" t="s">
        <v>752</v>
      </c>
      <c r="B22" t="s">
        <v>440</v>
      </c>
    </row>
    <row r="23" spans="1:2">
      <c r="A23" t="s">
        <v>753</v>
      </c>
      <c r="B23" t="s">
        <v>441</v>
      </c>
    </row>
    <row r="24" spans="1:2">
      <c r="A24" t="s">
        <v>754</v>
      </c>
      <c r="B24" t="s">
        <v>442</v>
      </c>
    </row>
    <row r="25" spans="1:2">
      <c r="A25" t="s">
        <v>755</v>
      </c>
      <c r="B25" t="s">
        <v>443</v>
      </c>
    </row>
    <row r="26" spans="1:2">
      <c r="A26" t="s">
        <v>756</v>
      </c>
      <c r="B26" t="s">
        <v>444</v>
      </c>
    </row>
    <row r="27" spans="1:2">
      <c r="A27" t="s">
        <v>757</v>
      </c>
      <c r="B27" t="s">
        <v>445</v>
      </c>
    </row>
    <row r="28" spans="1:2">
      <c r="A28" t="s">
        <v>758</v>
      </c>
      <c r="B28" t="s">
        <v>446</v>
      </c>
    </row>
    <row r="29" spans="1:2">
      <c r="A29" t="s">
        <v>759</v>
      </c>
      <c r="B29" t="s">
        <v>447</v>
      </c>
    </row>
    <row r="30" spans="1:2">
      <c r="A30" t="s">
        <v>760</v>
      </c>
      <c r="B30" t="s">
        <v>448</v>
      </c>
    </row>
    <row r="31" spans="1:2">
      <c r="A31" t="s">
        <v>761</v>
      </c>
      <c r="B31" t="s">
        <v>449</v>
      </c>
    </row>
    <row r="32" spans="1:2">
      <c r="A32" t="s">
        <v>762</v>
      </c>
      <c r="B32" t="s">
        <v>450</v>
      </c>
    </row>
    <row r="33" spans="1:2">
      <c r="A33" t="s">
        <v>763</v>
      </c>
      <c r="B33" t="s">
        <v>451</v>
      </c>
    </row>
    <row r="34" spans="1:2">
      <c r="A34" t="s">
        <v>764</v>
      </c>
      <c r="B34" t="s">
        <v>452</v>
      </c>
    </row>
    <row r="35" spans="1:2">
      <c r="A35" t="s">
        <v>765</v>
      </c>
      <c r="B35" t="s">
        <v>453</v>
      </c>
    </row>
    <row r="36" spans="1:2">
      <c r="A36" t="s">
        <v>766</v>
      </c>
      <c r="B36" t="s">
        <v>454</v>
      </c>
    </row>
    <row r="37" spans="1:2">
      <c r="A37" t="s">
        <v>767</v>
      </c>
      <c r="B37" t="s">
        <v>455</v>
      </c>
    </row>
    <row r="38" spans="1:2">
      <c r="A38" t="s">
        <v>768</v>
      </c>
      <c r="B38" t="s">
        <v>456</v>
      </c>
    </row>
    <row r="39" spans="1:2">
      <c r="A39" t="s">
        <v>769</v>
      </c>
      <c r="B39" t="s">
        <v>457</v>
      </c>
    </row>
    <row r="40" spans="1:2">
      <c r="A40" t="s">
        <v>770</v>
      </c>
      <c r="B40" t="s">
        <v>458</v>
      </c>
    </row>
    <row r="41" spans="1:2">
      <c r="A41" t="s">
        <v>771</v>
      </c>
      <c r="B41" t="s">
        <v>459</v>
      </c>
    </row>
    <row r="42" spans="1:2">
      <c r="A42" t="s">
        <v>772</v>
      </c>
      <c r="B42" t="s">
        <v>460</v>
      </c>
    </row>
    <row r="43" spans="1:2">
      <c r="A43" t="s">
        <v>773</v>
      </c>
      <c r="B43" t="s">
        <v>461</v>
      </c>
    </row>
    <row r="44" spans="1:2">
      <c r="A44" t="s">
        <v>774</v>
      </c>
      <c r="B44" t="s">
        <v>462</v>
      </c>
    </row>
    <row r="45" spans="1:2">
      <c r="A45" t="s">
        <v>775</v>
      </c>
      <c r="B45" t="s">
        <v>463</v>
      </c>
    </row>
    <row r="46" spans="1:2">
      <c r="A46" t="s">
        <v>776</v>
      </c>
      <c r="B46" t="s">
        <v>464</v>
      </c>
    </row>
    <row r="47" spans="1:2">
      <c r="A47" t="s">
        <v>777</v>
      </c>
      <c r="B47" t="s">
        <v>465</v>
      </c>
    </row>
    <row r="48" spans="1:2">
      <c r="A48" t="s">
        <v>778</v>
      </c>
      <c r="B48" t="s">
        <v>466</v>
      </c>
    </row>
    <row r="49" spans="1:1">
      <c r="A49" t="s">
        <v>779</v>
      </c>
    </row>
    <row r="50" spans="1:1">
      <c r="A50" t="s">
        <v>780</v>
      </c>
    </row>
    <row r="51" spans="1:1">
      <c r="A51" t="s">
        <v>781</v>
      </c>
    </row>
    <row r="52" spans="1:1">
      <c r="A52" t="s">
        <v>782</v>
      </c>
    </row>
    <row r="53" spans="1:1">
      <c r="A53" t="s">
        <v>783</v>
      </c>
    </row>
    <row r="54" spans="1:1">
      <c r="A54" t="s">
        <v>784</v>
      </c>
    </row>
    <row r="55" spans="1:1">
      <c r="A55" t="s">
        <v>785</v>
      </c>
    </row>
    <row r="56" spans="1:1">
      <c r="A56" t="s">
        <v>786</v>
      </c>
    </row>
    <row r="57" spans="1:1">
      <c r="A57" t="s">
        <v>787</v>
      </c>
    </row>
    <row r="58" spans="1:1">
      <c r="A58" t="s">
        <v>788</v>
      </c>
    </row>
    <row r="59" spans="1:1">
      <c r="A59" t="s">
        <v>789</v>
      </c>
    </row>
    <row r="60" spans="1:1">
      <c r="A60" t="s">
        <v>790</v>
      </c>
    </row>
    <row r="61" spans="1:1">
      <c r="A61" t="s">
        <v>791</v>
      </c>
    </row>
    <row r="62" spans="1:1">
      <c r="A62" t="s">
        <v>792</v>
      </c>
    </row>
    <row r="63" spans="1:1">
      <c r="A63" t="s">
        <v>793</v>
      </c>
    </row>
    <row r="64" spans="1:1">
      <c r="A64" t="s">
        <v>794</v>
      </c>
    </row>
    <row r="65" spans="1:1">
      <c r="A65" t="s">
        <v>795</v>
      </c>
    </row>
    <row r="66" spans="1:1">
      <c r="A66" t="s">
        <v>796</v>
      </c>
    </row>
    <row r="67" spans="1:1">
      <c r="A67" t="s">
        <v>797</v>
      </c>
    </row>
    <row r="68" spans="1:1">
      <c r="A68" t="s">
        <v>798</v>
      </c>
    </row>
    <row r="69" spans="1:1">
      <c r="A69" t="s">
        <v>799</v>
      </c>
    </row>
    <row r="70" spans="1:1">
      <c r="A70" t="s">
        <v>800</v>
      </c>
    </row>
    <row r="71" spans="1:1">
      <c r="A71" t="s">
        <v>801</v>
      </c>
    </row>
    <row r="72" spans="1:1">
      <c r="A72" t="s">
        <v>802</v>
      </c>
    </row>
    <row r="73" spans="1:1">
      <c r="A73" t="s">
        <v>803</v>
      </c>
    </row>
    <row r="74" spans="1:1">
      <c r="A74" t="s">
        <v>804</v>
      </c>
    </row>
    <row r="75" spans="1:1">
      <c r="A75" t="s">
        <v>805</v>
      </c>
    </row>
    <row r="76" spans="1:1">
      <c r="A76" t="s">
        <v>806</v>
      </c>
    </row>
    <row r="77" spans="1:1">
      <c r="A77" t="s">
        <v>807</v>
      </c>
    </row>
    <row r="78" spans="1:1">
      <c r="A78" t="s">
        <v>808</v>
      </c>
    </row>
    <row r="79" spans="1:1">
      <c r="A79" t="s">
        <v>809</v>
      </c>
    </row>
    <row r="80" spans="1:1">
      <c r="A80" t="s">
        <v>810</v>
      </c>
    </row>
    <row r="81" spans="1:1">
      <c r="A81" t="s">
        <v>811</v>
      </c>
    </row>
    <row r="82" spans="1:1">
      <c r="A82" t="s">
        <v>812</v>
      </c>
    </row>
    <row r="83" spans="1:1">
      <c r="A83" t="s">
        <v>813</v>
      </c>
    </row>
    <row r="84" spans="1:1">
      <c r="A84" t="s">
        <v>814</v>
      </c>
    </row>
    <row r="85" spans="1:1">
      <c r="A85" t="s">
        <v>815</v>
      </c>
    </row>
    <row r="86" spans="1:1">
      <c r="A86" t="s">
        <v>816</v>
      </c>
    </row>
    <row r="87" spans="1:1">
      <c r="A87" t="s">
        <v>817</v>
      </c>
    </row>
    <row r="88" spans="1:1">
      <c r="A88" t="s">
        <v>818</v>
      </c>
    </row>
    <row r="89" spans="1:1">
      <c r="A89" t="s">
        <v>819</v>
      </c>
    </row>
    <row r="90" spans="1:1">
      <c r="A90" t="s">
        <v>820</v>
      </c>
    </row>
    <row r="91" spans="1:1">
      <c r="A91" t="s">
        <v>821</v>
      </c>
    </row>
    <row r="92" spans="1:1">
      <c r="A92" t="s">
        <v>822</v>
      </c>
    </row>
    <row r="93" spans="1:1">
      <c r="A93" t="s">
        <v>823</v>
      </c>
    </row>
    <row r="94" spans="1:1">
      <c r="A94" t="s">
        <v>824</v>
      </c>
    </row>
    <row r="95" spans="1:1">
      <c r="A95" t="s">
        <v>825</v>
      </c>
    </row>
    <row r="96" spans="1:1">
      <c r="A96" t="s">
        <v>826</v>
      </c>
    </row>
    <row r="97" spans="1:1">
      <c r="A97" t="s">
        <v>827</v>
      </c>
    </row>
    <row r="98" spans="1:1">
      <c r="A98" t="s">
        <v>828</v>
      </c>
    </row>
    <row r="99" spans="1:1">
      <c r="A99" t="s">
        <v>829</v>
      </c>
    </row>
    <row r="100" spans="1:1">
      <c r="A100" t="s">
        <v>830</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DDD9-9880-4263-9D14-4E824891D636}">
  <sheetPr>
    <tabColor rgb="FFC00000"/>
  </sheetPr>
  <dimension ref="B1:N71"/>
  <sheetViews>
    <sheetView showGridLines="0" tabSelected="1" zoomScale="90" zoomScaleNormal="90" workbookViewId="0">
      <pane xSplit="3" ySplit="1" topLeftCell="D2" activePane="bottomRight" state="frozen"/>
      <selection pane="topRight" activeCell="D1" sqref="D1"/>
      <selection pane="bottomLeft" activeCell="A3" sqref="A3"/>
      <selection pane="bottomRight" activeCell="D2" sqref="D2"/>
    </sheetView>
  </sheetViews>
  <sheetFormatPr defaultColWidth="9" defaultRowHeight="14.4"/>
  <cols>
    <col min="1" max="1" width="2.8984375" style="17" customWidth="1"/>
    <col min="2" max="2" width="11.09765625" style="17" bestFit="1" customWidth="1"/>
    <col min="3" max="3" width="19.5" style="17" customWidth="1"/>
    <col min="4" max="4" width="87" style="17" customWidth="1"/>
    <col min="5" max="14" width="15.09765625" style="35" customWidth="1"/>
    <col min="15" max="16384" width="9" style="17"/>
  </cols>
  <sheetData>
    <row r="1" spans="2:14" s="18" customFormat="1" ht="28.8">
      <c r="B1" s="36"/>
      <c r="C1" s="40"/>
      <c r="D1" s="36"/>
      <c r="E1" s="52" t="s">
        <v>942</v>
      </c>
      <c r="F1" s="53" t="s">
        <v>943</v>
      </c>
      <c r="G1" s="53" t="s">
        <v>920</v>
      </c>
      <c r="H1" s="53" t="s">
        <v>945</v>
      </c>
      <c r="I1" s="53" t="s">
        <v>921</v>
      </c>
      <c r="J1" s="53" t="s">
        <v>922</v>
      </c>
      <c r="K1" s="53" t="s">
        <v>923</v>
      </c>
      <c r="L1" s="53" t="s">
        <v>944</v>
      </c>
      <c r="M1" s="53" t="s">
        <v>924</v>
      </c>
      <c r="N1" s="54" t="s">
        <v>925</v>
      </c>
    </row>
    <row r="2" spans="2:14" s="23" customFormat="1" ht="19.5" customHeight="1">
      <c r="B2" s="23" t="s">
        <v>946</v>
      </c>
      <c r="C2" s="41" t="s">
        <v>471</v>
      </c>
      <c r="D2" s="23" t="s">
        <v>1080</v>
      </c>
      <c r="E2" s="35" t="s">
        <v>408</v>
      </c>
      <c r="F2" s="35" t="s">
        <v>408</v>
      </c>
      <c r="G2" s="35" t="s">
        <v>408</v>
      </c>
      <c r="H2" s="35" t="s">
        <v>408</v>
      </c>
      <c r="I2" s="35" t="s">
        <v>409</v>
      </c>
      <c r="J2" s="35" t="s">
        <v>408</v>
      </c>
      <c r="K2" s="35" t="s">
        <v>408</v>
      </c>
      <c r="L2" s="35" t="s">
        <v>408</v>
      </c>
      <c r="M2" s="35" t="s">
        <v>408</v>
      </c>
      <c r="N2" s="35" t="s">
        <v>408</v>
      </c>
    </row>
    <row r="3" spans="2:14" s="23" customFormat="1" ht="19.5" customHeight="1">
      <c r="C3" s="41" t="s">
        <v>472</v>
      </c>
      <c r="D3" s="23" t="s">
        <v>1082</v>
      </c>
      <c r="E3" s="35" t="s">
        <v>408</v>
      </c>
      <c r="F3" s="35" t="s">
        <v>408</v>
      </c>
      <c r="G3" s="35" t="s">
        <v>408</v>
      </c>
      <c r="H3" s="35" t="s">
        <v>408</v>
      </c>
      <c r="I3" s="35" t="s">
        <v>409</v>
      </c>
      <c r="J3" s="35" t="s">
        <v>408</v>
      </c>
      <c r="K3" s="35" t="s">
        <v>408</v>
      </c>
      <c r="L3" s="35" t="s">
        <v>408</v>
      </c>
      <c r="M3" s="35" t="s">
        <v>408</v>
      </c>
      <c r="N3" s="35" t="s">
        <v>408</v>
      </c>
    </row>
    <row r="4" spans="2:14" s="23" customFormat="1" ht="19.5" customHeight="1">
      <c r="C4" s="41" t="s">
        <v>583</v>
      </c>
      <c r="D4" s="23" t="s">
        <v>980</v>
      </c>
      <c r="E4" s="35" t="s">
        <v>409</v>
      </c>
      <c r="F4" s="35" t="s">
        <v>409</v>
      </c>
      <c r="G4" s="35" t="s">
        <v>409</v>
      </c>
      <c r="H4" s="35" t="s">
        <v>409</v>
      </c>
      <c r="I4" s="35" t="s">
        <v>409</v>
      </c>
      <c r="J4" s="35" t="s">
        <v>408</v>
      </c>
      <c r="K4" s="35" t="s">
        <v>408</v>
      </c>
      <c r="L4" s="35" t="s">
        <v>408</v>
      </c>
      <c r="M4" s="35" t="s">
        <v>408</v>
      </c>
      <c r="N4" s="35" t="s">
        <v>408</v>
      </c>
    </row>
    <row r="5" spans="2:14" s="23" customFormat="1" ht="19.5" customHeight="1">
      <c r="C5" s="41" t="s">
        <v>947</v>
      </c>
      <c r="D5" s="23" t="s">
        <v>981</v>
      </c>
      <c r="E5" s="35" t="s">
        <v>408</v>
      </c>
      <c r="F5" s="35" t="s">
        <v>408</v>
      </c>
      <c r="G5" s="35" t="s">
        <v>408</v>
      </c>
      <c r="H5" s="35" t="s">
        <v>409</v>
      </c>
      <c r="I5" s="35" t="s">
        <v>409</v>
      </c>
      <c r="J5" s="35" t="s">
        <v>408</v>
      </c>
      <c r="K5" s="35" t="s">
        <v>408</v>
      </c>
      <c r="L5" s="35" t="s">
        <v>408</v>
      </c>
      <c r="M5" s="35" t="s">
        <v>408</v>
      </c>
      <c r="N5" s="35" t="s">
        <v>408</v>
      </c>
    </row>
    <row r="6" spans="2:14" s="23" customFormat="1" ht="19.5" customHeight="1">
      <c r="B6" s="37"/>
      <c r="C6" s="42" t="s">
        <v>496</v>
      </c>
      <c r="D6" s="37" t="s">
        <v>1081</v>
      </c>
      <c r="E6" s="38" t="s">
        <v>408</v>
      </c>
      <c r="F6" s="38" t="s">
        <v>408</v>
      </c>
      <c r="G6" s="38" t="s">
        <v>408</v>
      </c>
      <c r="H6" s="38" t="s">
        <v>408</v>
      </c>
      <c r="I6" s="38" t="s">
        <v>408</v>
      </c>
      <c r="J6" s="38" t="s">
        <v>408</v>
      </c>
      <c r="K6" s="38" t="s">
        <v>408</v>
      </c>
      <c r="L6" s="38" t="s">
        <v>408</v>
      </c>
      <c r="M6" s="38" t="s">
        <v>408</v>
      </c>
      <c r="N6" s="38" t="s">
        <v>408</v>
      </c>
    </row>
    <row r="7" spans="2:14" s="23" customFormat="1" ht="19.5" customHeight="1">
      <c r="B7" s="23" t="s">
        <v>26</v>
      </c>
      <c r="C7" s="41" t="s">
        <v>667</v>
      </c>
      <c r="D7" s="23" t="s">
        <v>982</v>
      </c>
      <c r="E7" s="35" t="s">
        <v>408</v>
      </c>
      <c r="F7" s="35" t="s">
        <v>408</v>
      </c>
      <c r="G7" s="35" t="s">
        <v>408</v>
      </c>
      <c r="H7" s="35" t="s">
        <v>408</v>
      </c>
      <c r="I7" s="35" t="s">
        <v>409</v>
      </c>
      <c r="J7" s="35" t="s">
        <v>409</v>
      </c>
      <c r="K7" s="35" t="s">
        <v>948</v>
      </c>
      <c r="L7" s="35" t="s">
        <v>409</v>
      </c>
      <c r="M7" s="35" t="s">
        <v>409</v>
      </c>
      <c r="N7" s="35" t="s">
        <v>409</v>
      </c>
    </row>
    <row r="8" spans="2:14" s="23" customFormat="1" ht="19.5" customHeight="1">
      <c r="B8" s="23" t="s">
        <v>1071</v>
      </c>
      <c r="C8" s="41" t="s">
        <v>668</v>
      </c>
      <c r="D8" s="23" t="s">
        <v>983</v>
      </c>
      <c r="E8" s="35" t="s">
        <v>408</v>
      </c>
      <c r="F8" s="35" t="s">
        <v>408</v>
      </c>
      <c r="G8" s="35" t="s">
        <v>408</v>
      </c>
      <c r="H8" s="35" t="s">
        <v>408</v>
      </c>
      <c r="I8" s="35" t="s">
        <v>408</v>
      </c>
      <c r="J8" s="35" t="s">
        <v>409</v>
      </c>
      <c r="K8" s="35" t="s">
        <v>948</v>
      </c>
      <c r="L8" s="35" t="s">
        <v>409</v>
      </c>
      <c r="M8" s="35" t="s">
        <v>409</v>
      </c>
      <c r="N8" s="35" t="s">
        <v>409</v>
      </c>
    </row>
    <row r="9" spans="2:14" s="23" customFormat="1" ht="19.5" customHeight="1">
      <c r="C9" s="41" t="s">
        <v>669</v>
      </c>
      <c r="D9" s="23" t="s">
        <v>984</v>
      </c>
      <c r="E9" s="35" t="s">
        <v>408</v>
      </c>
      <c r="F9" s="35" t="s">
        <v>408</v>
      </c>
      <c r="G9" s="35" t="s">
        <v>408</v>
      </c>
      <c r="H9" s="35" t="s">
        <v>408</v>
      </c>
      <c r="I9" s="35" t="s">
        <v>408</v>
      </c>
      <c r="J9" s="35" t="s">
        <v>409</v>
      </c>
      <c r="K9" s="35" t="s">
        <v>948</v>
      </c>
      <c r="L9" s="35" t="s">
        <v>409</v>
      </c>
      <c r="M9" s="35" t="s">
        <v>409</v>
      </c>
      <c r="N9" s="35" t="s">
        <v>409</v>
      </c>
    </row>
    <row r="10" spans="2:14" s="23" customFormat="1" ht="19.5" customHeight="1">
      <c r="C10" s="41" t="s">
        <v>670</v>
      </c>
      <c r="D10" s="23" t="s">
        <v>985</v>
      </c>
      <c r="E10" s="35" t="s">
        <v>408</v>
      </c>
      <c r="F10" s="35" t="s">
        <v>408</v>
      </c>
      <c r="G10" s="35" t="s">
        <v>408</v>
      </c>
      <c r="H10" s="35" t="s">
        <v>408</v>
      </c>
      <c r="I10" s="35" t="s">
        <v>409</v>
      </c>
      <c r="J10" s="35" t="s">
        <v>408</v>
      </c>
      <c r="K10" s="35" t="s">
        <v>948</v>
      </c>
      <c r="L10" s="35" t="s">
        <v>409</v>
      </c>
      <c r="M10" s="35" t="s">
        <v>408</v>
      </c>
      <c r="N10" s="35" t="s">
        <v>409</v>
      </c>
    </row>
    <row r="11" spans="2:14" s="23" customFormat="1" ht="19.5" customHeight="1">
      <c r="C11" s="41" t="s">
        <v>590</v>
      </c>
      <c r="D11" s="23" t="s">
        <v>986</v>
      </c>
      <c r="E11" s="35" t="s">
        <v>408</v>
      </c>
      <c r="F11" s="35" t="s">
        <v>408</v>
      </c>
      <c r="G11" s="35" t="s">
        <v>408</v>
      </c>
      <c r="H11" s="35" t="s">
        <v>408</v>
      </c>
      <c r="I11" s="35" t="s">
        <v>409</v>
      </c>
      <c r="J11" s="35" t="s">
        <v>409</v>
      </c>
      <c r="K11" s="35" t="s">
        <v>409</v>
      </c>
      <c r="L11" s="35" t="s">
        <v>408</v>
      </c>
      <c r="M11" s="35" t="s">
        <v>409</v>
      </c>
      <c r="N11" s="35" t="s">
        <v>408</v>
      </c>
    </row>
    <row r="12" spans="2:14" s="23" customFormat="1" ht="19.5" customHeight="1">
      <c r="B12" s="37"/>
      <c r="C12" s="42" t="s">
        <v>671</v>
      </c>
      <c r="D12" s="37" t="s">
        <v>987</v>
      </c>
      <c r="E12" s="38" t="s">
        <v>409</v>
      </c>
      <c r="F12" s="38" t="s">
        <v>409</v>
      </c>
      <c r="G12" s="38" t="s">
        <v>409</v>
      </c>
      <c r="H12" s="71" t="s">
        <v>409</v>
      </c>
      <c r="I12" s="38" t="s">
        <v>409</v>
      </c>
      <c r="J12" s="38" t="s">
        <v>408</v>
      </c>
      <c r="K12" s="38" t="s">
        <v>409</v>
      </c>
      <c r="L12" s="38" t="s">
        <v>409</v>
      </c>
      <c r="M12" s="38" t="s">
        <v>409</v>
      </c>
      <c r="N12" s="38" t="s">
        <v>409</v>
      </c>
    </row>
    <row r="13" spans="2:14" s="23" customFormat="1" ht="19.5" customHeight="1">
      <c r="B13" s="23" t="s">
        <v>25</v>
      </c>
      <c r="C13" s="41" t="s">
        <v>27</v>
      </c>
      <c r="D13" s="23" t="s">
        <v>989</v>
      </c>
      <c r="E13" s="39">
        <v>0.5</v>
      </c>
      <c r="F13" s="39">
        <v>0.5</v>
      </c>
      <c r="G13" s="39">
        <v>0.5</v>
      </c>
      <c r="H13" s="39">
        <v>0.5</v>
      </c>
      <c r="I13" s="39">
        <v>0.5</v>
      </c>
      <c r="J13" s="39">
        <v>0.5</v>
      </c>
      <c r="K13" s="39">
        <v>0.5</v>
      </c>
      <c r="L13" s="39">
        <v>0.5</v>
      </c>
      <c r="M13" s="39">
        <v>0.5</v>
      </c>
      <c r="N13" s="39">
        <v>0.5</v>
      </c>
    </row>
    <row r="14" spans="2:14" s="23" customFormat="1" ht="19.5" customHeight="1">
      <c r="C14" s="41" t="s">
        <v>949</v>
      </c>
      <c r="D14" s="49" t="s">
        <v>988</v>
      </c>
      <c r="E14" s="35" t="s">
        <v>950</v>
      </c>
      <c r="F14" s="35" t="s">
        <v>950</v>
      </c>
      <c r="G14" s="35" t="s">
        <v>950</v>
      </c>
      <c r="H14" s="35" t="s">
        <v>951</v>
      </c>
      <c r="I14" s="35" t="s">
        <v>951</v>
      </c>
      <c r="J14" s="35" t="s">
        <v>951</v>
      </c>
      <c r="K14" s="35" t="s">
        <v>950</v>
      </c>
      <c r="L14" s="35" t="s">
        <v>950</v>
      </c>
      <c r="M14" s="35" t="s">
        <v>950</v>
      </c>
      <c r="N14" s="35" t="s">
        <v>950</v>
      </c>
    </row>
    <row r="15" spans="2:14" s="23" customFormat="1" ht="19.5" customHeight="1">
      <c r="B15" s="37"/>
      <c r="C15" s="42" t="s">
        <v>411</v>
      </c>
      <c r="D15" s="37" t="s">
        <v>1379</v>
      </c>
      <c r="E15" s="38" t="s">
        <v>952</v>
      </c>
      <c r="F15" s="38" t="s">
        <v>952</v>
      </c>
      <c r="G15" s="38" t="s">
        <v>953</v>
      </c>
      <c r="H15" s="38" t="s">
        <v>954</v>
      </c>
      <c r="I15" s="38" t="s">
        <v>957</v>
      </c>
      <c r="J15" s="38" t="s">
        <v>955</v>
      </c>
      <c r="K15" s="38" t="s">
        <v>956</v>
      </c>
      <c r="L15" s="38" t="s">
        <v>958</v>
      </c>
      <c r="M15" s="38" t="s">
        <v>959</v>
      </c>
      <c r="N15" s="38" t="s">
        <v>960</v>
      </c>
    </row>
    <row r="16" spans="2:14" ht="19.5" customHeight="1">
      <c r="B16" s="17" t="s">
        <v>926</v>
      </c>
      <c r="C16" s="43" t="s">
        <v>695</v>
      </c>
      <c r="D16" s="17" t="s">
        <v>1022</v>
      </c>
      <c r="E16" s="35" t="s">
        <v>1341</v>
      </c>
      <c r="F16" s="35" t="s">
        <v>408</v>
      </c>
      <c r="G16" s="35" t="s">
        <v>408</v>
      </c>
      <c r="H16" s="35" t="s">
        <v>408</v>
      </c>
      <c r="I16" s="35" t="s">
        <v>408</v>
      </c>
      <c r="J16" s="35" t="s">
        <v>408</v>
      </c>
      <c r="K16" s="35" t="s">
        <v>408</v>
      </c>
      <c r="L16" s="35" t="s">
        <v>408</v>
      </c>
      <c r="M16" s="35" t="s">
        <v>408</v>
      </c>
      <c r="N16" s="35" t="s">
        <v>408</v>
      </c>
    </row>
    <row r="17" spans="2:14" ht="19.5" customHeight="1">
      <c r="C17" s="43" t="s">
        <v>696</v>
      </c>
      <c r="D17" s="17" t="s">
        <v>1021</v>
      </c>
      <c r="E17" s="35" t="s">
        <v>409</v>
      </c>
      <c r="F17" s="35" t="s">
        <v>1352</v>
      </c>
      <c r="G17" s="35" t="s">
        <v>1352</v>
      </c>
      <c r="H17" s="35" t="s">
        <v>408</v>
      </c>
      <c r="I17" s="35" t="s">
        <v>408</v>
      </c>
      <c r="J17" s="35" t="s">
        <v>408</v>
      </c>
      <c r="K17" s="35" t="s">
        <v>408</v>
      </c>
      <c r="L17" s="35" t="s">
        <v>408</v>
      </c>
      <c r="M17" s="35" t="s">
        <v>408</v>
      </c>
      <c r="N17" s="35" t="s">
        <v>408</v>
      </c>
    </row>
    <row r="18" spans="2:14" ht="19.5" customHeight="1">
      <c r="C18" s="43" t="s">
        <v>927</v>
      </c>
      <c r="D18" s="17" t="s">
        <v>1023</v>
      </c>
      <c r="E18" s="35" t="s">
        <v>408</v>
      </c>
      <c r="F18" s="35" t="s">
        <v>408</v>
      </c>
      <c r="G18" s="35" t="s">
        <v>409</v>
      </c>
      <c r="H18" s="35" t="s">
        <v>409</v>
      </c>
      <c r="I18" s="35" t="s">
        <v>409</v>
      </c>
      <c r="J18" s="35" t="s">
        <v>409</v>
      </c>
      <c r="K18" s="35" t="s">
        <v>409</v>
      </c>
      <c r="L18" s="35" t="s">
        <v>409</v>
      </c>
      <c r="M18" s="35" t="s">
        <v>409</v>
      </c>
      <c r="N18" s="35" t="s">
        <v>409</v>
      </c>
    </row>
    <row r="19" spans="2:14" ht="19.5" customHeight="1">
      <c r="C19" s="43" t="s">
        <v>928</v>
      </c>
      <c r="D19" s="17" t="s">
        <v>1024</v>
      </c>
      <c r="E19" s="35" t="s">
        <v>409</v>
      </c>
      <c r="F19" s="35" t="s">
        <v>409</v>
      </c>
      <c r="G19" s="35" t="s">
        <v>408</v>
      </c>
      <c r="H19" s="35" t="s">
        <v>409</v>
      </c>
      <c r="I19" s="35" t="s">
        <v>409</v>
      </c>
      <c r="J19" s="35" t="s">
        <v>409</v>
      </c>
      <c r="K19" s="35" t="s">
        <v>409</v>
      </c>
      <c r="L19" s="35" t="s">
        <v>409</v>
      </c>
      <c r="M19" s="35" t="s">
        <v>409</v>
      </c>
      <c r="N19" s="35" t="s">
        <v>409</v>
      </c>
    </row>
    <row r="20" spans="2:14" ht="19.5" customHeight="1">
      <c r="C20" s="43" t="s">
        <v>929</v>
      </c>
      <c r="D20" s="17" t="s">
        <v>1025</v>
      </c>
      <c r="E20" s="35" t="s">
        <v>409</v>
      </c>
      <c r="F20" s="35" t="s">
        <v>409</v>
      </c>
      <c r="G20" s="35" t="s">
        <v>409</v>
      </c>
      <c r="H20" s="35" t="s">
        <v>408</v>
      </c>
      <c r="I20" s="35" t="s">
        <v>409</v>
      </c>
      <c r="J20" s="35" t="s">
        <v>409</v>
      </c>
      <c r="K20" s="35" t="s">
        <v>409</v>
      </c>
      <c r="L20" s="35" t="s">
        <v>409</v>
      </c>
      <c r="M20" s="35" t="s">
        <v>409</v>
      </c>
      <c r="N20" s="35" t="s">
        <v>409</v>
      </c>
    </row>
    <row r="21" spans="2:14" ht="19.5" customHeight="1">
      <c r="C21" s="43" t="s">
        <v>930</v>
      </c>
      <c r="D21" s="17" t="s">
        <v>1026</v>
      </c>
      <c r="E21" s="35" t="s">
        <v>409</v>
      </c>
      <c r="F21" s="35" t="s">
        <v>409</v>
      </c>
      <c r="G21" s="35" t="s">
        <v>409</v>
      </c>
      <c r="H21" s="35" t="s">
        <v>409</v>
      </c>
      <c r="I21" s="35" t="s">
        <v>408</v>
      </c>
      <c r="J21" s="35" t="s">
        <v>409</v>
      </c>
      <c r="K21" s="35" t="s">
        <v>409</v>
      </c>
      <c r="L21" s="35" t="s">
        <v>409</v>
      </c>
      <c r="M21" s="35" t="s">
        <v>409</v>
      </c>
      <c r="N21" s="35" t="s">
        <v>409</v>
      </c>
    </row>
    <row r="22" spans="2:14" ht="19.5" customHeight="1">
      <c r="C22" s="43" t="s">
        <v>931</v>
      </c>
      <c r="D22" s="17" t="s">
        <v>1027</v>
      </c>
      <c r="E22" s="35" t="s">
        <v>409</v>
      </c>
      <c r="F22" s="35" t="s">
        <v>409</v>
      </c>
      <c r="G22" s="35" t="s">
        <v>409</v>
      </c>
      <c r="H22" s="35" t="s">
        <v>409</v>
      </c>
      <c r="I22" s="35" t="s">
        <v>409</v>
      </c>
      <c r="J22" s="35" t="s">
        <v>408</v>
      </c>
      <c r="K22" s="35" t="s">
        <v>409</v>
      </c>
      <c r="L22" s="35" t="s">
        <v>409</v>
      </c>
      <c r="M22" s="35" t="s">
        <v>409</v>
      </c>
      <c r="N22" s="35" t="s">
        <v>409</v>
      </c>
    </row>
    <row r="23" spans="2:14" ht="19.5" customHeight="1">
      <c r="C23" s="43" t="s">
        <v>932</v>
      </c>
      <c r="D23" s="17" t="s">
        <v>1028</v>
      </c>
      <c r="E23" s="35" t="s">
        <v>409</v>
      </c>
      <c r="F23" s="35" t="s">
        <v>409</v>
      </c>
      <c r="G23" s="35" t="s">
        <v>409</v>
      </c>
      <c r="H23" s="35" t="s">
        <v>409</v>
      </c>
      <c r="I23" s="35" t="s">
        <v>409</v>
      </c>
      <c r="J23" s="35" t="s">
        <v>409</v>
      </c>
      <c r="K23" s="35" t="s">
        <v>408</v>
      </c>
      <c r="L23" s="35" t="s">
        <v>409</v>
      </c>
      <c r="M23" s="35" t="s">
        <v>409</v>
      </c>
      <c r="N23" s="35" t="s">
        <v>409</v>
      </c>
    </row>
    <row r="24" spans="2:14" ht="19.5" customHeight="1">
      <c r="C24" s="43" t="s">
        <v>933</v>
      </c>
      <c r="D24" s="17" t="s">
        <v>1029</v>
      </c>
      <c r="E24" s="35" t="s">
        <v>409</v>
      </c>
      <c r="F24" s="35" t="s">
        <v>409</v>
      </c>
      <c r="G24" s="35" t="s">
        <v>409</v>
      </c>
      <c r="H24" s="35" t="s">
        <v>409</v>
      </c>
      <c r="I24" s="35" t="s">
        <v>409</v>
      </c>
      <c r="J24" s="35" t="s">
        <v>409</v>
      </c>
      <c r="K24" s="35" t="s">
        <v>409</v>
      </c>
      <c r="L24" s="35" t="s">
        <v>408</v>
      </c>
      <c r="M24" s="35" t="s">
        <v>409</v>
      </c>
      <c r="N24" s="35" t="s">
        <v>409</v>
      </c>
    </row>
    <row r="25" spans="2:14" ht="19.5" customHeight="1">
      <c r="C25" s="43" t="s">
        <v>62</v>
      </c>
      <c r="D25" s="17" t="s">
        <v>1030</v>
      </c>
      <c r="E25" s="35" t="s">
        <v>409</v>
      </c>
      <c r="F25" s="35" t="s">
        <v>409</v>
      </c>
      <c r="G25" s="35" t="s">
        <v>409</v>
      </c>
      <c r="H25" s="35" t="s">
        <v>409</v>
      </c>
      <c r="I25" s="35" t="s">
        <v>409</v>
      </c>
      <c r="J25" s="35" t="s">
        <v>409</v>
      </c>
      <c r="K25" s="35" t="s">
        <v>409</v>
      </c>
      <c r="L25" s="35" t="s">
        <v>409</v>
      </c>
      <c r="M25" s="35" t="s">
        <v>408</v>
      </c>
      <c r="N25" s="35" t="s">
        <v>409</v>
      </c>
    </row>
    <row r="26" spans="2:14" ht="19.5" customHeight="1">
      <c r="C26" s="43" t="s">
        <v>590</v>
      </c>
      <c r="D26" s="17" t="s">
        <v>1031</v>
      </c>
      <c r="E26" s="35" t="s">
        <v>409</v>
      </c>
      <c r="F26" s="35" t="s">
        <v>409</v>
      </c>
      <c r="G26" s="35" t="s">
        <v>409</v>
      </c>
      <c r="H26" s="35" t="s">
        <v>409</v>
      </c>
      <c r="I26" s="35" t="s">
        <v>409</v>
      </c>
      <c r="J26" s="35" t="s">
        <v>409</v>
      </c>
      <c r="K26" s="35" t="s">
        <v>409</v>
      </c>
      <c r="L26" s="35" t="s">
        <v>409</v>
      </c>
      <c r="M26" s="35" t="s">
        <v>409</v>
      </c>
      <c r="N26" s="35" t="s">
        <v>408</v>
      </c>
    </row>
    <row r="27" spans="2:14" ht="19.5" customHeight="1">
      <c r="C27" s="43" t="s">
        <v>697</v>
      </c>
      <c r="D27" s="17" t="s">
        <v>1083</v>
      </c>
      <c r="E27" s="35" t="s">
        <v>408</v>
      </c>
      <c r="F27" s="35" t="s">
        <v>408</v>
      </c>
      <c r="G27" s="35" t="s">
        <v>408</v>
      </c>
      <c r="H27" s="35" t="s">
        <v>408</v>
      </c>
      <c r="I27" s="35" t="s">
        <v>408</v>
      </c>
      <c r="J27" s="35" t="s">
        <v>408</v>
      </c>
      <c r="K27" s="35" t="s">
        <v>408</v>
      </c>
      <c r="L27" s="35" t="s">
        <v>408</v>
      </c>
      <c r="M27" s="35" t="s">
        <v>408</v>
      </c>
      <c r="N27" s="35" t="s">
        <v>408</v>
      </c>
    </row>
    <row r="28" spans="2:14" ht="19.5" customHeight="1">
      <c r="B28" s="44"/>
      <c r="C28" s="45" t="s">
        <v>410</v>
      </c>
      <c r="D28" s="44" t="s">
        <v>1032</v>
      </c>
      <c r="E28" s="38" t="s">
        <v>408</v>
      </c>
      <c r="F28" s="38" t="s">
        <v>408</v>
      </c>
      <c r="G28" s="38" t="s">
        <v>408</v>
      </c>
      <c r="H28" s="38" t="s">
        <v>408</v>
      </c>
      <c r="I28" s="38" t="s">
        <v>408</v>
      </c>
      <c r="J28" s="38" t="s">
        <v>408</v>
      </c>
      <c r="K28" s="38" t="s">
        <v>408</v>
      </c>
      <c r="L28" s="38" t="s">
        <v>408</v>
      </c>
      <c r="M28" s="38" t="s">
        <v>408</v>
      </c>
      <c r="N28" s="38" t="s">
        <v>408</v>
      </c>
    </row>
    <row r="29" spans="2:14" ht="19.5" customHeight="1">
      <c r="B29" s="46" t="s">
        <v>934</v>
      </c>
      <c r="C29" s="47" t="s">
        <v>939</v>
      </c>
      <c r="D29" s="46" t="s">
        <v>1360</v>
      </c>
      <c r="E29" s="48" t="s">
        <v>408</v>
      </c>
      <c r="F29" s="48" t="s">
        <v>408</v>
      </c>
      <c r="G29" s="48" t="s">
        <v>408</v>
      </c>
      <c r="H29" s="48" t="s">
        <v>408</v>
      </c>
      <c r="I29" s="48" t="s">
        <v>408</v>
      </c>
      <c r="J29" s="48" t="s">
        <v>408</v>
      </c>
      <c r="K29" s="48" t="s">
        <v>408</v>
      </c>
      <c r="L29" s="48" t="s">
        <v>408</v>
      </c>
      <c r="M29" s="48" t="s">
        <v>408</v>
      </c>
      <c r="N29" s="48" t="s">
        <v>408</v>
      </c>
    </row>
    <row r="30" spans="2:14" ht="19.5" customHeight="1">
      <c r="B30" s="17" t="s">
        <v>935</v>
      </c>
      <c r="C30" s="43" t="s">
        <v>979</v>
      </c>
      <c r="D30" s="17" t="s">
        <v>995</v>
      </c>
      <c r="E30" s="35" t="s">
        <v>408</v>
      </c>
      <c r="F30" s="35" t="s">
        <v>408</v>
      </c>
      <c r="G30" s="35" t="s">
        <v>408</v>
      </c>
      <c r="H30" s="35" t="s">
        <v>408</v>
      </c>
      <c r="I30" s="35" t="s">
        <v>408</v>
      </c>
      <c r="J30" s="35" t="s">
        <v>408</v>
      </c>
      <c r="K30" s="35" t="s">
        <v>408</v>
      </c>
      <c r="L30" s="35" t="s">
        <v>408</v>
      </c>
      <c r="M30" s="35" t="s">
        <v>408</v>
      </c>
      <c r="N30" s="35" t="s">
        <v>408</v>
      </c>
    </row>
    <row r="31" spans="2:14" ht="19.5" customHeight="1">
      <c r="C31" s="43" t="s">
        <v>971</v>
      </c>
      <c r="D31" s="55" t="s">
        <v>1358</v>
      </c>
      <c r="E31" s="35" t="s">
        <v>409</v>
      </c>
      <c r="F31" s="35" t="s">
        <v>408</v>
      </c>
      <c r="G31" s="35" t="s">
        <v>408</v>
      </c>
      <c r="H31" s="35" t="s">
        <v>408</v>
      </c>
      <c r="I31" s="35" t="s">
        <v>408</v>
      </c>
      <c r="J31" s="35" t="s">
        <v>408</v>
      </c>
      <c r="K31" s="35" t="s">
        <v>408</v>
      </c>
      <c r="L31" s="35" t="s">
        <v>408</v>
      </c>
      <c r="M31" s="35" t="s">
        <v>408</v>
      </c>
      <c r="N31" s="35" t="s">
        <v>408</v>
      </c>
    </row>
    <row r="32" spans="2:14" ht="19.5" customHeight="1">
      <c r="C32" s="43" t="s">
        <v>962</v>
      </c>
      <c r="D32" s="17" t="s">
        <v>996</v>
      </c>
      <c r="E32" s="35" t="s">
        <v>408</v>
      </c>
      <c r="F32" s="35" t="s">
        <v>408</v>
      </c>
      <c r="G32" s="35" t="s">
        <v>408</v>
      </c>
      <c r="H32" s="35" t="s">
        <v>408</v>
      </c>
      <c r="I32" s="35" t="s">
        <v>408</v>
      </c>
      <c r="J32" s="35" t="s">
        <v>409</v>
      </c>
      <c r="K32" s="35" t="s">
        <v>409</v>
      </c>
      <c r="L32" s="35" t="s">
        <v>409</v>
      </c>
      <c r="M32" s="35" t="s">
        <v>409</v>
      </c>
      <c r="N32" s="35" t="s">
        <v>409</v>
      </c>
    </row>
    <row r="33" spans="3:14" ht="19.5" customHeight="1">
      <c r="C33" s="43" t="s">
        <v>961</v>
      </c>
      <c r="D33" s="17" t="s">
        <v>997</v>
      </c>
      <c r="E33" s="35" t="s">
        <v>408</v>
      </c>
      <c r="F33" s="35" t="s">
        <v>408</v>
      </c>
      <c r="G33" s="35" t="s">
        <v>408</v>
      </c>
      <c r="H33" s="35" t="s">
        <v>408</v>
      </c>
      <c r="I33" s="35" t="s">
        <v>408</v>
      </c>
      <c r="J33" s="35" t="s">
        <v>409</v>
      </c>
      <c r="K33" s="35" t="s">
        <v>409</v>
      </c>
      <c r="L33" s="35" t="s">
        <v>408</v>
      </c>
      <c r="M33" s="35" t="s">
        <v>408</v>
      </c>
      <c r="N33" s="35" t="s">
        <v>408</v>
      </c>
    </row>
    <row r="34" spans="3:14" ht="19.5" customHeight="1">
      <c r="C34" s="43" t="s">
        <v>1017</v>
      </c>
      <c r="D34" s="17" t="s">
        <v>1018</v>
      </c>
      <c r="E34" s="35" t="s">
        <v>409</v>
      </c>
      <c r="F34" s="35" t="s">
        <v>409</v>
      </c>
      <c r="G34" s="35" t="s">
        <v>409</v>
      </c>
      <c r="H34" s="35" t="s">
        <v>409</v>
      </c>
      <c r="I34" s="35" t="s">
        <v>409</v>
      </c>
      <c r="J34" s="35" t="s">
        <v>409</v>
      </c>
      <c r="K34" s="35" t="s">
        <v>409</v>
      </c>
      <c r="L34" s="35" t="s">
        <v>408</v>
      </c>
      <c r="M34" s="35" t="s">
        <v>409</v>
      </c>
      <c r="N34" s="35" t="s">
        <v>409</v>
      </c>
    </row>
    <row r="35" spans="3:14" ht="19.5" customHeight="1">
      <c r="C35" s="43" t="s">
        <v>22</v>
      </c>
      <c r="D35" s="17" t="s">
        <v>998</v>
      </c>
      <c r="E35" s="35" t="s">
        <v>408</v>
      </c>
      <c r="F35" s="35" t="s">
        <v>408</v>
      </c>
      <c r="G35" s="35" t="s">
        <v>408</v>
      </c>
      <c r="H35" s="35" t="s">
        <v>408</v>
      </c>
      <c r="I35" s="35" t="s">
        <v>408</v>
      </c>
      <c r="J35" s="35" t="s">
        <v>409</v>
      </c>
      <c r="K35" s="35" t="s">
        <v>409</v>
      </c>
      <c r="L35" s="35" t="s">
        <v>409</v>
      </c>
      <c r="M35" s="35" t="s">
        <v>409</v>
      </c>
      <c r="N35" s="35" t="s">
        <v>409</v>
      </c>
    </row>
    <row r="36" spans="3:14" ht="19.5" customHeight="1">
      <c r="C36" s="43" t="s">
        <v>972</v>
      </c>
      <c r="D36" s="17" t="s">
        <v>1003</v>
      </c>
      <c r="E36" s="35" t="s">
        <v>408</v>
      </c>
      <c r="F36" s="35" t="s">
        <v>408</v>
      </c>
      <c r="G36" s="35" t="s">
        <v>408</v>
      </c>
      <c r="H36" s="35" t="s">
        <v>408</v>
      </c>
      <c r="I36" s="35" t="s">
        <v>408</v>
      </c>
      <c r="J36" s="35" t="s">
        <v>408</v>
      </c>
      <c r="K36" s="35" t="s">
        <v>409</v>
      </c>
      <c r="L36" s="35" t="s">
        <v>408</v>
      </c>
      <c r="M36" s="35" t="s">
        <v>408</v>
      </c>
      <c r="N36" s="35" t="s">
        <v>408</v>
      </c>
    </row>
    <row r="37" spans="3:14" ht="19.5" customHeight="1">
      <c r="C37" s="43" t="s">
        <v>967</v>
      </c>
      <c r="D37" s="17" t="s">
        <v>1482</v>
      </c>
      <c r="E37" s="35" t="s">
        <v>408</v>
      </c>
      <c r="F37" s="35" t="s">
        <v>408</v>
      </c>
      <c r="G37" s="35" t="s">
        <v>408</v>
      </c>
      <c r="H37" s="35" t="s">
        <v>408</v>
      </c>
      <c r="I37" s="35" t="s">
        <v>408</v>
      </c>
      <c r="J37" s="35" t="s">
        <v>408</v>
      </c>
      <c r="K37" s="35" t="s">
        <v>409</v>
      </c>
      <c r="L37" s="35" t="s">
        <v>409</v>
      </c>
      <c r="M37" s="35" t="s">
        <v>408</v>
      </c>
      <c r="N37" s="35" t="s">
        <v>409</v>
      </c>
    </row>
    <row r="38" spans="3:14" ht="19.5" customHeight="1">
      <c r="C38" s="43" t="s">
        <v>305</v>
      </c>
      <c r="D38" s="17" t="s">
        <v>1007</v>
      </c>
      <c r="E38" s="35" t="s">
        <v>409</v>
      </c>
      <c r="F38" s="35" t="s">
        <v>409</v>
      </c>
      <c r="G38" s="35" t="s">
        <v>409</v>
      </c>
      <c r="H38" s="35" t="s">
        <v>408</v>
      </c>
      <c r="I38" s="35" t="s">
        <v>408</v>
      </c>
      <c r="J38" s="35" t="s">
        <v>409</v>
      </c>
      <c r="K38" s="35" t="s">
        <v>409</v>
      </c>
      <c r="L38" s="35" t="s">
        <v>409</v>
      </c>
      <c r="M38" s="35" t="s">
        <v>409</v>
      </c>
      <c r="N38" s="35" t="s">
        <v>409</v>
      </c>
    </row>
    <row r="39" spans="3:14" ht="19.5" customHeight="1">
      <c r="C39" s="43" t="s">
        <v>1006</v>
      </c>
      <c r="D39" s="17" t="s">
        <v>1008</v>
      </c>
      <c r="E39" s="35" t="s">
        <v>409</v>
      </c>
      <c r="F39" s="35" t="s">
        <v>409</v>
      </c>
      <c r="G39" s="35" t="s">
        <v>409</v>
      </c>
      <c r="H39" s="35" t="s">
        <v>408</v>
      </c>
      <c r="I39" s="35" t="s">
        <v>409</v>
      </c>
      <c r="J39" s="35" t="s">
        <v>409</v>
      </c>
      <c r="K39" s="35" t="s">
        <v>409</v>
      </c>
      <c r="L39" s="35" t="s">
        <v>409</v>
      </c>
      <c r="M39" s="35" t="s">
        <v>409</v>
      </c>
      <c r="N39" s="35" t="s">
        <v>409</v>
      </c>
    </row>
    <row r="40" spans="3:14" ht="19.5" customHeight="1">
      <c r="C40" s="17" t="s">
        <v>13</v>
      </c>
      <c r="D40" s="17" t="s">
        <v>1009</v>
      </c>
      <c r="E40" s="35" t="s">
        <v>409</v>
      </c>
      <c r="F40" s="35" t="s">
        <v>409</v>
      </c>
      <c r="G40" s="35" t="s">
        <v>409</v>
      </c>
      <c r="H40" s="18" t="s">
        <v>408</v>
      </c>
      <c r="I40" s="35" t="s">
        <v>408</v>
      </c>
      <c r="J40" s="35" t="s">
        <v>409</v>
      </c>
      <c r="K40" s="35" t="s">
        <v>409</v>
      </c>
      <c r="L40" s="35" t="s">
        <v>409</v>
      </c>
      <c r="M40" s="35" t="s">
        <v>409</v>
      </c>
      <c r="N40" s="35" t="s">
        <v>409</v>
      </c>
    </row>
    <row r="41" spans="3:14" ht="19.5" customHeight="1">
      <c r="C41" s="43" t="s">
        <v>59</v>
      </c>
      <c r="D41" s="17" t="s">
        <v>1315</v>
      </c>
      <c r="E41" s="35" t="s">
        <v>409</v>
      </c>
      <c r="F41" s="35" t="s">
        <v>409</v>
      </c>
      <c r="G41" s="35" t="s">
        <v>409</v>
      </c>
      <c r="H41" s="35" t="s">
        <v>1010</v>
      </c>
      <c r="I41" s="35" t="s">
        <v>409</v>
      </c>
      <c r="J41" s="35" t="s">
        <v>409</v>
      </c>
      <c r="K41" s="35" t="s">
        <v>409</v>
      </c>
      <c r="L41" s="35" t="s">
        <v>409</v>
      </c>
      <c r="M41" s="35" t="s">
        <v>409</v>
      </c>
      <c r="N41" s="35" t="s">
        <v>409</v>
      </c>
    </row>
    <row r="42" spans="3:14" ht="19.5" customHeight="1">
      <c r="C42" s="43" t="s">
        <v>973</v>
      </c>
      <c r="D42" s="17" t="s">
        <v>1011</v>
      </c>
      <c r="E42" s="35" t="s">
        <v>409</v>
      </c>
      <c r="F42" s="35" t="s">
        <v>409</v>
      </c>
      <c r="G42" s="35" t="s">
        <v>409</v>
      </c>
      <c r="H42" s="35" t="s">
        <v>409</v>
      </c>
      <c r="I42" s="35" t="s">
        <v>409</v>
      </c>
      <c r="J42" s="35" t="s">
        <v>408</v>
      </c>
      <c r="K42" s="35" t="s">
        <v>408</v>
      </c>
      <c r="L42" s="35" t="s">
        <v>409</v>
      </c>
      <c r="M42" s="35" t="s">
        <v>409</v>
      </c>
      <c r="N42" s="35" t="s">
        <v>409</v>
      </c>
    </row>
    <row r="43" spans="3:14" ht="19.5" customHeight="1">
      <c r="C43" s="43" t="s">
        <v>974</v>
      </c>
      <c r="D43" s="17" t="s">
        <v>1012</v>
      </c>
      <c r="E43" s="35" t="s">
        <v>409</v>
      </c>
      <c r="F43" s="35" t="s">
        <v>409</v>
      </c>
      <c r="G43" s="35" t="s">
        <v>409</v>
      </c>
      <c r="H43" s="35" t="s">
        <v>408</v>
      </c>
      <c r="I43" s="35" t="s">
        <v>409</v>
      </c>
      <c r="J43" s="35" t="s">
        <v>408</v>
      </c>
      <c r="K43" s="35" t="s">
        <v>409</v>
      </c>
      <c r="L43" s="35" t="s">
        <v>408</v>
      </c>
      <c r="M43" s="35" t="s">
        <v>408</v>
      </c>
      <c r="N43" s="35" t="s">
        <v>408</v>
      </c>
    </row>
    <row r="44" spans="3:14" ht="19.5" customHeight="1">
      <c r="C44" s="43" t="s">
        <v>1019</v>
      </c>
      <c r="D44" s="17" t="s">
        <v>1020</v>
      </c>
      <c r="E44" s="35" t="s">
        <v>409</v>
      </c>
      <c r="F44" s="35" t="s">
        <v>409</v>
      </c>
      <c r="G44" s="35" t="s">
        <v>409</v>
      </c>
      <c r="H44" s="35" t="s">
        <v>408</v>
      </c>
      <c r="I44" s="35" t="s">
        <v>409</v>
      </c>
      <c r="J44" s="35" t="s">
        <v>408</v>
      </c>
      <c r="K44" s="35" t="s">
        <v>409</v>
      </c>
      <c r="L44" s="35" t="s">
        <v>408</v>
      </c>
      <c r="M44" s="35" t="s">
        <v>409</v>
      </c>
      <c r="N44" s="35" t="s">
        <v>408</v>
      </c>
    </row>
    <row r="45" spans="3:14" ht="19.5" customHeight="1">
      <c r="C45" s="43" t="s">
        <v>976</v>
      </c>
      <c r="D45" s="17" t="s">
        <v>1015</v>
      </c>
      <c r="E45" s="35" t="s">
        <v>409</v>
      </c>
      <c r="F45" s="35" t="s">
        <v>409</v>
      </c>
      <c r="G45" s="35" t="s">
        <v>409</v>
      </c>
      <c r="H45" s="35" t="s">
        <v>409</v>
      </c>
      <c r="I45" s="35" t="s">
        <v>409</v>
      </c>
      <c r="J45" s="35" t="s">
        <v>409</v>
      </c>
      <c r="K45" s="35" t="s">
        <v>408</v>
      </c>
      <c r="L45" s="35" t="s">
        <v>409</v>
      </c>
      <c r="M45" s="35" t="s">
        <v>409</v>
      </c>
      <c r="N45" s="35" t="s">
        <v>409</v>
      </c>
    </row>
    <row r="46" spans="3:14" ht="19.5" customHeight="1">
      <c r="C46" s="43" t="s">
        <v>975</v>
      </c>
      <c r="D46" s="17" t="s">
        <v>1014</v>
      </c>
      <c r="E46" s="35" t="s">
        <v>409</v>
      </c>
      <c r="F46" s="35" t="s">
        <v>409</v>
      </c>
      <c r="G46" s="35" t="s">
        <v>409</v>
      </c>
      <c r="H46" s="35" t="s">
        <v>409</v>
      </c>
      <c r="I46" s="35" t="s">
        <v>409</v>
      </c>
      <c r="J46" s="35" t="s">
        <v>409</v>
      </c>
      <c r="K46" s="35" t="s">
        <v>408</v>
      </c>
      <c r="L46" s="35" t="s">
        <v>409</v>
      </c>
      <c r="M46" s="35" t="s">
        <v>409</v>
      </c>
      <c r="N46" s="35" t="s">
        <v>409</v>
      </c>
    </row>
    <row r="47" spans="3:14" ht="19.5" customHeight="1">
      <c r="C47" s="43" t="s">
        <v>977</v>
      </c>
      <c r="D47" s="17" t="s">
        <v>1016</v>
      </c>
      <c r="E47" s="35" t="s">
        <v>409</v>
      </c>
      <c r="F47" s="35" t="s">
        <v>409</v>
      </c>
      <c r="G47" s="35" t="s">
        <v>409</v>
      </c>
      <c r="H47" s="35" t="s">
        <v>409</v>
      </c>
      <c r="I47" s="35" t="s">
        <v>409</v>
      </c>
      <c r="J47" s="35" t="s">
        <v>409</v>
      </c>
      <c r="K47" s="35" t="s">
        <v>978</v>
      </c>
      <c r="L47" s="35" t="s">
        <v>409</v>
      </c>
      <c r="M47" s="35" t="s">
        <v>409</v>
      </c>
      <c r="N47" s="35" t="s">
        <v>409</v>
      </c>
    </row>
    <row r="48" spans="3:14" ht="19.5" customHeight="1">
      <c r="C48" s="43" t="s">
        <v>964</v>
      </c>
      <c r="D48" s="17" t="s">
        <v>1000</v>
      </c>
      <c r="E48" s="35" t="s">
        <v>408</v>
      </c>
      <c r="F48" s="35" t="s">
        <v>408</v>
      </c>
      <c r="G48" s="35" t="s">
        <v>408</v>
      </c>
      <c r="H48" s="35" t="s">
        <v>408</v>
      </c>
      <c r="I48" s="35" t="s">
        <v>408</v>
      </c>
      <c r="J48" s="35" t="s">
        <v>408</v>
      </c>
      <c r="K48" s="35" t="s">
        <v>408</v>
      </c>
      <c r="L48" s="35" t="s">
        <v>408</v>
      </c>
      <c r="M48" s="35" t="s">
        <v>408</v>
      </c>
      <c r="N48" s="35" t="s">
        <v>408</v>
      </c>
    </row>
    <row r="49" spans="2:14" ht="19.5" customHeight="1">
      <c r="C49" s="43" t="s">
        <v>963</v>
      </c>
      <c r="D49" s="17" t="s">
        <v>999</v>
      </c>
      <c r="E49" s="35" t="s">
        <v>408</v>
      </c>
      <c r="F49" s="35" t="s">
        <v>408</v>
      </c>
      <c r="G49" s="35" t="s">
        <v>408</v>
      </c>
      <c r="H49" s="35" t="s">
        <v>408</v>
      </c>
      <c r="I49" s="35" t="s">
        <v>408</v>
      </c>
      <c r="J49" s="35" t="s">
        <v>408</v>
      </c>
      <c r="K49" s="35" t="s">
        <v>408</v>
      </c>
      <c r="L49" s="35" t="s">
        <v>408</v>
      </c>
      <c r="M49" s="35" t="s">
        <v>408</v>
      </c>
      <c r="N49" s="35" t="s">
        <v>408</v>
      </c>
    </row>
    <row r="50" spans="2:14" ht="19.5" customHeight="1">
      <c r="C50" s="43" t="s">
        <v>966</v>
      </c>
      <c r="D50" s="17" t="s">
        <v>1002</v>
      </c>
      <c r="E50" s="35" t="s">
        <v>408</v>
      </c>
      <c r="F50" s="35" t="s">
        <v>408</v>
      </c>
      <c r="G50" s="35" t="s">
        <v>408</v>
      </c>
      <c r="H50" s="35" t="s">
        <v>408</v>
      </c>
      <c r="I50" s="35" t="s">
        <v>408</v>
      </c>
      <c r="J50" s="35" t="s">
        <v>408</v>
      </c>
      <c r="K50" s="35" t="s">
        <v>408</v>
      </c>
      <c r="L50" s="35" t="s">
        <v>408</v>
      </c>
      <c r="M50" s="35" t="s">
        <v>408</v>
      </c>
      <c r="N50" s="35" t="s">
        <v>408</v>
      </c>
    </row>
    <row r="51" spans="2:14" ht="19.5" customHeight="1">
      <c r="C51" s="43" t="s">
        <v>965</v>
      </c>
      <c r="D51" s="17" t="s">
        <v>1001</v>
      </c>
      <c r="E51" s="35" t="s">
        <v>408</v>
      </c>
      <c r="F51" s="35" t="s">
        <v>408</v>
      </c>
      <c r="G51" s="35" t="s">
        <v>970</v>
      </c>
      <c r="H51" s="35" t="s">
        <v>408</v>
      </c>
      <c r="I51" s="35" t="s">
        <v>408</v>
      </c>
      <c r="J51" s="35" t="s">
        <v>408</v>
      </c>
      <c r="K51" s="35" t="s">
        <v>408</v>
      </c>
      <c r="L51" s="35" t="s">
        <v>408</v>
      </c>
      <c r="M51" s="35" t="s">
        <v>408</v>
      </c>
      <c r="N51" s="35" t="s">
        <v>408</v>
      </c>
    </row>
    <row r="52" spans="2:14" ht="19.5" customHeight="1">
      <c r="C52" s="43" t="s">
        <v>306</v>
      </c>
      <c r="D52" s="17" t="s">
        <v>1005</v>
      </c>
      <c r="E52" s="35" t="s">
        <v>409</v>
      </c>
      <c r="F52" s="35" t="s">
        <v>409</v>
      </c>
      <c r="G52" s="35" t="s">
        <v>970</v>
      </c>
      <c r="H52" s="35" t="s">
        <v>969</v>
      </c>
      <c r="I52" s="35" t="s">
        <v>409</v>
      </c>
      <c r="J52" s="35" t="s">
        <v>409</v>
      </c>
      <c r="K52" s="35" t="s">
        <v>409</v>
      </c>
      <c r="L52" s="35" t="s">
        <v>409</v>
      </c>
      <c r="M52" s="35" t="s">
        <v>409</v>
      </c>
      <c r="N52" s="35" t="s">
        <v>409</v>
      </c>
    </row>
    <row r="53" spans="2:14" ht="19.5" customHeight="1">
      <c r="C53" s="43" t="s">
        <v>363</v>
      </c>
      <c r="D53" s="17" t="s">
        <v>1013</v>
      </c>
      <c r="E53" s="35" t="s">
        <v>409</v>
      </c>
      <c r="F53" s="35" t="s">
        <v>409</v>
      </c>
      <c r="G53" s="35" t="s">
        <v>970</v>
      </c>
      <c r="H53" s="35" t="s">
        <v>969</v>
      </c>
      <c r="I53" s="35" t="s">
        <v>409</v>
      </c>
      <c r="J53" s="35" t="s">
        <v>409</v>
      </c>
      <c r="K53" s="35" t="s">
        <v>409</v>
      </c>
      <c r="L53" s="35" t="s">
        <v>409</v>
      </c>
      <c r="M53" s="35" t="s">
        <v>409</v>
      </c>
      <c r="N53" s="35" t="s">
        <v>409</v>
      </c>
    </row>
    <row r="54" spans="2:14" ht="19.5" customHeight="1">
      <c r="C54" s="43" t="s">
        <v>410</v>
      </c>
      <c r="D54" s="17" t="s">
        <v>1466</v>
      </c>
      <c r="E54" s="35" t="s">
        <v>408</v>
      </c>
      <c r="F54" s="35" t="s">
        <v>408</v>
      </c>
      <c r="G54" s="35" t="s">
        <v>408</v>
      </c>
      <c r="H54" s="35" t="s">
        <v>408</v>
      </c>
      <c r="I54" s="35" t="s">
        <v>408</v>
      </c>
      <c r="J54" s="35" t="s">
        <v>408</v>
      </c>
      <c r="K54" s="35" t="s">
        <v>408</v>
      </c>
      <c r="L54" s="35" t="s">
        <v>408</v>
      </c>
      <c r="M54" s="35" t="s">
        <v>408</v>
      </c>
      <c r="N54" s="35" t="s">
        <v>408</v>
      </c>
    </row>
    <row r="55" spans="2:14" ht="19.5" customHeight="1">
      <c r="B55" s="44"/>
      <c r="C55" s="45" t="s">
        <v>968</v>
      </c>
      <c r="D55" s="44" t="s">
        <v>1004</v>
      </c>
      <c r="E55" s="38" t="s">
        <v>408</v>
      </c>
      <c r="F55" s="38" t="s">
        <v>408</v>
      </c>
      <c r="G55" s="38" t="s">
        <v>408</v>
      </c>
      <c r="H55" s="38" t="s">
        <v>408</v>
      </c>
      <c r="I55" s="38" t="s">
        <v>408</v>
      </c>
      <c r="J55" s="38" t="s">
        <v>408</v>
      </c>
      <c r="K55" s="38" t="s">
        <v>408</v>
      </c>
      <c r="L55" s="38" t="s">
        <v>408</v>
      </c>
      <c r="M55" s="38" t="s">
        <v>408</v>
      </c>
      <c r="N55" s="38" t="s">
        <v>408</v>
      </c>
    </row>
    <row r="56" spans="2:14" ht="19.5" customHeight="1">
      <c r="B56" s="17" t="s">
        <v>936</v>
      </c>
      <c r="C56" s="43" t="s">
        <v>938</v>
      </c>
      <c r="D56" s="17" t="s">
        <v>1355</v>
      </c>
      <c r="E56" s="35" t="s">
        <v>408</v>
      </c>
      <c r="F56" s="35" t="s">
        <v>409</v>
      </c>
      <c r="G56" s="35" t="s">
        <v>409</v>
      </c>
      <c r="H56" s="35" t="s">
        <v>409</v>
      </c>
      <c r="I56" s="35" t="s">
        <v>409</v>
      </c>
      <c r="J56" s="35" t="s">
        <v>409</v>
      </c>
      <c r="K56" s="35" t="s">
        <v>409</v>
      </c>
      <c r="L56" s="35" t="s">
        <v>409</v>
      </c>
      <c r="M56" s="35" t="s">
        <v>409</v>
      </c>
      <c r="N56" s="35" t="s">
        <v>409</v>
      </c>
    </row>
    <row r="57" spans="2:14" ht="19.5" customHeight="1">
      <c r="C57" s="43" t="s">
        <v>994</v>
      </c>
      <c r="D57" s="17" t="s">
        <v>1336</v>
      </c>
      <c r="E57" s="35" t="s">
        <v>408</v>
      </c>
      <c r="F57" s="35" t="s">
        <v>408</v>
      </c>
      <c r="G57" s="35" t="s">
        <v>408</v>
      </c>
      <c r="H57" s="35" t="s">
        <v>408</v>
      </c>
      <c r="I57" s="35" t="s">
        <v>408</v>
      </c>
      <c r="J57" s="35" t="s">
        <v>408</v>
      </c>
      <c r="K57" s="35" t="s">
        <v>408</v>
      </c>
      <c r="L57" s="35" t="s">
        <v>408</v>
      </c>
      <c r="M57" s="35" t="s">
        <v>408</v>
      </c>
      <c r="N57" s="35" t="s">
        <v>408</v>
      </c>
    </row>
    <row r="58" spans="2:14" ht="19.5" customHeight="1">
      <c r="C58" s="43" t="s">
        <v>937</v>
      </c>
      <c r="D58" s="17" t="s">
        <v>990</v>
      </c>
      <c r="E58" s="35" t="s">
        <v>409</v>
      </c>
      <c r="F58" s="35" t="s">
        <v>408</v>
      </c>
      <c r="G58" s="35" t="s">
        <v>408</v>
      </c>
      <c r="H58" s="35" t="s">
        <v>408</v>
      </c>
      <c r="I58" s="35" t="s">
        <v>408</v>
      </c>
      <c r="J58" s="35" t="s">
        <v>408</v>
      </c>
      <c r="K58" s="35" t="s">
        <v>408</v>
      </c>
      <c r="L58" s="35" t="s">
        <v>408</v>
      </c>
      <c r="M58" s="35" t="s">
        <v>408</v>
      </c>
      <c r="N58" s="35" t="s">
        <v>408</v>
      </c>
    </row>
    <row r="59" spans="2:14" ht="19.5" customHeight="1">
      <c r="C59" s="43" t="s">
        <v>991</v>
      </c>
      <c r="D59" s="17" t="s">
        <v>1356</v>
      </c>
      <c r="E59" s="35" t="s">
        <v>409</v>
      </c>
      <c r="F59" s="35" t="s">
        <v>408</v>
      </c>
      <c r="G59" s="35" t="s">
        <v>408</v>
      </c>
      <c r="H59" s="35" t="s">
        <v>408</v>
      </c>
      <c r="I59" s="35" t="s">
        <v>408</v>
      </c>
      <c r="J59" s="35" t="s">
        <v>408</v>
      </c>
      <c r="K59" s="35" t="s">
        <v>408</v>
      </c>
      <c r="L59" s="35" t="s">
        <v>408</v>
      </c>
      <c r="M59" s="35" t="s">
        <v>408</v>
      </c>
      <c r="N59" s="35" t="s">
        <v>408</v>
      </c>
    </row>
    <row r="60" spans="2:14" ht="19.5" customHeight="1">
      <c r="C60" s="43" t="s">
        <v>992</v>
      </c>
      <c r="D60" s="17" t="s">
        <v>1357</v>
      </c>
      <c r="E60" s="35" t="s">
        <v>409</v>
      </c>
      <c r="F60" s="35" t="s">
        <v>408</v>
      </c>
      <c r="G60" s="35" t="s">
        <v>408</v>
      </c>
      <c r="H60" s="35" t="s">
        <v>408</v>
      </c>
      <c r="I60" s="35" t="s">
        <v>408</v>
      </c>
      <c r="J60" s="35" t="s">
        <v>408</v>
      </c>
      <c r="K60" s="35" t="s">
        <v>408</v>
      </c>
      <c r="L60" s="35" t="s">
        <v>408</v>
      </c>
      <c r="M60" s="35" t="s">
        <v>408</v>
      </c>
      <c r="N60" s="35" t="s">
        <v>408</v>
      </c>
    </row>
    <row r="61" spans="2:14" ht="19.5" customHeight="1">
      <c r="C61" s="43" t="s">
        <v>1365</v>
      </c>
      <c r="D61" s="17" t="s">
        <v>1366</v>
      </c>
      <c r="E61" s="35" t="s">
        <v>408</v>
      </c>
      <c r="F61" s="35" t="s">
        <v>408</v>
      </c>
      <c r="G61" s="35" t="s">
        <v>408</v>
      </c>
      <c r="H61" s="35" t="s">
        <v>409</v>
      </c>
      <c r="I61" s="35" t="s">
        <v>409</v>
      </c>
      <c r="J61" s="35" t="s">
        <v>409</v>
      </c>
      <c r="K61" s="35" t="s">
        <v>409</v>
      </c>
      <c r="L61" s="35" t="s">
        <v>409</v>
      </c>
      <c r="M61" s="35" t="s">
        <v>409</v>
      </c>
      <c r="N61" s="35" t="s">
        <v>409</v>
      </c>
    </row>
    <row r="62" spans="2:14" ht="19.5" customHeight="1">
      <c r="C62" s="43" t="s">
        <v>941</v>
      </c>
      <c r="D62" s="50" t="s">
        <v>1359</v>
      </c>
      <c r="E62" s="35" t="s">
        <v>409</v>
      </c>
      <c r="F62" s="35" t="s">
        <v>409</v>
      </c>
      <c r="G62" s="35" t="s">
        <v>409</v>
      </c>
      <c r="H62" s="35" t="s">
        <v>408</v>
      </c>
      <c r="I62" s="35" t="s">
        <v>408</v>
      </c>
      <c r="J62" s="35" t="s">
        <v>409</v>
      </c>
      <c r="K62" s="35" t="s">
        <v>409</v>
      </c>
      <c r="L62" s="35" t="s">
        <v>409</v>
      </c>
      <c r="M62" s="35" t="s">
        <v>409</v>
      </c>
      <c r="N62" s="35" t="s">
        <v>409</v>
      </c>
    </row>
    <row r="63" spans="2:14" ht="19.5" customHeight="1">
      <c r="C63" s="43" t="s">
        <v>940</v>
      </c>
      <c r="D63" s="17" t="s">
        <v>1363</v>
      </c>
      <c r="E63" s="35" t="s">
        <v>409</v>
      </c>
      <c r="F63" s="35" t="s">
        <v>409</v>
      </c>
      <c r="G63" s="35" t="s">
        <v>409</v>
      </c>
      <c r="H63" s="35" t="s">
        <v>409</v>
      </c>
      <c r="I63" s="35" t="s">
        <v>409</v>
      </c>
      <c r="J63" s="35" t="s">
        <v>409</v>
      </c>
      <c r="K63" s="35" t="s">
        <v>409</v>
      </c>
      <c r="L63" s="35" t="s">
        <v>408</v>
      </c>
      <c r="M63" s="35" t="s">
        <v>409</v>
      </c>
      <c r="N63" s="35" t="s">
        <v>409</v>
      </c>
    </row>
    <row r="64" spans="2:14" ht="19.5" customHeight="1">
      <c r="C64" s="43"/>
    </row>
    <row r="65" spans="3:4" ht="19.5" customHeight="1">
      <c r="C65" s="43"/>
      <c r="D65" s="17" t="s">
        <v>1380</v>
      </c>
    </row>
    <row r="66" spans="3:4" ht="19.5" customHeight="1">
      <c r="C66" s="43"/>
      <c r="D66" s="17" t="s">
        <v>1361</v>
      </c>
    </row>
    <row r="67" spans="3:4" ht="19.5" customHeight="1">
      <c r="C67" s="43"/>
      <c r="D67" s="17" t="s">
        <v>1353</v>
      </c>
    </row>
    <row r="68" spans="3:4" ht="19.5" customHeight="1">
      <c r="D68" s="17" t="s">
        <v>1396</v>
      </c>
    </row>
    <row r="69" spans="3:4" ht="19.5" customHeight="1">
      <c r="D69" s="17" t="s">
        <v>993</v>
      </c>
    </row>
    <row r="70" spans="3:4" ht="19.5" customHeight="1">
      <c r="D70" s="17" t="s">
        <v>1354</v>
      </c>
    </row>
    <row r="71" spans="3:4" ht="19.5" customHeight="1">
      <c r="D71" s="17" t="s">
        <v>1367</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88CF-B10D-4396-A135-221C75594C1A}">
  <sheetPr>
    <tabColor rgb="FFC00000"/>
  </sheetPr>
  <dimension ref="B2:C11"/>
  <sheetViews>
    <sheetView showGridLines="0" workbookViewId="0"/>
  </sheetViews>
  <sheetFormatPr defaultRowHeight="18"/>
  <cols>
    <col min="3" max="3" width="9" bestFit="1" customWidth="1"/>
  </cols>
  <sheetData>
    <row r="2" spans="2:3">
      <c r="B2" s="15"/>
      <c r="C2" t="s">
        <v>1334</v>
      </c>
    </row>
    <row r="3" spans="2:3">
      <c r="B3" s="93"/>
      <c r="C3" t="s">
        <v>1333</v>
      </c>
    </row>
    <row r="4" spans="2:3">
      <c r="B4" s="21"/>
      <c r="C4" t="s">
        <v>1332</v>
      </c>
    </row>
    <row r="5" spans="2:3">
      <c r="B5" s="89"/>
      <c r="C5" t="s">
        <v>1335</v>
      </c>
    </row>
    <row r="6" spans="2:3">
      <c r="B6" s="72"/>
      <c r="C6" t="s">
        <v>1364</v>
      </c>
    </row>
    <row r="8" spans="2:3">
      <c r="B8" s="367" t="s">
        <v>1484</v>
      </c>
    </row>
    <row r="9" spans="2:3">
      <c r="B9" s="367" t="s">
        <v>1485</v>
      </c>
    </row>
    <row r="10" spans="2:3">
      <c r="B10" s="368" t="s">
        <v>1486</v>
      </c>
    </row>
    <row r="11" spans="2:3">
      <c r="B11" s="368" t="s">
        <v>1487</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CB4F9-B647-413C-B369-D1766768DF4E}">
  <sheetPr>
    <tabColor rgb="FF136B77"/>
  </sheetPr>
  <dimension ref="A1:H1048554"/>
  <sheetViews>
    <sheetView showGridLines="0" zoomScale="90" zoomScaleNormal="90" workbookViewId="0">
      <pane xSplit="5" ySplit="1" topLeftCell="F2" activePane="bottomRight" state="frozen"/>
      <selection pane="topRight" activeCell="D1" sqref="D1"/>
      <selection pane="bottomLeft" activeCell="A2" sqref="A2"/>
      <selection pane="bottomRight" activeCell="F2" sqref="F2"/>
    </sheetView>
  </sheetViews>
  <sheetFormatPr defaultColWidth="9" defaultRowHeight="14.4"/>
  <cols>
    <col min="1" max="1" width="11.3984375" style="18" customWidth="1"/>
    <col min="2" max="2" width="13.09765625" style="18" customWidth="1"/>
    <col min="3" max="3" width="20.09765625" style="18" bestFit="1" customWidth="1"/>
    <col min="4" max="4" width="91.3984375" style="17" customWidth="1"/>
    <col min="5" max="5" width="9" style="18" customWidth="1"/>
    <col min="6" max="7" width="46.3984375" style="18" customWidth="1"/>
    <col min="8" max="16384" width="9" style="1"/>
  </cols>
  <sheetData>
    <row r="1" spans="1:8" ht="19.5" customHeight="1">
      <c r="A1" s="11" t="s">
        <v>19</v>
      </c>
      <c r="B1" s="11" t="s">
        <v>20</v>
      </c>
      <c r="C1" s="11" t="s">
        <v>21</v>
      </c>
      <c r="D1" s="12" t="s">
        <v>572</v>
      </c>
      <c r="E1" s="12" t="s">
        <v>15</v>
      </c>
      <c r="F1" s="12" t="s">
        <v>581</v>
      </c>
      <c r="G1" s="12" t="s">
        <v>14</v>
      </c>
    </row>
    <row r="2" spans="1:8" s="2" customFormat="1" ht="19.5" customHeight="1">
      <c r="A2" s="103" t="s">
        <v>91</v>
      </c>
      <c r="B2" s="103" t="s">
        <v>162</v>
      </c>
      <c r="C2" s="110" t="s">
        <v>158</v>
      </c>
      <c r="D2" s="111" t="s">
        <v>157</v>
      </c>
      <c r="E2" s="110" t="s">
        <v>17</v>
      </c>
      <c r="F2" s="186">
        <v>1234567890123</v>
      </c>
      <c r="G2" s="187"/>
    </row>
    <row r="3" spans="1:8" s="2" customFormat="1" ht="19.5" customHeight="1">
      <c r="A3" s="104" t="s">
        <v>91</v>
      </c>
      <c r="B3" s="104" t="s">
        <v>162</v>
      </c>
      <c r="C3" s="14" t="s">
        <v>160</v>
      </c>
      <c r="D3" s="13" t="s">
        <v>159</v>
      </c>
      <c r="E3" s="14" t="s">
        <v>17</v>
      </c>
      <c r="F3" s="73" t="s">
        <v>582</v>
      </c>
      <c r="G3" s="15"/>
    </row>
    <row r="4" spans="1:8" s="2" customFormat="1" ht="19.5" customHeight="1">
      <c r="A4" s="104" t="s">
        <v>91</v>
      </c>
      <c r="B4" s="104" t="s">
        <v>162</v>
      </c>
      <c r="C4" s="14" t="s">
        <v>95</v>
      </c>
      <c r="D4" s="13" t="s">
        <v>859</v>
      </c>
      <c r="E4" s="14" t="s">
        <v>34</v>
      </c>
      <c r="F4" s="74">
        <v>100</v>
      </c>
      <c r="G4" s="61"/>
    </row>
    <row r="5" spans="1:8" s="2" customFormat="1" ht="19.5" customHeight="1">
      <c r="A5" s="104" t="s">
        <v>91</v>
      </c>
      <c r="B5" s="104" t="s">
        <v>162</v>
      </c>
      <c r="C5" s="14" t="s">
        <v>1401</v>
      </c>
      <c r="D5" s="13" t="s">
        <v>161</v>
      </c>
      <c r="E5" s="14" t="s">
        <v>41</v>
      </c>
      <c r="F5" s="75">
        <v>25569</v>
      </c>
      <c r="G5" s="22"/>
    </row>
    <row r="6" spans="1:8" s="2" customFormat="1" ht="19.5" customHeight="1">
      <c r="A6" s="104" t="s">
        <v>91</v>
      </c>
      <c r="B6" s="104" t="s">
        <v>162</v>
      </c>
      <c r="C6" s="116" t="s">
        <v>731</v>
      </c>
      <c r="D6" s="115" t="s">
        <v>167</v>
      </c>
      <c r="E6" s="116" t="s">
        <v>18</v>
      </c>
      <c r="F6" s="118" t="s">
        <v>828</v>
      </c>
      <c r="G6" s="119"/>
      <c r="H6" s="28"/>
    </row>
    <row r="7" spans="1:8" s="2" customFormat="1" ht="19.5" customHeight="1">
      <c r="A7" s="104" t="s">
        <v>91</v>
      </c>
      <c r="B7" s="116" t="s">
        <v>92</v>
      </c>
      <c r="C7" s="14" t="s">
        <v>96</v>
      </c>
      <c r="D7" s="13" t="s">
        <v>163</v>
      </c>
      <c r="E7" s="14" t="s">
        <v>17</v>
      </c>
      <c r="F7" s="73" t="s">
        <v>831</v>
      </c>
      <c r="G7" s="15"/>
    </row>
    <row r="8" spans="1:8" s="2" customFormat="1" ht="19.5" customHeight="1">
      <c r="A8" s="104" t="s">
        <v>91</v>
      </c>
      <c r="B8" s="104" t="s">
        <v>92</v>
      </c>
      <c r="C8" s="14" t="s">
        <v>97</v>
      </c>
      <c r="D8" s="13" t="s">
        <v>164</v>
      </c>
      <c r="E8" s="14" t="s">
        <v>18</v>
      </c>
      <c r="F8" s="73" t="s">
        <v>432</v>
      </c>
      <c r="G8" s="15"/>
    </row>
    <row r="9" spans="1:8" ht="19.5" customHeight="1">
      <c r="A9" s="104" t="s">
        <v>91</v>
      </c>
      <c r="B9" s="104" t="s">
        <v>92</v>
      </c>
      <c r="C9" s="14" t="s">
        <v>98</v>
      </c>
      <c r="D9" s="13" t="s">
        <v>165</v>
      </c>
      <c r="E9" s="14" t="s">
        <v>17</v>
      </c>
      <c r="F9" s="73" t="s">
        <v>832</v>
      </c>
      <c r="G9" s="15"/>
    </row>
    <row r="10" spans="1:8" ht="19.5" customHeight="1">
      <c r="A10" s="104" t="s">
        <v>91</v>
      </c>
      <c r="B10" s="107" t="s">
        <v>92</v>
      </c>
      <c r="C10" s="14" t="s">
        <v>99</v>
      </c>
      <c r="D10" s="13" t="s">
        <v>1072</v>
      </c>
      <c r="E10" s="14" t="s">
        <v>17</v>
      </c>
      <c r="F10" s="73" t="s">
        <v>833</v>
      </c>
      <c r="G10" s="15"/>
    </row>
    <row r="11" spans="1:8" ht="19.5" customHeight="1">
      <c r="A11" s="104" t="s">
        <v>91</v>
      </c>
      <c r="B11" s="105" t="s">
        <v>168</v>
      </c>
      <c r="C11" s="101" t="s">
        <v>158</v>
      </c>
      <c r="D11" s="109" t="s">
        <v>207</v>
      </c>
      <c r="E11" s="101" t="s">
        <v>17</v>
      </c>
      <c r="F11" s="120">
        <v>2345678901234</v>
      </c>
      <c r="G11" s="121"/>
    </row>
    <row r="12" spans="1:8" ht="19.5" customHeight="1">
      <c r="A12" s="104" t="s">
        <v>91</v>
      </c>
      <c r="B12" s="104" t="s">
        <v>168</v>
      </c>
      <c r="C12" s="116" t="s">
        <v>160</v>
      </c>
      <c r="D12" s="115" t="s">
        <v>309</v>
      </c>
      <c r="E12" s="116" t="s">
        <v>17</v>
      </c>
      <c r="F12" s="126" t="s">
        <v>1381</v>
      </c>
      <c r="G12" s="119"/>
    </row>
    <row r="13" spans="1:8" ht="19.5" customHeight="1">
      <c r="A13" s="104" t="s">
        <v>91</v>
      </c>
      <c r="B13" s="116" t="s">
        <v>106</v>
      </c>
      <c r="C13" s="14" t="s">
        <v>104</v>
      </c>
      <c r="D13" s="13" t="s">
        <v>169</v>
      </c>
      <c r="E13" s="14" t="s">
        <v>17</v>
      </c>
      <c r="F13" s="73" t="s">
        <v>1382</v>
      </c>
      <c r="G13" s="15"/>
    </row>
    <row r="14" spans="1:8" ht="19.5" customHeight="1">
      <c r="A14" s="104" t="s">
        <v>91</v>
      </c>
      <c r="B14" s="104" t="s">
        <v>106</v>
      </c>
      <c r="C14" s="14" t="s">
        <v>358</v>
      </c>
      <c r="D14" s="13" t="s">
        <v>1461</v>
      </c>
      <c r="E14" s="14" t="s">
        <v>17</v>
      </c>
      <c r="F14" s="73" t="s">
        <v>856</v>
      </c>
      <c r="G14" s="15"/>
    </row>
    <row r="15" spans="1:8" ht="19.5" customHeight="1">
      <c r="A15" s="104" t="s">
        <v>91</v>
      </c>
      <c r="B15" s="107" t="s">
        <v>106</v>
      </c>
      <c r="C15" s="14" t="s">
        <v>105</v>
      </c>
      <c r="D15" s="13" t="s">
        <v>178</v>
      </c>
      <c r="E15" s="14" t="s">
        <v>156</v>
      </c>
      <c r="F15" s="76">
        <v>0.51</v>
      </c>
      <c r="G15" s="56"/>
    </row>
    <row r="16" spans="1:8" ht="19.5" customHeight="1">
      <c r="A16" s="104" t="s">
        <v>91</v>
      </c>
      <c r="B16" s="105" t="s">
        <v>107</v>
      </c>
      <c r="C16" s="101" t="s">
        <v>104</v>
      </c>
      <c r="D16" s="109" t="s">
        <v>170</v>
      </c>
      <c r="E16" s="101" t="s">
        <v>17</v>
      </c>
      <c r="F16" s="127" t="s">
        <v>1383</v>
      </c>
      <c r="G16" s="128"/>
    </row>
    <row r="17" spans="1:8" ht="19.5" customHeight="1">
      <c r="A17" s="104" t="s">
        <v>91</v>
      </c>
      <c r="B17" s="104" t="s">
        <v>107</v>
      </c>
      <c r="C17" s="14" t="s">
        <v>358</v>
      </c>
      <c r="D17" s="13" t="s">
        <v>1461</v>
      </c>
      <c r="E17" s="14" t="s">
        <v>17</v>
      </c>
      <c r="F17" s="73" t="s">
        <v>857</v>
      </c>
      <c r="G17" s="15"/>
    </row>
    <row r="18" spans="1:8" ht="19.5" customHeight="1">
      <c r="A18" s="104" t="s">
        <v>91</v>
      </c>
      <c r="B18" s="104" t="s">
        <v>107</v>
      </c>
      <c r="C18" s="116" t="s">
        <v>105</v>
      </c>
      <c r="D18" s="115" t="s">
        <v>177</v>
      </c>
      <c r="E18" s="116" t="s">
        <v>156</v>
      </c>
      <c r="F18" s="131">
        <v>0.24</v>
      </c>
      <c r="G18" s="132"/>
    </row>
    <row r="19" spans="1:8" ht="19.5" customHeight="1">
      <c r="A19" s="104" t="s">
        <v>91</v>
      </c>
      <c r="B19" s="116" t="s">
        <v>108</v>
      </c>
      <c r="C19" s="14" t="s">
        <v>104</v>
      </c>
      <c r="D19" s="13" t="s">
        <v>171</v>
      </c>
      <c r="E19" s="14" t="s">
        <v>17</v>
      </c>
      <c r="F19" s="73" t="s">
        <v>1384</v>
      </c>
      <c r="G19" s="15"/>
    </row>
    <row r="20" spans="1:8" ht="19.5" customHeight="1">
      <c r="A20" s="104" t="s">
        <v>91</v>
      </c>
      <c r="B20" s="104" t="s">
        <v>108</v>
      </c>
      <c r="C20" s="14" t="s">
        <v>358</v>
      </c>
      <c r="D20" s="13" t="s">
        <v>1461</v>
      </c>
      <c r="E20" s="14" t="s">
        <v>17</v>
      </c>
      <c r="F20" s="73" t="s">
        <v>858</v>
      </c>
      <c r="G20" s="15"/>
    </row>
    <row r="21" spans="1:8" ht="19.5" customHeight="1">
      <c r="A21" s="104" t="s">
        <v>91</v>
      </c>
      <c r="B21" s="107" t="s">
        <v>108</v>
      </c>
      <c r="C21" s="14" t="s">
        <v>105</v>
      </c>
      <c r="D21" s="13" t="s">
        <v>176</v>
      </c>
      <c r="E21" s="14" t="s">
        <v>156</v>
      </c>
      <c r="F21" s="76">
        <v>0.2</v>
      </c>
      <c r="G21" s="56"/>
    </row>
    <row r="22" spans="1:8" ht="19.5" customHeight="1">
      <c r="A22" s="104" t="s">
        <v>91</v>
      </c>
      <c r="B22" s="105" t="s">
        <v>109</v>
      </c>
      <c r="C22" s="101" t="s">
        <v>104</v>
      </c>
      <c r="D22" s="109" t="s">
        <v>172</v>
      </c>
      <c r="E22" s="101" t="s">
        <v>17</v>
      </c>
      <c r="F22" s="127" t="s">
        <v>1033</v>
      </c>
      <c r="G22" s="128"/>
    </row>
    <row r="23" spans="1:8" ht="19.5" customHeight="1">
      <c r="A23" s="104" t="s">
        <v>91</v>
      </c>
      <c r="B23" s="104" t="s">
        <v>109</v>
      </c>
      <c r="C23" s="14" t="s">
        <v>358</v>
      </c>
      <c r="D23" s="13" t="s">
        <v>1461</v>
      </c>
      <c r="E23" s="14" t="s">
        <v>17</v>
      </c>
      <c r="F23" s="77" t="s">
        <v>1034</v>
      </c>
      <c r="G23" s="15"/>
    </row>
    <row r="24" spans="1:8" ht="19.5" customHeight="1">
      <c r="A24" s="104" t="s">
        <v>91</v>
      </c>
      <c r="B24" s="104" t="s">
        <v>109</v>
      </c>
      <c r="C24" s="116" t="s">
        <v>105</v>
      </c>
      <c r="D24" s="115" t="s">
        <v>175</v>
      </c>
      <c r="E24" s="116" t="s">
        <v>156</v>
      </c>
      <c r="F24" s="131">
        <v>0.05</v>
      </c>
      <c r="G24" s="132"/>
    </row>
    <row r="25" spans="1:8" ht="19.5" customHeight="1">
      <c r="A25" s="104" t="s">
        <v>91</v>
      </c>
      <c r="B25" s="116" t="s">
        <v>110</v>
      </c>
      <c r="C25" s="14" t="s">
        <v>104</v>
      </c>
      <c r="D25" s="13" t="s">
        <v>173</v>
      </c>
      <c r="E25" s="14" t="s">
        <v>17</v>
      </c>
      <c r="F25" s="73" t="s">
        <v>855</v>
      </c>
      <c r="G25" s="15"/>
    </row>
    <row r="26" spans="1:8" ht="19.5" customHeight="1">
      <c r="A26" s="104" t="s">
        <v>91</v>
      </c>
      <c r="B26" s="104" t="s">
        <v>110</v>
      </c>
      <c r="C26" s="14" t="s">
        <v>358</v>
      </c>
      <c r="D26" s="13" t="s">
        <v>1461</v>
      </c>
      <c r="E26" s="14" t="s">
        <v>17</v>
      </c>
      <c r="F26" s="73" t="s">
        <v>855</v>
      </c>
      <c r="G26" s="15"/>
    </row>
    <row r="27" spans="1:8" ht="19.5" customHeight="1">
      <c r="A27" s="106" t="s">
        <v>91</v>
      </c>
      <c r="B27" s="106" t="s">
        <v>110</v>
      </c>
      <c r="C27" s="112" t="s">
        <v>105</v>
      </c>
      <c r="D27" s="113" t="s">
        <v>174</v>
      </c>
      <c r="E27" s="112" t="s">
        <v>156</v>
      </c>
      <c r="F27" s="129" t="s">
        <v>855</v>
      </c>
      <c r="G27" s="130"/>
    </row>
    <row r="28" spans="1:8" ht="19.5" customHeight="1">
      <c r="A28" s="182" t="s">
        <v>179</v>
      </c>
      <c r="B28" s="105" t="s">
        <v>118</v>
      </c>
      <c r="C28" s="101" t="s">
        <v>113</v>
      </c>
      <c r="D28" s="109" t="s">
        <v>180</v>
      </c>
      <c r="E28" s="101" t="s">
        <v>17</v>
      </c>
      <c r="F28" s="133" t="s">
        <v>843</v>
      </c>
      <c r="G28" s="134"/>
    </row>
    <row r="29" spans="1:8" ht="19.5" customHeight="1">
      <c r="A29" s="117" t="s">
        <v>179</v>
      </c>
      <c r="B29" s="104" t="s">
        <v>118</v>
      </c>
      <c r="C29" s="14" t="s">
        <v>114</v>
      </c>
      <c r="D29" s="13" t="s">
        <v>181</v>
      </c>
      <c r="E29" s="14" t="s">
        <v>17</v>
      </c>
      <c r="F29" s="73" t="s">
        <v>851</v>
      </c>
      <c r="G29" s="15"/>
    </row>
    <row r="30" spans="1:8" ht="19.5" customHeight="1">
      <c r="A30" s="117" t="s">
        <v>179</v>
      </c>
      <c r="B30" s="104" t="s">
        <v>118</v>
      </c>
      <c r="C30" s="14" t="s">
        <v>115</v>
      </c>
      <c r="D30" s="13" t="s">
        <v>182</v>
      </c>
      <c r="E30" s="14" t="s">
        <v>17</v>
      </c>
      <c r="F30" s="73" t="s">
        <v>841</v>
      </c>
      <c r="G30" s="15"/>
    </row>
    <row r="31" spans="1:8" ht="19.5" customHeight="1">
      <c r="A31" s="117" t="s">
        <v>179</v>
      </c>
      <c r="B31" s="104" t="s">
        <v>118</v>
      </c>
      <c r="C31" s="14" t="s">
        <v>111</v>
      </c>
      <c r="D31" s="13" t="s">
        <v>185</v>
      </c>
      <c r="E31" s="14" t="s">
        <v>18</v>
      </c>
      <c r="F31" s="73" t="s">
        <v>834</v>
      </c>
      <c r="G31" s="15"/>
      <c r="H31" s="10"/>
    </row>
    <row r="32" spans="1:8" ht="19.5" customHeight="1">
      <c r="A32" s="117" t="s">
        <v>179</v>
      </c>
      <c r="B32" s="107" t="s">
        <v>118</v>
      </c>
      <c r="C32" s="14" t="s">
        <v>112</v>
      </c>
      <c r="D32" s="13" t="s">
        <v>186</v>
      </c>
      <c r="E32" s="14" t="s">
        <v>41</v>
      </c>
      <c r="F32" s="75">
        <v>25569</v>
      </c>
      <c r="G32" s="22"/>
    </row>
    <row r="33" spans="1:7" ht="19.5" customHeight="1">
      <c r="A33" s="104" t="s">
        <v>179</v>
      </c>
      <c r="B33" s="105" t="s">
        <v>93</v>
      </c>
      <c r="C33" s="108" t="s">
        <v>101</v>
      </c>
      <c r="D33" s="109" t="s">
        <v>184</v>
      </c>
      <c r="E33" s="101" t="s">
        <v>17</v>
      </c>
      <c r="F33" s="127" t="s">
        <v>844</v>
      </c>
      <c r="G33" s="128"/>
    </row>
    <row r="34" spans="1:7" ht="19.5" customHeight="1">
      <c r="A34" s="104" t="s">
        <v>179</v>
      </c>
      <c r="B34" s="104" t="s">
        <v>93</v>
      </c>
      <c r="C34" s="102" t="s">
        <v>100</v>
      </c>
      <c r="D34" s="13" t="s">
        <v>183</v>
      </c>
      <c r="E34" s="14" t="s">
        <v>17</v>
      </c>
      <c r="F34" s="73" t="s">
        <v>845</v>
      </c>
      <c r="G34" s="15"/>
    </row>
    <row r="35" spans="1:7" ht="19.5" customHeight="1">
      <c r="A35" s="104" t="s">
        <v>179</v>
      </c>
      <c r="B35" s="104" t="s">
        <v>93</v>
      </c>
      <c r="C35" s="102" t="s">
        <v>116</v>
      </c>
      <c r="D35" s="13" t="s">
        <v>187</v>
      </c>
      <c r="E35" s="14" t="s">
        <v>17</v>
      </c>
      <c r="F35" s="73" t="s">
        <v>850</v>
      </c>
      <c r="G35" s="15"/>
    </row>
    <row r="36" spans="1:7" s="2" customFormat="1" ht="19.5" customHeight="1">
      <c r="A36" s="104" t="s">
        <v>179</v>
      </c>
      <c r="B36" s="104" t="s">
        <v>93</v>
      </c>
      <c r="C36" s="102" t="s">
        <v>117</v>
      </c>
      <c r="D36" s="13" t="s">
        <v>188</v>
      </c>
      <c r="E36" s="14" t="s">
        <v>17</v>
      </c>
      <c r="F36" s="73" t="s">
        <v>846</v>
      </c>
      <c r="G36" s="15"/>
    </row>
    <row r="37" spans="1:7" s="2" customFormat="1" ht="19.5" customHeight="1">
      <c r="A37" s="104" t="s">
        <v>179</v>
      </c>
      <c r="B37" s="104" t="s">
        <v>93</v>
      </c>
      <c r="C37" s="102" t="s">
        <v>102</v>
      </c>
      <c r="D37" s="13" t="s">
        <v>189</v>
      </c>
      <c r="E37" s="14" t="s">
        <v>17</v>
      </c>
      <c r="F37" s="73" t="s">
        <v>847</v>
      </c>
      <c r="G37" s="15"/>
    </row>
    <row r="38" spans="1:7" s="2" customFormat="1" ht="19.5" customHeight="1">
      <c r="A38" s="104" t="s">
        <v>179</v>
      </c>
      <c r="B38" s="104" t="s">
        <v>93</v>
      </c>
      <c r="C38" s="102" t="s">
        <v>103</v>
      </c>
      <c r="D38" s="13" t="s">
        <v>190</v>
      </c>
      <c r="E38" s="14" t="s">
        <v>17</v>
      </c>
      <c r="F38" s="78" t="s">
        <v>848</v>
      </c>
      <c r="G38" s="15"/>
    </row>
    <row r="39" spans="1:7" s="2" customFormat="1" ht="19.5" customHeight="1">
      <c r="A39" s="104" t="s">
        <v>179</v>
      </c>
      <c r="B39" s="104" t="s">
        <v>93</v>
      </c>
      <c r="C39" s="102" t="s">
        <v>96</v>
      </c>
      <c r="D39" s="13" t="s">
        <v>191</v>
      </c>
      <c r="E39" s="14" t="s">
        <v>17</v>
      </c>
      <c r="F39" s="73" t="s">
        <v>831</v>
      </c>
      <c r="G39" s="15"/>
    </row>
    <row r="40" spans="1:7" s="2" customFormat="1" ht="19.5" customHeight="1">
      <c r="A40" s="104" t="s">
        <v>179</v>
      </c>
      <c r="B40" s="104" t="s">
        <v>93</v>
      </c>
      <c r="C40" s="102" t="s">
        <v>97</v>
      </c>
      <c r="D40" s="13" t="s">
        <v>192</v>
      </c>
      <c r="E40" s="14" t="s">
        <v>18</v>
      </c>
      <c r="F40" s="73" t="s">
        <v>432</v>
      </c>
      <c r="G40" s="15"/>
    </row>
    <row r="41" spans="1:7" s="2" customFormat="1" ht="19.5" customHeight="1">
      <c r="A41" s="104" t="s">
        <v>179</v>
      </c>
      <c r="B41" s="104" t="s">
        <v>93</v>
      </c>
      <c r="C41" s="102" t="s">
        <v>98</v>
      </c>
      <c r="D41" s="13" t="s">
        <v>193</v>
      </c>
      <c r="E41" s="14" t="s">
        <v>17</v>
      </c>
      <c r="F41" s="73" t="s">
        <v>832</v>
      </c>
      <c r="G41" s="15"/>
    </row>
    <row r="42" spans="1:7" ht="19.5" customHeight="1">
      <c r="A42" s="104" t="s">
        <v>179</v>
      </c>
      <c r="B42" s="104" t="s">
        <v>93</v>
      </c>
      <c r="C42" s="114" t="s">
        <v>99</v>
      </c>
      <c r="D42" s="115" t="s">
        <v>194</v>
      </c>
      <c r="E42" s="116" t="s">
        <v>17</v>
      </c>
      <c r="F42" s="118" t="s">
        <v>833</v>
      </c>
      <c r="G42" s="119"/>
    </row>
    <row r="43" spans="1:7" ht="19.5" customHeight="1">
      <c r="A43" s="117" t="s">
        <v>179</v>
      </c>
      <c r="B43" s="116" t="s">
        <v>94</v>
      </c>
      <c r="C43" s="14" t="s">
        <v>101</v>
      </c>
      <c r="D43" s="13" t="s">
        <v>195</v>
      </c>
      <c r="E43" s="14" t="s">
        <v>17</v>
      </c>
      <c r="F43" s="73" t="s">
        <v>849</v>
      </c>
      <c r="G43" s="15"/>
    </row>
    <row r="44" spans="1:7" ht="19.5" customHeight="1">
      <c r="A44" s="117" t="s">
        <v>179</v>
      </c>
      <c r="B44" s="104" t="s">
        <v>94</v>
      </c>
      <c r="C44" s="14" t="s">
        <v>100</v>
      </c>
      <c r="D44" s="13" t="s">
        <v>196</v>
      </c>
      <c r="E44" s="14" t="s">
        <v>17</v>
      </c>
      <c r="F44" s="73" t="s">
        <v>842</v>
      </c>
      <c r="G44" s="15"/>
    </row>
    <row r="45" spans="1:7" ht="19.5" customHeight="1">
      <c r="A45" s="117" t="s">
        <v>179</v>
      </c>
      <c r="B45" s="104" t="s">
        <v>94</v>
      </c>
      <c r="C45" s="14" t="s">
        <v>116</v>
      </c>
      <c r="D45" s="13" t="s">
        <v>197</v>
      </c>
      <c r="E45" s="14" t="s">
        <v>17</v>
      </c>
      <c r="F45" s="73" t="s">
        <v>852</v>
      </c>
      <c r="G45" s="15"/>
    </row>
    <row r="46" spans="1:7" s="2" customFormat="1" ht="19.5" customHeight="1">
      <c r="A46" s="117" t="s">
        <v>179</v>
      </c>
      <c r="B46" s="104" t="s">
        <v>94</v>
      </c>
      <c r="C46" s="14" t="s">
        <v>117</v>
      </c>
      <c r="D46" s="13" t="s">
        <v>198</v>
      </c>
      <c r="E46" s="14" t="s">
        <v>17</v>
      </c>
      <c r="F46" s="73" t="s">
        <v>853</v>
      </c>
      <c r="G46" s="15"/>
    </row>
    <row r="47" spans="1:7" s="2" customFormat="1" ht="19.5" customHeight="1">
      <c r="A47" s="117" t="s">
        <v>179</v>
      </c>
      <c r="B47" s="104" t="s">
        <v>94</v>
      </c>
      <c r="C47" s="14" t="s">
        <v>102</v>
      </c>
      <c r="D47" s="13" t="s">
        <v>199</v>
      </c>
      <c r="E47" s="14" t="s">
        <v>17</v>
      </c>
      <c r="F47" s="73" t="s">
        <v>847</v>
      </c>
      <c r="G47" s="15"/>
    </row>
    <row r="48" spans="1:7" s="2" customFormat="1" ht="19.5" customHeight="1">
      <c r="A48" s="117" t="s">
        <v>179</v>
      </c>
      <c r="B48" s="104" t="s">
        <v>94</v>
      </c>
      <c r="C48" s="14" t="s">
        <v>103</v>
      </c>
      <c r="D48" s="13" t="s">
        <v>200</v>
      </c>
      <c r="E48" s="14" t="s">
        <v>17</v>
      </c>
      <c r="F48" s="78" t="s">
        <v>854</v>
      </c>
      <c r="G48" s="15"/>
    </row>
    <row r="49" spans="1:7" s="2" customFormat="1" ht="19.5" customHeight="1">
      <c r="A49" s="117" t="s">
        <v>179</v>
      </c>
      <c r="B49" s="104" t="s">
        <v>94</v>
      </c>
      <c r="C49" s="14" t="s">
        <v>96</v>
      </c>
      <c r="D49" s="13" t="s">
        <v>201</v>
      </c>
      <c r="E49" s="14" t="s">
        <v>17</v>
      </c>
      <c r="F49" s="73" t="s">
        <v>831</v>
      </c>
      <c r="G49" s="15"/>
    </row>
    <row r="50" spans="1:7" s="2" customFormat="1" ht="19.5" customHeight="1">
      <c r="A50" s="117" t="s">
        <v>179</v>
      </c>
      <c r="B50" s="104" t="s">
        <v>94</v>
      </c>
      <c r="C50" s="14" t="s">
        <v>97</v>
      </c>
      <c r="D50" s="13" t="s">
        <v>202</v>
      </c>
      <c r="E50" s="14" t="s">
        <v>18</v>
      </c>
      <c r="F50" s="73" t="s">
        <v>432</v>
      </c>
      <c r="G50" s="15"/>
    </row>
    <row r="51" spans="1:7" s="2" customFormat="1" ht="19.5" customHeight="1">
      <c r="A51" s="117" t="s">
        <v>179</v>
      </c>
      <c r="B51" s="104" t="s">
        <v>94</v>
      </c>
      <c r="C51" s="14" t="s">
        <v>98</v>
      </c>
      <c r="D51" s="13" t="s">
        <v>203</v>
      </c>
      <c r="E51" s="14" t="s">
        <v>17</v>
      </c>
      <c r="F51" s="73" t="s">
        <v>832</v>
      </c>
      <c r="G51" s="15"/>
    </row>
    <row r="52" spans="1:7" ht="19.5" customHeight="1">
      <c r="A52" s="117" t="s">
        <v>179</v>
      </c>
      <c r="B52" s="104" t="s">
        <v>94</v>
      </c>
      <c r="C52" s="116" t="s">
        <v>99</v>
      </c>
      <c r="D52" s="115" t="s">
        <v>204</v>
      </c>
      <c r="E52" s="116" t="s">
        <v>17</v>
      </c>
      <c r="F52" s="118" t="s">
        <v>833</v>
      </c>
      <c r="G52" s="119"/>
    </row>
    <row r="53" spans="1:7" ht="19.5" customHeight="1">
      <c r="A53" s="103" t="s">
        <v>1069</v>
      </c>
      <c r="B53" s="103" t="s">
        <v>1070</v>
      </c>
      <c r="C53" s="110" t="s">
        <v>155</v>
      </c>
      <c r="D53" s="111" t="s">
        <v>205</v>
      </c>
      <c r="E53" s="110" t="s">
        <v>18</v>
      </c>
      <c r="F53" s="122" t="s">
        <v>836</v>
      </c>
      <c r="G53" s="123"/>
    </row>
    <row r="54" spans="1:7" ht="19.5" customHeight="1">
      <c r="A54" s="104" t="s">
        <v>1069</v>
      </c>
      <c r="B54" s="104" t="s">
        <v>1070</v>
      </c>
      <c r="C54" s="14" t="s">
        <v>1076</v>
      </c>
      <c r="D54" s="13" t="s">
        <v>1400</v>
      </c>
      <c r="E54" s="14" t="s">
        <v>18</v>
      </c>
      <c r="F54" s="73" t="s">
        <v>1225</v>
      </c>
      <c r="G54" s="15"/>
    </row>
    <row r="55" spans="1:7" ht="19.5" customHeight="1">
      <c r="A55" s="104" t="s">
        <v>1069</v>
      </c>
      <c r="B55" s="104" t="s">
        <v>1070</v>
      </c>
      <c r="C55" s="14" t="s">
        <v>1063</v>
      </c>
      <c r="D55" s="13" t="s">
        <v>1075</v>
      </c>
      <c r="E55" s="14" t="s">
        <v>497</v>
      </c>
      <c r="F55" s="73" t="s">
        <v>1040</v>
      </c>
      <c r="G55" s="15"/>
    </row>
    <row r="56" spans="1:7" ht="19.5" customHeight="1">
      <c r="A56" s="104" t="s">
        <v>1069</v>
      </c>
      <c r="B56" s="104" t="s">
        <v>1070</v>
      </c>
      <c r="C56" s="14" t="s">
        <v>1064</v>
      </c>
      <c r="D56" s="13" t="s">
        <v>1074</v>
      </c>
      <c r="E56" s="14" t="s">
        <v>497</v>
      </c>
      <c r="F56" s="73" t="s">
        <v>1073</v>
      </c>
      <c r="G56" s="15"/>
    </row>
    <row r="57" spans="1:7" ht="96" customHeight="1">
      <c r="A57" s="104" t="s">
        <v>1069</v>
      </c>
      <c r="B57" s="104" t="s">
        <v>1070</v>
      </c>
      <c r="C57" s="14" t="s">
        <v>1065</v>
      </c>
      <c r="D57" s="13" t="s">
        <v>1340</v>
      </c>
      <c r="E57" s="14" t="s">
        <v>497</v>
      </c>
      <c r="F57" s="77" t="s">
        <v>1385</v>
      </c>
      <c r="G57" s="306"/>
    </row>
    <row r="58" spans="1:7" ht="19.5" customHeight="1">
      <c r="A58" s="104" t="s">
        <v>1069</v>
      </c>
      <c r="B58" s="104" t="s">
        <v>1070</v>
      </c>
      <c r="C58" s="14" t="s">
        <v>1066</v>
      </c>
      <c r="D58" s="13" t="s">
        <v>1077</v>
      </c>
      <c r="E58" s="14" t="s">
        <v>497</v>
      </c>
      <c r="F58" s="79">
        <v>46402</v>
      </c>
      <c r="G58" s="62" t="s">
        <v>1068</v>
      </c>
    </row>
    <row r="59" spans="1:7" ht="19.5" customHeight="1">
      <c r="A59" s="104" t="s">
        <v>1069</v>
      </c>
      <c r="B59" s="104" t="s">
        <v>1070</v>
      </c>
      <c r="C59" s="14" t="s">
        <v>84</v>
      </c>
      <c r="D59" s="13" t="s">
        <v>1339</v>
      </c>
      <c r="E59" s="14" t="s">
        <v>638</v>
      </c>
      <c r="F59" s="74">
        <v>5000000000</v>
      </c>
      <c r="G59" s="61"/>
    </row>
    <row r="60" spans="1:7" ht="19.5" customHeight="1">
      <c r="A60" s="104" t="s">
        <v>1069</v>
      </c>
      <c r="B60" s="104" t="s">
        <v>1070</v>
      </c>
      <c r="C60" s="14" t="s">
        <v>1067</v>
      </c>
      <c r="D60" s="13" t="s">
        <v>1078</v>
      </c>
      <c r="E60" s="14" t="s">
        <v>638</v>
      </c>
      <c r="F60" s="74">
        <v>400000500</v>
      </c>
      <c r="G60" s="61"/>
    </row>
    <row r="61" spans="1:7" ht="19.5" customHeight="1">
      <c r="A61" s="104" t="s">
        <v>1069</v>
      </c>
      <c r="B61" s="107" t="s">
        <v>1070</v>
      </c>
      <c r="C61" s="14" t="s">
        <v>1337</v>
      </c>
      <c r="D61" s="13" t="s">
        <v>1338</v>
      </c>
      <c r="E61" s="14" t="s">
        <v>638</v>
      </c>
      <c r="F61" s="74">
        <v>200000000</v>
      </c>
      <c r="G61" s="61"/>
    </row>
    <row r="62" spans="1:7" ht="19.5" customHeight="1">
      <c r="A62" s="104" t="s">
        <v>1069</v>
      </c>
      <c r="B62" s="105" t="s">
        <v>206</v>
      </c>
      <c r="C62" s="183" t="s">
        <v>708</v>
      </c>
      <c r="D62" s="184" t="s">
        <v>698</v>
      </c>
      <c r="E62" s="101" t="s">
        <v>18</v>
      </c>
      <c r="F62" s="127" t="s">
        <v>469</v>
      </c>
      <c r="G62" s="128"/>
    </row>
    <row r="63" spans="1:7" ht="19.5" customHeight="1">
      <c r="A63" s="104" t="s">
        <v>1069</v>
      </c>
      <c r="B63" s="104" t="s">
        <v>206</v>
      </c>
      <c r="C63" s="70" t="s">
        <v>709</v>
      </c>
      <c r="D63" s="32" t="s">
        <v>699</v>
      </c>
      <c r="E63" s="14" t="s">
        <v>18</v>
      </c>
      <c r="F63" s="73" t="s">
        <v>469</v>
      </c>
      <c r="G63" s="15"/>
    </row>
    <row r="64" spans="1:7" ht="28.8">
      <c r="A64" s="104" t="s">
        <v>1069</v>
      </c>
      <c r="B64" s="104" t="s">
        <v>206</v>
      </c>
      <c r="C64" s="70" t="s">
        <v>710</v>
      </c>
      <c r="D64" s="32" t="s">
        <v>700</v>
      </c>
      <c r="E64" s="14" t="s">
        <v>18</v>
      </c>
      <c r="F64" s="73" t="s">
        <v>469</v>
      </c>
      <c r="G64" s="15"/>
    </row>
    <row r="65" spans="1:7" ht="28.8">
      <c r="A65" s="104" t="s">
        <v>1069</v>
      </c>
      <c r="B65" s="104" t="s">
        <v>206</v>
      </c>
      <c r="C65" s="70" t="s">
        <v>711</v>
      </c>
      <c r="D65" s="32" t="s">
        <v>701</v>
      </c>
      <c r="E65" s="14" t="s">
        <v>18</v>
      </c>
      <c r="F65" s="73" t="s">
        <v>469</v>
      </c>
      <c r="G65" s="15"/>
    </row>
    <row r="66" spans="1:7" ht="19.5" customHeight="1">
      <c r="A66" s="104" t="s">
        <v>1069</v>
      </c>
      <c r="B66" s="104" t="s">
        <v>206</v>
      </c>
      <c r="C66" s="70" t="s">
        <v>712</v>
      </c>
      <c r="D66" s="32" t="s">
        <v>702</v>
      </c>
      <c r="E66" s="14" t="s">
        <v>18</v>
      </c>
      <c r="F66" s="73" t="s">
        <v>469</v>
      </c>
      <c r="G66" s="15"/>
    </row>
    <row r="67" spans="1:7" ht="28.8">
      <c r="A67" s="104" t="s">
        <v>1069</v>
      </c>
      <c r="B67" s="104" t="s">
        <v>206</v>
      </c>
      <c r="C67" s="70" t="s">
        <v>713</v>
      </c>
      <c r="D67" s="32" t="s">
        <v>703</v>
      </c>
      <c r="E67" s="14" t="s">
        <v>18</v>
      </c>
      <c r="F67" s="73" t="s">
        <v>469</v>
      </c>
      <c r="G67" s="15"/>
    </row>
    <row r="68" spans="1:7" ht="28.8">
      <c r="A68" s="104" t="s">
        <v>1069</v>
      </c>
      <c r="B68" s="104" t="s">
        <v>206</v>
      </c>
      <c r="C68" s="70" t="s">
        <v>714</v>
      </c>
      <c r="D68" s="32" t="s">
        <v>704</v>
      </c>
      <c r="E68" s="14" t="s">
        <v>18</v>
      </c>
      <c r="F68" s="73" t="s">
        <v>469</v>
      </c>
      <c r="G68" s="15"/>
    </row>
    <row r="69" spans="1:7" ht="28.8">
      <c r="A69" s="104" t="s">
        <v>1069</v>
      </c>
      <c r="B69" s="104" t="s">
        <v>206</v>
      </c>
      <c r="C69" s="70" t="s">
        <v>1399</v>
      </c>
      <c r="D69" s="32" t="s">
        <v>705</v>
      </c>
      <c r="E69" s="14" t="s">
        <v>18</v>
      </c>
      <c r="F69" s="73" t="s">
        <v>469</v>
      </c>
      <c r="G69" s="15"/>
    </row>
    <row r="70" spans="1:7" ht="28.8">
      <c r="A70" s="104" t="s">
        <v>1069</v>
      </c>
      <c r="B70" s="104" t="s">
        <v>206</v>
      </c>
      <c r="C70" s="70" t="s">
        <v>715</v>
      </c>
      <c r="D70" s="32" t="s">
        <v>706</v>
      </c>
      <c r="E70" s="14" t="s">
        <v>18</v>
      </c>
      <c r="F70" s="73" t="s">
        <v>469</v>
      </c>
      <c r="G70" s="15"/>
    </row>
    <row r="71" spans="1:7" ht="28.8">
      <c r="A71" s="104" t="s">
        <v>1069</v>
      </c>
      <c r="B71" s="104" t="s">
        <v>206</v>
      </c>
      <c r="C71" s="70" t="s">
        <v>716</v>
      </c>
      <c r="D71" s="32" t="s">
        <v>707</v>
      </c>
      <c r="E71" s="14" t="s">
        <v>18</v>
      </c>
      <c r="F71" s="73" t="s">
        <v>469</v>
      </c>
      <c r="G71" s="15"/>
    </row>
    <row r="72" spans="1:7" ht="19.5" customHeight="1">
      <c r="A72" s="104" t="s">
        <v>1069</v>
      </c>
      <c r="B72" s="104" t="s">
        <v>206</v>
      </c>
      <c r="C72" s="70" t="s">
        <v>717</v>
      </c>
      <c r="D72" s="32" t="s">
        <v>718</v>
      </c>
      <c r="E72" s="14" t="s">
        <v>18</v>
      </c>
      <c r="F72" s="73" t="s">
        <v>469</v>
      </c>
      <c r="G72" s="15"/>
    </row>
    <row r="73" spans="1:7" ht="19.5" customHeight="1">
      <c r="A73" s="104" t="s">
        <v>1069</v>
      </c>
      <c r="B73" s="104" t="s">
        <v>206</v>
      </c>
      <c r="C73" s="70" t="s">
        <v>719</v>
      </c>
      <c r="D73" s="32" t="s">
        <v>720</v>
      </c>
      <c r="E73" s="14" t="s">
        <v>18</v>
      </c>
      <c r="F73" s="73" t="s">
        <v>469</v>
      </c>
      <c r="G73" s="15"/>
    </row>
    <row r="74" spans="1:7" ht="19.5" customHeight="1">
      <c r="A74" s="104" t="s">
        <v>1069</v>
      </c>
      <c r="B74" s="104" t="s">
        <v>206</v>
      </c>
      <c r="C74" s="70" t="s">
        <v>721</v>
      </c>
      <c r="D74" s="32" t="s">
        <v>722</v>
      </c>
      <c r="E74" s="14" t="s">
        <v>18</v>
      </c>
      <c r="F74" s="73" t="s">
        <v>469</v>
      </c>
      <c r="G74" s="15"/>
    </row>
    <row r="75" spans="1:7" ht="43.2">
      <c r="A75" s="104" t="s">
        <v>1069</v>
      </c>
      <c r="B75" s="104" t="s">
        <v>206</v>
      </c>
      <c r="C75" s="70" t="s">
        <v>721</v>
      </c>
      <c r="D75" s="32" t="s">
        <v>723</v>
      </c>
      <c r="E75" s="14" t="s">
        <v>18</v>
      </c>
      <c r="F75" s="73" t="s">
        <v>469</v>
      </c>
      <c r="G75" s="15"/>
    </row>
    <row r="76" spans="1:7" ht="28.8">
      <c r="A76" s="104" t="s">
        <v>1069</v>
      </c>
      <c r="B76" s="104" t="s">
        <v>206</v>
      </c>
      <c r="C76" s="70" t="s">
        <v>724</v>
      </c>
      <c r="D76" s="32" t="s">
        <v>725</v>
      </c>
      <c r="E76" s="14" t="s">
        <v>18</v>
      </c>
      <c r="F76" s="73" t="s">
        <v>469</v>
      </c>
      <c r="G76" s="15"/>
    </row>
    <row r="77" spans="1:7" ht="19.5" customHeight="1">
      <c r="A77" s="104" t="s">
        <v>1069</v>
      </c>
      <c r="B77" s="104" t="s">
        <v>206</v>
      </c>
      <c r="C77" s="70" t="s">
        <v>838</v>
      </c>
      <c r="D77" s="32" t="s">
        <v>726</v>
      </c>
      <c r="E77" s="14" t="s">
        <v>18</v>
      </c>
      <c r="F77" s="73" t="s">
        <v>469</v>
      </c>
      <c r="G77" s="15"/>
    </row>
    <row r="78" spans="1:7" ht="43.2">
      <c r="A78" s="104" t="s">
        <v>1069</v>
      </c>
      <c r="B78" s="104" t="s">
        <v>206</v>
      </c>
      <c r="C78" s="70" t="s">
        <v>839</v>
      </c>
      <c r="D78" s="32" t="s">
        <v>727</v>
      </c>
      <c r="E78" s="14" t="s">
        <v>18</v>
      </c>
      <c r="F78" s="73" t="s">
        <v>469</v>
      </c>
      <c r="G78" s="15"/>
    </row>
    <row r="79" spans="1:7" ht="43.2">
      <c r="A79" s="104" t="s">
        <v>1069</v>
      </c>
      <c r="B79" s="104" t="s">
        <v>206</v>
      </c>
      <c r="C79" s="70" t="s">
        <v>840</v>
      </c>
      <c r="D79" s="32" t="s">
        <v>728</v>
      </c>
      <c r="E79" s="14" t="s">
        <v>18</v>
      </c>
      <c r="F79" s="73" t="s">
        <v>469</v>
      </c>
      <c r="G79" s="15"/>
    </row>
    <row r="80" spans="1:7" ht="28.8">
      <c r="A80" s="107" t="s">
        <v>1069</v>
      </c>
      <c r="B80" s="107" t="s">
        <v>206</v>
      </c>
      <c r="C80" s="70" t="s">
        <v>729</v>
      </c>
      <c r="D80" s="32" t="s">
        <v>730</v>
      </c>
      <c r="E80" s="14" t="s">
        <v>18</v>
      </c>
      <c r="F80" s="73" t="s">
        <v>469</v>
      </c>
      <c r="G80" s="15"/>
    </row>
    <row r="82" spans="1:1">
      <c r="A82" s="68" t="s">
        <v>1079</v>
      </c>
    </row>
    <row r="83" spans="1:1">
      <c r="A83" s="68" t="s">
        <v>1404</v>
      </c>
    </row>
    <row r="1048554" spans="2:2">
      <c r="B1048554" s="14"/>
    </row>
  </sheetData>
  <phoneticPr fontId="2"/>
  <hyperlinks>
    <hyperlink ref="F38" r:id="rId1" xr:uid="{F26E7E73-6641-404C-BEDF-EEF6BA06E682}"/>
    <hyperlink ref="F48" r:id="rId2" xr:uid="{3F967021-E557-44CE-8386-B64D6F45D8BD}"/>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0BA0D714-BE55-4B78-93D2-BDE3E4A8D7FC}">
          <x14:formula1>
            <xm:f>選択肢!$B$2:$B$48</xm:f>
          </x14:formula1>
          <xm:sqref>F8:G8 F50:G50 F40:G40</xm:sqref>
        </x14:dataValidation>
        <x14:dataValidation type="list" allowBlank="1" showInputMessage="1" showErrorMessage="1" xr:uid="{539E6843-E813-42E0-865B-6C06DAFB04B9}">
          <x14:formula1>
            <xm:f>選択肢!$A$2:$A$101</xm:f>
          </x14:formula1>
          <xm:sqref>F6:G6</xm:sqref>
        </x14:dataValidation>
        <x14:dataValidation type="list" allowBlank="1" showInputMessage="1" showErrorMessage="1" xr:uid="{A470E8AD-165D-4677-80EE-8C5424FB3EA6}">
          <x14:formula1>
            <xm:f>選択肢!$C$2:$C$5</xm:f>
          </x14:formula1>
          <xm:sqref>F31:G31</xm:sqref>
        </x14:dataValidation>
        <x14:dataValidation type="list" allowBlank="1" showInputMessage="1" showErrorMessage="1" xr:uid="{6905B337-12BD-4DE2-8AD8-DB8AA1078A2B}">
          <x14:formula1>
            <xm:f>選択肢!$E$2:$E$4</xm:f>
          </x14:formula1>
          <xm:sqref>F62:G80</xm:sqref>
        </x14:dataValidation>
        <x14:dataValidation type="list" allowBlank="1" showInputMessage="1" showErrorMessage="1" xr:uid="{1AC06C95-D856-407A-9264-D7C2A95F594D}">
          <x14:formula1>
            <xm:f>選択肢!$F$2:$F$10</xm:f>
          </x14:formula1>
          <xm:sqref>F54:G54</xm:sqref>
        </x14:dataValidation>
        <x14:dataValidation type="list" allowBlank="1" showInputMessage="1" showErrorMessage="1" xr:uid="{BABCD344-93CC-47E9-B9B3-25D1814A6E7C}">
          <x14:formula1>
            <xm:f>選択肢!$D$2:$D$11</xm:f>
          </x14:formula1>
          <xm:sqref>F53:G53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F374-0B85-4841-A593-D7339CE74399}">
  <sheetPr>
    <tabColor rgb="FF136B77"/>
  </sheetPr>
  <dimension ref="A1:M102"/>
  <sheetViews>
    <sheetView showGridLines="0" zoomScale="90" zoomScaleNormal="90" workbookViewId="0">
      <pane xSplit="5" ySplit="1" topLeftCell="F2" activePane="bottomRight" state="frozen"/>
      <selection pane="topRight" activeCell="D1" sqref="D1"/>
      <selection pane="bottomLeft" activeCell="A2" sqref="A2"/>
      <selection pane="bottomRight" activeCell="F2" sqref="F2"/>
    </sheetView>
  </sheetViews>
  <sheetFormatPr defaultColWidth="9" defaultRowHeight="14.4"/>
  <cols>
    <col min="1" max="1" width="27.69921875" style="2" customWidth="1"/>
    <col min="2" max="2" width="15.8984375" style="2" customWidth="1"/>
    <col min="3" max="3" width="24" style="2" bestFit="1" customWidth="1"/>
    <col min="4" max="4" width="74.5" style="1" customWidth="1"/>
    <col min="5" max="5" width="9" style="2" customWidth="1"/>
    <col min="6" max="6" width="13.59765625" style="2" customWidth="1"/>
    <col min="7" max="13" width="13.5" style="2" customWidth="1"/>
    <col min="14" max="16384" width="9" style="1"/>
  </cols>
  <sheetData>
    <row r="1" spans="1:13" ht="19.5" customHeight="1">
      <c r="A1" s="4" t="s">
        <v>19</v>
      </c>
      <c r="B1" s="4" t="s">
        <v>20</v>
      </c>
      <c r="C1" s="4" t="s">
        <v>21</v>
      </c>
      <c r="D1" s="5" t="s">
        <v>24</v>
      </c>
      <c r="E1" s="5" t="s">
        <v>15</v>
      </c>
      <c r="F1" s="5" t="s">
        <v>581</v>
      </c>
      <c r="G1" s="5" t="s">
        <v>14</v>
      </c>
      <c r="H1" s="5" t="s">
        <v>67</v>
      </c>
      <c r="I1" s="5" t="s">
        <v>68</v>
      </c>
      <c r="J1" s="5" t="s">
        <v>69</v>
      </c>
      <c r="K1" s="5" t="s">
        <v>70</v>
      </c>
      <c r="L1" s="5" t="s">
        <v>71</v>
      </c>
      <c r="M1" s="5" t="s">
        <v>72</v>
      </c>
    </row>
    <row r="2" spans="1:13" ht="19.5" customHeight="1">
      <c r="A2" s="147" t="s">
        <v>209</v>
      </c>
      <c r="B2" s="147" t="s">
        <v>166</v>
      </c>
      <c r="C2" s="148" t="s">
        <v>2</v>
      </c>
      <c r="D2" s="111" t="s">
        <v>1084</v>
      </c>
      <c r="E2" s="148" t="s">
        <v>18</v>
      </c>
      <c r="F2" s="122" t="s">
        <v>587</v>
      </c>
      <c r="G2" s="123"/>
      <c r="H2" s="149" t="str">
        <f>IF(G2=0, "", G2)</f>
        <v/>
      </c>
      <c r="I2" s="149" t="str">
        <f t="shared" ref="I2:M2" si="0">IF(H2=0, "", H2)</f>
        <v/>
      </c>
      <c r="J2" s="149" t="str">
        <f t="shared" si="0"/>
        <v/>
      </c>
      <c r="K2" s="149" t="str">
        <f t="shared" si="0"/>
        <v/>
      </c>
      <c r="L2" s="149" t="str">
        <f t="shared" si="0"/>
        <v/>
      </c>
      <c r="M2" s="149" t="str">
        <f t="shared" si="0"/>
        <v/>
      </c>
    </row>
    <row r="3" spans="1:13" s="2" customFormat="1" ht="19.5" customHeight="1">
      <c r="A3" s="138" t="s">
        <v>209</v>
      </c>
      <c r="B3" s="138" t="s">
        <v>166</v>
      </c>
      <c r="C3" s="137" t="s">
        <v>119</v>
      </c>
      <c r="D3" s="115" t="s">
        <v>1331</v>
      </c>
      <c r="E3" s="137" t="s">
        <v>18</v>
      </c>
      <c r="F3" s="171" t="s">
        <v>1035</v>
      </c>
      <c r="G3" s="172"/>
      <c r="H3" s="173" t="str">
        <f>IF(G3=0, "", G3)</f>
        <v/>
      </c>
      <c r="I3" s="173" t="str">
        <f t="shared" ref="I3:M3" si="1">IF(H3=0, "", H3)</f>
        <v/>
      </c>
      <c r="J3" s="173" t="str">
        <f t="shared" si="1"/>
        <v/>
      </c>
      <c r="K3" s="173" t="str">
        <f t="shared" si="1"/>
        <v/>
      </c>
      <c r="L3" s="173" t="str">
        <f t="shared" si="1"/>
        <v/>
      </c>
      <c r="M3" s="173" t="str">
        <f t="shared" si="1"/>
        <v/>
      </c>
    </row>
    <row r="4" spans="1:13" s="2" customFormat="1" ht="19.5" customHeight="1">
      <c r="A4" s="179" t="s">
        <v>209</v>
      </c>
      <c r="B4" s="151" t="s">
        <v>479</v>
      </c>
      <c r="C4" s="151" t="s">
        <v>1085</v>
      </c>
      <c r="D4" s="113" t="s">
        <v>481</v>
      </c>
      <c r="E4" s="151" t="s">
        <v>18</v>
      </c>
      <c r="F4" s="152" t="s">
        <v>484</v>
      </c>
      <c r="G4" s="153"/>
      <c r="H4" s="154" t="str">
        <f t="shared" ref="H4:M4" si="2">IF(G4=0, "", G4)</f>
        <v/>
      </c>
      <c r="I4" s="154" t="str">
        <f t="shared" si="2"/>
        <v/>
      </c>
      <c r="J4" s="154" t="str">
        <f t="shared" si="2"/>
        <v/>
      </c>
      <c r="K4" s="154" t="str">
        <f t="shared" si="2"/>
        <v/>
      </c>
      <c r="L4" s="154" t="str">
        <f t="shared" si="2"/>
        <v/>
      </c>
      <c r="M4" s="154" t="str">
        <f t="shared" si="2"/>
        <v/>
      </c>
    </row>
    <row r="5" spans="1:13" s="2" customFormat="1" ht="19.5" customHeight="1">
      <c r="A5" s="189" t="s">
        <v>210</v>
      </c>
      <c r="B5" s="139" t="s">
        <v>124</v>
      </c>
      <c r="C5" s="142" t="s">
        <v>120</v>
      </c>
      <c r="D5" s="143" t="s">
        <v>212</v>
      </c>
      <c r="E5" s="142" t="s">
        <v>34</v>
      </c>
      <c r="F5" s="144">
        <f>IFERROR(F6+F9, "")</f>
        <v>179</v>
      </c>
      <c r="G5" s="145"/>
      <c r="H5" s="146" t="str">
        <f>IFERROR(H6+H9, "")</f>
        <v/>
      </c>
      <c r="I5" s="146" t="str">
        <f t="shared" ref="I5:M5" si="3">IFERROR(I6+I9, "")</f>
        <v/>
      </c>
      <c r="J5" s="146" t="str">
        <f t="shared" si="3"/>
        <v/>
      </c>
      <c r="K5" s="146" t="str">
        <f t="shared" si="3"/>
        <v/>
      </c>
      <c r="L5" s="146" t="str">
        <f t="shared" si="3"/>
        <v/>
      </c>
      <c r="M5" s="146" t="str">
        <f t="shared" si="3"/>
        <v/>
      </c>
    </row>
    <row r="6" spans="1:13" s="2" customFormat="1" ht="19.5" customHeight="1">
      <c r="A6" s="178" t="s">
        <v>210</v>
      </c>
      <c r="B6" s="138" t="s">
        <v>124</v>
      </c>
      <c r="C6" s="7" t="s">
        <v>121</v>
      </c>
      <c r="D6" s="3" t="s">
        <v>213</v>
      </c>
      <c r="E6" s="7" t="s">
        <v>34</v>
      </c>
      <c r="F6" s="72">
        <v>123</v>
      </c>
      <c r="G6" s="8"/>
      <c r="H6" s="58"/>
      <c r="I6" s="58"/>
      <c r="J6" s="58"/>
      <c r="K6" s="58"/>
      <c r="L6" s="58"/>
      <c r="M6" s="58"/>
    </row>
    <row r="7" spans="1:13" s="2" customFormat="1" ht="19.5" customHeight="1">
      <c r="A7" s="178" t="s">
        <v>210</v>
      </c>
      <c r="B7" s="138" t="s">
        <v>124</v>
      </c>
      <c r="C7" s="7" t="s">
        <v>242</v>
      </c>
      <c r="D7" s="3" t="s">
        <v>243</v>
      </c>
      <c r="E7" s="7" t="s">
        <v>34</v>
      </c>
      <c r="F7" s="72">
        <v>23</v>
      </c>
      <c r="G7" s="8"/>
      <c r="H7" s="58"/>
      <c r="I7" s="58"/>
      <c r="J7" s="58"/>
      <c r="K7" s="58"/>
      <c r="L7" s="58"/>
      <c r="M7" s="58"/>
    </row>
    <row r="8" spans="1:13" s="2" customFormat="1" ht="19.5" customHeight="1">
      <c r="A8" s="178" t="s">
        <v>210</v>
      </c>
      <c r="B8" s="138" t="s">
        <v>124</v>
      </c>
      <c r="C8" s="7" t="s">
        <v>245</v>
      </c>
      <c r="D8" s="3" t="s">
        <v>246</v>
      </c>
      <c r="E8" s="7" t="s">
        <v>34</v>
      </c>
      <c r="F8" s="72">
        <v>34</v>
      </c>
      <c r="G8" s="8"/>
      <c r="H8" s="58"/>
      <c r="I8" s="58"/>
      <c r="J8" s="58"/>
      <c r="K8" s="58"/>
      <c r="L8" s="58"/>
      <c r="M8" s="58"/>
    </row>
    <row r="9" spans="1:13" s="2" customFormat="1" ht="19.5" customHeight="1">
      <c r="A9" s="178" t="s">
        <v>210</v>
      </c>
      <c r="B9" s="138" t="s">
        <v>124</v>
      </c>
      <c r="C9" s="7" t="s">
        <v>122</v>
      </c>
      <c r="D9" s="3" t="s">
        <v>214</v>
      </c>
      <c r="E9" s="7" t="s">
        <v>34</v>
      </c>
      <c r="F9" s="72">
        <f>IF(F10+F11=0, "", F10+F11)</f>
        <v>56</v>
      </c>
      <c r="G9" s="8"/>
      <c r="H9" s="89" t="str">
        <f>IF(SUM(H10:H12)=0, "", SUM(H10:H12))</f>
        <v/>
      </c>
      <c r="I9" s="89" t="str">
        <f t="shared" ref="I9:M9" si="4">IF(SUM(I10:I12)=0, "", SUM(I10:I12))</f>
        <v/>
      </c>
      <c r="J9" s="89" t="str">
        <f t="shared" si="4"/>
        <v/>
      </c>
      <c r="K9" s="89" t="str">
        <f t="shared" si="4"/>
        <v/>
      </c>
      <c r="L9" s="89" t="str">
        <f t="shared" si="4"/>
        <v/>
      </c>
      <c r="M9" s="89" t="str">
        <f t="shared" si="4"/>
        <v/>
      </c>
    </row>
    <row r="10" spans="1:13" s="2" customFormat="1" ht="19.5" customHeight="1">
      <c r="A10" s="178" t="s">
        <v>210</v>
      </c>
      <c r="B10" s="138" t="s">
        <v>124</v>
      </c>
      <c r="C10" s="7" t="s">
        <v>255</v>
      </c>
      <c r="D10" s="3" t="s">
        <v>257</v>
      </c>
      <c r="E10" s="7" t="s">
        <v>34</v>
      </c>
      <c r="F10" s="72">
        <v>44</v>
      </c>
      <c r="G10" s="8"/>
      <c r="H10" s="58"/>
      <c r="I10" s="58"/>
      <c r="J10" s="58"/>
      <c r="K10" s="58"/>
      <c r="L10" s="58"/>
      <c r="M10" s="58"/>
    </row>
    <row r="11" spans="1:13" s="2" customFormat="1" ht="19.5" customHeight="1">
      <c r="A11" s="178" t="s">
        <v>210</v>
      </c>
      <c r="B11" s="138" t="s">
        <v>124</v>
      </c>
      <c r="C11" s="7" t="s">
        <v>254</v>
      </c>
      <c r="D11" s="3" t="s">
        <v>258</v>
      </c>
      <c r="E11" s="7" t="s">
        <v>34</v>
      </c>
      <c r="F11" s="72">
        <v>12</v>
      </c>
      <c r="G11" s="8"/>
      <c r="H11" s="58"/>
      <c r="I11" s="58"/>
      <c r="J11" s="58"/>
      <c r="K11" s="58"/>
      <c r="L11" s="58"/>
      <c r="M11" s="58"/>
    </row>
    <row r="12" spans="1:13" s="2" customFormat="1" ht="19.5" customHeight="1">
      <c r="A12" s="178"/>
      <c r="B12" s="138"/>
      <c r="C12" s="7" t="s">
        <v>1463</v>
      </c>
      <c r="D12" s="3" t="s">
        <v>1464</v>
      </c>
      <c r="E12" s="7" t="s">
        <v>34</v>
      </c>
      <c r="F12" s="72">
        <v>6</v>
      </c>
      <c r="G12" s="8"/>
      <c r="H12" s="58"/>
      <c r="I12" s="58"/>
      <c r="J12" s="58"/>
      <c r="K12" s="58"/>
      <c r="L12" s="58"/>
      <c r="M12" s="58"/>
    </row>
    <row r="13" spans="1:13" s="2" customFormat="1" ht="19.5" customHeight="1">
      <c r="A13" s="178" t="s">
        <v>210</v>
      </c>
      <c r="B13" s="140" t="s">
        <v>124</v>
      </c>
      <c r="C13" s="7" t="s">
        <v>256</v>
      </c>
      <c r="D13" s="3" t="s">
        <v>348</v>
      </c>
      <c r="E13" s="7" t="s">
        <v>34</v>
      </c>
      <c r="F13" s="72">
        <v>39</v>
      </c>
      <c r="G13" s="8"/>
      <c r="H13" s="58"/>
      <c r="I13" s="58"/>
      <c r="J13" s="58"/>
      <c r="K13" s="58"/>
      <c r="L13" s="58"/>
      <c r="M13" s="58"/>
    </row>
    <row r="14" spans="1:13" s="2" customFormat="1" ht="19.5" customHeight="1">
      <c r="A14" s="178" t="s">
        <v>210</v>
      </c>
      <c r="B14" s="139" t="s">
        <v>125</v>
      </c>
      <c r="C14" s="142" t="s">
        <v>126</v>
      </c>
      <c r="D14" s="143" t="s">
        <v>215</v>
      </c>
      <c r="E14" s="142" t="s">
        <v>34</v>
      </c>
      <c r="F14" s="144">
        <v>23</v>
      </c>
      <c r="G14" s="145"/>
      <c r="H14" s="188"/>
      <c r="I14" s="188"/>
      <c r="J14" s="188"/>
      <c r="K14" s="188"/>
      <c r="L14" s="188"/>
      <c r="M14" s="188"/>
    </row>
    <row r="15" spans="1:13" s="2" customFormat="1" ht="19.5" customHeight="1">
      <c r="A15" s="178" t="s">
        <v>210</v>
      </c>
      <c r="B15" s="138" t="s">
        <v>125</v>
      </c>
      <c r="C15" s="7" t="s">
        <v>218</v>
      </c>
      <c r="D15" s="3" t="s">
        <v>216</v>
      </c>
      <c r="E15" s="7" t="s">
        <v>34</v>
      </c>
      <c r="F15" s="72">
        <v>12</v>
      </c>
      <c r="G15" s="8"/>
      <c r="H15" s="58"/>
      <c r="I15" s="58"/>
      <c r="J15" s="58"/>
      <c r="K15" s="58"/>
      <c r="L15" s="58"/>
      <c r="M15" s="58"/>
    </row>
    <row r="16" spans="1:13" s="2" customFormat="1" ht="19.5" customHeight="1">
      <c r="A16" s="178" t="s">
        <v>210</v>
      </c>
      <c r="B16" s="138" t="s">
        <v>125</v>
      </c>
      <c r="C16" s="137" t="s">
        <v>219</v>
      </c>
      <c r="D16" s="156" t="s">
        <v>217</v>
      </c>
      <c r="E16" s="137" t="s">
        <v>34</v>
      </c>
      <c r="F16" s="157">
        <v>49</v>
      </c>
      <c r="G16" s="158"/>
      <c r="H16" s="174"/>
      <c r="I16" s="174"/>
      <c r="J16" s="174"/>
      <c r="K16" s="174"/>
      <c r="L16" s="174"/>
      <c r="M16" s="174"/>
    </row>
    <row r="17" spans="1:13" ht="19.5" customHeight="1">
      <c r="A17" s="178" t="s">
        <v>210</v>
      </c>
      <c r="B17" s="137" t="s">
        <v>127</v>
      </c>
      <c r="C17" s="137" t="s">
        <v>123</v>
      </c>
      <c r="D17" s="156" t="s">
        <v>220</v>
      </c>
      <c r="E17" s="137" t="s">
        <v>34</v>
      </c>
      <c r="F17" s="157">
        <f>IFERROR(F5-F14, "")</f>
        <v>156</v>
      </c>
      <c r="G17" s="158"/>
      <c r="H17" s="159" t="str">
        <f>IFERROR(H5-H14, "")</f>
        <v/>
      </c>
      <c r="I17" s="159" t="str">
        <f t="shared" ref="I17:M17" si="5">IFERROR(I5-I14, "")</f>
        <v/>
      </c>
      <c r="J17" s="159" t="str">
        <f t="shared" si="5"/>
        <v/>
      </c>
      <c r="K17" s="159" t="str">
        <f t="shared" si="5"/>
        <v/>
      </c>
      <c r="L17" s="159" t="str">
        <f t="shared" si="5"/>
        <v/>
      </c>
      <c r="M17" s="159" t="str">
        <f t="shared" si="5"/>
        <v/>
      </c>
    </row>
    <row r="18" spans="1:13" s="2" customFormat="1" ht="19.5" customHeight="1">
      <c r="A18" s="190" t="s">
        <v>211</v>
      </c>
      <c r="B18" s="147" t="s">
        <v>139</v>
      </c>
      <c r="C18" s="148" t="s">
        <v>128</v>
      </c>
      <c r="D18" s="160" t="s">
        <v>221</v>
      </c>
      <c r="E18" s="148" t="s">
        <v>34</v>
      </c>
      <c r="F18" s="161">
        <f>IF(SUM(F19:F20)=0, "",SUM(F19:F20))</f>
        <v>127</v>
      </c>
      <c r="G18" s="162"/>
      <c r="H18" s="163" t="str">
        <f>IF(SUM(H19:H20)=0, "",SUM(H19:H20))</f>
        <v/>
      </c>
      <c r="I18" s="163" t="str">
        <f t="shared" ref="I18:M18" si="6">IF(SUM(I19:I20)=0, "",SUM(I19:I20))</f>
        <v/>
      </c>
      <c r="J18" s="163" t="str">
        <f t="shared" si="6"/>
        <v/>
      </c>
      <c r="K18" s="163" t="str">
        <f t="shared" si="6"/>
        <v/>
      </c>
      <c r="L18" s="163" t="str">
        <f t="shared" si="6"/>
        <v/>
      </c>
      <c r="M18" s="163" t="str">
        <f t="shared" si="6"/>
        <v/>
      </c>
    </row>
    <row r="19" spans="1:13" s="2" customFormat="1" ht="19.5" customHeight="1">
      <c r="A19" s="178" t="s">
        <v>211</v>
      </c>
      <c r="B19" s="138" t="s">
        <v>139</v>
      </c>
      <c r="C19" s="7" t="s">
        <v>137</v>
      </c>
      <c r="D19" s="3" t="s">
        <v>222</v>
      </c>
      <c r="E19" s="7" t="s">
        <v>34</v>
      </c>
      <c r="F19" s="72">
        <v>88</v>
      </c>
      <c r="G19" s="8"/>
      <c r="H19" s="58"/>
      <c r="I19" s="58"/>
      <c r="J19" s="58"/>
      <c r="K19" s="58"/>
      <c r="L19" s="58"/>
      <c r="M19" s="58"/>
    </row>
    <row r="20" spans="1:13" s="2" customFormat="1" ht="19.5" customHeight="1">
      <c r="A20" s="178" t="s">
        <v>211</v>
      </c>
      <c r="B20" s="138" t="s">
        <v>139</v>
      </c>
      <c r="C20" s="7" t="s">
        <v>138</v>
      </c>
      <c r="D20" s="3" t="s">
        <v>223</v>
      </c>
      <c r="E20" s="7" t="s">
        <v>34</v>
      </c>
      <c r="F20" s="72">
        <f>IF(SUM(F21:F22)=0, "",SUM(F21:F22))</f>
        <v>39</v>
      </c>
      <c r="G20" s="8"/>
      <c r="H20" s="89" t="str">
        <f>IF(SUM(H21:H22)=0, "",SUM(H21:H22))</f>
        <v/>
      </c>
      <c r="I20" s="89" t="str">
        <f t="shared" ref="I20:M20" si="7">IF(SUM(I21:I22)=0, "",SUM(I21:I22))</f>
        <v/>
      </c>
      <c r="J20" s="89" t="str">
        <f t="shared" si="7"/>
        <v/>
      </c>
      <c r="K20" s="89" t="str">
        <f t="shared" si="7"/>
        <v/>
      </c>
      <c r="L20" s="89" t="str">
        <f t="shared" si="7"/>
        <v/>
      </c>
      <c r="M20" s="89" t="str">
        <f t="shared" si="7"/>
        <v/>
      </c>
    </row>
    <row r="21" spans="1:13" s="2" customFormat="1" ht="19.5" customHeight="1">
      <c r="A21" s="178" t="s">
        <v>211</v>
      </c>
      <c r="B21" s="138" t="s">
        <v>139</v>
      </c>
      <c r="C21" s="7" t="s">
        <v>141</v>
      </c>
      <c r="D21" s="3" t="s">
        <v>224</v>
      </c>
      <c r="E21" s="7" t="s">
        <v>34</v>
      </c>
      <c r="F21" s="72">
        <v>19</v>
      </c>
      <c r="G21" s="8"/>
      <c r="H21" s="58"/>
      <c r="I21" s="58"/>
      <c r="J21" s="58"/>
      <c r="K21" s="58"/>
      <c r="L21" s="58"/>
      <c r="M21" s="58"/>
    </row>
    <row r="22" spans="1:13" s="2" customFormat="1" ht="19.5" customHeight="1">
      <c r="A22" s="178" t="s">
        <v>211</v>
      </c>
      <c r="B22" s="138" t="s">
        <v>139</v>
      </c>
      <c r="C22" s="7" t="s">
        <v>227</v>
      </c>
      <c r="D22" s="3" t="s">
        <v>225</v>
      </c>
      <c r="E22" s="7" t="s">
        <v>34</v>
      </c>
      <c r="F22" s="72">
        <v>20</v>
      </c>
      <c r="G22" s="8"/>
      <c r="H22" s="58"/>
      <c r="I22" s="58"/>
      <c r="J22" s="58"/>
      <c r="K22" s="58"/>
      <c r="L22" s="58"/>
      <c r="M22" s="58"/>
    </row>
    <row r="23" spans="1:13" s="2" customFormat="1" ht="19.5" customHeight="1">
      <c r="A23" s="178" t="s">
        <v>211</v>
      </c>
      <c r="B23" s="138" t="s">
        <v>139</v>
      </c>
      <c r="C23" s="7" t="s">
        <v>226</v>
      </c>
      <c r="D23" s="3" t="s">
        <v>228</v>
      </c>
      <c r="E23" s="7" t="s">
        <v>34</v>
      </c>
      <c r="F23" s="72">
        <v>4</v>
      </c>
      <c r="G23" s="8"/>
      <c r="H23" s="58"/>
      <c r="I23" s="58"/>
      <c r="J23" s="58"/>
      <c r="K23" s="58"/>
      <c r="L23" s="58"/>
      <c r="M23" s="58"/>
    </row>
    <row r="24" spans="1:13" s="2" customFormat="1" ht="19.5" customHeight="1">
      <c r="A24" s="178" t="s">
        <v>211</v>
      </c>
      <c r="B24" s="138" t="s">
        <v>139</v>
      </c>
      <c r="C24" s="3" t="s">
        <v>1316</v>
      </c>
      <c r="D24" s="3" t="s">
        <v>1317</v>
      </c>
      <c r="E24" s="7" t="s">
        <v>34</v>
      </c>
      <c r="F24" s="72">
        <v>4</v>
      </c>
      <c r="G24" s="8"/>
      <c r="H24" s="92"/>
      <c r="I24" s="92"/>
      <c r="J24" s="92"/>
      <c r="K24" s="92"/>
      <c r="L24" s="92"/>
      <c r="M24" s="92"/>
    </row>
    <row r="25" spans="1:13" s="2" customFormat="1" ht="19.5" customHeight="1">
      <c r="A25" s="178" t="s">
        <v>211</v>
      </c>
      <c r="B25" s="138" t="s">
        <v>139</v>
      </c>
      <c r="C25" s="3" t="s">
        <v>1318</v>
      </c>
      <c r="D25" s="3" t="s">
        <v>1319</v>
      </c>
      <c r="E25" s="7" t="s">
        <v>34</v>
      </c>
      <c r="F25" s="72" t="s">
        <v>855</v>
      </c>
      <c r="G25" s="8"/>
      <c r="H25" s="92"/>
      <c r="I25" s="92"/>
      <c r="J25" s="92"/>
      <c r="K25" s="92"/>
      <c r="L25" s="92"/>
      <c r="M25" s="92"/>
    </row>
    <row r="26" spans="1:13" s="2" customFormat="1" ht="19.5" customHeight="1">
      <c r="A26" s="178" t="s">
        <v>211</v>
      </c>
      <c r="B26" s="138" t="s">
        <v>139</v>
      </c>
      <c r="C26" s="3" t="s">
        <v>1320</v>
      </c>
      <c r="D26" s="3" t="s">
        <v>1321</v>
      </c>
      <c r="E26" s="7" t="s">
        <v>34</v>
      </c>
      <c r="F26" s="72" t="s">
        <v>855</v>
      </c>
      <c r="G26" s="8"/>
      <c r="H26" s="92"/>
      <c r="I26" s="92"/>
      <c r="J26" s="92"/>
      <c r="K26" s="92"/>
      <c r="L26" s="92"/>
      <c r="M26" s="92"/>
    </row>
    <row r="27" spans="1:13" s="2" customFormat="1" ht="19.5" customHeight="1">
      <c r="A27" s="178" t="s">
        <v>211</v>
      </c>
      <c r="B27" s="138" t="s">
        <v>139</v>
      </c>
      <c r="C27" s="3" t="s">
        <v>1322</v>
      </c>
      <c r="D27" s="3" t="s">
        <v>1323</v>
      </c>
      <c r="E27" s="7" t="s">
        <v>34</v>
      </c>
      <c r="F27" s="72" t="s">
        <v>855</v>
      </c>
      <c r="G27" s="8"/>
      <c r="H27" s="92"/>
      <c r="I27" s="92"/>
      <c r="J27" s="92"/>
      <c r="K27" s="92"/>
      <c r="L27" s="92"/>
      <c r="M27" s="92"/>
    </row>
    <row r="28" spans="1:13" s="2" customFormat="1" ht="19.5" customHeight="1">
      <c r="A28" s="178" t="s">
        <v>211</v>
      </c>
      <c r="B28" s="138" t="s">
        <v>139</v>
      </c>
      <c r="C28" s="3" t="s">
        <v>1324</v>
      </c>
      <c r="D28" s="3" t="s">
        <v>1325</v>
      </c>
      <c r="E28" s="7" t="s">
        <v>34</v>
      </c>
      <c r="F28" s="72" t="s">
        <v>855</v>
      </c>
      <c r="G28" s="8"/>
      <c r="H28" s="92"/>
      <c r="I28" s="92"/>
      <c r="J28" s="92"/>
      <c r="K28" s="92"/>
      <c r="L28" s="92"/>
      <c r="M28" s="92"/>
    </row>
    <row r="29" spans="1:13" s="2" customFormat="1" ht="19.5" customHeight="1">
      <c r="A29" s="178" t="s">
        <v>211</v>
      </c>
      <c r="B29" s="138" t="s">
        <v>139</v>
      </c>
      <c r="C29" s="3" t="s">
        <v>1326</v>
      </c>
      <c r="D29" s="3" t="s">
        <v>1327</v>
      </c>
      <c r="E29" s="7" t="s">
        <v>34</v>
      </c>
      <c r="F29" s="72" t="s">
        <v>855</v>
      </c>
      <c r="G29" s="8"/>
      <c r="H29" s="92"/>
      <c r="I29" s="92"/>
      <c r="J29" s="92"/>
      <c r="K29" s="92"/>
      <c r="L29" s="92"/>
      <c r="M29" s="92"/>
    </row>
    <row r="30" spans="1:13" s="2" customFormat="1" ht="19.5" customHeight="1">
      <c r="A30" s="178"/>
      <c r="B30" s="138"/>
      <c r="C30" s="3" t="s">
        <v>1402</v>
      </c>
      <c r="D30" s="3" t="s">
        <v>1403</v>
      </c>
      <c r="E30" s="7" t="s">
        <v>34</v>
      </c>
      <c r="F30" s="72" t="s">
        <v>855</v>
      </c>
      <c r="G30" s="8"/>
      <c r="H30" s="92"/>
      <c r="I30" s="92"/>
      <c r="J30" s="92"/>
      <c r="K30" s="92"/>
      <c r="L30" s="92"/>
      <c r="M30" s="92"/>
    </row>
    <row r="31" spans="1:13" s="2" customFormat="1" ht="19.5" customHeight="1">
      <c r="A31" s="178" t="s">
        <v>211</v>
      </c>
      <c r="B31" s="138" t="s">
        <v>139</v>
      </c>
      <c r="C31" s="3" t="s">
        <v>1328</v>
      </c>
      <c r="D31" s="3" t="s">
        <v>1325</v>
      </c>
      <c r="E31" s="7" t="s">
        <v>34</v>
      </c>
      <c r="F31" s="72" t="s">
        <v>855</v>
      </c>
      <c r="G31" s="8"/>
      <c r="H31" s="92"/>
      <c r="I31" s="92"/>
      <c r="J31" s="92"/>
      <c r="K31" s="92"/>
      <c r="L31" s="92"/>
      <c r="M31" s="92"/>
    </row>
    <row r="32" spans="1:13" s="2" customFormat="1" ht="19.5" customHeight="1">
      <c r="A32" s="178" t="s">
        <v>211</v>
      </c>
      <c r="B32" s="140" t="s">
        <v>139</v>
      </c>
      <c r="C32" s="3" t="s">
        <v>1329</v>
      </c>
      <c r="D32" s="3" t="s">
        <v>1327</v>
      </c>
      <c r="E32" s="7" t="s">
        <v>34</v>
      </c>
      <c r="F32" s="72" t="s">
        <v>855</v>
      </c>
      <c r="G32" s="8"/>
      <c r="H32" s="92"/>
      <c r="I32" s="92"/>
      <c r="J32" s="92"/>
      <c r="K32" s="92"/>
      <c r="L32" s="92"/>
      <c r="M32" s="92"/>
    </row>
    <row r="33" spans="1:13" s="2" customFormat="1" ht="19.5" customHeight="1">
      <c r="A33" s="138" t="s">
        <v>211</v>
      </c>
      <c r="B33" s="139" t="s">
        <v>131</v>
      </c>
      <c r="C33" s="142" t="s">
        <v>129</v>
      </c>
      <c r="D33" s="143" t="s">
        <v>229</v>
      </c>
      <c r="E33" s="142" t="s">
        <v>34</v>
      </c>
      <c r="F33" s="144">
        <v>89</v>
      </c>
      <c r="G33" s="145"/>
      <c r="H33" s="188"/>
      <c r="I33" s="188"/>
      <c r="J33" s="188"/>
      <c r="K33" s="188"/>
      <c r="L33" s="188"/>
      <c r="M33" s="188"/>
    </row>
    <row r="34" spans="1:13" s="2" customFormat="1" ht="19.5" customHeight="1">
      <c r="A34" s="138" t="s">
        <v>211</v>
      </c>
      <c r="B34" s="138" t="s">
        <v>131</v>
      </c>
      <c r="C34" s="7" t="s">
        <v>142</v>
      </c>
      <c r="D34" s="3" t="s">
        <v>142</v>
      </c>
      <c r="E34" s="7" t="s">
        <v>34</v>
      </c>
      <c r="F34" s="72">
        <v>89</v>
      </c>
      <c r="G34" s="8"/>
      <c r="H34" s="58"/>
      <c r="I34" s="58"/>
      <c r="J34" s="58"/>
      <c r="K34" s="58"/>
      <c r="L34" s="58"/>
      <c r="M34" s="58"/>
    </row>
    <row r="35" spans="1:13" s="2" customFormat="1" ht="19.5" customHeight="1">
      <c r="A35" s="138" t="s">
        <v>211</v>
      </c>
      <c r="B35" s="138" t="s">
        <v>131</v>
      </c>
      <c r="C35" s="7" t="s">
        <v>143</v>
      </c>
      <c r="D35" s="3" t="s">
        <v>278</v>
      </c>
      <c r="E35" s="7" t="s">
        <v>34</v>
      </c>
      <c r="F35" s="72">
        <v>31</v>
      </c>
      <c r="G35" s="8"/>
      <c r="H35" s="58"/>
      <c r="I35" s="58"/>
      <c r="J35" s="58"/>
      <c r="K35" s="58"/>
      <c r="L35" s="58"/>
      <c r="M35" s="58"/>
    </row>
    <row r="36" spans="1:13" s="2" customFormat="1" ht="19.5" customHeight="1">
      <c r="A36" s="138" t="s">
        <v>211</v>
      </c>
      <c r="B36" s="138" t="s">
        <v>131</v>
      </c>
      <c r="C36" s="7" t="s">
        <v>145</v>
      </c>
      <c r="D36" s="3" t="s">
        <v>1330</v>
      </c>
      <c r="E36" s="7" t="s">
        <v>344</v>
      </c>
      <c r="F36" s="72">
        <v>23</v>
      </c>
      <c r="G36" s="8"/>
      <c r="H36" s="58"/>
      <c r="I36" s="58"/>
      <c r="J36" s="58"/>
      <c r="K36" s="58"/>
      <c r="L36" s="58"/>
      <c r="M36" s="58"/>
    </row>
    <row r="37" spans="1:13" s="2" customFormat="1" ht="19.5" customHeight="1">
      <c r="A37" s="138" t="s">
        <v>211</v>
      </c>
      <c r="B37" s="138" t="s">
        <v>131</v>
      </c>
      <c r="C37" s="7" t="s">
        <v>144</v>
      </c>
      <c r="D37" s="3" t="s">
        <v>349</v>
      </c>
      <c r="E37" s="7" t="s">
        <v>231</v>
      </c>
      <c r="F37" s="72">
        <f>IFERROR(F35/F36*100,"")</f>
        <v>134.78260869565219</v>
      </c>
      <c r="G37" s="8"/>
      <c r="H37" s="89" t="str">
        <f>IFERROR(H35/H36*100,"")</f>
        <v/>
      </c>
      <c r="I37" s="89" t="str">
        <f t="shared" ref="I37:M37" si="8">IFERROR(I35/I36*100,"")</f>
        <v/>
      </c>
      <c r="J37" s="89" t="str">
        <f t="shared" si="8"/>
        <v/>
      </c>
      <c r="K37" s="89" t="str">
        <f t="shared" si="8"/>
        <v/>
      </c>
      <c r="L37" s="89" t="str">
        <f t="shared" si="8"/>
        <v/>
      </c>
      <c r="M37" s="89" t="str">
        <f t="shared" si="8"/>
        <v/>
      </c>
    </row>
    <row r="38" spans="1:13" s="2" customFormat="1" ht="19.5" customHeight="1">
      <c r="A38" s="138" t="s">
        <v>211</v>
      </c>
      <c r="B38" s="138" t="s">
        <v>131</v>
      </c>
      <c r="C38" s="7" t="s">
        <v>276</v>
      </c>
      <c r="D38" s="3" t="s">
        <v>279</v>
      </c>
      <c r="E38" s="7" t="s">
        <v>34</v>
      </c>
      <c r="F38" s="72">
        <v>14</v>
      </c>
      <c r="G38" s="8"/>
      <c r="H38" s="58"/>
      <c r="I38" s="58"/>
      <c r="J38" s="58"/>
      <c r="K38" s="58"/>
      <c r="L38" s="58"/>
      <c r="M38" s="58"/>
    </row>
    <row r="39" spans="1:13" s="2" customFormat="1" ht="19.5" customHeight="1">
      <c r="A39" s="138" t="s">
        <v>211</v>
      </c>
      <c r="B39" s="138" t="s">
        <v>131</v>
      </c>
      <c r="C39" s="7" t="s">
        <v>277</v>
      </c>
      <c r="D39" s="3" t="s">
        <v>280</v>
      </c>
      <c r="E39" s="7" t="s">
        <v>34</v>
      </c>
      <c r="F39" s="72">
        <v>13</v>
      </c>
      <c r="G39" s="8"/>
      <c r="H39" s="58"/>
      <c r="I39" s="58"/>
      <c r="J39" s="58"/>
      <c r="K39" s="58"/>
      <c r="L39" s="58"/>
      <c r="M39" s="58"/>
    </row>
    <row r="40" spans="1:13" s="2" customFormat="1" ht="19.5" customHeight="1">
      <c r="A40" s="138" t="s">
        <v>211</v>
      </c>
      <c r="B40" s="138" t="s">
        <v>131</v>
      </c>
      <c r="C40" s="137" t="s">
        <v>351</v>
      </c>
      <c r="D40" s="156" t="s">
        <v>352</v>
      </c>
      <c r="E40" s="137" t="s">
        <v>34</v>
      </c>
      <c r="F40" s="157">
        <v>40</v>
      </c>
      <c r="G40" s="158"/>
      <c r="H40" s="174"/>
      <c r="I40" s="174"/>
      <c r="J40" s="174"/>
      <c r="K40" s="174"/>
      <c r="L40" s="174"/>
      <c r="M40" s="174"/>
    </row>
    <row r="41" spans="1:13" s="2" customFormat="1" ht="19.5" customHeight="1">
      <c r="A41" s="178" t="s">
        <v>211</v>
      </c>
      <c r="B41" s="137" t="s">
        <v>140</v>
      </c>
      <c r="C41" s="7" t="s">
        <v>132</v>
      </c>
      <c r="D41" s="3" t="s">
        <v>1086</v>
      </c>
      <c r="E41" s="7" t="s">
        <v>34</v>
      </c>
      <c r="F41" s="72">
        <f>IFERROR(F18-F33, "")</f>
        <v>38</v>
      </c>
      <c r="G41" s="8"/>
      <c r="H41" s="89" t="str">
        <f>IFERROR(H18-H33, "")</f>
        <v/>
      </c>
      <c r="I41" s="89" t="str">
        <f t="shared" ref="I41:M41" si="9">IFERROR(I18-I33, "")</f>
        <v/>
      </c>
      <c r="J41" s="89" t="str">
        <f t="shared" si="9"/>
        <v/>
      </c>
      <c r="K41" s="89" t="str">
        <f t="shared" si="9"/>
        <v/>
      </c>
      <c r="L41" s="89" t="str">
        <f t="shared" si="9"/>
        <v/>
      </c>
      <c r="M41" s="89" t="str">
        <f t="shared" si="9"/>
        <v/>
      </c>
    </row>
    <row r="42" spans="1:13" ht="19.5" customHeight="1">
      <c r="A42" s="178" t="s">
        <v>211</v>
      </c>
      <c r="B42" s="138" t="s">
        <v>140</v>
      </c>
      <c r="C42" s="7" t="s">
        <v>130</v>
      </c>
      <c r="D42" s="3" t="s">
        <v>232</v>
      </c>
      <c r="E42" s="7" t="s">
        <v>34</v>
      </c>
      <c r="F42" s="72">
        <v>30</v>
      </c>
      <c r="G42" s="8"/>
      <c r="H42" s="58"/>
      <c r="I42" s="58"/>
      <c r="J42" s="58"/>
      <c r="K42" s="58"/>
      <c r="L42" s="58"/>
      <c r="M42" s="58"/>
    </row>
    <row r="43" spans="1:13" s="2" customFormat="1" ht="19.5" customHeight="1">
      <c r="A43" s="178" t="s">
        <v>211</v>
      </c>
      <c r="B43" s="138" t="s">
        <v>140</v>
      </c>
      <c r="C43" s="7" t="s">
        <v>133</v>
      </c>
      <c r="D43" s="3" t="s">
        <v>1087</v>
      </c>
      <c r="E43" s="7" t="s">
        <v>34</v>
      </c>
      <c r="F43" s="72">
        <f>IF(F42+F34=0, "",F42+F34)</f>
        <v>119</v>
      </c>
      <c r="G43" s="8"/>
      <c r="H43" s="89" t="str">
        <f>IF(H42+H34=0, "",H42+H34)</f>
        <v/>
      </c>
      <c r="I43" s="89" t="str">
        <f t="shared" ref="I43:M43" si="10">IF(I42+I34=0, "",I42+I34)</f>
        <v/>
      </c>
      <c r="J43" s="89" t="str">
        <f t="shared" si="10"/>
        <v/>
      </c>
      <c r="K43" s="89" t="str">
        <f t="shared" si="10"/>
        <v/>
      </c>
      <c r="L43" s="89" t="str">
        <f t="shared" si="10"/>
        <v/>
      </c>
      <c r="M43" s="89" t="str">
        <f t="shared" si="10"/>
        <v/>
      </c>
    </row>
    <row r="44" spans="1:13" s="2" customFormat="1" ht="19.5" customHeight="1">
      <c r="A44" s="178" t="s">
        <v>211</v>
      </c>
      <c r="B44" s="138" t="s">
        <v>140</v>
      </c>
      <c r="C44" s="7" t="s">
        <v>136</v>
      </c>
      <c r="D44" s="3" t="s">
        <v>1088</v>
      </c>
      <c r="E44" s="7" t="s">
        <v>34</v>
      </c>
      <c r="F44" s="72">
        <f>IF(F42+F34+F35=0, "",F42+F34+F35)</f>
        <v>150</v>
      </c>
      <c r="G44" s="8"/>
      <c r="H44" s="89" t="str">
        <f>IF(H42+H34+H35=0, "",H42+H34+H35)</f>
        <v/>
      </c>
      <c r="I44" s="89" t="str">
        <f t="shared" ref="I44:M44" si="11">IF(I42+I34+I35=0, "",I42+I34+I35)</f>
        <v/>
      </c>
      <c r="J44" s="89" t="str">
        <f t="shared" si="11"/>
        <v/>
      </c>
      <c r="K44" s="89" t="str">
        <f t="shared" si="11"/>
        <v/>
      </c>
      <c r="L44" s="89" t="str">
        <f t="shared" si="11"/>
        <v/>
      </c>
      <c r="M44" s="89" t="str">
        <f t="shared" si="11"/>
        <v/>
      </c>
    </row>
    <row r="45" spans="1:13" s="2" customFormat="1" ht="19.5" customHeight="1">
      <c r="A45" s="178" t="s">
        <v>211</v>
      </c>
      <c r="B45" s="138" t="s">
        <v>140</v>
      </c>
      <c r="C45" s="7" t="s">
        <v>134</v>
      </c>
      <c r="D45" s="3" t="s">
        <v>233</v>
      </c>
      <c r="E45" s="7" t="s">
        <v>34</v>
      </c>
      <c r="F45" s="72">
        <v>39</v>
      </c>
      <c r="G45" s="8"/>
      <c r="H45" s="58"/>
      <c r="I45" s="58"/>
      <c r="J45" s="58"/>
      <c r="K45" s="58"/>
      <c r="L45" s="58"/>
      <c r="M45" s="58"/>
    </row>
    <row r="46" spans="1:13" s="2" customFormat="1" ht="19.5" customHeight="1">
      <c r="A46" s="178" t="s">
        <v>211</v>
      </c>
      <c r="B46" s="138" t="s">
        <v>140</v>
      </c>
      <c r="C46" s="7" t="s">
        <v>135</v>
      </c>
      <c r="D46" s="3" t="s">
        <v>234</v>
      </c>
      <c r="E46" s="7" t="s">
        <v>34</v>
      </c>
      <c r="F46" s="72">
        <v>25</v>
      </c>
      <c r="G46" s="8"/>
      <c r="H46" s="58"/>
      <c r="I46" s="58"/>
      <c r="J46" s="58"/>
      <c r="K46" s="58"/>
      <c r="L46" s="58"/>
      <c r="M46" s="58"/>
    </row>
    <row r="47" spans="1:13" s="2" customFormat="1" ht="19.5" customHeight="1">
      <c r="A47" s="178" t="s">
        <v>211</v>
      </c>
      <c r="B47" s="138" t="s">
        <v>140</v>
      </c>
      <c r="C47" s="137" t="s">
        <v>1089</v>
      </c>
      <c r="D47" s="156" t="s">
        <v>1090</v>
      </c>
      <c r="E47" s="137" t="s">
        <v>405</v>
      </c>
      <c r="F47" s="157">
        <f>IF(F45-F46=0, "", F45-F46)</f>
        <v>14</v>
      </c>
      <c r="G47" s="158"/>
      <c r="H47" s="159" t="str">
        <f>IF(H45-H46=0, "", H45-H46)</f>
        <v/>
      </c>
      <c r="I47" s="159" t="str">
        <f>IF(I45-I46=0, "", I45-I46)</f>
        <v/>
      </c>
      <c r="J47" s="159" t="str">
        <f t="shared" ref="J47:M47" si="12">IF(J45-J46=0, "", J45-J46)</f>
        <v/>
      </c>
      <c r="K47" s="159" t="str">
        <f t="shared" si="12"/>
        <v/>
      </c>
      <c r="L47" s="159" t="str">
        <f t="shared" si="12"/>
        <v/>
      </c>
      <c r="M47" s="159" t="str">
        <f t="shared" si="12"/>
        <v/>
      </c>
    </row>
    <row r="48" spans="1:13" s="2" customFormat="1" ht="19.5" customHeight="1">
      <c r="A48" s="190" t="s">
        <v>260</v>
      </c>
      <c r="B48" s="147" t="s">
        <v>265</v>
      </c>
      <c r="C48" s="148" t="s">
        <v>262</v>
      </c>
      <c r="D48" s="160" t="s">
        <v>271</v>
      </c>
      <c r="E48" s="148" t="s">
        <v>34</v>
      </c>
      <c r="F48" s="161">
        <v>50</v>
      </c>
      <c r="G48" s="162"/>
      <c r="H48" s="169"/>
      <c r="I48" s="169"/>
      <c r="J48" s="169"/>
      <c r="K48" s="169"/>
      <c r="L48" s="169"/>
      <c r="M48" s="169"/>
    </row>
    <row r="49" spans="1:13" s="2" customFormat="1" ht="19.5" customHeight="1">
      <c r="A49" s="178" t="s">
        <v>260</v>
      </c>
      <c r="B49" s="140" t="s">
        <v>265</v>
      </c>
      <c r="C49" s="7" t="s">
        <v>261</v>
      </c>
      <c r="D49" s="3" t="s">
        <v>272</v>
      </c>
      <c r="E49" s="7" t="s">
        <v>34</v>
      </c>
      <c r="F49" s="72">
        <v>-30</v>
      </c>
      <c r="G49" s="8"/>
      <c r="H49" s="92"/>
      <c r="I49" s="92"/>
      <c r="J49" s="92"/>
      <c r="K49" s="92"/>
      <c r="L49" s="92"/>
      <c r="M49" s="92"/>
    </row>
    <row r="50" spans="1:13" s="2" customFormat="1" ht="19.5" customHeight="1">
      <c r="A50" s="138" t="s">
        <v>260</v>
      </c>
      <c r="B50" s="139" t="s">
        <v>269</v>
      </c>
      <c r="C50" s="139" t="s">
        <v>268</v>
      </c>
      <c r="D50" s="191" t="s">
        <v>267</v>
      </c>
      <c r="E50" s="139" t="s">
        <v>34</v>
      </c>
      <c r="F50" s="176">
        <v>100</v>
      </c>
      <c r="G50" s="177"/>
      <c r="H50" s="192"/>
      <c r="I50" s="192"/>
      <c r="J50" s="192"/>
      <c r="K50" s="192"/>
      <c r="L50" s="192"/>
      <c r="M50" s="192"/>
    </row>
    <row r="51" spans="1:13" s="2" customFormat="1" ht="19.5" customHeight="1">
      <c r="A51" s="178" t="s">
        <v>260</v>
      </c>
      <c r="B51" s="137" t="s">
        <v>266</v>
      </c>
      <c r="C51" s="7" t="s">
        <v>274</v>
      </c>
      <c r="D51" s="3" t="s">
        <v>270</v>
      </c>
      <c r="E51" s="7" t="s">
        <v>34</v>
      </c>
      <c r="F51" s="72">
        <v>20</v>
      </c>
      <c r="G51" s="8"/>
      <c r="H51" s="92"/>
      <c r="I51" s="92"/>
      <c r="J51" s="92"/>
      <c r="K51" s="92"/>
      <c r="L51" s="92"/>
      <c r="M51" s="92"/>
    </row>
    <row r="52" spans="1:13" s="2" customFormat="1" ht="19.5" customHeight="1">
      <c r="A52" s="179" t="s">
        <v>260</v>
      </c>
      <c r="B52" s="150" t="s">
        <v>266</v>
      </c>
      <c r="C52" s="151" t="s">
        <v>275</v>
      </c>
      <c r="D52" s="164" t="s">
        <v>273</v>
      </c>
      <c r="E52" s="151" t="s">
        <v>34</v>
      </c>
      <c r="F52" s="165">
        <v>40</v>
      </c>
      <c r="G52" s="166"/>
      <c r="H52" s="167"/>
      <c r="I52" s="167"/>
      <c r="J52" s="167"/>
      <c r="K52" s="167"/>
      <c r="L52" s="167"/>
      <c r="M52" s="167"/>
    </row>
    <row r="53" spans="1:13" s="2" customFormat="1" ht="19.5" customHeight="1">
      <c r="A53" s="189" t="s">
        <v>253</v>
      </c>
      <c r="B53" s="142" t="s">
        <v>247</v>
      </c>
      <c r="C53" s="142" t="s">
        <v>146</v>
      </c>
      <c r="D53" s="143" t="s">
        <v>239</v>
      </c>
      <c r="E53" s="142" t="s">
        <v>241</v>
      </c>
      <c r="F53" s="144">
        <f>IFERROR(F44/F36*100, "")</f>
        <v>652.17391304347825</v>
      </c>
      <c r="G53" s="145"/>
      <c r="H53" s="146" t="str">
        <f t="shared" ref="H53:M53" si="13">IFERROR(H44/H36*100, "")</f>
        <v/>
      </c>
      <c r="I53" s="146" t="str">
        <f>IFERROR(I44/I36*100, "")</f>
        <v/>
      </c>
      <c r="J53" s="146" t="str">
        <f t="shared" si="13"/>
        <v/>
      </c>
      <c r="K53" s="146" t="str">
        <f t="shared" si="13"/>
        <v/>
      </c>
      <c r="L53" s="146" t="str">
        <f t="shared" si="13"/>
        <v/>
      </c>
      <c r="M53" s="146" t="str">
        <f t="shared" si="13"/>
        <v/>
      </c>
    </row>
    <row r="54" spans="1:13" s="2" customFormat="1" ht="19.5" customHeight="1">
      <c r="A54" s="138" t="s">
        <v>253</v>
      </c>
      <c r="B54" s="139" t="s">
        <v>250</v>
      </c>
      <c r="C54" s="141" t="s">
        <v>251</v>
      </c>
      <c r="D54" s="143" t="s">
        <v>252</v>
      </c>
      <c r="E54" s="142" t="s">
        <v>16</v>
      </c>
      <c r="F54" s="193">
        <f>IFERROR(F17/F5, "")</f>
        <v>0.87150837988826813</v>
      </c>
      <c r="G54" s="194"/>
      <c r="H54" s="195" t="str">
        <f t="shared" ref="H54:M54" si="14">IFERROR(H17/H5, "")</f>
        <v/>
      </c>
      <c r="I54" s="195" t="str">
        <f>IFERROR(I17/I5, "")</f>
        <v/>
      </c>
      <c r="J54" s="195" t="str">
        <f t="shared" si="14"/>
        <v/>
      </c>
      <c r="K54" s="195" t="str">
        <f t="shared" si="14"/>
        <v/>
      </c>
      <c r="L54" s="195" t="str">
        <f t="shared" si="14"/>
        <v/>
      </c>
      <c r="M54" s="195" t="str">
        <f t="shared" si="14"/>
        <v/>
      </c>
    </row>
    <row r="55" spans="1:13" s="2" customFormat="1" ht="19.5" customHeight="1">
      <c r="A55" s="138" t="s">
        <v>253</v>
      </c>
      <c r="B55" s="138" t="s">
        <v>250</v>
      </c>
      <c r="C55" s="155" t="s">
        <v>263</v>
      </c>
      <c r="D55" s="156" t="s">
        <v>264</v>
      </c>
      <c r="E55" s="137" t="s">
        <v>34</v>
      </c>
      <c r="F55" s="157">
        <f>IF(F48+F49=0, "", F48+F49)</f>
        <v>20</v>
      </c>
      <c r="G55" s="158"/>
      <c r="H55" s="159" t="str">
        <f>IF(H48+H49=0, "", H48+H49)</f>
        <v/>
      </c>
      <c r="I55" s="159" t="str">
        <f>IF(I48+I49=0, "", I48+I49)</f>
        <v/>
      </c>
      <c r="J55" s="159" t="str">
        <f t="shared" ref="J55:M55" si="15">IF(J48+J49=0, "", J48+J49)</f>
        <v/>
      </c>
      <c r="K55" s="159" t="str">
        <f t="shared" si="15"/>
        <v/>
      </c>
      <c r="L55" s="159" t="str">
        <f t="shared" si="15"/>
        <v/>
      </c>
      <c r="M55" s="159" t="str">
        <f t="shared" si="15"/>
        <v/>
      </c>
    </row>
    <row r="56" spans="1:13" s="2" customFormat="1" ht="19.5" customHeight="1">
      <c r="A56" s="178" t="s">
        <v>253</v>
      </c>
      <c r="B56" s="137" t="s">
        <v>248</v>
      </c>
      <c r="C56" s="7" t="s">
        <v>149</v>
      </c>
      <c r="D56" s="3" t="s">
        <v>238</v>
      </c>
      <c r="E56" s="7" t="s">
        <v>16</v>
      </c>
      <c r="F56" s="80">
        <f>IFERROR(F46/F17, "")</f>
        <v>0.16025641025641027</v>
      </c>
      <c r="G56" s="51"/>
      <c r="H56" s="91" t="str">
        <f>IFERROR(H46/H17, "")</f>
        <v/>
      </c>
      <c r="I56" s="91" t="str">
        <f t="shared" ref="I56:M56" si="16">IFERROR(I46/I17, "")</f>
        <v/>
      </c>
      <c r="J56" s="91" t="str">
        <f t="shared" si="16"/>
        <v/>
      </c>
      <c r="K56" s="91" t="str">
        <f t="shared" si="16"/>
        <v/>
      </c>
      <c r="L56" s="91" t="str">
        <f t="shared" si="16"/>
        <v/>
      </c>
      <c r="M56" s="91" t="str">
        <f t="shared" si="16"/>
        <v/>
      </c>
    </row>
    <row r="57" spans="1:13" s="2" customFormat="1" ht="19.5" customHeight="1">
      <c r="A57" s="178" t="s">
        <v>253</v>
      </c>
      <c r="B57" s="140" t="s">
        <v>248</v>
      </c>
      <c r="C57" s="7" t="s">
        <v>147</v>
      </c>
      <c r="D57" s="3" t="s">
        <v>237</v>
      </c>
      <c r="E57" s="7" t="s">
        <v>87</v>
      </c>
      <c r="F57" s="80">
        <f>IFERROR(F42*(F46/F45)/(F17+F16), "")</f>
        <v>9.3808630393996256E-2</v>
      </c>
      <c r="G57" s="8"/>
      <c r="H57" s="91" t="str">
        <f>IFERROR(H42*(H46/H45)/(H17+H16), "")</f>
        <v/>
      </c>
      <c r="I57" s="91" t="str">
        <f t="shared" ref="I57:M57" si="17">IFERROR(I42*(I46/I45)/(I17+I16), "")</f>
        <v/>
      </c>
      <c r="J57" s="91" t="str">
        <f t="shared" si="17"/>
        <v/>
      </c>
      <c r="K57" s="91" t="str">
        <f t="shared" si="17"/>
        <v/>
      </c>
      <c r="L57" s="91" t="str">
        <f t="shared" si="17"/>
        <v/>
      </c>
      <c r="M57" s="91" t="str">
        <f t="shared" si="17"/>
        <v/>
      </c>
    </row>
    <row r="58" spans="1:13" s="2" customFormat="1" ht="19.5" customHeight="1">
      <c r="A58" s="138" t="s">
        <v>253</v>
      </c>
      <c r="B58" s="139" t="s">
        <v>249</v>
      </c>
      <c r="C58" s="141" t="s">
        <v>148</v>
      </c>
      <c r="D58" s="143" t="s">
        <v>236</v>
      </c>
      <c r="E58" s="142" t="s">
        <v>87</v>
      </c>
      <c r="F58" s="196">
        <f>IF(IFERROR(SUM(F59:F61), "")=0, "", IFERROR(SUM(F59:F61), ""))</f>
        <v>254.75404759798283</v>
      </c>
      <c r="G58" s="145"/>
      <c r="H58" s="197" t="str">
        <f t="shared" ref="H58:M58" si="18">IF(IFERROR(SUM(H59:H61), "")=0, "", IFERROR(SUM(H59:H61), ""))</f>
        <v/>
      </c>
      <c r="I58" s="197" t="str">
        <f t="shared" si="18"/>
        <v/>
      </c>
      <c r="J58" s="197" t="str">
        <f t="shared" si="18"/>
        <v/>
      </c>
      <c r="K58" s="197" t="str">
        <f t="shared" si="18"/>
        <v/>
      </c>
      <c r="L58" s="197" t="str">
        <f t="shared" si="18"/>
        <v/>
      </c>
      <c r="M58" s="197" t="str">
        <f t="shared" si="18"/>
        <v/>
      </c>
    </row>
    <row r="59" spans="1:13" ht="19.5" customHeight="1">
      <c r="A59" s="138" t="s">
        <v>253</v>
      </c>
      <c r="B59" s="138" t="s">
        <v>249</v>
      </c>
      <c r="C59" s="136" t="s">
        <v>150</v>
      </c>
      <c r="D59" s="3" t="s">
        <v>235</v>
      </c>
      <c r="E59" s="7" t="s">
        <v>87</v>
      </c>
      <c r="F59" s="72">
        <f>IFERROR(F7/(F18/365), "")</f>
        <v>66.1023622047244</v>
      </c>
      <c r="G59" s="63"/>
      <c r="H59" s="89" t="str">
        <f t="shared" ref="H59:M59" si="19">IFERROR(H7/(H18/365), "")</f>
        <v/>
      </c>
      <c r="I59" s="89" t="str">
        <f t="shared" si="19"/>
        <v/>
      </c>
      <c r="J59" s="89" t="str">
        <f t="shared" si="19"/>
        <v/>
      </c>
      <c r="K59" s="89" t="str">
        <f t="shared" si="19"/>
        <v/>
      </c>
      <c r="L59" s="89" t="str">
        <f t="shared" si="19"/>
        <v/>
      </c>
      <c r="M59" s="89" t="str">
        <f t="shared" si="19"/>
        <v/>
      </c>
    </row>
    <row r="60" spans="1:13" ht="19.5" customHeight="1">
      <c r="A60" s="138" t="s">
        <v>253</v>
      </c>
      <c r="B60" s="138" t="s">
        <v>249</v>
      </c>
      <c r="C60" s="136" t="s">
        <v>151</v>
      </c>
      <c r="D60" s="3" t="s">
        <v>244</v>
      </c>
      <c r="E60" s="7" t="s">
        <v>87</v>
      </c>
      <c r="F60" s="72">
        <f>IFERROR(F8/(F33/365), "")</f>
        <v>139.43820224719101</v>
      </c>
      <c r="G60" s="63"/>
      <c r="H60" s="89" t="str">
        <f t="shared" ref="H60:M60" si="20">IFERROR(H8/(H33/365), "")</f>
        <v/>
      </c>
      <c r="I60" s="89" t="str">
        <f t="shared" si="20"/>
        <v/>
      </c>
      <c r="J60" s="89" t="str">
        <f t="shared" si="20"/>
        <v/>
      </c>
      <c r="K60" s="89" t="str">
        <f t="shared" si="20"/>
        <v/>
      </c>
      <c r="L60" s="89" t="str">
        <f t="shared" si="20"/>
        <v/>
      </c>
      <c r="M60" s="89" t="str">
        <f t="shared" si="20"/>
        <v/>
      </c>
    </row>
    <row r="61" spans="1:13" ht="19.5" customHeight="1">
      <c r="A61" s="138" t="s">
        <v>253</v>
      </c>
      <c r="B61" s="138" t="s">
        <v>249</v>
      </c>
      <c r="C61" s="155" t="s">
        <v>152</v>
      </c>
      <c r="D61" s="156" t="s">
        <v>240</v>
      </c>
      <c r="E61" s="137" t="s">
        <v>87</v>
      </c>
      <c r="F61" s="157">
        <f>IFERROR(F15/(F33/365), "")</f>
        <v>49.213483146067418</v>
      </c>
      <c r="G61" s="198"/>
      <c r="H61" s="159" t="str">
        <f t="shared" ref="H61:M61" si="21">IFERROR(H15/(H33/365), "")</f>
        <v/>
      </c>
      <c r="I61" s="159" t="str">
        <f t="shared" si="21"/>
        <v/>
      </c>
      <c r="J61" s="159" t="str">
        <f t="shared" si="21"/>
        <v/>
      </c>
      <c r="K61" s="159" t="str">
        <f t="shared" si="21"/>
        <v/>
      </c>
      <c r="L61" s="159" t="str">
        <f t="shared" si="21"/>
        <v/>
      </c>
      <c r="M61" s="159" t="str">
        <f t="shared" si="21"/>
        <v/>
      </c>
    </row>
    <row r="62" spans="1:13" ht="19.5" customHeight="1">
      <c r="A62" s="178" t="s">
        <v>253</v>
      </c>
      <c r="B62" s="137" t="s">
        <v>259</v>
      </c>
      <c r="C62" s="7" t="s">
        <v>153</v>
      </c>
      <c r="D62" s="3" t="s">
        <v>1378</v>
      </c>
      <c r="E62" s="7" t="s">
        <v>34</v>
      </c>
      <c r="F62" s="72">
        <v>100</v>
      </c>
      <c r="G62" s="8"/>
      <c r="H62" s="58"/>
      <c r="I62" s="58"/>
      <c r="J62" s="58"/>
      <c r="K62" s="58"/>
      <c r="L62" s="58"/>
      <c r="M62" s="58"/>
    </row>
    <row r="63" spans="1:13" ht="19.5" customHeight="1">
      <c r="A63" s="178" t="s">
        <v>253</v>
      </c>
      <c r="B63" s="138" t="s">
        <v>259</v>
      </c>
      <c r="C63" s="7" t="s">
        <v>1375</v>
      </c>
      <c r="D63" s="3" t="s">
        <v>1376</v>
      </c>
      <c r="E63" s="7" t="s">
        <v>34</v>
      </c>
      <c r="F63" s="72">
        <v>40</v>
      </c>
      <c r="G63" s="8"/>
      <c r="H63" s="58"/>
      <c r="I63" s="58"/>
      <c r="J63" s="58"/>
      <c r="K63" s="58"/>
      <c r="L63" s="58"/>
      <c r="M63" s="58"/>
    </row>
    <row r="64" spans="1:13" ht="19.5" customHeight="1">
      <c r="A64" s="178"/>
      <c r="B64" s="138"/>
      <c r="C64" s="7" t="s">
        <v>1411</v>
      </c>
      <c r="D64" s="3" t="s">
        <v>1411</v>
      </c>
      <c r="E64" s="7" t="s">
        <v>34</v>
      </c>
      <c r="F64" s="72">
        <v>20</v>
      </c>
      <c r="G64" s="8"/>
      <c r="H64" s="58"/>
      <c r="I64" s="58"/>
      <c r="J64" s="58"/>
      <c r="K64" s="58"/>
      <c r="L64" s="58"/>
      <c r="M64" s="58"/>
    </row>
    <row r="65" spans="1:13" ht="19.5" customHeight="1">
      <c r="A65" s="178" t="s">
        <v>253</v>
      </c>
      <c r="B65" s="138" t="s">
        <v>259</v>
      </c>
      <c r="C65" s="7" t="s">
        <v>154</v>
      </c>
      <c r="D65" s="3" t="s">
        <v>350</v>
      </c>
      <c r="E65" s="7" t="s">
        <v>34</v>
      </c>
      <c r="F65" s="72">
        <f>IF(F35+F38+F39=0, "", F35+F38+F39)</f>
        <v>58</v>
      </c>
      <c r="G65" s="8"/>
      <c r="H65" s="89" t="str">
        <f t="shared" ref="H65:M65" si="22">IF(H35+H38+H39=0, "", H35+H38+H39)</f>
        <v/>
      </c>
      <c r="I65" s="89" t="str">
        <f t="shared" si="22"/>
        <v/>
      </c>
      <c r="J65" s="89" t="str">
        <f t="shared" si="22"/>
        <v/>
      </c>
      <c r="K65" s="89" t="str">
        <f t="shared" si="22"/>
        <v/>
      </c>
      <c r="L65" s="89" t="str">
        <f t="shared" si="22"/>
        <v/>
      </c>
      <c r="M65" s="89" t="str">
        <f t="shared" si="22"/>
        <v/>
      </c>
    </row>
    <row r="66" spans="1:13" ht="19.5" customHeight="1">
      <c r="A66" s="178" t="s">
        <v>253</v>
      </c>
      <c r="B66" s="138" t="s">
        <v>259</v>
      </c>
      <c r="C66" s="7" t="s">
        <v>282</v>
      </c>
      <c r="D66" s="3" t="s">
        <v>284</v>
      </c>
      <c r="E66" s="7" t="s">
        <v>231</v>
      </c>
      <c r="F66" s="72">
        <f>IFERROR(F62/F$36*100, "")</f>
        <v>434.78260869565213</v>
      </c>
      <c r="G66" s="8"/>
      <c r="H66" s="89" t="str">
        <f>IFERROR(H62/H$36*100, "")</f>
        <v/>
      </c>
      <c r="I66" s="89" t="str">
        <f t="shared" ref="I66:M66" si="23">IFERROR(I62/I$36*100, "")</f>
        <v/>
      </c>
      <c r="J66" s="89" t="str">
        <f t="shared" si="23"/>
        <v/>
      </c>
      <c r="K66" s="89" t="str">
        <f t="shared" si="23"/>
        <v/>
      </c>
      <c r="L66" s="89" t="str">
        <f t="shared" si="23"/>
        <v/>
      </c>
      <c r="M66" s="89" t="str">
        <f t="shared" si="23"/>
        <v/>
      </c>
    </row>
    <row r="67" spans="1:13" ht="19.5" customHeight="1">
      <c r="A67" s="178" t="s">
        <v>253</v>
      </c>
      <c r="B67" s="138" t="s">
        <v>259</v>
      </c>
      <c r="C67" s="7" t="s">
        <v>1387</v>
      </c>
      <c r="D67" s="3" t="s">
        <v>1388</v>
      </c>
      <c r="E67" s="7" t="s">
        <v>231</v>
      </c>
      <c r="F67" s="72">
        <f>IFERROR(F63/F$36*100, "")</f>
        <v>173.91304347826087</v>
      </c>
      <c r="G67" s="8"/>
      <c r="H67" s="89" t="str">
        <f>IFERROR(H63/H$36*100, "")</f>
        <v/>
      </c>
      <c r="I67" s="89" t="str">
        <f>IFERROR(I63/I$36*100, "")</f>
        <v/>
      </c>
      <c r="J67" s="89" t="str">
        <f>IFERROR(J63/J$36*100, "")</f>
        <v/>
      </c>
      <c r="K67" s="89" t="str">
        <f>IFERROR(K63/K$36*100, "")</f>
        <v/>
      </c>
      <c r="L67" s="89" t="str">
        <f>IFERROR(L63/L$36*100, "")</f>
        <v/>
      </c>
      <c r="M67" s="89" t="str">
        <f>IFERROR(M63/M$36*100, "")</f>
        <v/>
      </c>
    </row>
    <row r="68" spans="1:13" ht="19.5" customHeight="1">
      <c r="A68" s="178"/>
      <c r="B68" s="138"/>
      <c r="C68" s="137" t="s">
        <v>1412</v>
      </c>
      <c r="D68" s="156" t="s">
        <v>1413</v>
      </c>
      <c r="E68" s="7" t="s">
        <v>231</v>
      </c>
      <c r="F68" s="72">
        <f>IFERROR(F64/F$36*100, "")</f>
        <v>86.956521739130437</v>
      </c>
      <c r="G68" s="158"/>
      <c r="H68" s="89" t="str">
        <f>IFERROR(H64/H$36*100, "")</f>
        <v/>
      </c>
      <c r="I68" s="89" t="str">
        <f t="shared" ref="I68:M68" si="24">IFERROR(I64/I$36*100, "")</f>
        <v/>
      </c>
      <c r="J68" s="89" t="str">
        <f>IFERROR(J64/J$36*100, "")</f>
        <v/>
      </c>
      <c r="K68" s="89" t="str">
        <f>IFERROR(K64/K$36*100, "")</f>
        <v/>
      </c>
      <c r="L68" s="89" t="str">
        <f>IFERROR(L64/L$36*100, "")</f>
        <v/>
      </c>
      <c r="M68" s="89" t="str">
        <f t="shared" si="24"/>
        <v/>
      </c>
    </row>
    <row r="69" spans="1:13" ht="19.5" customHeight="1">
      <c r="A69" s="179" t="s">
        <v>253</v>
      </c>
      <c r="B69" s="150" t="s">
        <v>259</v>
      </c>
      <c r="C69" s="151" t="s">
        <v>283</v>
      </c>
      <c r="D69" s="164" t="s">
        <v>285</v>
      </c>
      <c r="E69" s="151" t="s">
        <v>231</v>
      </c>
      <c r="F69" s="165">
        <f>IFERROR(F65/F$36*100, "")</f>
        <v>252.17391304347828</v>
      </c>
      <c r="G69" s="166"/>
      <c r="H69" s="170" t="str">
        <f t="shared" ref="H69:M69" si="25">IFERROR(H65/H$36*100, "")</f>
        <v/>
      </c>
      <c r="I69" s="170" t="str">
        <f t="shared" si="25"/>
        <v/>
      </c>
      <c r="J69" s="170" t="str">
        <f t="shared" si="25"/>
        <v/>
      </c>
      <c r="K69" s="170" t="str">
        <f t="shared" si="25"/>
        <v/>
      </c>
      <c r="L69" s="170" t="str">
        <f t="shared" si="25"/>
        <v/>
      </c>
      <c r="M69" s="170" t="str">
        <f t="shared" si="25"/>
        <v/>
      </c>
    </row>
    <row r="70" spans="1:13" ht="19.5" customHeight="1">
      <c r="A70" s="189" t="s">
        <v>288</v>
      </c>
      <c r="B70" s="139" t="s">
        <v>166</v>
      </c>
      <c r="C70" s="142" t="s">
        <v>2</v>
      </c>
      <c r="D70" s="111" t="s">
        <v>1084</v>
      </c>
      <c r="E70" s="142" t="s">
        <v>18</v>
      </c>
      <c r="F70" s="127"/>
      <c r="G70" s="128"/>
      <c r="H70" s="168" t="str">
        <f t="shared" ref="H70:M70" si="26">IF(G70=0, "", G70)</f>
        <v/>
      </c>
      <c r="I70" s="168" t="str">
        <f t="shared" si="26"/>
        <v/>
      </c>
      <c r="J70" s="168" t="str">
        <f t="shared" si="26"/>
        <v/>
      </c>
      <c r="K70" s="168" t="str">
        <f t="shared" si="26"/>
        <v/>
      </c>
      <c r="L70" s="168" t="str">
        <f t="shared" si="26"/>
        <v/>
      </c>
      <c r="M70" s="168" t="str">
        <f t="shared" si="26"/>
        <v/>
      </c>
    </row>
    <row r="71" spans="1:13" s="2" customFormat="1" ht="19.5" customHeight="1">
      <c r="A71" s="178" t="s">
        <v>288</v>
      </c>
      <c r="B71" s="138" t="s">
        <v>166</v>
      </c>
      <c r="C71" s="137" t="s">
        <v>119</v>
      </c>
      <c r="D71" s="115" t="s">
        <v>208</v>
      </c>
      <c r="E71" s="137" t="s">
        <v>18</v>
      </c>
      <c r="F71" s="171"/>
      <c r="G71" s="172"/>
      <c r="H71" s="173" t="str">
        <f t="shared" ref="H71:M71" si="27">IF(G71=0, "", G71)</f>
        <v/>
      </c>
      <c r="I71" s="173" t="str">
        <f t="shared" si="27"/>
        <v/>
      </c>
      <c r="J71" s="173" t="str">
        <f t="shared" si="27"/>
        <v/>
      </c>
      <c r="K71" s="173" t="str">
        <f t="shared" si="27"/>
        <v/>
      </c>
      <c r="L71" s="173" t="str">
        <f t="shared" si="27"/>
        <v/>
      </c>
      <c r="M71" s="173" t="str">
        <f t="shared" si="27"/>
        <v/>
      </c>
    </row>
    <row r="72" spans="1:13" s="2" customFormat="1" ht="19.5" customHeight="1">
      <c r="A72" s="190" t="s">
        <v>286</v>
      </c>
      <c r="B72" s="147" t="s">
        <v>139</v>
      </c>
      <c r="C72" s="148" t="s">
        <v>128</v>
      </c>
      <c r="D72" s="160" t="s">
        <v>1386</v>
      </c>
      <c r="E72" s="148" t="s">
        <v>34</v>
      </c>
      <c r="F72" s="161" t="str">
        <f>IF(SUM(F73:F74)=0, "",SUM(F73:F74))</f>
        <v/>
      </c>
      <c r="G72" s="162"/>
      <c r="H72" s="163" t="str">
        <f>IF(SUM(H73:H74)=0, "",SUM(H73:H74))</f>
        <v/>
      </c>
      <c r="I72" s="163" t="str">
        <f t="shared" ref="I72" si="28">IF(SUM(I73:I74)=0, "",SUM(I73:I74))</f>
        <v/>
      </c>
      <c r="J72" s="163" t="str">
        <f t="shared" ref="J72" si="29">IF(SUM(J73:J74)=0, "",SUM(J73:J74))</f>
        <v/>
      </c>
      <c r="K72" s="163" t="str">
        <f t="shared" ref="K72" si="30">IF(SUM(K73:K74)=0, "",SUM(K73:K74))</f>
        <v/>
      </c>
      <c r="L72" s="163" t="str">
        <f t="shared" ref="L72" si="31">IF(SUM(L73:L74)=0, "",SUM(L73:L74))</f>
        <v/>
      </c>
      <c r="M72" s="163" t="str">
        <f t="shared" ref="M72" si="32">IF(SUM(M73:M74)=0, "",SUM(M73:M74))</f>
        <v/>
      </c>
    </row>
    <row r="73" spans="1:13" s="2" customFormat="1" ht="19.5" customHeight="1">
      <c r="A73" s="178" t="s">
        <v>286</v>
      </c>
      <c r="B73" s="138" t="s">
        <v>139</v>
      </c>
      <c r="C73" s="7" t="s">
        <v>137</v>
      </c>
      <c r="D73" s="3" t="s">
        <v>222</v>
      </c>
      <c r="E73" s="7" t="s">
        <v>34</v>
      </c>
      <c r="F73" s="72"/>
      <c r="G73" s="8"/>
      <c r="H73" s="58"/>
      <c r="I73" s="58"/>
      <c r="J73" s="58"/>
      <c r="K73" s="58"/>
      <c r="L73" s="58"/>
      <c r="M73" s="58"/>
    </row>
    <row r="74" spans="1:13" s="2" customFormat="1" ht="19.5" customHeight="1">
      <c r="A74" s="178" t="s">
        <v>286</v>
      </c>
      <c r="B74" s="138" t="s">
        <v>139</v>
      </c>
      <c r="C74" s="7" t="s">
        <v>138</v>
      </c>
      <c r="D74" s="3" t="s">
        <v>223</v>
      </c>
      <c r="E74" s="7" t="s">
        <v>34</v>
      </c>
      <c r="F74" s="72" t="str">
        <f>IF(SUM(F75:F76)=0, "",SUM(F75:F76))</f>
        <v/>
      </c>
      <c r="G74" s="8"/>
      <c r="H74" s="89" t="str">
        <f>IF(SUM(H75:H76)=0, "",SUM(H75:H76))</f>
        <v/>
      </c>
      <c r="I74" s="89" t="str">
        <f t="shared" ref="I74:M74" si="33">IF(SUM(I75:I76)=0, "",SUM(I75:I76))</f>
        <v/>
      </c>
      <c r="J74" s="89" t="str">
        <f t="shared" si="33"/>
        <v/>
      </c>
      <c r="K74" s="89" t="str">
        <f t="shared" si="33"/>
        <v/>
      </c>
      <c r="L74" s="89" t="str">
        <f t="shared" si="33"/>
        <v/>
      </c>
      <c r="M74" s="89" t="str">
        <f t="shared" si="33"/>
        <v/>
      </c>
    </row>
    <row r="75" spans="1:13" s="2" customFormat="1" ht="19.5" customHeight="1">
      <c r="A75" s="178" t="s">
        <v>286</v>
      </c>
      <c r="B75" s="138" t="s">
        <v>139</v>
      </c>
      <c r="C75" s="7" t="s">
        <v>141</v>
      </c>
      <c r="D75" s="3" t="s">
        <v>224</v>
      </c>
      <c r="E75" s="7" t="s">
        <v>34</v>
      </c>
      <c r="F75" s="72"/>
      <c r="G75" s="8"/>
      <c r="H75" s="58"/>
      <c r="I75" s="58"/>
      <c r="J75" s="58"/>
      <c r="K75" s="58"/>
      <c r="L75" s="58"/>
      <c r="M75" s="58"/>
    </row>
    <row r="76" spans="1:13" s="2" customFormat="1" ht="19.5" customHeight="1">
      <c r="A76" s="178" t="s">
        <v>286</v>
      </c>
      <c r="B76" s="138" t="s">
        <v>139</v>
      </c>
      <c r="C76" s="7" t="s">
        <v>227</v>
      </c>
      <c r="D76" s="3" t="s">
        <v>225</v>
      </c>
      <c r="E76" s="7" t="s">
        <v>34</v>
      </c>
      <c r="F76" s="72"/>
      <c r="G76" s="8"/>
      <c r="H76" s="58"/>
      <c r="I76" s="58"/>
      <c r="J76" s="58"/>
      <c r="K76" s="58"/>
      <c r="L76" s="58"/>
      <c r="M76" s="58"/>
    </row>
    <row r="77" spans="1:13" s="2" customFormat="1" ht="19.5" customHeight="1">
      <c r="A77" s="178" t="s">
        <v>286</v>
      </c>
      <c r="B77" s="140" t="s">
        <v>139</v>
      </c>
      <c r="C77" s="7" t="s">
        <v>226</v>
      </c>
      <c r="D77" s="3" t="s">
        <v>228</v>
      </c>
      <c r="E77" s="7" t="s">
        <v>34</v>
      </c>
      <c r="F77" s="72"/>
      <c r="G77" s="8"/>
      <c r="H77" s="58"/>
      <c r="I77" s="58"/>
      <c r="J77" s="58"/>
      <c r="K77" s="58"/>
      <c r="L77" s="58"/>
      <c r="M77" s="58"/>
    </row>
    <row r="78" spans="1:13" s="2" customFormat="1" ht="19.5" customHeight="1">
      <c r="A78" s="138" t="s">
        <v>286</v>
      </c>
      <c r="B78" s="139" t="s">
        <v>131</v>
      </c>
      <c r="C78" s="142" t="s">
        <v>129</v>
      </c>
      <c r="D78" s="143" t="s">
        <v>229</v>
      </c>
      <c r="E78" s="142" t="s">
        <v>34</v>
      </c>
      <c r="F78" s="144"/>
      <c r="G78" s="145"/>
      <c r="H78" s="188"/>
      <c r="I78" s="188"/>
      <c r="J78" s="188"/>
      <c r="K78" s="188"/>
      <c r="L78" s="188"/>
      <c r="M78" s="188"/>
    </row>
    <row r="79" spans="1:13" s="2" customFormat="1" ht="19.5" customHeight="1">
      <c r="A79" s="138" t="s">
        <v>286</v>
      </c>
      <c r="B79" s="138" t="s">
        <v>131</v>
      </c>
      <c r="C79" s="7" t="s">
        <v>142</v>
      </c>
      <c r="D79" s="3" t="s">
        <v>142</v>
      </c>
      <c r="E79" s="7" t="s">
        <v>34</v>
      </c>
      <c r="F79" s="72"/>
      <c r="G79" s="8"/>
      <c r="H79" s="58"/>
      <c r="I79" s="58"/>
      <c r="J79" s="58"/>
      <c r="K79" s="58"/>
      <c r="L79" s="58"/>
      <c r="M79" s="58"/>
    </row>
    <row r="80" spans="1:13" s="2" customFormat="1" ht="19.5" customHeight="1">
      <c r="A80" s="138" t="s">
        <v>286</v>
      </c>
      <c r="B80" s="138" t="s">
        <v>131</v>
      </c>
      <c r="C80" s="7" t="s">
        <v>143</v>
      </c>
      <c r="D80" s="3" t="s">
        <v>278</v>
      </c>
      <c r="E80" s="7" t="s">
        <v>34</v>
      </c>
      <c r="F80" s="72"/>
      <c r="G80" s="8"/>
      <c r="H80" s="58"/>
      <c r="I80" s="58"/>
      <c r="J80" s="58"/>
      <c r="K80" s="58"/>
      <c r="L80" s="58"/>
      <c r="M80" s="58"/>
    </row>
    <row r="81" spans="1:13" s="2" customFormat="1" ht="19.5" customHeight="1">
      <c r="A81" s="138" t="s">
        <v>286</v>
      </c>
      <c r="B81" s="138" t="s">
        <v>131</v>
      </c>
      <c r="C81" s="7" t="s">
        <v>145</v>
      </c>
      <c r="D81" s="3" t="s">
        <v>1330</v>
      </c>
      <c r="E81" s="7" t="s">
        <v>344</v>
      </c>
      <c r="F81" s="72"/>
      <c r="G81" s="8"/>
      <c r="H81" s="58"/>
      <c r="I81" s="58"/>
      <c r="J81" s="58"/>
      <c r="K81" s="58"/>
      <c r="L81" s="58"/>
      <c r="M81" s="58"/>
    </row>
    <row r="82" spans="1:13" s="2" customFormat="1" ht="19.5" customHeight="1">
      <c r="A82" s="138" t="s">
        <v>286</v>
      </c>
      <c r="B82" s="138" t="s">
        <v>131</v>
      </c>
      <c r="C82" s="7" t="s">
        <v>144</v>
      </c>
      <c r="D82" s="3" t="s">
        <v>230</v>
      </c>
      <c r="E82" s="7" t="s">
        <v>231</v>
      </c>
      <c r="F82" s="72" t="str">
        <f>IFERROR( F80/F81*100, "")</f>
        <v/>
      </c>
      <c r="G82" s="8"/>
      <c r="H82" s="89" t="str">
        <f>IFERROR( H80/H81*100, "")</f>
        <v/>
      </c>
      <c r="I82" s="89" t="str">
        <f t="shared" ref="I82:M82" si="34">IFERROR( I80/I81*100, "")</f>
        <v/>
      </c>
      <c r="J82" s="89" t="str">
        <f t="shared" si="34"/>
        <v/>
      </c>
      <c r="K82" s="89" t="str">
        <f t="shared" si="34"/>
        <v/>
      </c>
      <c r="L82" s="89" t="str">
        <f t="shared" si="34"/>
        <v/>
      </c>
      <c r="M82" s="89" t="str">
        <f t="shared" si="34"/>
        <v/>
      </c>
    </row>
    <row r="83" spans="1:13" s="2" customFormat="1" ht="19.5" customHeight="1">
      <c r="A83" s="138" t="s">
        <v>286</v>
      </c>
      <c r="B83" s="138" t="s">
        <v>131</v>
      </c>
      <c r="C83" s="7" t="s">
        <v>276</v>
      </c>
      <c r="D83" s="3" t="s">
        <v>279</v>
      </c>
      <c r="E83" s="7" t="s">
        <v>34</v>
      </c>
      <c r="F83" s="72"/>
      <c r="G83" s="8"/>
      <c r="H83" s="58"/>
      <c r="I83" s="58"/>
      <c r="J83" s="58"/>
      <c r="K83" s="58"/>
      <c r="L83" s="58"/>
      <c r="M83" s="58"/>
    </row>
    <row r="84" spans="1:13" s="2" customFormat="1" ht="19.5" customHeight="1">
      <c r="A84" s="138" t="s">
        <v>286</v>
      </c>
      <c r="B84" s="138" t="s">
        <v>131</v>
      </c>
      <c r="C84" s="137" t="s">
        <v>277</v>
      </c>
      <c r="D84" s="156" t="s">
        <v>280</v>
      </c>
      <c r="E84" s="137" t="s">
        <v>34</v>
      </c>
      <c r="F84" s="157"/>
      <c r="G84" s="158"/>
      <c r="H84" s="174"/>
      <c r="I84" s="174"/>
      <c r="J84" s="174"/>
      <c r="K84" s="174"/>
      <c r="L84" s="174"/>
      <c r="M84" s="174"/>
    </row>
    <row r="85" spans="1:13" s="2" customFormat="1" ht="19.5" customHeight="1">
      <c r="A85" s="178" t="s">
        <v>286</v>
      </c>
      <c r="B85" s="137" t="s">
        <v>140</v>
      </c>
      <c r="C85" s="7" t="s">
        <v>132</v>
      </c>
      <c r="D85" s="3" t="s">
        <v>1086</v>
      </c>
      <c r="E85" s="7" t="s">
        <v>34</v>
      </c>
      <c r="F85" s="72" t="str">
        <f t="shared" ref="F85" si="35">IFERROR(F72-F78, "")</f>
        <v/>
      </c>
      <c r="G85" s="8"/>
      <c r="H85" s="89" t="str">
        <f t="shared" ref="H85:M85" si="36">IFERROR(H72-H78, "")</f>
        <v/>
      </c>
      <c r="I85" s="89" t="str">
        <f t="shared" si="36"/>
        <v/>
      </c>
      <c r="J85" s="89" t="str">
        <f t="shared" si="36"/>
        <v/>
      </c>
      <c r="K85" s="89" t="str">
        <f t="shared" si="36"/>
        <v/>
      </c>
      <c r="L85" s="89" t="str">
        <f t="shared" si="36"/>
        <v/>
      </c>
      <c r="M85" s="89" t="str">
        <f t="shared" si="36"/>
        <v/>
      </c>
    </row>
    <row r="86" spans="1:13" ht="19.5" customHeight="1">
      <c r="A86" s="178" t="s">
        <v>286</v>
      </c>
      <c r="B86" s="138" t="s">
        <v>140</v>
      </c>
      <c r="C86" s="7" t="s">
        <v>130</v>
      </c>
      <c r="D86" s="3" t="s">
        <v>232</v>
      </c>
      <c r="E86" s="7" t="s">
        <v>34</v>
      </c>
      <c r="F86" s="72"/>
      <c r="G86" s="8"/>
      <c r="H86" s="58"/>
      <c r="I86" s="58"/>
      <c r="J86" s="58"/>
      <c r="K86" s="58"/>
      <c r="L86" s="58"/>
      <c r="M86" s="58"/>
    </row>
    <row r="87" spans="1:13" s="2" customFormat="1" ht="19.5" customHeight="1">
      <c r="A87" s="178" t="s">
        <v>286</v>
      </c>
      <c r="B87" s="138" t="s">
        <v>140</v>
      </c>
      <c r="C87" s="7" t="s">
        <v>133</v>
      </c>
      <c r="D87" s="3" t="s">
        <v>1087</v>
      </c>
      <c r="E87" s="7" t="s">
        <v>34</v>
      </c>
      <c r="F87" s="72" t="str">
        <f t="shared" ref="F87" si="37">IF(F86+F79=0, "",F86+F79)</f>
        <v/>
      </c>
      <c r="G87" s="8"/>
      <c r="H87" s="89" t="str">
        <f t="shared" ref="H87:M87" si="38">IF(H86+H79=0, "",H86+H79)</f>
        <v/>
      </c>
      <c r="I87" s="89" t="str">
        <f t="shared" si="38"/>
        <v/>
      </c>
      <c r="J87" s="89" t="str">
        <f t="shared" si="38"/>
        <v/>
      </c>
      <c r="K87" s="89" t="str">
        <f t="shared" si="38"/>
        <v/>
      </c>
      <c r="L87" s="89" t="str">
        <f t="shared" si="38"/>
        <v/>
      </c>
      <c r="M87" s="89" t="str">
        <f t="shared" si="38"/>
        <v/>
      </c>
    </row>
    <row r="88" spans="1:13" s="2" customFormat="1" ht="19.5" customHeight="1">
      <c r="A88" s="179" t="s">
        <v>286</v>
      </c>
      <c r="B88" s="150" t="s">
        <v>140</v>
      </c>
      <c r="C88" s="151" t="s">
        <v>136</v>
      </c>
      <c r="D88" s="164" t="s">
        <v>1088</v>
      </c>
      <c r="E88" s="151" t="s">
        <v>34</v>
      </c>
      <c r="F88" s="165" t="str">
        <f t="shared" ref="F88" si="39">IF(F86+F79+F80=0, "",F86+F79+F80)</f>
        <v/>
      </c>
      <c r="G88" s="166"/>
      <c r="H88" s="170" t="str">
        <f t="shared" ref="H88:M88" si="40">IF(H86+H79+H80=0, "",H86+H79+H80)</f>
        <v/>
      </c>
      <c r="I88" s="170" t="str">
        <f t="shared" si="40"/>
        <v/>
      </c>
      <c r="J88" s="170" t="str">
        <f t="shared" si="40"/>
        <v/>
      </c>
      <c r="K88" s="170" t="str">
        <f t="shared" si="40"/>
        <v/>
      </c>
      <c r="L88" s="170" t="str">
        <f t="shared" si="40"/>
        <v/>
      </c>
      <c r="M88" s="170" t="str">
        <f t="shared" si="40"/>
        <v/>
      </c>
    </row>
    <row r="89" spans="1:13" s="2" customFormat="1" ht="19.5" customHeight="1">
      <c r="A89" s="189" t="s">
        <v>287</v>
      </c>
      <c r="B89" s="142" t="s">
        <v>247</v>
      </c>
      <c r="C89" s="142" t="s">
        <v>146</v>
      </c>
      <c r="D89" s="143" t="s">
        <v>239</v>
      </c>
      <c r="E89" s="142" t="s">
        <v>241</v>
      </c>
      <c r="F89" s="144" t="str">
        <f>IFERROR(F88/F81*100, "")</f>
        <v/>
      </c>
      <c r="G89" s="145"/>
      <c r="H89" s="146" t="str">
        <f t="shared" ref="H89:M89" si="41">IFERROR(H88/H81*100, "")</f>
        <v/>
      </c>
      <c r="I89" s="146" t="str">
        <f t="shared" si="41"/>
        <v/>
      </c>
      <c r="J89" s="146" t="str">
        <f t="shared" si="41"/>
        <v/>
      </c>
      <c r="K89" s="146" t="str">
        <f t="shared" si="41"/>
        <v/>
      </c>
      <c r="L89" s="146" t="str">
        <f t="shared" si="41"/>
        <v/>
      </c>
      <c r="M89" s="146" t="str">
        <f t="shared" si="41"/>
        <v/>
      </c>
    </row>
    <row r="90" spans="1:13" ht="19.5" customHeight="1">
      <c r="A90" s="138" t="s">
        <v>287</v>
      </c>
      <c r="B90" s="139" t="s">
        <v>259</v>
      </c>
      <c r="C90" s="141" t="s">
        <v>153</v>
      </c>
      <c r="D90" s="143" t="s">
        <v>1377</v>
      </c>
      <c r="E90" s="142" t="s">
        <v>34</v>
      </c>
      <c r="F90" s="144"/>
      <c r="G90" s="145"/>
      <c r="H90" s="188"/>
      <c r="I90" s="188"/>
      <c r="J90" s="188"/>
      <c r="K90" s="188"/>
      <c r="L90" s="188"/>
      <c r="M90" s="188"/>
    </row>
    <row r="91" spans="1:13" ht="19.5" customHeight="1">
      <c r="A91" s="138" t="s">
        <v>287</v>
      </c>
      <c r="B91" s="138" t="s">
        <v>259</v>
      </c>
      <c r="C91" s="136" t="s">
        <v>1375</v>
      </c>
      <c r="D91" s="3" t="s">
        <v>1376</v>
      </c>
      <c r="E91" s="7" t="s">
        <v>34</v>
      </c>
      <c r="F91" s="72"/>
      <c r="G91" s="8"/>
      <c r="H91" s="58"/>
      <c r="I91" s="58"/>
      <c r="J91" s="58"/>
      <c r="K91" s="58"/>
      <c r="L91" s="58"/>
      <c r="M91" s="58"/>
    </row>
    <row r="92" spans="1:13" ht="19.5" customHeight="1">
      <c r="A92" s="138" t="s">
        <v>287</v>
      </c>
      <c r="B92" s="138" t="s">
        <v>259</v>
      </c>
      <c r="C92" s="136" t="s">
        <v>154</v>
      </c>
      <c r="D92" s="3" t="s">
        <v>281</v>
      </c>
      <c r="E92" s="7" t="s">
        <v>34</v>
      </c>
      <c r="F92" s="72" t="str">
        <f>IF(F80+F83+F84=0, "", F80+F83+F84)</f>
        <v/>
      </c>
      <c r="G92" s="8"/>
      <c r="H92" s="89" t="str">
        <f t="shared" ref="H92:M92" si="42">IF(H80+H83+H84=0, "", H80+H83+H84)</f>
        <v/>
      </c>
      <c r="I92" s="89" t="str">
        <f t="shared" si="42"/>
        <v/>
      </c>
      <c r="J92" s="89" t="str">
        <f t="shared" si="42"/>
        <v/>
      </c>
      <c r="K92" s="89" t="str">
        <f t="shared" si="42"/>
        <v/>
      </c>
      <c r="L92" s="89" t="str">
        <f t="shared" si="42"/>
        <v/>
      </c>
      <c r="M92" s="89" t="str">
        <f t="shared" si="42"/>
        <v/>
      </c>
    </row>
    <row r="93" spans="1:13" ht="19.5" customHeight="1">
      <c r="A93" s="138" t="s">
        <v>287</v>
      </c>
      <c r="B93" s="138" t="s">
        <v>259</v>
      </c>
      <c r="C93" s="136" t="s">
        <v>282</v>
      </c>
      <c r="D93" s="3" t="s">
        <v>284</v>
      </c>
      <c r="E93" s="7" t="s">
        <v>231</v>
      </c>
      <c r="F93" s="72" t="str">
        <f>IFERROR(F90/$F$81*100, "")</f>
        <v/>
      </c>
      <c r="G93" s="8"/>
      <c r="H93" s="89" t="str">
        <f>IFERROR(H90/$H$81*100, "")</f>
        <v/>
      </c>
      <c r="I93" s="89" t="str">
        <f t="shared" ref="I93:M93" si="43">IFERROR(I90/$H$81*100, "")</f>
        <v/>
      </c>
      <c r="J93" s="89" t="str">
        <f t="shared" si="43"/>
        <v/>
      </c>
      <c r="K93" s="89" t="str">
        <f t="shared" si="43"/>
        <v/>
      </c>
      <c r="L93" s="89" t="str">
        <f t="shared" si="43"/>
        <v/>
      </c>
      <c r="M93" s="89" t="str">
        <f t="shared" si="43"/>
        <v/>
      </c>
    </row>
    <row r="94" spans="1:13" ht="19.5" customHeight="1">
      <c r="A94" s="138" t="s">
        <v>287</v>
      </c>
      <c r="B94" s="138" t="s">
        <v>259</v>
      </c>
      <c r="C94" s="136" t="s">
        <v>1387</v>
      </c>
      <c r="D94" s="3" t="s">
        <v>1388</v>
      </c>
      <c r="E94" s="7" t="s">
        <v>231</v>
      </c>
      <c r="F94" s="72" t="str">
        <f t="shared" ref="F94:F95" si="44">IFERROR(F91/$F$81*100, "")</f>
        <v/>
      </c>
      <c r="G94" s="8"/>
      <c r="H94" s="89" t="str">
        <f>IFERROR(H91/$H$81*100, "")</f>
        <v/>
      </c>
      <c r="I94" s="89" t="str">
        <f t="shared" ref="I94:M94" si="45">IFERROR(I91/$H$81*100, "")</f>
        <v/>
      </c>
      <c r="J94" s="89" t="str">
        <f t="shared" si="45"/>
        <v/>
      </c>
      <c r="K94" s="89" t="str">
        <f t="shared" si="45"/>
        <v/>
      </c>
      <c r="L94" s="89" t="str">
        <f t="shared" si="45"/>
        <v/>
      </c>
      <c r="M94" s="89" t="str">
        <f t="shared" si="45"/>
        <v/>
      </c>
    </row>
    <row r="95" spans="1:13" ht="19.5" customHeight="1">
      <c r="A95" s="140" t="s">
        <v>287</v>
      </c>
      <c r="B95" s="140" t="s">
        <v>259</v>
      </c>
      <c r="C95" s="136" t="s">
        <v>283</v>
      </c>
      <c r="D95" s="3" t="s">
        <v>285</v>
      </c>
      <c r="E95" s="7" t="s">
        <v>231</v>
      </c>
      <c r="F95" s="72" t="str">
        <f t="shared" si="44"/>
        <v/>
      </c>
      <c r="G95" s="8"/>
      <c r="H95" s="89" t="str">
        <f>IFERROR(H92/$H$81*100, "")</f>
        <v/>
      </c>
      <c r="I95" s="89" t="str">
        <f t="shared" ref="I95:M95" si="46">IFERROR(I92/$H$81*100, "")</f>
        <v/>
      </c>
      <c r="J95" s="89" t="str">
        <f t="shared" si="46"/>
        <v/>
      </c>
      <c r="K95" s="89" t="str">
        <f t="shared" si="46"/>
        <v/>
      </c>
      <c r="L95" s="89" t="str">
        <f t="shared" si="46"/>
        <v/>
      </c>
      <c r="M95" s="89" t="str">
        <f t="shared" si="46"/>
        <v/>
      </c>
    </row>
    <row r="97" spans="1:2">
      <c r="A97" s="28" t="s">
        <v>1435</v>
      </c>
    </row>
    <row r="98" spans="1:2">
      <c r="A98" s="28" t="s">
        <v>1462</v>
      </c>
    </row>
    <row r="99" spans="1:2">
      <c r="B99" s="66"/>
    </row>
    <row r="100" spans="1:2">
      <c r="B100" s="66"/>
    </row>
    <row r="101" spans="1:2">
      <c r="B101" s="66"/>
    </row>
    <row r="102" spans="1:2">
      <c r="B102" s="66"/>
    </row>
  </sheetData>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20BCEE3-E0F3-49D0-BBE4-F97D77E7C8D0}">
          <x14:formula1>
            <xm:f>選択肢!$I$2:$I$5</xm:f>
          </x14:formula1>
          <xm:sqref>F71</xm:sqref>
        </x14:dataValidation>
        <x14:dataValidation type="list" allowBlank="1" showInputMessage="1" showErrorMessage="1" xr:uid="{40DFDDB4-3545-42B2-BA52-D49A81EE6643}">
          <x14:formula1>
            <xm:f>選択肢!$J$2:$J$14</xm:f>
          </x14:formula1>
          <xm:sqref>F4:G4</xm:sqref>
        </x14:dataValidation>
        <x14:dataValidation type="list" allowBlank="1" showInputMessage="1" showErrorMessage="1" xr:uid="{CFCC9597-E71A-4FEA-AC45-B5C6C0C14A3C}">
          <x14:formula1>
            <xm:f>選択肢!$F$2:$F$10</xm:f>
          </x14:formula1>
          <xm:sqref>F2:G2 F70:G70</xm:sqref>
        </x14:dataValidation>
        <x14:dataValidation type="list" allowBlank="1" showInputMessage="1" showErrorMessage="1" xr:uid="{46777EE0-6850-451B-9933-3567B977E6A6}">
          <x14:formula1>
            <xm:f>選択肢!$I$2:$I$6</xm:f>
          </x14:formula1>
          <xm:sqref>F3:G3 G71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D3A07-FFB8-402D-8A42-EB3947DFB074}">
  <sheetPr>
    <tabColor theme="0"/>
  </sheetPr>
  <dimension ref="A1:L35"/>
  <sheetViews>
    <sheetView showGridLines="0" zoomScale="90" zoomScaleNormal="90" workbookViewId="0">
      <pane xSplit="6" ySplit="1" topLeftCell="G2" activePane="bottomRight" state="frozen"/>
      <selection pane="topRight" activeCell="G1" sqref="G1"/>
      <selection pane="bottomLeft" activeCell="A2" sqref="A2"/>
      <selection pane="bottomRight" activeCell="G2" sqref="G2"/>
    </sheetView>
  </sheetViews>
  <sheetFormatPr defaultRowHeight="18"/>
  <cols>
    <col min="1" max="1" width="14.5" style="64" customWidth="1"/>
    <col min="2" max="2" width="14.69921875" style="64" bestFit="1" customWidth="1"/>
    <col min="3" max="3" width="14.69921875" style="64" customWidth="1"/>
    <col min="4" max="4" width="93.69921875" customWidth="1"/>
    <col min="6" max="6" width="16.19921875" style="64" customWidth="1"/>
    <col min="7" max="12" width="18" style="64" customWidth="1"/>
  </cols>
  <sheetData>
    <row r="1" spans="1:12">
      <c r="A1" s="11" t="s">
        <v>19</v>
      </c>
      <c r="B1" s="11" t="s">
        <v>20</v>
      </c>
      <c r="C1" s="11" t="s">
        <v>21</v>
      </c>
      <c r="D1" s="12" t="s">
        <v>572</v>
      </c>
      <c r="E1" s="12" t="s">
        <v>15</v>
      </c>
      <c r="F1" s="12" t="s">
        <v>581</v>
      </c>
      <c r="G1" s="12" t="s">
        <v>14</v>
      </c>
      <c r="H1" s="19" t="s">
        <v>593</v>
      </c>
      <c r="I1" s="19" t="s">
        <v>594</v>
      </c>
      <c r="J1" s="19" t="s">
        <v>595</v>
      </c>
      <c r="K1" s="19" t="s">
        <v>596</v>
      </c>
      <c r="L1" s="19" t="s">
        <v>597</v>
      </c>
    </row>
    <row r="2" spans="1:12">
      <c r="A2" s="116" t="s">
        <v>557</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L2" si="0">IF(H2=0, "", H2)</f>
        <v/>
      </c>
      <c r="J2" s="90" t="str">
        <f t="shared" si="0"/>
        <v/>
      </c>
      <c r="K2" s="90" t="str">
        <f t="shared" si="0"/>
        <v/>
      </c>
      <c r="L2" s="90" t="str">
        <f t="shared" si="0"/>
        <v/>
      </c>
    </row>
    <row r="3" spans="1:12">
      <c r="A3" s="104" t="s">
        <v>557</v>
      </c>
      <c r="B3" s="104" t="s">
        <v>552</v>
      </c>
      <c r="C3" s="116" t="s">
        <v>1269</v>
      </c>
      <c r="D3" s="115" t="s">
        <v>1275</v>
      </c>
      <c r="E3" s="116" t="s">
        <v>18</v>
      </c>
      <c r="F3" s="118" t="s">
        <v>603</v>
      </c>
      <c r="G3" s="119"/>
      <c r="H3" s="173" t="str">
        <f>IF(G3=0, "", G3)</f>
        <v/>
      </c>
      <c r="I3" s="173" t="str">
        <f>IF(H3=0, "", H3)</f>
        <v/>
      </c>
      <c r="J3" s="173" t="str">
        <f>IF(I3=0, "", I3)</f>
        <v/>
      </c>
      <c r="K3" s="173" t="str">
        <f>IF(J3=0, "", J3)</f>
        <v/>
      </c>
      <c r="L3" s="173" t="str">
        <f>IF(K3=0, "", K3)</f>
        <v/>
      </c>
    </row>
    <row r="4" spans="1:12">
      <c r="A4" s="103" t="s">
        <v>553</v>
      </c>
      <c r="B4" s="103" t="s">
        <v>916</v>
      </c>
      <c r="C4" s="110" t="s">
        <v>2</v>
      </c>
      <c r="D4" s="111" t="s">
        <v>1224</v>
      </c>
      <c r="E4" s="110" t="s">
        <v>18</v>
      </c>
      <c r="F4" s="122" t="s">
        <v>1225</v>
      </c>
      <c r="G4" s="201"/>
      <c r="H4" s="123"/>
      <c r="I4" s="123"/>
      <c r="J4" s="123"/>
      <c r="K4" s="123"/>
      <c r="L4" s="123"/>
    </row>
    <row r="5" spans="1:12">
      <c r="A5" s="106" t="s">
        <v>553</v>
      </c>
      <c r="B5" s="106" t="s">
        <v>916</v>
      </c>
      <c r="C5" s="112" t="s">
        <v>57</v>
      </c>
      <c r="D5" s="113" t="s">
        <v>1226</v>
      </c>
      <c r="E5" s="112" t="s">
        <v>17</v>
      </c>
      <c r="F5" s="124" t="s">
        <v>1227</v>
      </c>
      <c r="G5" s="202"/>
      <c r="H5" s="125"/>
      <c r="I5" s="125"/>
      <c r="J5" s="125"/>
      <c r="K5" s="125"/>
      <c r="L5" s="125"/>
    </row>
    <row r="6" spans="1:12">
      <c r="A6" s="105" t="s">
        <v>542</v>
      </c>
      <c r="B6" s="105" t="s">
        <v>684</v>
      </c>
      <c r="C6" s="101" t="s">
        <v>914</v>
      </c>
      <c r="D6" s="199" t="s">
        <v>1368</v>
      </c>
      <c r="E6" s="101" t="s">
        <v>613</v>
      </c>
      <c r="F6" s="200"/>
      <c r="G6" s="200"/>
      <c r="H6" s="200"/>
      <c r="I6" s="200"/>
      <c r="J6" s="200"/>
      <c r="K6" s="200"/>
      <c r="L6" s="200"/>
    </row>
    <row r="7" spans="1:12">
      <c r="A7" s="104" t="s">
        <v>542</v>
      </c>
      <c r="B7" s="104" t="s">
        <v>684</v>
      </c>
      <c r="C7" s="116" t="s">
        <v>915</v>
      </c>
      <c r="D7" s="203" t="s">
        <v>1223</v>
      </c>
      <c r="E7" s="116" t="s">
        <v>613</v>
      </c>
      <c r="F7" s="205"/>
      <c r="G7" s="205"/>
      <c r="H7" s="205"/>
      <c r="I7" s="205"/>
      <c r="J7" s="205"/>
      <c r="K7" s="205"/>
      <c r="L7" s="205"/>
    </row>
    <row r="8" spans="1:12">
      <c r="A8" s="117" t="s">
        <v>542</v>
      </c>
      <c r="B8" s="116" t="s">
        <v>549</v>
      </c>
      <c r="C8" s="14" t="s">
        <v>61</v>
      </c>
      <c r="D8" s="16" t="s">
        <v>1371</v>
      </c>
      <c r="E8" s="14" t="s">
        <v>919</v>
      </c>
      <c r="F8" s="81">
        <v>2</v>
      </c>
      <c r="G8" s="21"/>
      <c r="H8" s="15"/>
      <c r="I8" s="15"/>
      <c r="J8" s="15"/>
      <c r="K8" s="15"/>
      <c r="L8" s="15"/>
    </row>
    <row r="9" spans="1:12">
      <c r="A9" s="117" t="s">
        <v>542</v>
      </c>
      <c r="B9" s="107" t="s">
        <v>549</v>
      </c>
      <c r="C9" s="14" t="s">
        <v>62</v>
      </c>
      <c r="D9" s="16" t="s">
        <v>1370</v>
      </c>
      <c r="E9" s="14" t="s">
        <v>407</v>
      </c>
      <c r="F9" s="81">
        <v>2</v>
      </c>
      <c r="G9" s="21"/>
      <c r="H9" s="15"/>
      <c r="I9" s="15"/>
      <c r="J9" s="15"/>
      <c r="K9" s="15"/>
      <c r="L9" s="15"/>
    </row>
    <row r="10" spans="1:12">
      <c r="A10" s="104" t="s">
        <v>542</v>
      </c>
      <c r="B10" s="105" t="s">
        <v>1228</v>
      </c>
      <c r="C10" s="101" t="s">
        <v>1229</v>
      </c>
      <c r="D10" s="199" t="s">
        <v>1231</v>
      </c>
      <c r="E10" s="101" t="s">
        <v>613</v>
      </c>
      <c r="F10" s="200"/>
      <c r="G10" s="200"/>
      <c r="H10" s="200"/>
      <c r="I10" s="200"/>
      <c r="J10" s="200"/>
      <c r="K10" s="200"/>
      <c r="L10" s="200"/>
    </row>
    <row r="11" spans="1:12">
      <c r="A11" s="104" t="s">
        <v>901</v>
      </c>
      <c r="B11" s="104" t="s">
        <v>1228</v>
      </c>
      <c r="C11" s="116" t="s">
        <v>1230</v>
      </c>
      <c r="D11" s="203" t="s">
        <v>1232</v>
      </c>
      <c r="E11" s="116" t="s">
        <v>41</v>
      </c>
      <c r="F11" s="204">
        <v>46428</v>
      </c>
      <c r="G11" s="205"/>
      <c r="H11" s="206"/>
      <c r="I11" s="206"/>
      <c r="J11" s="206"/>
      <c r="K11" s="206"/>
      <c r="L11" s="206"/>
    </row>
    <row r="12" spans="1:12">
      <c r="A12" s="103" t="s">
        <v>568</v>
      </c>
      <c r="B12" s="103" t="s">
        <v>338</v>
      </c>
      <c r="C12" s="110" t="s">
        <v>139</v>
      </c>
      <c r="D12" s="111" t="s">
        <v>1425</v>
      </c>
      <c r="E12" s="110" t="s">
        <v>34</v>
      </c>
      <c r="F12" s="208">
        <v>95</v>
      </c>
      <c r="G12" s="201"/>
      <c r="H12" s="123"/>
      <c r="I12" s="123"/>
      <c r="J12" s="123"/>
      <c r="K12" s="123"/>
      <c r="L12" s="123"/>
    </row>
    <row r="13" spans="1:12">
      <c r="A13" s="104" t="s">
        <v>1392</v>
      </c>
      <c r="B13" s="104" t="s">
        <v>338</v>
      </c>
      <c r="C13" s="14" t="s">
        <v>539</v>
      </c>
      <c r="D13" s="13" t="s">
        <v>1233</v>
      </c>
      <c r="E13" s="14" t="s">
        <v>344</v>
      </c>
      <c r="F13" s="81">
        <v>14000</v>
      </c>
      <c r="G13" s="21"/>
      <c r="H13" s="303"/>
      <c r="I13" s="303"/>
      <c r="J13" s="303"/>
      <c r="K13" s="303"/>
      <c r="L13" s="303"/>
    </row>
    <row r="14" spans="1:12">
      <c r="A14" s="104" t="s">
        <v>1392</v>
      </c>
      <c r="B14" s="104" t="s">
        <v>338</v>
      </c>
      <c r="C14" s="116" t="s">
        <v>538</v>
      </c>
      <c r="D14" s="115" t="s">
        <v>1234</v>
      </c>
      <c r="E14" s="116" t="s">
        <v>231</v>
      </c>
      <c r="F14" s="304">
        <f>IFERROR( F12/F13*100, "")</f>
        <v>0.6785714285714286</v>
      </c>
      <c r="G14" s="205"/>
      <c r="H14" s="305" t="str">
        <f>IFERROR(H12/H13*100, "")</f>
        <v/>
      </c>
      <c r="I14" s="305" t="str">
        <f>IFERROR(I12/I13*100, "")</f>
        <v/>
      </c>
      <c r="J14" s="305" t="str">
        <f t="shared" ref="J14:L14" si="1">IFERROR(J12/J13*100, "")</f>
        <v/>
      </c>
      <c r="K14" s="305" t="str">
        <f t="shared" si="1"/>
        <v/>
      </c>
      <c r="L14" s="305" t="str">
        <f t="shared" si="1"/>
        <v/>
      </c>
    </row>
    <row r="15" spans="1:12">
      <c r="A15" s="117" t="s">
        <v>1392</v>
      </c>
      <c r="B15" s="14" t="s">
        <v>131</v>
      </c>
      <c r="C15" s="14" t="s">
        <v>567</v>
      </c>
      <c r="D15" s="13" t="s">
        <v>1279</v>
      </c>
      <c r="E15" s="14" t="s">
        <v>34</v>
      </c>
      <c r="F15" s="81">
        <v>120</v>
      </c>
      <c r="G15" s="21"/>
      <c r="H15" s="61"/>
      <c r="I15" s="61"/>
      <c r="J15" s="61"/>
      <c r="K15" s="61"/>
      <c r="L15" s="61"/>
    </row>
    <row r="16" spans="1:12">
      <c r="A16" s="106" t="s">
        <v>1392</v>
      </c>
      <c r="B16" s="209" t="s">
        <v>83</v>
      </c>
      <c r="C16" s="209" t="s">
        <v>140</v>
      </c>
      <c r="D16" s="223" t="s">
        <v>346</v>
      </c>
      <c r="E16" s="209" t="s">
        <v>34</v>
      </c>
      <c r="F16" s="224">
        <f>IF(F12-F15=0, "", F12-F15)</f>
        <v>-25</v>
      </c>
      <c r="G16" s="225"/>
      <c r="H16" s="226" t="str">
        <f>IF(H12-H15=0, "", H12-H15)</f>
        <v/>
      </c>
      <c r="I16" s="226" t="str">
        <f t="shared" ref="I16:L16" si="2">IF(I12-I15=0, "", I12-I15)</f>
        <v/>
      </c>
      <c r="J16" s="226" t="str">
        <f t="shared" si="2"/>
        <v/>
      </c>
      <c r="K16" s="226" t="str">
        <f t="shared" si="2"/>
        <v/>
      </c>
      <c r="L16" s="226" t="str">
        <f t="shared" si="2"/>
        <v/>
      </c>
    </row>
    <row r="17" spans="1:12">
      <c r="A17" s="105" t="s">
        <v>569</v>
      </c>
      <c r="B17" s="105" t="s">
        <v>338</v>
      </c>
      <c r="C17" s="101" t="s">
        <v>139</v>
      </c>
      <c r="D17" s="109" t="str">
        <f>D12</f>
        <v>作品の販売（ライブ収入を含む）を通じて得られる売上高　※売上高の定義は公募要領のP14参照</v>
      </c>
      <c r="E17" s="101" t="s">
        <v>34</v>
      </c>
      <c r="F17" s="207">
        <v>160</v>
      </c>
      <c r="G17" s="200"/>
      <c r="H17" s="128"/>
      <c r="I17" s="128"/>
      <c r="J17" s="128"/>
      <c r="K17" s="128"/>
      <c r="L17" s="128"/>
    </row>
    <row r="18" spans="1:12">
      <c r="A18" s="104" t="s">
        <v>1393</v>
      </c>
      <c r="B18" s="104" t="s">
        <v>338</v>
      </c>
      <c r="C18" s="14" t="s">
        <v>539</v>
      </c>
      <c r="D18" s="13" t="str">
        <f t="shared" ref="D18:D21" si="3">D13</f>
        <v>作品の購買者数（ライブの場合はライブ参加者数）</v>
      </c>
      <c r="E18" s="14" t="s">
        <v>344</v>
      </c>
      <c r="F18" s="81">
        <v>1700</v>
      </c>
      <c r="G18" s="21"/>
      <c r="H18" s="61"/>
      <c r="I18" s="61"/>
      <c r="J18" s="61"/>
      <c r="K18" s="61"/>
      <c r="L18" s="61"/>
    </row>
    <row r="19" spans="1:12">
      <c r="A19" s="104" t="s">
        <v>1393</v>
      </c>
      <c r="B19" s="104" t="s">
        <v>338</v>
      </c>
      <c r="C19" s="116" t="s">
        <v>538</v>
      </c>
      <c r="D19" s="115" t="str">
        <f t="shared" si="3"/>
        <v>購買者あたりの売上高</v>
      </c>
      <c r="E19" s="116" t="s">
        <v>231</v>
      </c>
      <c r="F19" s="221">
        <f>IFERROR(F17/F18*100, "")</f>
        <v>9.4117647058823533</v>
      </c>
      <c r="G19" s="205"/>
      <c r="H19" s="222" t="str">
        <f>IFERROR(H17/H18*100, "")</f>
        <v/>
      </c>
      <c r="I19" s="222" t="str">
        <f t="shared" ref="I19:L19" si="4">IFERROR(I17/I18*100, "")</f>
        <v/>
      </c>
      <c r="J19" s="222" t="str">
        <f t="shared" si="4"/>
        <v/>
      </c>
      <c r="K19" s="222" t="str">
        <f t="shared" si="4"/>
        <v/>
      </c>
      <c r="L19" s="222" t="str">
        <f t="shared" si="4"/>
        <v/>
      </c>
    </row>
    <row r="20" spans="1:12">
      <c r="A20" s="117" t="s">
        <v>1393</v>
      </c>
      <c r="B20" s="14" t="s">
        <v>131</v>
      </c>
      <c r="C20" s="14" t="s">
        <v>567</v>
      </c>
      <c r="D20" s="13" t="str">
        <f t="shared" si="3"/>
        <v>作品の製作・開発等に要する事業費（補助期間内の補助対象経費+補助期間内の補助対象外経費）</v>
      </c>
      <c r="E20" s="14" t="s">
        <v>34</v>
      </c>
      <c r="F20" s="81">
        <v>150</v>
      </c>
      <c r="G20" s="21"/>
      <c r="H20" s="27"/>
      <c r="I20" s="27"/>
      <c r="J20" s="27"/>
      <c r="K20" s="27"/>
      <c r="L20" s="27"/>
    </row>
    <row r="21" spans="1:12">
      <c r="A21" s="104" t="s">
        <v>1393</v>
      </c>
      <c r="B21" s="105" t="s">
        <v>83</v>
      </c>
      <c r="C21" s="105" t="s">
        <v>140</v>
      </c>
      <c r="D21" s="227" t="str">
        <f t="shared" si="3"/>
        <v>売上高-事業費</v>
      </c>
      <c r="E21" s="105" t="s">
        <v>34</v>
      </c>
      <c r="F21" s="228">
        <f>IFERROR(F17-F20, "")</f>
        <v>10</v>
      </c>
      <c r="G21" s="229"/>
      <c r="H21" s="329" t="str">
        <f>IF(H17-H20=0, "", H17-H20)</f>
        <v/>
      </c>
      <c r="I21" s="329" t="str">
        <f t="shared" ref="I21:L21" si="5">IF(I17-I20=0, "", I17-I20)</f>
        <v/>
      </c>
      <c r="J21" s="329" t="str">
        <f t="shared" si="5"/>
        <v/>
      </c>
      <c r="K21" s="329" t="str">
        <f t="shared" si="5"/>
        <v/>
      </c>
      <c r="L21" s="329" t="str">
        <f t="shared" si="5"/>
        <v/>
      </c>
    </row>
    <row r="22" spans="1:12">
      <c r="A22" s="103" t="s">
        <v>25</v>
      </c>
      <c r="B22" s="103" t="s">
        <v>541</v>
      </c>
      <c r="C22" s="103" t="s">
        <v>578</v>
      </c>
      <c r="D22" s="231" t="s">
        <v>576</v>
      </c>
      <c r="E22" s="103" t="s">
        <v>34</v>
      </c>
      <c r="F22" s="232">
        <v>30</v>
      </c>
      <c r="G22" s="233"/>
      <c r="H22" s="330"/>
      <c r="I22" s="330"/>
      <c r="J22" s="330"/>
      <c r="K22" s="330"/>
      <c r="L22" s="330"/>
    </row>
    <row r="23" spans="1:12">
      <c r="A23" s="117" t="s">
        <v>25</v>
      </c>
      <c r="B23" s="116" t="s">
        <v>31</v>
      </c>
      <c r="C23" s="14" t="s">
        <v>27</v>
      </c>
      <c r="D23" s="25" t="s">
        <v>571</v>
      </c>
      <c r="E23" s="14" t="s">
        <v>35</v>
      </c>
      <c r="F23" s="83">
        <v>0.5</v>
      </c>
      <c r="G23" s="21"/>
      <c r="H23" s="95">
        <v>0.5</v>
      </c>
      <c r="I23" s="95">
        <v>0.5</v>
      </c>
      <c r="J23" s="95">
        <v>0.5</v>
      </c>
      <c r="K23" s="95">
        <v>0.5</v>
      </c>
      <c r="L23" s="95">
        <v>0.5</v>
      </c>
    </row>
    <row r="24" spans="1:12">
      <c r="A24" s="117" t="s">
        <v>25</v>
      </c>
      <c r="B24" s="104" t="s">
        <v>31</v>
      </c>
      <c r="C24" s="14" t="s">
        <v>1215</v>
      </c>
      <c r="D24" s="60" t="s">
        <v>1251</v>
      </c>
      <c r="E24" s="14" t="s">
        <v>405</v>
      </c>
      <c r="F24" s="73">
        <v>10</v>
      </c>
      <c r="G24" s="90">
        <v>10</v>
      </c>
      <c r="H24" s="21"/>
      <c r="I24" s="21"/>
      <c r="J24" s="21"/>
      <c r="K24" s="21"/>
      <c r="L24" s="21"/>
    </row>
    <row r="25" spans="1:12">
      <c r="A25" s="135" t="s">
        <v>25</v>
      </c>
      <c r="B25" s="106" t="s">
        <v>31</v>
      </c>
      <c r="C25" s="112" t="s">
        <v>31</v>
      </c>
      <c r="D25" s="113" t="s">
        <v>1250</v>
      </c>
      <c r="E25" s="112" t="s">
        <v>34</v>
      </c>
      <c r="F25" s="124">
        <f>IF(MIN(F22*F23,F24)=0,"", MIN(F22*F23, F24))</f>
        <v>10</v>
      </c>
      <c r="G25" s="216" t="str">
        <f>IF(MIN(SUM(H25:L25),G24)=0,"",MIN(SUM(H25:L25), G24))</f>
        <v/>
      </c>
      <c r="H25" s="216" t="str">
        <f>IF(H22*H23=0, "", H22*H23)</f>
        <v/>
      </c>
      <c r="I25" s="216" t="str">
        <f t="shared" ref="I25" si="6">IF(I22*I23=0, "", I22*I23)</f>
        <v/>
      </c>
      <c r="J25" s="216" t="str">
        <f>IF(J22*J23=0, "", J22*J23)</f>
        <v/>
      </c>
      <c r="K25" s="216" t="str">
        <f t="shared" ref="K25:L25" si="7">IF(K22*K23=0, "", K22*K23)</f>
        <v/>
      </c>
      <c r="L25" s="216" t="str">
        <f t="shared" si="7"/>
        <v/>
      </c>
    </row>
    <row r="26" spans="1:12">
      <c r="A26" s="185" t="s">
        <v>32</v>
      </c>
      <c r="B26" s="110" t="s">
        <v>88</v>
      </c>
      <c r="C26" s="110" t="s">
        <v>28</v>
      </c>
      <c r="D26" s="111" t="s">
        <v>347</v>
      </c>
      <c r="E26" s="110" t="s">
        <v>16</v>
      </c>
      <c r="F26" s="217">
        <f>IFERROR((F17-F12)/F25, "")</f>
        <v>6.5</v>
      </c>
      <c r="G26" s="201"/>
      <c r="H26" s="218" t="str">
        <f t="shared" ref="H26:L26" si="8">IFERROR((H17-H12)/H25, "")</f>
        <v/>
      </c>
      <c r="I26" s="218" t="str">
        <f t="shared" si="8"/>
        <v/>
      </c>
      <c r="J26" s="218" t="str">
        <f t="shared" si="8"/>
        <v/>
      </c>
      <c r="K26" s="218" t="str">
        <f t="shared" si="8"/>
        <v/>
      </c>
      <c r="L26" s="218" t="str">
        <f t="shared" si="8"/>
        <v/>
      </c>
    </row>
    <row r="27" spans="1:12">
      <c r="A27" s="106" t="s">
        <v>32</v>
      </c>
      <c r="B27" s="209" t="s">
        <v>1210</v>
      </c>
      <c r="C27" s="209" t="s">
        <v>28</v>
      </c>
      <c r="D27" s="223" t="s">
        <v>570</v>
      </c>
      <c r="E27" s="209" t="s">
        <v>16</v>
      </c>
      <c r="F27" s="235">
        <f>IFERROR((F20-F15)/F25, "")</f>
        <v>3</v>
      </c>
      <c r="G27" s="225"/>
      <c r="H27" s="236" t="str">
        <f t="shared" ref="H27:L27" si="9">IFERROR((H20-H15)/H25, "")</f>
        <v/>
      </c>
      <c r="I27" s="236" t="str">
        <f t="shared" si="9"/>
        <v/>
      </c>
      <c r="J27" s="236" t="str">
        <f t="shared" si="9"/>
        <v/>
      </c>
      <c r="K27" s="236" t="str">
        <f t="shared" si="9"/>
        <v/>
      </c>
      <c r="L27" s="236" t="str">
        <f t="shared" si="9"/>
        <v/>
      </c>
    </row>
    <row r="28" spans="1:12">
      <c r="A28" s="105" t="s">
        <v>609</v>
      </c>
      <c r="B28" s="105" t="s">
        <v>1108</v>
      </c>
      <c r="C28" s="101" t="s">
        <v>606</v>
      </c>
      <c r="D28" s="109" t="s">
        <v>615</v>
      </c>
      <c r="E28" s="101" t="s">
        <v>1108</v>
      </c>
      <c r="F28" s="200"/>
      <c r="G28" s="200"/>
      <c r="H28" s="200"/>
      <c r="I28" s="200"/>
      <c r="J28" s="200"/>
      <c r="K28" s="200"/>
      <c r="L28" s="200"/>
    </row>
    <row r="29" spans="1:12">
      <c r="A29" s="104" t="s">
        <v>609</v>
      </c>
      <c r="B29" s="104" t="s">
        <v>1108</v>
      </c>
      <c r="C29" s="116" t="s">
        <v>607</v>
      </c>
      <c r="D29" s="115" t="s">
        <v>615</v>
      </c>
      <c r="E29" s="116" t="s">
        <v>1108</v>
      </c>
      <c r="F29" s="205"/>
      <c r="G29" s="205"/>
      <c r="H29" s="205"/>
      <c r="I29" s="205"/>
      <c r="J29" s="205"/>
      <c r="K29" s="205"/>
      <c r="L29" s="205"/>
    </row>
    <row r="30" spans="1:12">
      <c r="A30" s="117" t="s">
        <v>609</v>
      </c>
      <c r="B30" s="116" t="s">
        <v>608</v>
      </c>
      <c r="C30" s="14" t="s">
        <v>610</v>
      </c>
      <c r="D30" s="13" t="s">
        <v>615</v>
      </c>
      <c r="E30" s="14" t="s">
        <v>613</v>
      </c>
      <c r="F30" s="21"/>
      <c r="G30" s="21"/>
      <c r="H30" s="21"/>
      <c r="I30" s="21"/>
      <c r="J30" s="21"/>
      <c r="K30" s="21"/>
      <c r="L30" s="21"/>
    </row>
    <row r="31" spans="1:12">
      <c r="A31" s="117" t="s">
        <v>609</v>
      </c>
      <c r="B31" s="104" t="s">
        <v>608</v>
      </c>
      <c r="C31" s="14" t="s">
        <v>612</v>
      </c>
      <c r="D31" s="13" t="s">
        <v>615</v>
      </c>
      <c r="E31" s="14" t="s">
        <v>613</v>
      </c>
      <c r="F31" s="21"/>
      <c r="G31" s="21"/>
      <c r="H31" s="21"/>
      <c r="I31" s="21"/>
      <c r="J31" s="21"/>
      <c r="K31" s="21"/>
      <c r="L31" s="21"/>
    </row>
    <row r="32" spans="1:12">
      <c r="A32" s="117" t="s">
        <v>609</v>
      </c>
      <c r="B32" s="104" t="s">
        <v>608</v>
      </c>
      <c r="C32" s="14" t="s">
        <v>616</v>
      </c>
      <c r="D32" s="13" t="s">
        <v>615</v>
      </c>
      <c r="E32" s="14" t="s">
        <v>613</v>
      </c>
      <c r="F32" s="21"/>
      <c r="G32" s="21"/>
      <c r="H32" s="21"/>
      <c r="I32" s="21"/>
      <c r="J32" s="21"/>
      <c r="K32" s="21"/>
      <c r="L32" s="21"/>
    </row>
    <row r="33" spans="1:12">
      <c r="A33" s="181" t="s">
        <v>609</v>
      </c>
      <c r="B33" s="107" t="s">
        <v>608</v>
      </c>
      <c r="C33" s="14" t="s">
        <v>611</v>
      </c>
      <c r="D33" s="13" t="s">
        <v>615</v>
      </c>
      <c r="E33" s="14" t="s">
        <v>614</v>
      </c>
      <c r="F33" s="21"/>
      <c r="G33" s="21"/>
      <c r="H33" s="21"/>
      <c r="I33" s="21"/>
      <c r="J33" s="21"/>
      <c r="K33" s="21"/>
      <c r="L33" s="21"/>
    </row>
    <row r="35" spans="1:12">
      <c r="B35" s="67"/>
    </row>
  </sheetData>
  <phoneticPr fontId="2"/>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2A4350F7-9462-4CD0-81DB-F0DA6AEA89E2}">
          <x14:formula1>
            <xm:f>選択肢!$G$2:$G$6</xm:f>
          </x14:formula1>
          <xm:sqref>F4 H4:L4</xm:sqref>
        </x14:dataValidation>
        <x14:dataValidation type="list" allowBlank="1" showInputMessage="1" showErrorMessage="1" xr:uid="{F8CC0CFD-2908-47F1-8818-245693038EDE}">
          <x14:formula1>
            <xm:f>選択肢!$M$2:$M$4</xm:f>
          </x14:formula1>
          <xm:sqref>F3:G3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981D-AE95-4415-A2B1-2B7E8BCE6B6F}">
  <sheetPr>
    <tabColor theme="0"/>
  </sheetPr>
  <dimension ref="A1:L38"/>
  <sheetViews>
    <sheetView showGridLines="0" zoomScale="90" zoomScaleNormal="90" workbookViewId="0">
      <pane xSplit="6" ySplit="1" topLeftCell="G2" activePane="bottomRight" state="frozen"/>
      <selection pane="topRight" activeCell="G1" sqref="G1"/>
      <selection pane="bottomLeft" activeCell="A2" sqref="A2"/>
      <selection pane="bottomRight" activeCell="G2" sqref="G2"/>
    </sheetView>
  </sheetViews>
  <sheetFormatPr defaultRowHeight="18"/>
  <cols>
    <col min="1" max="1" width="16.59765625" style="64" bestFit="1" customWidth="1"/>
    <col min="2" max="2" width="10" style="64" bestFit="1" customWidth="1"/>
    <col min="3" max="3" width="11.8984375" style="64" customWidth="1"/>
    <col min="4" max="4" width="104.69921875" customWidth="1"/>
    <col min="6" max="6" width="18" customWidth="1"/>
    <col min="7" max="7" width="12.59765625" customWidth="1"/>
    <col min="8" max="12" width="18" customWidth="1"/>
  </cols>
  <sheetData>
    <row r="1" spans="1:12">
      <c r="A1" s="11" t="s">
        <v>19</v>
      </c>
      <c r="B1" s="11" t="s">
        <v>20</v>
      </c>
      <c r="C1" s="11" t="s">
        <v>21</v>
      </c>
      <c r="D1" s="12" t="s">
        <v>572</v>
      </c>
      <c r="E1" s="12" t="s">
        <v>15</v>
      </c>
      <c r="F1" s="12" t="s">
        <v>581</v>
      </c>
      <c r="G1" s="12" t="s">
        <v>14</v>
      </c>
      <c r="H1" s="19" t="s">
        <v>593</v>
      </c>
      <c r="I1" s="19" t="s">
        <v>594</v>
      </c>
      <c r="J1" s="19" t="s">
        <v>595</v>
      </c>
      <c r="K1" s="19" t="s">
        <v>596</v>
      </c>
      <c r="L1" s="19" t="s">
        <v>597</v>
      </c>
    </row>
    <row r="2" spans="1:12">
      <c r="A2" s="116" t="s">
        <v>557</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L2" si="0">IF(H2=0, "", H2)</f>
        <v/>
      </c>
      <c r="J2" s="90" t="str">
        <f t="shared" si="0"/>
        <v/>
      </c>
      <c r="K2" s="90" t="str">
        <f t="shared" si="0"/>
        <v/>
      </c>
      <c r="L2" s="90" t="str">
        <f t="shared" si="0"/>
        <v/>
      </c>
    </row>
    <row r="3" spans="1:12">
      <c r="A3" s="104" t="s">
        <v>557</v>
      </c>
      <c r="B3" s="104" t="s">
        <v>552</v>
      </c>
      <c r="C3" s="116" t="s">
        <v>1269</v>
      </c>
      <c r="D3" s="115" t="s">
        <v>1314</v>
      </c>
      <c r="E3" s="116" t="s">
        <v>18</v>
      </c>
      <c r="F3" s="118" t="s">
        <v>603</v>
      </c>
      <c r="G3" s="119"/>
      <c r="H3" s="173" t="str">
        <f>IF(G3=0, "", G3)</f>
        <v/>
      </c>
      <c r="I3" s="173" t="str">
        <f>IF(H3=0, "", H3)</f>
        <v/>
      </c>
      <c r="J3" s="173" t="str">
        <f>IF(I3=0, "", I3)</f>
        <v/>
      </c>
      <c r="K3" s="173" t="str">
        <f>IF(J3=0, "", J3)</f>
        <v/>
      </c>
      <c r="L3" s="173" t="str">
        <f>IF(K3=0, "", K3)</f>
        <v/>
      </c>
    </row>
    <row r="4" spans="1:12">
      <c r="A4" s="103" t="s">
        <v>553</v>
      </c>
      <c r="B4" s="103" t="s">
        <v>916</v>
      </c>
      <c r="C4" s="110" t="s">
        <v>2</v>
      </c>
      <c r="D4" s="111" t="s">
        <v>917</v>
      </c>
      <c r="E4" s="110" t="s">
        <v>18</v>
      </c>
      <c r="F4" s="122" t="s">
        <v>947</v>
      </c>
      <c r="G4" s="123"/>
      <c r="H4" s="149" t="str">
        <f t="shared" ref="H4:L4" si="1">IF(G4=0, "", G4)</f>
        <v/>
      </c>
      <c r="I4" s="149" t="str">
        <f t="shared" si="1"/>
        <v/>
      </c>
      <c r="J4" s="149" t="str">
        <f t="shared" si="1"/>
        <v/>
      </c>
      <c r="K4" s="149" t="str">
        <f t="shared" si="1"/>
        <v/>
      </c>
      <c r="L4" s="149" t="str">
        <f t="shared" si="1"/>
        <v/>
      </c>
    </row>
    <row r="5" spans="1:12">
      <c r="A5" s="106" t="s">
        <v>553</v>
      </c>
      <c r="B5" s="106" t="s">
        <v>916</v>
      </c>
      <c r="C5" s="112" t="s">
        <v>57</v>
      </c>
      <c r="D5" s="113" t="s">
        <v>918</v>
      </c>
      <c r="E5" s="112" t="s">
        <v>17</v>
      </c>
      <c r="F5" s="124" t="s">
        <v>598</v>
      </c>
      <c r="G5" s="202"/>
      <c r="H5" s="125"/>
      <c r="I5" s="125"/>
      <c r="J5" s="125"/>
      <c r="K5" s="125"/>
      <c r="L5" s="125"/>
    </row>
    <row r="6" spans="1:12">
      <c r="A6" s="105" t="s">
        <v>542</v>
      </c>
      <c r="B6" s="105" t="s">
        <v>684</v>
      </c>
      <c r="C6" s="101" t="s">
        <v>914</v>
      </c>
      <c r="D6" s="199" t="s">
        <v>1369</v>
      </c>
      <c r="E6" s="101" t="s">
        <v>613</v>
      </c>
      <c r="F6" s="200"/>
      <c r="G6" s="200"/>
      <c r="H6" s="200"/>
      <c r="I6" s="200"/>
      <c r="J6" s="200"/>
      <c r="K6" s="200"/>
      <c r="L6" s="200"/>
    </row>
    <row r="7" spans="1:12">
      <c r="A7" s="104" t="s">
        <v>542</v>
      </c>
      <c r="B7" s="104" t="s">
        <v>684</v>
      </c>
      <c r="C7" s="116" t="s">
        <v>915</v>
      </c>
      <c r="D7" s="203" t="s">
        <v>1223</v>
      </c>
      <c r="E7" s="116" t="s">
        <v>613</v>
      </c>
      <c r="F7" s="205"/>
      <c r="G7" s="205"/>
      <c r="H7" s="205"/>
      <c r="I7" s="205"/>
      <c r="J7" s="205"/>
      <c r="K7" s="205"/>
      <c r="L7" s="205"/>
    </row>
    <row r="8" spans="1:12">
      <c r="A8" s="117" t="s">
        <v>542</v>
      </c>
      <c r="B8" s="116" t="s">
        <v>549</v>
      </c>
      <c r="C8" s="14" t="s">
        <v>61</v>
      </c>
      <c r="D8" s="16" t="s">
        <v>1371</v>
      </c>
      <c r="E8" s="14" t="s">
        <v>919</v>
      </c>
      <c r="F8" s="81">
        <v>2</v>
      </c>
      <c r="G8" s="21"/>
      <c r="H8" s="15"/>
      <c r="I8" s="15"/>
      <c r="J8" s="15"/>
      <c r="K8" s="15"/>
      <c r="L8" s="15"/>
    </row>
    <row r="9" spans="1:12">
      <c r="A9" s="117" t="s">
        <v>542</v>
      </c>
      <c r="B9" s="107" t="s">
        <v>549</v>
      </c>
      <c r="C9" s="14" t="s">
        <v>62</v>
      </c>
      <c r="D9" s="16" t="s">
        <v>1370</v>
      </c>
      <c r="E9" s="14" t="s">
        <v>407</v>
      </c>
      <c r="F9" s="81">
        <v>2</v>
      </c>
      <c r="G9" s="21"/>
      <c r="H9" s="15"/>
      <c r="I9" s="15"/>
      <c r="J9" s="15"/>
      <c r="K9" s="15"/>
      <c r="L9" s="15"/>
    </row>
    <row r="10" spans="1:12">
      <c r="A10" s="104" t="s">
        <v>542</v>
      </c>
      <c r="B10" s="105" t="s">
        <v>911</v>
      </c>
      <c r="C10" s="101" t="s">
        <v>902</v>
      </c>
      <c r="D10" s="199" t="s">
        <v>912</v>
      </c>
      <c r="E10" s="101" t="s">
        <v>18</v>
      </c>
      <c r="F10" s="207" t="s">
        <v>603</v>
      </c>
      <c r="G10" s="200"/>
      <c r="H10" s="239"/>
      <c r="I10" s="239"/>
      <c r="J10" s="239"/>
      <c r="K10" s="239"/>
      <c r="L10" s="239"/>
    </row>
    <row r="11" spans="1:12">
      <c r="A11" s="104" t="s">
        <v>901</v>
      </c>
      <c r="B11" s="104" t="s">
        <v>911</v>
      </c>
      <c r="C11" s="14" t="s">
        <v>543</v>
      </c>
      <c r="D11" s="16" t="s">
        <v>913</v>
      </c>
      <c r="E11" s="14" t="s">
        <v>18</v>
      </c>
      <c r="F11" s="81" t="s">
        <v>603</v>
      </c>
      <c r="G11" s="21"/>
      <c r="H11" s="27"/>
      <c r="I11" s="27"/>
      <c r="J11" s="27"/>
      <c r="K11" s="27"/>
      <c r="L11" s="27"/>
    </row>
    <row r="12" spans="1:12">
      <c r="A12" s="104" t="s">
        <v>901</v>
      </c>
      <c r="B12" s="104" t="s">
        <v>911</v>
      </c>
      <c r="C12" s="14" t="s">
        <v>908</v>
      </c>
      <c r="D12" s="16" t="s">
        <v>903</v>
      </c>
      <c r="E12" s="14" t="s">
        <v>18</v>
      </c>
      <c r="F12" s="81" t="s">
        <v>1191</v>
      </c>
      <c r="G12" s="21"/>
      <c r="H12" s="27"/>
      <c r="I12" s="27"/>
      <c r="J12" s="27"/>
      <c r="K12" s="27"/>
      <c r="L12" s="27"/>
    </row>
    <row r="13" spans="1:12">
      <c r="A13" s="104" t="s">
        <v>901</v>
      </c>
      <c r="B13" s="104" t="s">
        <v>911</v>
      </c>
      <c r="C13" s="14" t="s">
        <v>909</v>
      </c>
      <c r="D13" s="16" t="s">
        <v>904</v>
      </c>
      <c r="E13" s="14" t="s">
        <v>17</v>
      </c>
      <c r="F13" s="81" t="s">
        <v>1221</v>
      </c>
      <c r="G13" s="21"/>
      <c r="H13" s="15"/>
      <c r="I13" s="15"/>
      <c r="J13" s="15"/>
      <c r="K13" s="15"/>
      <c r="L13" s="15"/>
    </row>
    <row r="14" spans="1:12">
      <c r="A14" s="104" t="s">
        <v>901</v>
      </c>
      <c r="B14" s="104" t="s">
        <v>911</v>
      </c>
      <c r="C14" s="116" t="s">
        <v>363</v>
      </c>
      <c r="D14" s="203" t="s">
        <v>910</v>
      </c>
      <c r="E14" s="116" t="s">
        <v>17</v>
      </c>
      <c r="F14" s="237" t="s">
        <v>1222</v>
      </c>
      <c r="G14" s="205"/>
      <c r="H14" s="119"/>
      <c r="I14" s="119"/>
      <c r="J14" s="119"/>
      <c r="K14" s="119"/>
      <c r="L14" s="119"/>
    </row>
    <row r="15" spans="1:12">
      <c r="A15" s="103" t="s">
        <v>568</v>
      </c>
      <c r="B15" s="103" t="s">
        <v>338</v>
      </c>
      <c r="C15" s="110" t="s">
        <v>139</v>
      </c>
      <c r="D15" s="111" t="s">
        <v>1426</v>
      </c>
      <c r="E15" s="110" t="s">
        <v>34</v>
      </c>
      <c r="F15" s="208">
        <v>95</v>
      </c>
      <c r="G15" s="201"/>
      <c r="H15" s="123"/>
      <c r="I15" s="123"/>
      <c r="J15" s="123"/>
      <c r="K15" s="123"/>
      <c r="L15" s="123"/>
    </row>
    <row r="16" spans="1:12">
      <c r="A16" s="104" t="s">
        <v>1392</v>
      </c>
      <c r="B16" s="104" t="s">
        <v>338</v>
      </c>
      <c r="C16" s="14" t="s">
        <v>539</v>
      </c>
      <c r="D16" s="13" t="s">
        <v>1289</v>
      </c>
      <c r="E16" s="14" t="s">
        <v>344</v>
      </c>
      <c r="F16" s="81">
        <v>1400</v>
      </c>
      <c r="G16" s="21"/>
      <c r="H16" s="15"/>
      <c r="I16" s="15"/>
      <c r="J16" s="15"/>
      <c r="K16" s="15"/>
      <c r="L16" s="15"/>
    </row>
    <row r="17" spans="1:12">
      <c r="A17" s="104" t="s">
        <v>1392</v>
      </c>
      <c r="B17" s="104" t="s">
        <v>338</v>
      </c>
      <c r="C17" s="116" t="s">
        <v>538</v>
      </c>
      <c r="D17" s="115" t="s">
        <v>1290</v>
      </c>
      <c r="E17" s="116" t="s">
        <v>231</v>
      </c>
      <c r="F17" s="221">
        <f>IFERROR(F15/F16*100, "")</f>
        <v>6.7857142857142856</v>
      </c>
      <c r="G17" s="205"/>
      <c r="H17" s="222" t="str">
        <f>IFERROR(H15/H16*100, "")</f>
        <v/>
      </c>
      <c r="I17" s="222" t="str">
        <f>IFERROR(I15/I16*100, "")</f>
        <v/>
      </c>
      <c r="J17" s="222" t="str">
        <f t="shared" ref="J17:L17" si="2">IFERROR(J15/J16*100, "")</f>
        <v/>
      </c>
      <c r="K17" s="222" t="str">
        <f t="shared" si="2"/>
        <v/>
      </c>
      <c r="L17" s="222" t="str">
        <f t="shared" si="2"/>
        <v/>
      </c>
    </row>
    <row r="18" spans="1:12">
      <c r="A18" s="117" t="s">
        <v>1392</v>
      </c>
      <c r="B18" s="14" t="s">
        <v>131</v>
      </c>
      <c r="C18" s="14" t="s">
        <v>567</v>
      </c>
      <c r="D18" s="13" t="s">
        <v>1278</v>
      </c>
      <c r="E18" s="14" t="s">
        <v>34</v>
      </c>
      <c r="F18" s="81">
        <v>120</v>
      </c>
      <c r="G18" s="21"/>
      <c r="H18" s="15"/>
      <c r="I18" s="15"/>
      <c r="J18" s="15"/>
      <c r="K18" s="15"/>
      <c r="L18" s="15"/>
    </row>
    <row r="19" spans="1:12">
      <c r="A19" s="106" t="s">
        <v>1392</v>
      </c>
      <c r="B19" s="209" t="s">
        <v>83</v>
      </c>
      <c r="C19" s="209" t="s">
        <v>140</v>
      </c>
      <c r="D19" s="223" t="s">
        <v>1291</v>
      </c>
      <c r="E19" s="209" t="s">
        <v>34</v>
      </c>
      <c r="F19" s="224">
        <f>IF(F15-F18=0, "", F15-F18)</f>
        <v>-25</v>
      </c>
      <c r="G19" s="225"/>
      <c r="H19" s="226" t="str">
        <f>IF(H15-H18=0, "", H15-H18)</f>
        <v/>
      </c>
      <c r="I19" s="226" t="str">
        <f t="shared" ref="I19:L19" si="3">IF(I15-I18=0, "", I15-I18)</f>
        <v/>
      </c>
      <c r="J19" s="226" t="str">
        <f t="shared" si="3"/>
        <v/>
      </c>
      <c r="K19" s="226" t="str">
        <f t="shared" si="3"/>
        <v/>
      </c>
      <c r="L19" s="226" t="str">
        <f t="shared" si="3"/>
        <v/>
      </c>
    </row>
    <row r="20" spans="1:12">
      <c r="A20" s="105" t="s">
        <v>569</v>
      </c>
      <c r="B20" s="105" t="s">
        <v>338</v>
      </c>
      <c r="C20" s="101" t="s">
        <v>139</v>
      </c>
      <c r="D20" s="109" t="str">
        <f>D15</f>
        <v>[音楽のみ]ライブやミュージックビデオの製作を通じて得られる売上高　※売上高の定義は公募要領のP14参照</v>
      </c>
      <c r="E20" s="101" t="s">
        <v>34</v>
      </c>
      <c r="F20" s="207">
        <v>200</v>
      </c>
      <c r="G20" s="200"/>
      <c r="H20" s="128"/>
      <c r="I20" s="128"/>
      <c r="J20" s="128"/>
      <c r="K20" s="128"/>
      <c r="L20" s="128"/>
    </row>
    <row r="21" spans="1:12">
      <c r="A21" s="104" t="s">
        <v>1393</v>
      </c>
      <c r="B21" s="104" t="s">
        <v>338</v>
      </c>
      <c r="C21" s="14" t="s">
        <v>539</v>
      </c>
      <c r="D21" s="13" t="str">
        <f t="shared" ref="D21:D24" si="4">D16</f>
        <v>[音楽のみ]ライブ参加者数又は認知者数</v>
      </c>
      <c r="E21" s="14" t="s">
        <v>344</v>
      </c>
      <c r="F21" s="81">
        <v>1700</v>
      </c>
      <c r="G21" s="21"/>
      <c r="H21" s="15"/>
      <c r="I21" s="15"/>
      <c r="J21" s="15"/>
      <c r="K21" s="15"/>
      <c r="L21" s="15"/>
    </row>
    <row r="22" spans="1:12">
      <c r="A22" s="104" t="s">
        <v>1393</v>
      </c>
      <c r="B22" s="104" t="s">
        <v>338</v>
      </c>
      <c r="C22" s="116" t="s">
        <v>538</v>
      </c>
      <c r="D22" s="115" t="str">
        <f>D17</f>
        <v>[音楽のみ]ライブ参加者又は認知者あたりの売上高</v>
      </c>
      <c r="E22" s="116" t="s">
        <v>231</v>
      </c>
      <c r="F22" s="221">
        <f>IFERROR(F20/F21*100, "")</f>
        <v>11.76470588235294</v>
      </c>
      <c r="G22" s="205"/>
      <c r="H22" s="222" t="str">
        <f>IFERROR(H20/H21*100, "")</f>
        <v/>
      </c>
      <c r="I22" s="222" t="str">
        <f>IFERROR(I20/I21*100, "")</f>
        <v/>
      </c>
      <c r="J22" s="222" t="str">
        <f>IFERROR(J20/J21*100, "")</f>
        <v/>
      </c>
      <c r="K22" s="222" t="str">
        <f>IFERROR(K20/K21*100, "")</f>
        <v/>
      </c>
      <c r="L22" s="222" t="str">
        <f>IFERROR(L20/L21*100, "")</f>
        <v/>
      </c>
    </row>
    <row r="23" spans="1:12">
      <c r="A23" s="117" t="s">
        <v>1393</v>
      </c>
      <c r="B23" s="14" t="s">
        <v>131</v>
      </c>
      <c r="C23" s="14" t="s">
        <v>567</v>
      </c>
      <c r="D23" s="13" t="str">
        <f t="shared" si="4"/>
        <v>ゲーム・アニメ・実写の企画又は音楽のライブ・ミュージックビデオの製作に要する事業費（補助期間内の補助対象経費+補助期間内の補助対象外経費）</v>
      </c>
      <c r="E23" s="14" t="s">
        <v>34</v>
      </c>
      <c r="F23" s="81">
        <v>180</v>
      </c>
      <c r="G23" s="21"/>
      <c r="H23" s="15"/>
      <c r="I23" s="15"/>
      <c r="J23" s="15"/>
      <c r="K23" s="15"/>
      <c r="L23" s="15"/>
    </row>
    <row r="24" spans="1:12">
      <c r="A24" s="104" t="s">
        <v>1393</v>
      </c>
      <c r="B24" s="105" t="s">
        <v>83</v>
      </c>
      <c r="C24" s="105" t="s">
        <v>140</v>
      </c>
      <c r="D24" s="227" t="str">
        <f t="shared" si="4"/>
        <v>[音楽のみ]売上高-事業費</v>
      </c>
      <c r="E24" s="105" t="s">
        <v>34</v>
      </c>
      <c r="F24" s="228">
        <f>IF(F20-F23=0, "", F20-F23)</f>
        <v>20</v>
      </c>
      <c r="G24" s="229"/>
      <c r="H24" s="230" t="str">
        <f>IF(H20-H23=0, "", H20-H23)</f>
        <v/>
      </c>
      <c r="I24" s="230" t="str">
        <f t="shared" ref="I24:L24" si="5">IF(I20-I23=0, "", I20-I23)</f>
        <v/>
      </c>
      <c r="J24" s="230" t="str">
        <f t="shared" si="5"/>
        <v/>
      </c>
      <c r="K24" s="230" t="str">
        <f t="shared" si="5"/>
        <v/>
      </c>
      <c r="L24" s="230" t="str">
        <f t="shared" si="5"/>
        <v/>
      </c>
    </row>
    <row r="25" spans="1:12">
      <c r="A25" s="103" t="s">
        <v>25</v>
      </c>
      <c r="B25" s="103" t="s">
        <v>541</v>
      </c>
      <c r="C25" s="103" t="s">
        <v>578</v>
      </c>
      <c r="D25" s="231" t="s">
        <v>576</v>
      </c>
      <c r="E25" s="103" t="s">
        <v>34</v>
      </c>
      <c r="F25" s="232">
        <v>30</v>
      </c>
      <c r="G25" s="233"/>
      <c r="H25" s="234"/>
      <c r="I25" s="234"/>
      <c r="J25" s="234"/>
      <c r="K25" s="234"/>
      <c r="L25" s="234"/>
    </row>
    <row r="26" spans="1:12">
      <c r="A26" s="117" t="s">
        <v>25</v>
      </c>
      <c r="B26" s="116" t="s">
        <v>31</v>
      </c>
      <c r="C26" s="14" t="s">
        <v>27</v>
      </c>
      <c r="D26" s="25" t="s">
        <v>571</v>
      </c>
      <c r="E26" s="14" t="s">
        <v>35</v>
      </c>
      <c r="F26" s="83">
        <v>0.5</v>
      </c>
      <c r="G26" s="21"/>
      <c r="H26" s="95">
        <v>0.5</v>
      </c>
      <c r="I26" s="95">
        <v>0.5</v>
      </c>
      <c r="J26" s="95">
        <v>0.5</v>
      </c>
      <c r="K26" s="95">
        <v>0.5</v>
      </c>
      <c r="L26" s="95">
        <v>0.5</v>
      </c>
    </row>
    <row r="27" spans="1:12">
      <c r="A27" s="117" t="s">
        <v>25</v>
      </c>
      <c r="B27" s="104" t="s">
        <v>31</v>
      </c>
      <c r="C27" s="14" t="s">
        <v>1215</v>
      </c>
      <c r="D27" s="25" t="s">
        <v>1252</v>
      </c>
      <c r="E27" s="14" t="s">
        <v>405</v>
      </c>
      <c r="F27" s="81">
        <f>IF(F4=0, "", IF(F4="音楽", 70, 20))</f>
        <v>70</v>
      </c>
      <c r="G27" s="97" t="str">
        <f>IF(G4=0, "", IF(G4="音楽", 70, 20))</f>
        <v/>
      </c>
      <c r="H27" s="21"/>
      <c r="I27" s="21"/>
      <c r="J27" s="21"/>
      <c r="K27" s="21"/>
      <c r="L27" s="21"/>
    </row>
    <row r="28" spans="1:12">
      <c r="A28" s="135" t="s">
        <v>25</v>
      </c>
      <c r="B28" s="106" t="s">
        <v>31</v>
      </c>
      <c r="C28" s="112" t="s">
        <v>31</v>
      </c>
      <c r="D28" s="113" t="s">
        <v>1250</v>
      </c>
      <c r="E28" s="112" t="s">
        <v>34</v>
      </c>
      <c r="F28" s="124">
        <f>IF(F25*F26=0, "", MIN(F25*F26,F27))</f>
        <v>15</v>
      </c>
      <c r="G28" s="238" t="str">
        <f>IF(MIN(SUM(H28:L28),G27)=0,"",MIN(SUM(H28:L28)))</f>
        <v/>
      </c>
      <c r="H28" s="154" t="str">
        <f>IF(H25*H26=0, "", H25*H26)</f>
        <v/>
      </c>
      <c r="I28" s="154" t="str">
        <f>IF(I25*I26=0, "", I25*I26)</f>
        <v/>
      </c>
      <c r="J28" s="154" t="str">
        <f>IF(J25*J26=0, "", J25*J26)</f>
        <v/>
      </c>
      <c r="K28" s="154" t="str">
        <f>IF(K25*K26=0, "", K25*K26)</f>
        <v/>
      </c>
      <c r="L28" s="154" t="str">
        <f>IF(L25*L26=0, "", L25*L26)</f>
        <v/>
      </c>
    </row>
    <row r="29" spans="1:12">
      <c r="A29" s="185" t="s">
        <v>32</v>
      </c>
      <c r="B29" s="110" t="s">
        <v>88</v>
      </c>
      <c r="C29" s="110" t="s">
        <v>28</v>
      </c>
      <c r="D29" s="111" t="s">
        <v>1406</v>
      </c>
      <c r="E29" s="110" t="s">
        <v>16</v>
      </c>
      <c r="F29" s="217">
        <f>IFERROR((F20-F15)/F28, "")</f>
        <v>7</v>
      </c>
      <c r="G29" s="201"/>
      <c r="H29" s="218" t="str">
        <f t="shared" ref="H29:L29" si="6">IFERROR((H20-H15)/H28, "")</f>
        <v/>
      </c>
      <c r="I29" s="218" t="str">
        <f t="shared" si="6"/>
        <v/>
      </c>
      <c r="J29" s="218" t="str">
        <f t="shared" si="6"/>
        <v/>
      </c>
      <c r="K29" s="218" t="str">
        <f t="shared" si="6"/>
        <v/>
      </c>
      <c r="L29" s="218" t="str">
        <f t="shared" si="6"/>
        <v/>
      </c>
    </row>
    <row r="30" spans="1:12">
      <c r="A30" s="106" t="s">
        <v>32</v>
      </c>
      <c r="B30" s="209" t="s">
        <v>1210</v>
      </c>
      <c r="C30" s="209" t="s">
        <v>28</v>
      </c>
      <c r="D30" s="223" t="s">
        <v>570</v>
      </c>
      <c r="E30" s="209" t="s">
        <v>16</v>
      </c>
      <c r="F30" s="235">
        <f>IFERROR((F23-F18)/F28, "")</f>
        <v>4</v>
      </c>
      <c r="G30" s="225"/>
      <c r="H30" s="236" t="str">
        <f t="shared" ref="H30:L30" si="7">IFERROR((H23-H18)/H28, "")</f>
        <v/>
      </c>
      <c r="I30" s="236" t="str">
        <f t="shared" si="7"/>
        <v/>
      </c>
      <c r="J30" s="236" t="str">
        <f t="shared" si="7"/>
        <v/>
      </c>
      <c r="K30" s="236" t="str">
        <f t="shared" si="7"/>
        <v/>
      </c>
      <c r="L30" s="236" t="str">
        <f t="shared" si="7"/>
        <v/>
      </c>
    </row>
    <row r="31" spans="1:12">
      <c r="A31" s="105" t="s">
        <v>609</v>
      </c>
      <c r="B31" s="105" t="s">
        <v>1108</v>
      </c>
      <c r="C31" s="101" t="s">
        <v>606</v>
      </c>
      <c r="D31" s="109" t="s">
        <v>615</v>
      </c>
      <c r="E31" s="101" t="s">
        <v>1108</v>
      </c>
      <c r="F31" s="200"/>
      <c r="G31" s="200"/>
      <c r="H31" s="200"/>
      <c r="I31" s="200"/>
      <c r="J31" s="200"/>
      <c r="K31" s="200"/>
      <c r="L31" s="200"/>
    </row>
    <row r="32" spans="1:12">
      <c r="A32" s="104" t="s">
        <v>609</v>
      </c>
      <c r="B32" s="104" t="s">
        <v>1108</v>
      </c>
      <c r="C32" s="116" t="s">
        <v>607</v>
      </c>
      <c r="D32" s="115" t="s">
        <v>615</v>
      </c>
      <c r="E32" s="116" t="s">
        <v>1108</v>
      </c>
      <c r="F32" s="205"/>
      <c r="G32" s="205"/>
      <c r="H32" s="205"/>
      <c r="I32" s="205"/>
      <c r="J32" s="205"/>
      <c r="K32" s="205"/>
      <c r="L32" s="205"/>
    </row>
    <row r="33" spans="1:12">
      <c r="A33" s="117" t="s">
        <v>609</v>
      </c>
      <c r="B33" s="116" t="s">
        <v>608</v>
      </c>
      <c r="C33" s="14" t="s">
        <v>610</v>
      </c>
      <c r="D33" s="13" t="s">
        <v>615</v>
      </c>
      <c r="E33" s="14" t="s">
        <v>613</v>
      </c>
      <c r="F33" s="21"/>
      <c r="G33" s="21"/>
      <c r="H33" s="21"/>
      <c r="I33" s="21"/>
      <c r="J33" s="21"/>
      <c r="K33" s="21"/>
      <c r="L33" s="21"/>
    </row>
    <row r="34" spans="1:12">
      <c r="A34" s="117" t="s">
        <v>609</v>
      </c>
      <c r="B34" s="104" t="s">
        <v>608</v>
      </c>
      <c r="C34" s="14" t="s">
        <v>612</v>
      </c>
      <c r="D34" s="13" t="s">
        <v>615</v>
      </c>
      <c r="E34" s="14" t="s">
        <v>613</v>
      </c>
      <c r="F34" s="21"/>
      <c r="G34" s="21"/>
      <c r="H34" s="21"/>
      <c r="I34" s="21"/>
      <c r="J34" s="21"/>
      <c r="K34" s="21"/>
      <c r="L34" s="21"/>
    </row>
    <row r="35" spans="1:12">
      <c r="A35" s="117" t="s">
        <v>609</v>
      </c>
      <c r="B35" s="104" t="s">
        <v>608</v>
      </c>
      <c r="C35" s="14" t="s">
        <v>616</v>
      </c>
      <c r="D35" s="13" t="s">
        <v>615</v>
      </c>
      <c r="E35" s="14" t="s">
        <v>613</v>
      </c>
      <c r="F35" s="21"/>
      <c r="G35" s="21"/>
      <c r="H35" s="21"/>
      <c r="I35" s="21"/>
      <c r="J35" s="21"/>
      <c r="K35" s="21"/>
      <c r="L35" s="21"/>
    </row>
    <row r="36" spans="1:12">
      <c r="A36" s="181" t="s">
        <v>609</v>
      </c>
      <c r="B36" s="107" t="s">
        <v>608</v>
      </c>
      <c r="C36" s="14" t="s">
        <v>611</v>
      </c>
      <c r="D36" s="13" t="s">
        <v>615</v>
      </c>
      <c r="E36" s="14" t="s">
        <v>614</v>
      </c>
      <c r="F36" s="21"/>
      <c r="G36" s="21"/>
      <c r="H36" s="21"/>
      <c r="I36" s="21"/>
      <c r="J36" s="21"/>
      <c r="K36" s="21"/>
      <c r="L36" s="21"/>
    </row>
    <row r="38" spans="1:12">
      <c r="B38" s="67"/>
    </row>
  </sheetData>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57553B5-1F19-4ADE-B8E8-DB196A617E5D}">
          <x14:formula1>
            <xm:f>選択肢!$G$2:$G$6</xm:f>
          </x14:formula1>
          <xm:sqref>F4:G4</xm:sqref>
        </x14:dataValidation>
        <x14:dataValidation type="list" allowBlank="1" showInputMessage="1" showErrorMessage="1" xr:uid="{84DE83F6-D5B9-43A3-AB3F-611B2F6DBD80}">
          <x14:formula1>
            <xm:f>選択肢!$M$2:$M$4</xm:f>
          </x14:formula1>
          <xm:sqref>H10:L11 F10:F11 F3:G3</xm:sqref>
        </x14:dataValidation>
        <x14:dataValidation type="list" allowBlank="1" showInputMessage="1" showErrorMessage="1" xr:uid="{B9516485-8ED2-467B-8266-E9E08E5FFA75}">
          <x14:formula1>
            <xm:f>選択肢!$AH$2:$AH$5</xm:f>
          </x14:formula1>
          <xm:sqref>F12 H12:L12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08D9C-2AD3-4C95-B929-CF74A54F436C}">
  <sheetPr>
    <tabColor theme="0" tint="-4.9989318521683403E-2"/>
  </sheetPr>
  <dimension ref="A1:V117"/>
  <sheetViews>
    <sheetView showGridLines="0" zoomScaleNormal="100" workbookViewId="0">
      <pane xSplit="6" ySplit="1" topLeftCell="G2" activePane="bottomRight" state="frozen"/>
      <selection pane="topRight" activeCell="G1" sqref="G1"/>
      <selection pane="bottomLeft" activeCell="A2" sqref="A2"/>
      <selection pane="bottomRight" activeCell="G2" sqref="G2"/>
    </sheetView>
  </sheetViews>
  <sheetFormatPr defaultColWidth="9" defaultRowHeight="14.4"/>
  <cols>
    <col min="1" max="1" width="15.69921875" style="18" customWidth="1"/>
    <col min="2" max="2" width="11.3984375" style="18" bestFit="1" customWidth="1"/>
    <col min="3" max="3" width="18.59765625" style="18" customWidth="1"/>
    <col min="4" max="4" width="94.5" style="17" customWidth="1"/>
    <col min="5" max="5" width="9" style="18" customWidth="1"/>
    <col min="6" max="6" width="16.3984375" style="18" customWidth="1"/>
    <col min="7" max="7" width="12" style="18" customWidth="1"/>
    <col min="8" max="22" width="10.69921875" style="18" customWidth="1"/>
    <col min="23" max="16384" width="9" style="1"/>
  </cols>
  <sheetData>
    <row r="1" spans="1:22" ht="19.5" customHeight="1">
      <c r="A1" s="11" t="s">
        <v>19</v>
      </c>
      <c r="B1" s="11" t="s">
        <v>20</v>
      </c>
      <c r="C1" s="11" t="s">
        <v>21</v>
      </c>
      <c r="D1" s="12" t="s">
        <v>572</v>
      </c>
      <c r="E1" s="12" t="s">
        <v>15</v>
      </c>
      <c r="F1" s="12" t="s">
        <v>581</v>
      </c>
      <c r="G1" s="12" t="s">
        <v>14</v>
      </c>
      <c r="H1" s="12" t="s">
        <v>3</v>
      </c>
      <c r="I1" s="12" t="s">
        <v>4</v>
      </c>
      <c r="J1" s="12" t="s">
        <v>5</v>
      </c>
      <c r="K1" s="12" t="s">
        <v>6</v>
      </c>
      <c r="L1" s="12" t="s">
        <v>7</v>
      </c>
      <c r="M1" s="12" t="s">
        <v>8</v>
      </c>
      <c r="N1" s="12" t="s">
        <v>9</v>
      </c>
      <c r="O1" s="12" t="s">
        <v>10</v>
      </c>
      <c r="P1" s="12" t="s">
        <v>11</v>
      </c>
      <c r="Q1" s="12" t="s">
        <v>12</v>
      </c>
      <c r="R1" s="19" t="s">
        <v>1470</v>
      </c>
      <c r="S1" s="19" t="s">
        <v>1471</v>
      </c>
      <c r="T1" s="19" t="s">
        <v>1472</v>
      </c>
      <c r="U1" s="19" t="s">
        <v>1473</v>
      </c>
      <c r="V1" s="20" t="s">
        <v>1474</v>
      </c>
    </row>
    <row r="2" spans="1:22" ht="19.5" customHeight="1">
      <c r="A2" s="103" t="s">
        <v>1190</v>
      </c>
      <c r="B2" s="103" t="s">
        <v>552</v>
      </c>
      <c r="C2" s="102" t="s">
        <v>554</v>
      </c>
      <c r="D2" s="13" t="s">
        <v>1268</v>
      </c>
      <c r="E2" s="14" t="s">
        <v>17</v>
      </c>
      <c r="F2" s="73" t="str">
        <f>IF(基礎情報!$F$55=0, "", 基礎情報!$F$55)</f>
        <v>株式会社経済産業</v>
      </c>
      <c r="G2" s="90" t="str">
        <f>IF(基礎情報!$G$55=0, "", 基礎情報!$G$55)</f>
        <v/>
      </c>
      <c r="H2" s="90" t="str">
        <f>IF(G2=0, "", G2)</f>
        <v/>
      </c>
      <c r="I2" s="90" t="str">
        <f t="shared" ref="I2:V2" si="0">IF(H2=0, "", H2)</f>
        <v/>
      </c>
      <c r="J2" s="90" t="str">
        <f t="shared" si="0"/>
        <v/>
      </c>
      <c r="K2" s="90" t="str">
        <f t="shared" si="0"/>
        <v/>
      </c>
      <c r="L2" s="90" t="str">
        <f t="shared" si="0"/>
        <v/>
      </c>
      <c r="M2" s="90" t="str">
        <f t="shared" si="0"/>
        <v/>
      </c>
      <c r="N2" s="90" t="str">
        <f t="shared" si="0"/>
        <v/>
      </c>
      <c r="O2" s="90" t="str">
        <f t="shared" si="0"/>
        <v/>
      </c>
      <c r="P2" s="90" t="str">
        <f t="shared" si="0"/>
        <v/>
      </c>
      <c r="Q2" s="90" t="str">
        <f t="shared" si="0"/>
        <v/>
      </c>
      <c r="R2" s="90" t="str">
        <f t="shared" si="0"/>
        <v/>
      </c>
      <c r="S2" s="90" t="str">
        <f t="shared" si="0"/>
        <v/>
      </c>
      <c r="T2" s="90" t="str">
        <f t="shared" si="0"/>
        <v/>
      </c>
      <c r="U2" s="90" t="str">
        <f t="shared" si="0"/>
        <v/>
      </c>
      <c r="V2" s="90" t="str">
        <f t="shared" si="0"/>
        <v/>
      </c>
    </row>
    <row r="3" spans="1:22" ht="19.5" customHeight="1">
      <c r="A3" s="106" t="s">
        <v>557</v>
      </c>
      <c r="B3" s="106" t="s">
        <v>552</v>
      </c>
      <c r="C3" s="114" t="s">
        <v>1269</v>
      </c>
      <c r="D3" s="115" t="s">
        <v>1389</v>
      </c>
      <c r="E3" s="116" t="s">
        <v>18</v>
      </c>
      <c r="F3" s="118" t="s">
        <v>603</v>
      </c>
      <c r="G3" s="119"/>
      <c r="H3" s="173" t="str">
        <f>IF(G3=0, "", G3)</f>
        <v/>
      </c>
      <c r="I3" s="173" t="str">
        <f t="shared" ref="I3:V3" si="1">IF(H3=0, "", H3)</f>
        <v/>
      </c>
      <c r="J3" s="173" t="str">
        <f t="shared" si="1"/>
        <v/>
      </c>
      <c r="K3" s="173" t="str">
        <f t="shared" si="1"/>
        <v/>
      </c>
      <c r="L3" s="173" t="str">
        <f t="shared" si="1"/>
        <v/>
      </c>
      <c r="M3" s="173" t="str">
        <f t="shared" si="1"/>
        <v/>
      </c>
      <c r="N3" s="173" t="str">
        <f t="shared" si="1"/>
        <v/>
      </c>
      <c r="O3" s="173" t="str">
        <f t="shared" si="1"/>
        <v/>
      </c>
      <c r="P3" s="173" t="str">
        <f t="shared" si="1"/>
        <v/>
      </c>
      <c r="Q3" s="173" t="str">
        <f t="shared" si="1"/>
        <v/>
      </c>
      <c r="R3" s="173" t="str">
        <f t="shared" si="1"/>
        <v/>
      </c>
      <c r="S3" s="173" t="str">
        <f t="shared" si="1"/>
        <v/>
      </c>
      <c r="T3" s="173" t="str">
        <f t="shared" si="1"/>
        <v/>
      </c>
      <c r="U3" s="173" t="str">
        <f t="shared" si="1"/>
        <v/>
      </c>
      <c r="V3" s="173" t="str">
        <f t="shared" si="1"/>
        <v/>
      </c>
    </row>
    <row r="4" spans="1:22" ht="19.5" customHeight="1">
      <c r="A4" s="105" t="s">
        <v>553</v>
      </c>
      <c r="B4" s="105" t="s">
        <v>1188</v>
      </c>
      <c r="C4" s="240" t="s">
        <v>1</v>
      </c>
      <c r="D4" s="111" t="s">
        <v>289</v>
      </c>
      <c r="E4" s="110" t="s">
        <v>17</v>
      </c>
      <c r="F4" s="122" t="s">
        <v>1036</v>
      </c>
      <c r="G4" s="201"/>
      <c r="H4" s="123"/>
      <c r="I4" s="123"/>
      <c r="J4" s="123"/>
      <c r="K4" s="123"/>
      <c r="L4" s="123"/>
      <c r="M4" s="123"/>
      <c r="N4" s="123"/>
      <c r="O4" s="123"/>
      <c r="P4" s="123"/>
      <c r="Q4" s="123"/>
      <c r="R4" s="123"/>
      <c r="S4" s="123"/>
      <c r="T4" s="123"/>
      <c r="U4" s="123"/>
      <c r="V4" s="123"/>
    </row>
    <row r="5" spans="1:22" ht="19.5" customHeight="1">
      <c r="A5" s="104" t="s">
        <v>553</v>
      </c>
      <c r="B5" s="104" t="s">
        <v>1188</v>
      </c>
      <c r="C5" s="102" t="s">
        <v>55</v>
      </c>
      <c r="D5" s="13" t="s">
        <v>290</v>
      </c>
      <c r="E5" s="14" t="s">
        <v>17</v>
      </c>
      <c r="F5" s="73" t="s">
        <v>1176</v>
      </c>
      <c r="G5" s="21"/>
      <c r="H5" s="93"/>
      <c r="I5" s="93"/>
      <c r="J5" s="93"/>
      <c r="K5" s="93"/>
      <c r="L5" s="93"/>
      <c r="M5" s="93"/>
      <c r="N5" s="93"/>
      <c r="O5" s="93"/>
      <c r="P5" s="93"/>
      <c r="Q5" s="93"/>
      <c r="R5" s="93"/>
      <c r="S5" s="93"/>
      <c r="T5" s="93"/>
      <c r="U5" s="93"/>
      <c r="V5" s="93"/>
    </row>
    <row r="6" spans="1:22" s="2" customFormat="1" ht="19.5" customHeight="1">
      <c r="A6" s="104" t="s">
        <v>553</v>
      </c>
      <c r="B6" s="104" t="s">
        <v>1189</v>
      </c>
      <c r="C6" s="102" t="s">
        <v>2</v>
      </c>
      <c r="D6" s="13" t="s">
        <v>291</v>
      </c>
      <c r="E6" s="14" t="s">
        <v>18</v>
      </c>
      <c r="F6" s="73" t="s">
        <v>587</v>
      </c>
      <c r="G6" s="15"/>
      <c r="H6" s="90" t="str">
        <f>IF($G$6=0, "", $G$6)</f>
        <v/>
      </c>
      <c r="I6" s="90" t="str">
        <f t="shared" ref="I6:V6" si="2">IF($G$6=0, "", $G$6)</f>
        <v/>
      </c>
      <c r="J6" s="90" t="str">
        <f t="shared" si="2"/>
        <v/>
      </c>
      <c r="K6" s="90" t="str">
        <f t="shared" si="2"/>
        <v/>
      </c>
      <c r="L6" s="90" t="str">
        <f t="shared" si="2"/>
        <v/>
      </c>
      <c r="M6" s="90" t="str">
        <f t="shared" si="2"/>
        <v/>
      </c>
      <c r="N6" s="90" t="str">
        <f t="shared" si="2"/>
        <v/>
      </c>
      <c r="O6" s="90" t="str">
        <f t="shared" si="2"/>
        <v/>
      </c>
      <c r="P6" s="90" t="str">
        <f t="shared" si="2"/>
        <v/>
      </c>
      <c r="Q6" s="90" t="str">
        <f t="shared" si="2"/>
        <v/>
      </c>
      <c r="R6" s="90" t="str">
        <f t="shared" si="2"/>
        <v/>
      </c>
      <c r="S6" s="90" t="str">
        <f t="shared" si="2"/>
        <v/>
      </c>
      <c r="T6" s="90" t="str">
        <f t="shared" si="2"/>
        <v/>
      </c>
      <c r="U6" s="90" t="str">
        <f t="shared" si="2"/>
        <v/>
      </c>
      <c r="V6" s="90" t="str">
        <f t="shared" si="2"/>
        <v/>
      </c>
    </row>
    <row r="7" spans="1:22" s="2" customFormat="1" ht="19.5" customHeight="1">
      <c r="A7" s="104" t="s">
        <v>553</v>
      </c>
      <c r="B7" s="104" t="s">
        <v>1189</v>
      </c>
      <c r="C7" s="102" t="s">
        <v>36</v>
      </c>
      <c r="D7" s="13" t="s">
        <v>1390</v>
      </c>
      <c r="E7" s="14" t="s">
        <v>497</v>
      </c>
      <c r="F7" s="73" t="s">
        <v>1037</v>
      </c>
      <c r="G7" s="21"/>
      <c r="H7" s="15"/>
      <c r="I7" s="15"/>
      <c r="J7" s="15"/>
      <c r="K7" s="15"/>
      <c r="L7" s="15"/>
      <c r="M7" s="15"/>
      <c r="N7" s="15"/>
      <c r="O7" s="15"/>
      <c r="P7" s="15"/>
      <c r="Q7" s="15"/>
      <c r="R7" s="15"/>
      <c r="S7" s="15"/>
      <c r="T7" s="15"/>
      <c r="U7" s="15"/>
      <c r="V7" s="15"/>
    </row>
    <row r="8" spans="1:22" s="2" customFormat="1" ht="19.5" customHeight="1">
      <c r="A8" s="104" t="s">
        <v>553</v>
      </c>
      <c r="B8" s="104" t="s">
        <v>1189</v>
      </c>
      <c r="C8" s="102" t="s">
        <v>1167</v>
      </c>
      <c r="D8" s="13" t="s">
        <v>390</v>
      </c>
      <c r="E8" s="14" t="s">
        <v>18</v>
      </c>
      <c r="F8" s="73" t="s">
        <v>1038</v>
      </c>
      <c r="G8" s="21"/>
      <c r="H8" s="15"/>
      <c r="I8" s="15"/>
      <c r="J8" s="15"/>
      <c r="K8" s="15"/>
      <c r="L8" s="15"/>
      <c r="M8" s="15"/>
      <c r="N8" s="15"/>
      <c r="O8" s="15"/>
      <c r="P8" s="15"/>
      <c r="Q8" s="15"/>
      <c r="R8" s="15"/>
      <c r="S8" s="15"/>
      <c r="T8" s="15"/>
      <c r="U8" s="15"/>
      <c r="V8" s="15"/>
    </row>
    <row r="9" spans="1:22" s="2" customFormat="1" ht="19.5" customHeight="1">
      <c r="A9" s="104" t="s">
        <v>553</v>
      </c>
      <c r="B9" s="104" t="s">
        <v>1189</v>
      </c>
      <c r="C9" s="114" t="s">
        <v>1168</v>
      </c>
      <c r="D9" s="115" t="s">
        <v>1166</v>
      </c>
      <c r="E9" s="116" t="s">
        <v>18</v>
      </c>
      <c r="F9" s="118" t="s">
        <v>625</v>
      </c>
      <c r="G9" s="205"/>
      <c r="H9" s="119"/>
      <c r="I9" s="119"/>
      <c r="J9" s="119"/>
      <c r="K9" s="119"/>
      <c r="L9" s="119"/>
      <c r="M9" s="119"/>
      <c r="N9" s="119"/>
      <c r="O9" s="119"/>
      <c r="P9" s="119"/>
      <c r="Q9" s="119"/>
      <c r="R9" s="119"/>
      <c r="S9" s="119"/>
      <c r="T9" s="119"/>
      <c r="U9" s="119"/>
      <c r="V9" s="119"/>
    </row>
    <row r="10" spans="1:22" s="2" customFormat="1" ht="19.5" customHeight="1">
      <c r="A10" s="117" t="s">
        <v>553</v>
      </c>
      <c r="B10" s="116" t="s">
        <v>40</v>
      </c>
      <c r="C10" s="14" t="s">
        <v>38</v>
      </c>
      <c r="D10" s="13" t="s">
        <v>1169</v>
      </c>
      <c r="E10" s="14" t="s">
        <v>48</v>
      </c>
      <c r="F10" s="85">
        <f t="shared" ref="F10" si="3">IF(DATEDIF(F11, F12, "m")=0, "", DATEDIF(F11, F12, "m"))</f>
        <v>5</v>
      </c>
      <c r="G10" s="21"/>
      <c r="H10" s="98" t="str">
        <f>IF(DATEDIF(H11, H12, "m")=0, "", DATEDIF(H11, H12, "m"))</f>
        <v/>
      </c>
      <c r="I10" s="98" t="str">
        <f t="shared" ref="I10:V10" si="4">IF(DATEDIF(I11, I12, "m")=0, "", DATEDIF(I11, I12, "m"))</f>
        <v/>
      </c>
      <c r="J10" s="98" t="str">
        <f t="shared" si="4"/>
        <v/>
      </c>
      <c r="K10" s="98" t="str">
        <f t="shared" si="4"/>
        <v/>
      </c>
      <c r="L10" s="98" t="str">
        <f t="shared" si="4"/>
        <v/>
      </c>
      <c r="M10" s="98" t="str">
        <f t="shared" si="4"/>
        <v/>
      </c>
      <c r="N10" s="98" t="str">
        <f t="shared" si="4"/>
        <v/>
      </c>
      <c r="O10" s="98" t="str">
        <f t="shared" si="4"/>
        <v/>
      </c>
      <c r="P10" s="98" t="str">
        <f t="shared" si="4"/>
        <v/>
      </c>
      <c r="Q10" s="98" t="str">
        <f t="shared" si="4"/>
        <v/>
      </c>
      <c r="R10" s="98" t="str">
        <f t="shared" si="4"/>
        <v/>
      </c>
      <c r="S10" s="98" t="str">
        <f t="shared" si="4"/>
        <v/>
      </c>
      <c r="T10" s="98" t="str">
        <f t="shared" si="4"/>
        <v/>
      </c>
      <c r="U10" s="98" t="str">
        <f t="shared" si="4"/>
        <v/>
      </c>
      <c r="V10" s="98" t="str">
        <f t="shared" si="4"/>
        <v/>
      </c>
    </row>
    <row r="11" spans="1:22" s="2" customFormat="1" ht="19.5" customHeight="1">
      <c r="A11" s="117" t="s">
        <v>553</v>
      </c>
      <c r="B11" s="104" t="s">
        <v>40</v>
      </c>
      <c r="C11" s="14" t="s">
        <v>43</v>
      </c>
      <c r="D11" s="13" t="s">
        <v>1170</v>
      </c>
      <c r="E11" s="14" t="s">
        <v>42</v>
      </c>
      <c r="F11" s="75">
        <v>45992</v>
      </c>
      <c r="G11" s="21"/>
      <c r="H11" s="22"/>
      <c r="I11" s="22"/>
      <c r="J11" s="22"/>
      <c r="K11" s="22"/>
      <c r="L11" s="22"/>
      <c r="M11" s="22"/>
      <c r="N11" s="22"/>
      <c r="O11" s="22"/>
      <c r="P11" s="22"/>
      <c r="Q11" s="22"/>
      <c r="R11" s="22"/>
      <c r="S11" s="22"/>
      <c r="T11" s="22"/>
      <c r="U11" s="22"/>
      <c r="V11" s="22"/>
    </row>
    <row r="12" spans="1:22" s="2" customFormat="1" ht="19.5" customHeight="1">
      <c r="A12" s="117" t="s">
        <v>553</v>
      </c>
      <c r="B12" s="104" t="s">
        <v>40</v>
      </c>
      <c r="C12" s="14" t="s">
        <v>44</v>
      </c>
      <c r="D12" s="13" t="s">
        <v>1171</v>
      </c>
      <c r="E12" s="14" t="s">
        <v>42</v>
      </c>
      <c r="F12" s="75">
        <v>46143</v>
      </c>
      <c r="G12" s="21"/>
      <c r="H12" s="22"/>
      <c r="I12" s="22"/>
      <c r="J12" s="22"/>
      <c r="K12" s="22"/>
      <c r="L12" s="22"/>
      <c r="M12" s="22"/>
      <c r="N12" s="22"/>
      <c r="O12" s="22"/>
      <c r="P12" s="22"/>
      <c r="Q12" s="22"/>
      <c r="R12" s="22"/>
      <c r="S12" s="22"/>
      <c r="T12" s="22"/>
      <c r="U12" s="22"/>
      <c r="V12" s="22"/>
    </row>
    <row r="13" spans="1:22" s="2" customFormat="1" ht="19.5" customHeight="1">
      <c r="A13" s="117" t="s">
        <v>553</v>
      </c>
      <c r="B13" s="104" t="s">
        <v>40</v>
      </c>
      <c r="C13" s="14" t="s">
        <v>39</v>
      </c>
      <c r="D13" s="13" t="s">
        <v>1172</v>
      </c>
      <c r="E13" s="14" t="s">
        <v>48</v>
      </c>
      <c r="F13" s="85">
        <f>IF(DATEDIF(F14, F15, "m")=0, "", DATEDIF(F14, F15, "m"))</f>
        <v>17</v>
      </c>
      <c r="G13" s="21"/>
      <c r="H13" s="98" t="str">
        <f>IF(DATEDIF(H14, H15, "m")=0, "", DATEDIF(H14, H15, "m"))</f>
        <v/>
      </c>
      <c r="I13" s="98" t="str">
        <f t="shared" ref="I13:V13" si="5">IF(DATEDIF(I14, I15, "m")=0, "", DATEDIF(I14, I15, "m"))</f>
        <v/>
      </c>
      <c r="J13" s="98" t="str">
        <f t="shared" si="5"/>
        <v/>
      </c>
      <c r="K13" s="98" t="str">
        <f t="shared" si="5"/>
        <v/>
      </c>
      <c r="L13" s="98" t="str">
        <f t="shared" si="5"/>
        <v/>
      </c>
      <c r="M13" s="98" t="str">
        <f t="shared" si="5"/>
        <v/>
      </c>
      <c r="N13" s="98" t="str">
        <f t="shared" si="5"/>
        <v/>
      </c>
      <c r="O13" s="98" t="str">
        <f t="shared" si="5"/>
        <v/>
      </c>
      <c r="P13" s="98" t="str">
        <f t="shared" si="5"/>
        <v/>
      </c>
      <c r="Q13" s="98" t="str">
        <f t="shared" si="5"/>
        <v/>
      </c>
      <c r="R13" s="98" t="str">
        <f t="shared" si="5"/>
        <v/>
      </c>
      <c r="S13" s="98" t="str">
        <f t="shared" si="5"/>
        <v/>
      </c>
      <c r="T13" s="98" t="str">
        <f t="shared" si="5"/>
        <v/>
      </c>
      <c r="U13" s="98" t="str">
        <f t="shared" si="5"/>
        <v/>
      </c>
      <c r="V13" s="98" t="str">
        <f t="shared" si="5"/>
        <v/>
      </c>
    </row>
    <row r="14" spans="1:22" s="2" customFormat="1" ht="19.5" customHeight="1">
      <c r="A14" s="117" t="s">
        <v>553</v>
      </c>
      <c r="B14" s="104" t="s">
        <v>40</v>
      </c>
      <c r="C14" s="14" t="s">
        <v>45</v>
      </c>
      <c r="D14" s="13" t="s">
        <v>1173</v>
      </c>
      <c r="E14" s="14" t="s">
        <v>42</v>
      </c>
      <c r="F14" s="75">
        <v>46204</v>
      </c>
      <c r="G14" s="21"/>
      <c r="H14" s="22"/>
      <c r="I14" s="22"/>
      <c r="J14" s="22"/>
      <c r="K14" s="22"/>
      <c r="L14" s="22"/>
      <c r="M14" s="22"/>
      <c r="N14" s="22"/>
      <c r="O14" s="22"/>
      <c r="P14" s="22"/>
      <c r="Q14" s="22"/>
      <c r="R14" s="22"/>
      <c r="S14" s="22"/>
      <c r="T14" s="22"/>
      <c r="U14" s="22"/>
      <c r="V14" s="22"/>
    </row>
    <row r="15" spans="1:22" s="2" customFormat="1" ht="19.5" customHeight="1">
      <c r="A15" s="117" t="s">
        <v>553</v>
      </c>
      <c r="B15" s="104" t="s">
        <v>40</v>
      </c>
      <c r="C15" s="14" t="s">
        <v>46</v>
      </c>
      <c r="D15" s="13" t="s">
        <v>1174</v>
      </c>
      <c r="E15" s="14" t="s">
        <v>42</v>
      </c>
      <c r="F15" s="75">
        <v>46722</v>
      </c>
      <c r="G15" s="21"/>
      <c r="H15" s="22"/>
      <c r="I15" s="22"/>
      <c r="J15" s="22"/>
      <c r="K15" s="22"/>
      <c r="L15" s="22"/>
      <c r="M15" s="22"/>
      <c r="N15" s="22"/>
      <c r="O15" s="22"/>
      <c r="P15" s="22"/>
      <c r="Q15" s="22"/>
      <c r="R15" s="22"/>
      <c r="S15" s="22"/>
      <c r="T15" s="22"/>
      <c r="U15" s="22"/>
      <c r="V15" s="22"/>
    </row>
    <row r="16" spans="1:22" s="2" customFormat="1" ht="19.5" customHeight="1">
      <c r="A16" s="117" t="s">
        <v>553</v>
      </c>
      <c r="B16" s="107" t="s">
        <v>40</v>
      </c>
      <c r="C16" s="14" t="s">
        <v>47</v>
      </c>
      <c r="D16" s="13" t="s">
        <v>1175</v>
      </c>
      <c r="E16" s="14" t="s">
        <v>42</v>
      </c>
      <c r="F16" s="75">
        <v>46910</v>
      </c>
      <c r="G16" s="21"/>
      <c r="H16" s="22"/>
      <c r="I16" s="22"/>
      <c r="J16" s="22"/>
      <c r="K16" s="22"/>
      <c r="L16" s="22"/>
      <c r="M16" s="22"/>
      <c r="N16" s="22"/>
      <c r="O16" s="22"/>
      <c r="P16" s="22"/>
      <c r="Q16" s="22"/>
      <c r="R16" s="22"/>
      <c r="S16" s="22"/>
      <c r="T16" s="22"/>
      <c r="U16" s="22"/>
      <c r="V16" s="22"/>
    </row>
    <row r="17" spans="1:22" s="2" customFormat="1" ht="19.5" customHeight="1">
      <c r="A17" s="104" t="s">
        <v>553</v>
      </c>
      <c r="B17" s="105" t="s">
        <v>49</v>
      </c>
      <c r="C17" s="108" t="s">
        <v>1407</v>
      </c>
      <c r="D17" s="109" t="s">
        <v>1043</v>
      </c>
      <c r="E17" s="101" t="s">
        <v>17</v>
      </c>
      <c r="F17" s="127" t="s">
        <v>1039</v>
      </c>
      <c r="G17" s="200"/>
      <c r="H17" s="128"/>
      <c r="I17" s="128"/>
      <c r="J17" s="128"/>
      <c r="K17" s="128"/>
      <c r="L17" s="128"/>
      <c r="M17" s="128"/>
      <c r="N17" s="128"/>
      <c r="O17" s="128"/>
      <c r="P17" s="128"/>
      <c r="Q17" s="128"/>
      <c r="R17" s="128"/>
      <c r="S17" s="128"/>
      <c r="T17" s="128"/>
      <c r="U17" s="128"/>
      <c r="V17" s="128"/>
    </row>
    <row r="18" spans="1:22" s="2" customFormat="1" ht="19.5" customHeight="1">
      <c r="A18" s="104" t="s">
        <v>553</v>
      </c>
      <c r="B18" s="104" t="s">
        <v>49</v>
      </c>
      <c r="C18" s="102" t="s">
        <v>1408</v>
      </c>
      <c r="D18" s="13" t="s">
        <v>1294</v>
      </c>
      <c r="E18" s="14" t="s">
        <v>17</v>
      </c>
      <c r="F18" s="73" t="s">
        <v>1040</v>
      </c>
      <c r="G18" s="21"/>
      <c r="H18" s="15"/>
      <c r="I18" s="15"/>
      <c r="J18" s="15"/>
      <c r="K18" s="15"/>
      <c r="L18" s="15"/>
      <c r="M18" s="15"/>
      <c r="N18" s="15"/>
      <c r="O18" s="15"/>
      <c r="P18" s="15"/>
      <c r="Q18" s="15"/>
      <c r="R18" s="15"/>
      <c r="S18" s="15"/>
      <c r="T18" s="15"/>
      <c r="U18" s="15"/>
      <c r="V18" s="15"/>
    </row>
    <row r="19" spans="1:22" s="2" customFormat="1" ht="19.5" customHeight="1">
      <c r="A19" s="104" t="s">
        <v>553</v>
      </c>
      <c r="B19" s="104" t="s">
        <v>49</v>
      </c>
      <c r="C19" s="102" t="s">
        <v>50</v>
      </c>
      <c r="D19" s="13" t="s">
        <v>292</v>
      </c>
      <c r="E19" s="14" t="s">
        <v>17</v>
      </c>
      <c r="F19" s="73" t="s">
        <v>1041</v>
      </c>
      <c r="G19" s="21"/>
      <c r="H19" s="15"/>
      <c r="I19" s="15"/>
      <c r="J19" s="15"/>
      <c r="K19" s="15"/>
      <c r="L19" s="15"/>
      <c r="M19" s="15"/>
      <c r="N19" s="15"/>
      <c r="O19" s="15"/>
      <c r="P19" s="15"/>
      <c r="Q19" s="15"/>
      <c r="R19" s="15"/>
      <c r="S19" s="15"/>
      <c r="T19" s="15"/>
      <c r="U19" s="15"/>
      <c r="V19" s="15"/>
    </row>
    <row r="20" spans="1:22" s="2" customFormat="1" ht="19.5" customHeight="1">
      <c r="A20" s="104" t="s">
        <v>553</v>
      </c>
      <c r="B20" s="104" t="s">
        <v>49</v>
      </c>
      <c r="C20" s="102" t="s">
        <v>51</v>
      </c>
      <c r="D20" s="13" t="s">
        <v>293</v>
      </c>
      <c r="E20" s="14" t="s">
        <v>17</v>
      </c>
      <c r="F20" s="73" t="s">
        <v>1042</v>
      </c>
      <c r="G20" s="21"/>
      <c r="H20" s="15"/>
      <c r="I20" s="15"/>
      <c r="J20" s="15"/>
      <c r="K20" s="15"/>
      <c r="L20" s="15"/>
      <c r="M20" s="15"/>
      <c r="N20" s="15"/>
      <c r="O20" s="15"/>
      <c r="P20" s="15"/>
      <c r="Q20" s="15"/>
      <c r="R20" s="15"/>
      <c r="S20" s="15"/>
      <c r="T20" s="15"/>
      <c r="U20" s="15"/>
      <c r="V20" s="15"/>
    </row>
    <row r="21" spans="1:22" s="2" customFormat="1" ht="19.5" customHeight="1">
      <c r="A21" s="104" t="s">
        <v>553</v>
      </c>
      <c r="B21" s="104" t="s">
        <v>49</v>
      </c>
      <c r="C21" s="102" t="s">
        <v>52</v>
      </c>
      <c r="D21" s="13" t="s">
        <v>294</v>
      </c>
      <c r="E21" s="14" t="s">
        <v>17</v>
      </c>
      <c r="F21" s="73" t="s">
        <v>1044</v>
      </c>
      <c r="G21" s="21"/>
      <c r="H21" s="15"/>
      <c r="I21" s="15"/>
      <c r="J21" s="15"/>
      <c r="K21" s="15"/>
      <c r="L21" s="15"/>
      <c r="M21" s="15"/>
      <c r="N21" s="15"/>
      <c r="O21" s="15"/>
      <c r="P21" s="15"/>
      <c r="Q21" s="15"/>
      <c r="R21" s="15"/>
      <c r="S21" s="15"/>
      <c r="T21" s="15"/>
      <c r="U21" s="15"/>
      <c r="V21" s="15"/>
    </row>
    <row r="22" spans="1:22" s="2" customFormat="1" ht="19.5" customHeight="1">
      <c r="A22" s="104" t="s">
        <v>553</v>
      </c>
      <c r="B22" s="104" t="s">
        <v>49</v>
      </c>
      <c r="C22" s="102" t="s">
        <v>53</v>
      </c>
      <c r="D22" s="13" t="s">
        <v>295</v>
      </c>
      <c r="E22" s="14" t="s">
        <v>17</v>
      </c>
      <c r="F22" s="73" t="s">
        <v>1177</v>
      </c>
      <c r="G22" s="21"/>
      <c r="H22" s="93"/>
      <c r="I22" s="93"/>
      <c r="J22" s="93"/>
      <c r="K22" s="93"/>
      <c r="L22" s="93"/>
      <c r="M22" s="93"/>
      <c r="N22" s="93"/>
      <c r="O22" s="93"/>
      <c r="P22" s="93"/>
      <c r="Q22" s="93"/>
      <c r="R22" s="93"/>
      <c r="S22" s="93"/>
      <c r="T22" s="93"/>
      <c r="U22" s="93"/>
      <c r="V22" s="93"/>
    </row>
    <row r="23" spans="1:22" s="2" customFormat="1" ht="19.5" customHeight="1">
      <c r="A23" s="104" t="s">
        <v>553</v>
      </c>
      <c r="B23" s="104" t="s">
        <v>49</v>
      </c>
      <c r="C23" s="18" t="s">
        <v>54</v>
      </c>
      <c r="D23" s="13" t="s">
        <v>502</v>
      </c>
      <c r="E23" s="14" t="s">
        <v>17</v>
      </c>
      <c r="F23" s="73" t="s">
        <v>1178</v>
      </c>
      <c r="G23" s="21"/>
      <c r="H23" s="93"/>
      <c r="I23" s="93"/>
      <c r="J23" s="93"/>
      <c r="K23" s="93"/>
      <c r="L23" s="93"/>
      <c r="M23" s="93"/>
      <c r="N23" s="93"/>
      <c r="O23" s="93"/>
      <c r="P23" s="93"/>
      <c r="Q23" s="93"/>
      <c r="R23" s="93"/>
      <c r="S23" s="93"/>
      <c r="T23" s="93"/>
      <c r="U23" s="93"/>
      <c r="V23" s="93"/>
    </row>
    <row r="24" spans="1:22" s="2" customFormat="1" ht="19.5" customHeight="1">
      <c r="A24" s="104" t="s">
        <v>553</v>
      </c>
      <c r="B24" s="104" t="s">
        <v>49</v>
      </c>
      <c r="C24" s="102" t="s">
        <v>56</v>
      </c>
      <c r="D24" s="13" t="s">
        <v>503</v>
      </c>
      <c r="E24" s="14" t="s">
        <v>17</v>
      </c>
      <c r="F24" s="73" t="s">
        <v>1176</v>
      </c>
      <c r="G24" s="21"/>
      <c r="H24" s="93"/>
      <c r="I24" s="93"/>
      <c r="J24" s="93"/>
      <c r="K24" s="93"/>
      <c r="L24" s="93"/>
      <c r="M24" s="93"/>
      <c r="N24" s="93"/>
      <c r="O24" s="93"/>
      <c r="P24" s="93"/>
      <c r="Q24" s="93"/>
      <c r="R24" s="93"/>
      <c r="S24" s="93"/>
      <c r="T24" s="93"/>
      <c r="U24" s="93"/>
      <c r="V24" s="93"/>
    </row>
    <row r="25" spans="1:22" s="2" customFormat="1" ht="19.5" customHeight="1">
      <c r="A25" s="104" t="s">
        <v>553</v>
      </c>
      <c r="B25" s="104" t="s">
        <v>49</v>
      </c>
      <c r="C25" s="114" t="s">
        <v>296</v>
      </c>
      <c r="D25" s="115" t="s">
        <v>297</v>
      </c>
      <c r="E25" s="116" t="s">
        <v>17</v>
      </c>
      <c r="F25" s="118" t="s">
        <v>1179</v>
      </c>
      <c r="G25" s="205"/>
      <c r="H25" s="255"/>
      <c r="I25" s="255"/>
      <c r="J25" s="255"/>
      <c r="K25" s="255"/>
      <c r="L25" s="255"/>
      <c r="M25" s="255"/>
      <c r="N25" s="255"/>
      <c r="O25" s="255"/>
      <c r="P25" s="255"/>
      <c r="Q25" s="255"/>
      <c r="R25" s="255"/>
      <c r="S25" s="255"/>
      <c r="T25" s="255"/>
      <c r="U25" s="255"/>
      <c r="V25" s="255"/>
    </row>
    <row r="26" spans="1:22" s="2" customFormat="1" ht="19.5" customHeight="1">
      <c r="A26" s="117" t="s">
        <v>553</v>
      </c>
      <c r="B26" s="116" t="s">
        <v>369</v>
      </c>
      <c r="C26" s="14" t="s">
        <v>372</v>
      </c>
      <c r="D26" s="13" t="s">
        <v>370</v>
      </c>
      <c r="E26" s="14" t="s">
        <v>17</v>
      </c>
      <c r="F26" s="73" t="s">
        <v>1039</v>
      </c>
      <c r="G26" s="21"/>
      <c r="H26" s="15"/>
      <c r="I26" s="15"/>
      <c r="J26" s="15"/>
      <c r="K26" s="15"/>
      <c r="L26" s="15"/>
      <c r="M26" s="15"/>
      <c r="N26" s="15"/>
      <c r="O26" s="15"/>
      <c r="P26" s="15"/>
      <c r="Q26" s="15"/>
      <c r="R26" s="15"/>
      <c r="S26" s="15"/>
      <c r="T26" s="15"/>
      <c r="U26" s="15"/>
      <c r="V26" s="15"/>
    </row>
    <row r="27" spans="1:22" s="2" customFormat="1" ht="19.5" customHeight="1">
      <c r="A27" s="117" t="s">
        <v>553</v>
      </c>
      <c r="B27" s="104" t="s">
        <v>369</v>
      </c>
      <c r="C27" s="14" t="s">
        <v>375</v>
      </c>
      <c r="D27" s="13" t="s">
        <v>371</v>
      </c>
      <c r="E27" s="14" t="s">
        <v>16</v>
      </c>
      <c r="F27" s="76">
        <v>0.55000000000000004</v>
      </c>
      <c r="G27" s="21"/>
      <c r="H27" s="56"/>
      <c r="I27" s="56"/>
      <c r="J27" s="56"/>
      <c r="K27" s="56"/>
      <c r="L27" s="56"/>
      <c r="M27" s="56"/>
      <c r="N27" s="56"/>
      <c r="O27" s="56"/>
      <c r="P27" s="56"/>
      <c r="Q27" s="56"/>
      <c r="R27" s="56"/>
      <c r="S27" s="56"/>
      <c r="T27" s="56"/>
      <c r="U27" s="56"/>
      <c r="V27" s="56"/>
    </row>
    <row r="28" spans="1:22" s="2" customFormat="1" ht="19.5" customHeight="1">
      <c r="A28" s="117" t="s">
        <v>553</v>
      </c>
      <c r="B28" s="104" t="s">
        <v>369</v>
      </c>
      <c r="C28" s="14" t="s">
        <v>372</v>
      </c>
      <c r="D28" s="13" t="s">
        <v>1180</v>
      </c>
      <c r="E28" s="14" t="s">
        <v>17</v>
      </c>
      <c r="F28" s="73" t="s">
        <v>1185</v>
      </c>
      <c r="G28" s="21"/>
      <c r="H28" s="15"/>
      <c r="I28" s="15"/>
      <c r="J28" s="15"/>
      <c r="K28" s="15"/>
      <c r="L28" s="15"/>
      <c r="M28" s="15"/>
      <c r="N28" s="15"/>
      <c r="O28" s="15"/>
      <c r="P28" s="15"/>
      <c r="Q28" s="15"/>
      <c r="R28" s="15"/>
      <c r="S28" s="15"/>
      <c r="T28" s="15"/>
      <c r="U28" s="15"/>
      <c r="V28" s="15"/>
    </row>
    <row r="29" spans="1:22" s="2" customFormat="1" ht="19.5" customHeight="1">
      <c r="A29" s="117" t="s">
        <v>553</v>
      </c>
      <c r="B29" s="104" t="s">
        <v>369</v>
      </c>
      <c r="C29" s="14" t="s">
        <v>376</v>
      </c>
      <c r="D29" s="13" t="s">
        <v>382</v>
      </c>
      <c r="E29" s="14" t="s">
        <v>17</v>
      </c>
      <c r="F29" s="73" t="s">
        <v>1045</v>
      </c>
      <c r="G29" s="21"/>
      <c r="H29" s="15"/>
      <c r="I29" s="15"/>
      <c r="J29" s="15"/>
      <c r="K29" s="15"/>
      <c r="L29" s="15"/>
      <c r="M29" s="15"/>
      <c r="N29" s="15"/>
      <c r="O29" s="15"/>
      <c r="P29" s="15"/>
      <c r="Q29" s="15"/>
      <c r="R29" s="15"/>
      <c r="S29" s="15"/>
      <c r="T29" s="15"/>
      <c r="U29" s="15"/>
      <c r="V29" s="15"/>
    </row>
    <row r="30" spans="1:22" s="2" customFormat="1" ht="19.5" customHeight="1">
      <c r="A30" s="117" t="s">
        <v>553</v>
      </c>
      <c r="B30" s="104" t="s">
        <v>369</v>
      </c>
      <c r="C30" s="14" t="s">
        <v>373</v>
      </c>
      <c r="D30" s="13" t="s">
        <v>383</v>
      </c>
      <c r="E30" s="14" t="s">
        <v>16</v>
      </c>
      <c r="F30" s="76">
        <v>0.35</v>
      </c>
      <c r="G30" s="21"/>
      <c r="H30" s="56"/>
      <c r="I30" s="56"/>
      <c r="J30" s="56"/>
      <c r="K30" s="56"/>
      <c r="L30" s="56"/>
      <c r="M30" s="56"/>
      <c r="N30" s="56"/>
      <c r="O30" s="56"/>
      <c r="P30" s="56"/>
      <c r="Q30" s="56"/>
      <c r="R30" s="56"/>
      <c r="S30" s="56"/>
      <c r="T30" s="56"/>
      <c r="U30" s="56"/>
      <c r="V30" s="56"/>
    </row>
    <row r="31" spans="1:22" s="2" customFormat="1" ht="19.5" customHeight="1">
      <c r="A31" s="117" t="s">
        <v>553</v>
      </c>
      <c r="B31" s="104" t="s">
        <v>369</v>
      </c>
      <c r="C31" s="14" t="s">
        <v>372</v>
      </c>
      <c r="D31" s="13" t="s">
        <v>1181</v>
      </c>
      <c r="E31" s="14" t="s">
        <v>17</v>
      </c>
      <c r="F31" s="73" t="s">
        <v>1186</v>
      </c>
      <c r="G31" s="21"/>
      <c r="H31" s="15"/>
      <c r="I31" s="15"/>
      <c r="J31" s="15"/>
      <c r="K31" s="15"/>
      <c r="L31" s="15"/>
      <c r="M31" s="15"/>
      <c r="N31" s="15"/>
      <c r="O31" s="15"/>
      <c r="P31" s="15"/>
      <c r="Q31" s="15"/>
      <c r="R31" s="15"/>
      <c r="S31" s="15"/>
      <c r="T31" s="15"/>
      <c r="U31" s="15"/>
      <c r="V31" s="15"/>
    </row>
    <row r="32" spans="1:22" s="2" customFormat="1" ht="19.5" customHeight="1">
      <c r="A32" s="117" t="s">
        <v>553</v>
      </c>
      <c r="B32" s="104" t="s">
        <v>369</v>
      </c>
      <c r="C32" s="14" t="s">
        <v>374</v>
      </c>
      <c r="D32" s="13" t="s">
        <v>384</v>
      </c>
      <c r="E32" s="14" t="s">
        <v>17</v>
      </c>
      <c r="F32" s="73" t="s">
        <v>1040</v>
      </c>
      <c r="G32" s="21"/>
      <c r="H32" s="15"/>
      <c r="I32" s="15"/>
      <c r="J32" s="15"/>
      <c r="K32" s="15"/>
      <c r="L32" s="15"/>
      <c r="M32" s="15"/>
      <c r="N32" s="15"/>
      <c r="O32" s="15"/>
      <c r="P32" s="15"/>
      <c r="Q32" s="15"/>
      <c r="R32" s="15"/>
      <c r="S32" s="15"/>
      <c r="T32" s="15"/>
      <c r="U32" s="15"/>
      <c r="V32" s="15"/>
    </row>
    <row r="33" spans="1:22" s="2" customFormat="1" ht="19.5" customHeight="1">
      <c r="A33" s="117" t="s">
        <v>553</v>
      </c>
      <c r="B33" s="104" t="s">
        <v>369</v>
      </c>
      <c r="C33" s="14" t="s">
        <v>377</v>
      </c>
      <c r="D33" s="13" t="s">
        <v>385</v>
      </c>
      <c r="E33" s="14" t="s">
        <v>16</v>
      </c>
      <c r="F33" s="76">
        <v>0.1</v>
      </c>
      <c r="G33" s="21"/>
      <c r="H33" s="56"/>
      <c r="I33" s="56"/>
      <c r="J33" s="56"/>
      <c r="K33" s="56"/>
      <c r="L33" s="56"/>
      <c r="M33" s="56"/>
      <c r="N33" s="56"/>
      <c r="O33" s="56"/>
      <c r="P33" s="56"/>
      <c r="Q33" s="56"/>
      <c r="R33" s="56"/>
      <c r="S33" s="56"/>
      <c r="T33" s="56"/>
      <c r="U33" s="56"/>
      <c r="V33" s="56"/>
    </row>
    <row r="34" spans="1:22" s="2" customFormat="1" ht="19.5" customHeight="1">
      <c r="A34" s="117" t="s">
        <v>553</v>
      </c>
      <c r="B34" s="104" t="s">
        <v>369</v>
      </c>
      <c r="C34" s="14" t="s">
        <v>372</v>
      </c>
      <c r="D34" s="13" t="s">
        <v>1182</v>
      </c>
      <c r="E34" s="14" t="s">
        <v>17</v>
      </c>
      <c r="F34" s="73" t="s">
        <v>1187</v>
      </c>
      <c r="G34" s="21"/>
      <c r="H34" s="15"/>
      <c r="I34" s="15"/>
      <c r="J34" s="15"/>
      <c r="K34" s="15"/>
      <c r="L34" s="15"/>
      <c r="M34" s="15"/>
      <c r="N34" s="15"/>
      <c r="O34" s="15"/>
      <c r="P34" s="15"/>
      <c r="Q34" s="15"/>
      <c r="R34" s="15"/>
      <c r="S34" s="15"/>
      <c r="T34" s="15"/>
      <c r="U34" s="15"/>
      <c r="V34" s="15"/>
    </row>
    <row r="35" spans="1:22" s="2" customFormat="1" ht="19.5" customHeight="1">
      <c r="A35" s="117" t="s">
        <v>553</v>
      </c>
      <c r="B35" s="104" t="s">
        <v>369</v>
      </c>
      <c r="C35" s="14" t="s">
        <v>378</v>
      </c>
      <c r="D35" s="13" t="s">
        <v>388</v>
      </c>
      <c r="E35" s="14" t="s">
        <v>17</v>
      </c>
      <c r="F35" s="73" t="s">
        <v>855</v>
      </c>
      <c r="G35" s="21"/>
      <c r="H35" s="15"/>
      <c r="I35" s="15"/>
      <c r="J35" s="15"/>
      <c r="K35" s="15"/>
      <c r="L35" s="15"/>
      <c r="M35" s="15"/>
      <c r="N35" s="15"/>
      <c r="O35" s="15"/>
      <c r="P35" s="15"/>
      <c r="Q35" s="15"/>
      <c r="R35" s="15"/>
      <c r="S35" s="15"/>
      <c r="T35" s="15"/>
      <c r="U35" s="15"/>
      <c r="V35" s="15"/>
    </row>
    <row r="36" spans="1:22" s="2" customFormat="1" ht="19.5" customHeight="1">
      <c r="A36" s="117" t="s">
        <v>553</v>
      </c>
      <c r="B36" s="104" t="s">
        <v>369</v>
      </c>
      <c r="C36" s="14" t="s">
        <v>379</v>
      </c>
      <c r="D36" s="13" t="s">
        <v>389</v>
      </c>
      <c r="E36" s="14" t="s">
        <v>16</v>
      </c>
      <c r="F36" s="76" t="s">
        <v>855</v>
      </c>
      <c r="G36" s="21"/>
      <c r="H36" s="56"/>
      <c r="I36" s="56"/>
      <c r="J36" s="56"/>
      <c r="K36" s="56"/>
      <c r="L36" s="56"/>
      <c r="M36" s="56"/>
      <c r="N36" s="56"/>
      <c r="O36" s="56"/>
      <c r="P36" s="56"/>
      <c r="Q36" s="56"/>
      <c r="R36" s="56"/>
      <c r="S36" s="56"/>
      <c r="T36" s="56"/>
      <c r="U36" s="56"/>
      <c r="V36" s="56"/>
    </row>
    <row r="37" spans="1:22" s="2" customFormat="1" ht="19.5" customHeight="1">
      <c r="A37" s="117" t="s">
        <v>553</v>
      </c>
      <c r="B37" s="104" t="s">
        <v>369</v>
      </c>
      <c r="C37" s="14" t="s">
        <v>372</v>
      </c>
      <c r="D37" s="13" t="s">
        <v>1183</v>
      </c>
      <c r="E37" s="14" t="s">
        <v>17</v>
      </c>
      <c r="F37" s="73" t="s">
        <v>855</v>
      </c>
      <c r="G37" s="21"/>
      <c r="H37" s="15"/>
      <c r="I37" s="15"/>
      <c r="J37" s="15"/>
      <c r="K37" s="15"/>
      <c r="L37" s="15"/>
      <c r="M37" s="15"/>
      <c r="N37" s="15"/>
      <c r="O37" s="15"/>
      <c r="P37" s="15"/>
      <c r="Q37" s="15"/>
      <c r="R37" s="15"/>
      <c r="S37" s="15"/>
      <c r="T37" s="15"/>
      <c r="U37" s="15"/>
      <c r="V37" s="15"/>
    </row>
    <row r="38" spans="1:22" s="2" customFormat="1" ht="19.5" customHeight="1">
      <c r="A38" s="117" t="s">
        <v>553</v>
      </c>
      <c r="B38" s="104" t="s">
        <v>369</v>
      </c>
      <c r="C38" s="14" t="s">
        <v>380</v>
      </c>
      <c r="D38" s="13" t="s">
        <v>386</v>
      </c>
      <c r="E38" s="14" t="s">
        <v>17</v>
      </c>
      <c r="F38" s="73" t="s">
        <v>855</v>
      </c>
      <c r="G38" s="21"/>
      <c r="H38" s="15"/>
      <c r="I38" s="15"/>
      <c r="J38" s="15"/>
      <c r="K38" s="15"/>
      <c r="L38" s="15"/>
      <c r="M38" s="15"/>
      <c r="N38" s="15"/>
      <c r="O38" s="15"/>
      <c r="P38" s="15"/>
      <c r="Q38" s="15"/>
      <c r="R38" s="15"/>
      <c r="S38" s="15"/>
      <c r="T38" s="15"/>
      <c r="U38" s="15"/>
      <c r="V38" s="15"/>
    </row>
    <row r="39" spans="1:22" s="2" customFormat="1" ht="19.5" customHeight="1">
      <c r="A39" s="117" t="s">
        <v>553</v>
      </c>
      <c r="B39" s="104" t="s">
        <v>369</v>
      </c>
      <c r="C39" s="14" t="s">
        <v>381</v>
      </c>
      <c r="D39" s="13" t="s">
        <v>387</v>
      </c>
      <c r="E39" s="14" t="s">
        <v>16</v>
      </c>
      <c r="F39" s="76" t="s">
        <v>855</v>
      </c>
      <c r="G39" s="21"/>
      <c r="H39" s="56"/>
      <c r="I39" s="56"/>
      <c r="J39" s="56"/>
      <c r="K39" s="56"/>
      <c r="L39" s="56"/>
      <c r="M39" s="56"/>
      <c r="N39" s="56"/>
      <c r="O39" s="56"/>
      <c r="P39" s="56"/>
      <c r="Q39" s="56"/>
      <c r="R39" s="56"/>
      <c r="S39" s="56"/>
      <c r="T39" s="56"/>
      <c r="U39" s="56"/>
      <c r="V39" s="56"/>
    </row>
    <row r="40" spans="1:22" s="2" customFormat="1" ht="19.5" customHeight="1">
      <c r="A40" s="117" t="s">
        <v>553</v>
      </c>
      <c r="B40" s="107" t="s">
        <v>369</v>
      </c>
      <c r="C40" s="14" t="s">
        <v>372</v>
      </c>
      <c r="D40" s="13" t="s">
        <v>1184</v>
      </c>
      <c r="E40" s="14" t="s">
        <v>17</v>
      </c>
      <c r="F40" s="73" t="s">
        <v>855</v>
      </c>
      <c r="G40" s="21"/>
      <c r="H40" s="15"/>
      <c r="I40" s="15"/>
      <c r="J40" s="15"/>
      <c r="K40" s="15"/>
      <c r="L40" s="15"/>
      <c r="M40" s="15"/>
      <c r="N40" s="15"/>
      <c r="O40" s="15"/>
      <c r="P40" s="15"/>
      <c r="Q40" s="15"/>
      <c r="R40" s="15"/>
      <c r="S40" s="15"/>
      <c r="T40" s="15"/>
      <c r="U40" s="15"/>
      <c r="V40" s="15"/>
    </row>
    <row r="41" spans="1:22" s="2" customFormat="1" ht="19.5" customHeight="1">
      <c r="A41" s="104" t="s">
        <v>553</v>
      </c>
      <c r="B41" s="105" t="s">
        <v>404</v>
      </c>
      <c r="C41" s="256" t="s">
        <v>403</v>
      </c>
      <c r="D41" s="227" t="s">
        <v>1288</v>
      </c>
      <c r="E41" s="105" t="s">
        <v>18</v>
      </c>
      <c r="F41" s="257" t="s">
        <v>647</v>
      </c>
      <c r="G41" s="229"/>
      <c r="H41" s="258"/>
      <c r="I41" s="258"/>
      <c r="J41" s="258"/>
      <c r="K41" s="258"/>
      <c r="L41" s="258"/>
      <c r="M41" s="258"/>
      <c r="N41" s="258"/>
      <c r="O41" s="258"/>
      <c r="P41" s="258"/>
      <c r="Q41" s="258"/>
      <c r="R41" s="258"/>
      <c r="S41" s="258"/>
      <c r="T41" s="258"/>
      <c r="U41" s="258"/>
      <c r="V41" s="258"/>
    </row>
    <row r="42" spans="1:22" s="2" customFormat="1" ht="19.5" customHeight="1">
      <c r="A42" s="103" t="s">
        <v>542</v>
      </c>
      <c r="B42" s="103" t="s">
        <v>1193</v>
      </c>
      <c r="C42" s="240" t="s">
        <v>64</v>
      </c>
      <c r="D42" s="111" t="s">
        <v>1055</v>
      </c>
      <c r="E42" s="110" t="s">
        <v>405</v>
      </c>
      <c r="F42" s="208">
        <v>5000</v>
      </c>
      <c r="G42" s="245" t="str">
        <f>IF(MAX(H61:Q61)=0, "", MAX(H61:Q61))</f>
        <v/>
      </c>
      <c r="H42" s="201"/>
      <c r="I42" s="201"/>
      <c r="J42" s="201"/>
      <c r="K42" s="201"/>
      <c r="L42" s="201"/>
      <c r="M42" s="201"/>
      <c r="N42" s="201"/>
      <c r="O42" s="201"/>
      <c r="P42" s="201"/>
      <c r="Q42" s="201"/>
      <c r="R42" s="201"/>
      <c r="S42" s="201"/>
      <c r="T42" s="201"/>
      <c r="U42" s="201"/>
      <c r="V42" s="201"/>
    </row>
    <row r="43" spans="1:22" s="2" customFormat="1" ht="19.5" customHeight="1">
      <c r="A43" s="104" t="s">
        <v>542</v>
      </c>
      <c r="B43" s="104" t="s">
        <v>1193</v>
      </c>
      <c r="C43" s="102" t="s">
        <v>66</v>
      </c>
      <c r="D43" s="13" t="s">
        <v>1053</v>
      </c>
      <c r="E43" s="14" t="s">
        <v>405</v>
      </c>
      <c r="F43" s="81">
        <f>IF(F6="ゲーム",8000,IF(F6="アニメ",1500,IF(F6="実写",1000,"")))</f>
        <v>1500</v>
      </c>
      <c r="G43" s="97" t="str">
        <f>IF(G6="ゲーム",8000,IF(G6="アニメ",1500,IF(G6="実写",1000,"")))</f>
        <v/>
      </c>
      <c r="H43" s="26"/>
      <c r="I43" s="26"/>
      <c r="J43" s="26"/>
      <c r="K43" s="26"/>
      <c r="L43" s="26"/>
      <c r="M43" s="26"/>
      <c r="N43" s="26"/>
      <c r="O43" s="26"/>
      <c r="P43" s="26"/>
      <c r="Q43" s="26"/>
      <c r="R43" s="26"/>
      <c r="S43" s="26"/>
      <c r="T43" s="26"/>
      <c r="U43" s="26"/>
      <c r="V43" s="26"/>
    </row>
    <row r="44" spans="1:22" s="2" customFormat="1" ht="19.5" customHeight="1">
      <c r="A44" s="104" t="s">
        <v>542</v>
      </c>
      <c r="B44" s="104" t="s">
        <v>1193</v>
      </c>
      <c r="C44" s="18" t="s">
        <v>0</v>
      </c>
      <c r="D44" s="13" t="s">
        <v>360</v>
      </c>
      <c r="E44" s="14" t="s">
        <v>405</v>
      </c>
      <c r="F44" s="81">
        <f>IF(F73=0, "", F73)</f>
        <v>800</v>
      </c>
      <c r="G44" s="26"/>
      <c r="H44" s="26"/>
      <c r="I44" s="26"/>
      <c r="J44" s="26"/>
      <c r="K44" s="26"/>
      <c r="L44" s="26"/>
      <c r="M44" s="26"/>
      <c r="N44" s="26"/>
      <c r="O44" s="26"/>
      <c r="P44" s="26"/>
      <c r="Q44" s="26"/>
      <c r="R44" s="97" t="str">
        <f>IF(R73=0, "", R73)</f>
        <v/>
      </c>
      <c r="S44" s="97" t="str">
        <f>IF(S73=0, "", S73)</f>
        <v/>
      </c>
      <c r="T44" s="97" t="str">
        <f>IF(T73=0, "", T73)</f>
        <v/>
      </c>
      <c r="U44" s="97" t="str">
        <f>IF(U73=0, "", U73)</f>
        <v/>
      </c>
      <c r="V44" s="97" t="str">
        <f>IF(V73=0, "", V73)</f>
        <v/>
      </c>
    </row>
    <row r="45" spans="1:22" s="2" customFormat="1" ht="19.5" customHeight="1">
      <c r="A45" s="104" t="s">
        <v>542</v>
      </c>
      <c r="B45" s="104" t="s">
        <v>1193</v>
      </c>
      <c r="C45" s="102" t="s">
        <v>361</v>
      </c>
      <c r="D45" s="13" t="s">
        <v>1054</v>
      </c>
      <c r="E45" s="14" t="s">
        <v>405</v>
      </c>
      <c r="F45" s="81">
        <f>IF(F6="ゲーム",2000,IF(F6="アニメ",600,IF(F6="実写",800,"")))</f>
        <v>600</v>
      </c>
      <c r="G45" s="97" t="str">
        <f>IF(G6="ゲーム",2000,IF(G6="アニメ",600,IF(G6="実写",800,"")))</f>
        <v/>
      </c>
      <c r="H45" s="26"/>
      <c r="I45" s="26"/>
      <c r="J45" s="26"/>
      <c r="K45" s="26"/>
      <c r="L45" s="26"/>
      <c r="M45" s="26"/>
      <c r="N45" s="26"/>
      <c r="O45" s="26"/>
      <c r="P45" s="26"/>
      <c r="Q45" s="26"/>
      <c r="R45" s="97" t="str">
        <f>$G$45</f>
        <v/>
      </c>
      <c r="S45" s="97" t="str">
        <f>$G$45</f>
        <v/>
      </c>
      <c r="T45" s="97" t="str">
        <f>$G$45</f>
        <v/>
      </c>
      <c r="U45" s="97" t="str">
        <f>$G$45</f>
        <v/>
      </c>
      <c r="V45" s="97" t="str">
        <f>$G$45</f>
        <v/>
      </c>
    </row>
    <row r="46" spans="1:22" s="2" customFormat="1" ht="19.5" customHeight="1">
      <c r="A46" s="104" t="s">
        <v>542</v>
      </c>
      <c r="B46" s="104" t="s">
        <v>1193</v>
      </c>
      <c r="C46" s="102" t="s">
        <v>362</v>
      </c>
      <c r="D46" s="13" t="s">
        <v>1052</v>
      </c>
      <c r="E46" s="14" t="s">
        <v>405</v>
      </c>
      <c r="F46" s="81">
        <v>650</v>
      </c>
      <c r="G46" s="246" t="str">
        <f>IFERROR(MEDIAN(H73:Q73), "")</f>
        <v/>
      </c>
      <c r="H46" s="26"/>
      <c r="I46" s="26"/>
      <c r="J46" s="26"/>
      <c r="K46" s="26"/>
      <c r="L46" s="26"/>
      <c r="M46" s="26"/>
      <c r="N46" s="26"/>
      <c r="O46" s="26"/>
      <c r="P46" s="26"/>
      <c r="Q46" s="26"/>
      <c r="R46" s="97" t="str">
        <f>$G$46</f>
        <v/>
      </c>
      <c r="S46" s="97" t="str">
        <f>$G$46</f>
        <v/>
      </c>
      <c r="T46" s="97" t="str">
        <f>$G$46</f>
        <v/>
      </c>
      <c r="U46" s="97" t="str">
        <f>$G$46</f>
        <v/>
      </c>
      <c r="V46" s="97" t="str">
        <f>$G$46</f>
        <v/>
      </c>
    </row>
    <row r="47" spans="1:22" ht="19.5" customHeight="1">
      <c r="A47" s="104" t="s">
        <v>542</v>
      </c>
      <c r="B47" s="104" t="s">
        <v>1193</v>
      </c>
      <c r="C47" s="18" t="s">
        <v>0</v>
      </c>
      <c r="D47" s="13" t="str">
        <f>D73</f>
        <v>作品の開発・制作に要する費用（補助対象経費ではなく、全ての期間に発生する総経費。広告宣伝費は除く。）</v>
      </c>
      <c r="E47" s="14" t="s">
        <v>34</v>
      </c>
      <c r="F47" s="81">
        <f>IF(F89=0, "", F89)</f>
        <v>1800</v>
      </c>
      <c r="G47" s="21"/>
      <c r="H47" s="21"/>
      <c r="I47" s="21"/>
      <c r="J47" s="21"/>
      <c r="K47" s="26"/>
      <c r="L47" s="26"/>
      <c r="M47" s="26"/>
      <c r="N47" s="26"/>
      <c r="O47" s="26"/>
      <c r="P47" s="26"/>
      <c r="Q47" s="26"/>
      <c r="R47" s="97" t="str">
        <f>IF(R89=0, "", R89)</f>
        <v/>
      </c>
      <c r="S47" s="97" t="str">
        <f>IF(S89=0, "", S89)</f>
        <v/>
      </c>
      <c r="T47" s="97" t="str">
        <f>IF(T89=0, "", T89)</f>
        <v/>
      </c>
      <c r="U47" s="97" t="str">
        <f>IF(U89=0, "", U89)</f>
        <v/>
      </c>
      <c r="V47" s="97" t="str">
        <f>IF(V89=0, "", V89)</f>
        <v/>
      </c>
    </row>
    <row r="48" spans="1:22" s="2" customFormat="1" ht="19.5" customHeight="1">
      <c r="A48" s="104" t="s">
        <v>542</v>
      </c>
      <c r="B48" s="104" t="s">
        <v>1193</v>
      </c>
      <c r="C48" s="102" t="s">
        <v>65</v>
      </c>
      <c r="D48" s="13" t="s">
        <v>1056</v>
      </c>
      <c r="E48" s="14" t="s">
        <v>34</v>
      </c>
      <c r="F48" s="81">
        <v>600</v>
      </c>
      <c r="G48" s="21"/>
      <c r="H48" s="21"/>
      <c r="I48" s="21"/>
      <c r="J48" s="21"/>
      <c r="K48" s="26"/>
      <c r="L48" s="26"/>
      <c r="M48" s="26"/>
      <c r="N48" s="26"/>
      <c r="O48" s="26"/>
      <c r="P48" s="26"/>
      <c r="Q48" s="26"/>
      <c r="R48" s="27"/>
      <c r="S48" s="27"/>
      <c r="T48" s="27"/>
      <c r="U48" s="27"/>
      <c r="V48" s="27"/>
    </row>
    <row r="49" spans="1:22" s="2" customFormat="1" ht="19.5" customHeight="1">
      <c r="A49" s="104" t="s">
        <v>542</v>
      </c>
      <c r="B49" s="104" t="s">
        <v>1193</v>
      </c>
      <c r="C49" s="114" t="s">
        <v>13</v>
      </c>
      <c r="D49" s="115" t="s">
        <v>1372</v>
      </c>
      <c r="E49" s="116" t="s">
        <v>16</v>
      </c>
      <c r="F49" s="259">
        <f>IFERROR(F48/F47, "")</f>
        <v>0.33333333333333331</v>
      </c>
      <c r="G49" s="205"/>
      <c r="H49" s="205"/>
      <c r="I49" s="205"/>
      <c r="J49" s="205"/>
      <c r="K49" s="205"/>
      <c r="L49" s="205"/>
      <c r="M49" s="205"/>
      <c r="N49" s="205"/>
      <c r="O49" s="205"/>
      <c r="P49" s="205"/>
      <c r="Q49" s="205"/>
      <c r="R49" s="260" t="str">
        <f>IFERROR(R48/R47, "")</f>
        <v/>
      </c>
      <c r="S49" s="260" t="str">
        <f>IFERROR(S48/S47, "")</f>
        <v/>
      </c>
      <c r="T49" s="260" t="str">
        <f>IFERROR(T48/T47, "")</f>
        <v/>
      </c>
      <c r="U49" s="260" t="str">
        <f>IFERROR(U48/U47, "")</f>
        <v/>
      </c>
      <c r="V49" s="260" t="str">
        <f>IFERROR(V48/V47, "")</f>
        <v/>
      </c>
    </row>
    <row r="50" spans="1:22" s="2" customFormat="1" ht="19.5" customHeight="1">
      <c r="A50" s="117" t="s">
        <v>542</v>
      </c>
      <c r="B50" s="116" t="s">
        <v>1194</v>
      </c>
      <c r="C50" s="14" t="s">
        <v>359</v>
      </c>
      <c r="D50" s="13" t="s">
        <v>1046</v>
      </c>
      <c r="E50" s="14" t="s">
        <v>406</v>
      </c>
      <c r="F50" s="81">
        <v>7</v>
      </c>
      <c r="G50" s="21"/>
      <c r="H50" s="302"/>
      <c r="I50" s="302"/>
      <c r="J50" s="302"/>
      <c r="K50" s="302"/>
      <c r="L50" s="302"/>
      <c r="M50" s="302"/>
      <c r="N50" s="302"/>
      <c r="O50" s="302"/>
      <c r="P50" s="302"/>
      <c r="Q50" s="302"/>
      <c r="R50" s="302"/>
      <c r="S50" s="302"/>
      <c r="T50" s="302"/>
      <c r="U50" s="302"/>
      <c r="V50" s="302"/>
    </row>
    <row r="51" spans="1:22" s="2" customFormat="1" ht="19.5" customHeight="1">
      <c r="A51" s="117" t="s">
        <v>542</v>
      </c>
      <c r="B51" s="107" t="s">
        <v>1194</v>
      </c>
      <c r="C51" s="14" t="s">
        <v>63</v>
      </c>
      <c r="D51" s="13" t="s">
        <v>1047</v>
      </c>
      <c r="E51" s="14" t="s">
        <v>407</v>
      </c>
      <c r="F51" s="81">
        <v>3</v>
      </c>
      <c r="G51" s="21"/>
      <c r="H51" s="302"/>
      <c r="I51" s="302"/>
      <c r="J51" s="302"/>
      <c r="K51" s="302"/>
      <c r="L51" s="302"/>
      <c r="M51" s="302"/>
      <c r="N51" s="302"/>
      <c r="O51" s="302"/>
      <c r="P51" s="302"/>
      <c r="Q51" s="302"/>
      <c r="R51" s="302"/>
      <c r="S51" s="302"/>
      <c r="T51" s="302"/>
      <c r="U51" s="302"/>
      <c r="V51" s="302"/>
    </row>
    <row r="52" spans="1:22" ht="19.5" customHeight="1">
      <c r="A52" s="104" t="s">
        <v>542</v>
      </c>
      <c r="B52" s="105" t="s">
        <v>1196</v>
      </c>
      <c r="C52" s="108" t="s">
        <v>1195</v>
      </c>
      <c r="D52" s="109" t="s">
        <v>1057</v>
      </c>
      <c r="E52" s="101" t="s">
        <v>16</v>
      </c>
      <c r="F52" s="214">
        <f>IF(SUM(F53:F54)=0, "", SUM(F53:F54))</f>
        <v>0.15000000000000002</v>
      </c>
      <c r="G52" s="200"/>
      <c r="H52" s="215" t="str">
        <f>IF(SUM(H53:H54)=0, "", SUM(H53:H54))</f>
        <v/>
      </c>
      <c r="I52" s="215" t="str">
        <f>IF(SUM(I53:I54)=0, "", SUM(I53:I54))</f>
        <v/>
      </c>
      <c r="J52" s="215" t="str">
        <f t="shared" ref="J52:V52" si="6">IF(SUM(J53:J54)=0, "", SUM(J53:J54))</f>
        <v/>
      </c>
      <c r="K52" s="215" t="str">
        <f t="shared" si="6"/>
        <v/>
      </c>
      <c r="L52" s="215" t="str">
        <f t="shared" si="6"/>
        <v/>
      </c>
      <c r="M52" s="215" t="str">
        <f t="shared" si="6"/>
        <v/>
      </c>
      <c r="N52" s="215" t="str">
        <f t="shared" si="6"/>
        <v/>
      </c>
      <c r="O52" s="215" t="str">
        <f t="shared" si="6"/>
        <v/>
      </c>
      <c r="P52" s="215" t="str">
        <f t="shared" si="6"/>
        <v/>
      </c>
      <c r="Q52" s="215" t="str">
        <f t="shared" si="6"/>
        <v/>
      </c>
      <c r="R52" s="215" t="str">
        <f t="shared" si="6"/>
        <v/>
      </c>
      <c r="S52" s="215" t="str">
        <f t="shared" si="6"/>
        <v/>
      </c>
      <c r="T52" s="215" t="str">
        <f t="shared" si="6"/>
        <v/>
      </c>
      <c r="U52" s="215" t="str">
        <f t="shared" si="6"/>
        <v/>
      </c>
      <c r="V52" s="215" t="str">
        <f t="shared" si="6"/>
        <v/>
      </c>
    </row>
    <row r="53" spans="1:22" ht="19.5" customHeight="1">
      <c r="A53" s="104" t="s">
        <v>542</v>
      </c>
      <c r="B53" s="104" t="s">
        <v>1196</v>
      </c>
      <c r="C53" s="102" t="s">
        <v>307</v>
      </c>
      <c r="D53" s="13" t="s">
        <v>308</v>
      </c>
      <c r="E53" s="14" t="s">
        <v>16</v>
      </c>
      <c r="F53" s="84">
        <v>0.05</v>
      </c>
      <c r="G53" s="21"/>
      <c r="H53" s="24"/>
      <c r="I53" s="24"/>
      <c r="J53" s="24"/>
      <c r="K53" s="24"/>
      <c r="L53" s="24"/>
      <c r="M53" s="24"/>
      <c r="N53" s="24"/>
      <c r="O53" s="24"/>
      <c r="P53" s="24"/>
      <c r="Q53" s="24"/>
      <c r="R53" s="24"/>
      <c r="S53" s="24"/>
      <c r="T53" s="24"/>
      <c r="U53" s="24"/>
      <c r="V53" s="24"/>
    </row>
    <row r="54" spans="1:22" ht="19.5" customHeight="1">
      <c r="A54" s="104" t="s">
        <v>542</v>
      </c>
      <c r="B54" s="104" t="s">
        <v>1196</v>
      </c>
      <c r="C54" s="102" t="s">
        <v>1206</v>
      </c>
      <c r="D54" s="13" t="s">
        <v>332</v>
      </c>
      <c r="E54" s="14" t="s">
        <v>16</v>
      </c>
      <c r="F54" s="84">
        <v>0.1</v>
      </c>
      <c r="G54" s="21"/>
      <c r="H54" s="24"/>
      <c r="I54" s="24"/>
      <c r="J54" s="24"/>
      <c r="K54" s="24"/>
      <c r="L54" s="24"/>
      <c r="M54" s="24"/>
      <c r="N54" s="24"/>
      <c r="O54" s="24"/>
      <c r="P54" s="24"/>
      <c r="Q54" s="24"/>
      <c r="R54" s="24"/>
      <c r="S54" s="24"/>
      <c r="T54" s="24"/>
      <c r="U54" s="24"/>
      <c r="V54" s="24"/>
    </row>
    <row r="55" spans="1:22" ht="19.5" customHeight="1">
      <c r="A55" s="104" t="s">
        <v>542</v>
      </c>
      <c r="B55" s="104" t="s">
        <v>1196</v>
      </c>
      <c r="C55" s="102" t="s">
        <v>1205</v>
      </c>
      <c r="D55" s="13" t="s">
        <v>1207</v>
      </c>
      <c r="E55" s="14" t="s">
        <v>16</v>
      </c>
      <c r="F55" s="84">
        <v>1</v>
      </c>
      <c r="G55" s="21"/>
      <c r="H55" s="24"/>
      <c r="I55" s="24"/>
      <c r="J55" s="24"/>
      <c r="K55" s="24"/>
      <c r="L55" s="24"/>
      <c r="M55" s="24"/>
      <c r="N55" s="24"/>
      <c r="O55" s="24"/>
      <c r="P55" s="24"/>
      <c r="Q55" s="24"/>
      <c r="R55" s="24"/>
      <c r="S55" s="24"/>
      <c r="T55" s="24"/>
      <c r="U55" s="24"/>
      <c r="V55" s="24"/>
    </row>
    <row r="56" spans="1:22" ht="19.5" customHeight="1">
      <c r="A56" s="104" t="s">
        <v>542</v>
      </c>
      <c r="B56" s="104" t="s">
        <v>1196</v>
      </c>
      <c r="C56" s="102" t="s">
        <v>353</v>
      </c>
      <c r="D56" s="13" t="s">
        <v>1058</v>
      </c>
      <c r="E56" s="14" t="s">
        <v>18</v>
      </c>
      <c r="F56" s="84" t="s">
        <v>519</v>
      </c>
      <c r="G56" s="21"/>
      <c r="H56" s="24"/>
      <c r="I56" s="24"/>
      <c r="J56" s="24"/>
      <c r="K56" s="24"/>
      <c r="L56" s="24"/>
      <c r="M56" s="24"/>
      <c r="N56" s="24"/>
      <c r="O56" s="24"/>
      <c r="P56" s="24"/>
      <c r="Q56" s="24"/>
      <c r="R56" s="24"/>
      <c r="S56" s="24"/>
      <c r="T56" s="24"/>
      <c r="U56" s="24"/>
      <c r="V56" s="24"/>
    </row>
    <row r="57" spans="1:22" ht="19.5" customHeight="1">
      <c r="A57" s="104" t="s">
        <v>542</v>
      </c>
      <c r="B57" s="104" t="s">
        <v>1196</v>
      </c>
      <c r="C57" s="102" t="s">
        <v>1192</v>
      </c>
      <c r="D57" s="16" t="s">
        <v>1197</v>
      </c>
      <c r="E57" s="14" t="s">
        <v>18</v>
      </c>
      <c r="F57" s="81" t="s">
        <v>1191</v>
      </c>
      <c r="G57" s="21"/>
      <c r="H57" s="21"/>
      <c r="I57" s="21"/>
      <c r="J57" s="21"/>
      <c r="K57" s="21"/>
      <c r="L57" s="21"/>
      <c r="M57" s="21"/>
      <c r="N57" s="21"/>
      <c r="O57" s="21"/>
      <c r="P57" s="21"/>
      <c r="Q57" s="21"/>
      <c r="R57" s="27"/>
      <c r="S57" s="27"/>
      <c r="T57" s="27"/>
      <c r="U57" s="27"/>
      <c r="V57" s="27"/>
    </row>
    <row r="58" spans="1:22" ht="19.5" customHeight="1">
      <c r="A58" s="104" t="s">
        <v>542</v>
      </c>
      <c r="B58" s="104" t="s">
        <v>1196</v>
      </c>
      <c r="C58" s="102" t="s">
        <v>909</v>
      </c>
      <c r="D58" s="16" t="s">
        <v>1198</v>
      </c>
      <c r="E58" s="14" t="s">
        <v>497</v>
      </c>
      <c r="F58" s="84" t="s">
        <v>1199</v>
      </c>
      <c r="G58" s="21"/>
      <c r="H58" s="21"/>
      <c r="I58" s="21"/>
      <c r="J58" s="21"/>
      <c r="K58" s="21"/>
      <c r="L58" s="21"/>
      <c r="M58" s="21"/>
      <c r="N58" s="21"/>
      <c r="O58" s="21"/>
      <c r="P58" s="21"/>
      <c r="Q58" s="21"/>
      <c r="R58" s="27"/>
      <c r="S58" s="27"/>
      <c r="T58" s="27"/>
      <c r="U58" s="27"/>
      <c r="V58" s="27"/>
    </row>
    <row r="59" spans="1:22" ht="19.5" customHeight="1">
      <c r="A59" s="104" t="s">
        <v>542</v>
      </c>
      <c r="B59" s="104" t="s">
        <v>1196</v>
      </c>
      <c r="C59" s="102" t="s">
        <v>363</v>
      </c>
      <c r="D59" s="30" t="s">
        <v>1200</v>
      </c>
      <c r="E59" s="14" t="s">
        <v>497</v>
      </c>
      <c r="F59" s="84" t="s">
        <v>1201</v>
      </c>
      <c r="G59" s="21"/>
      <c r="H59" s="21"/>
      <c r="I59" s="21"/>
      <c r="J59" s="21"/>
      <c r="K59" s="21"/>
      <c r="L59" s="21"/>
      <c r="M59" s="21"/>
      <c r="N59" s="21"/>
      <c r="O59" s="21"/>
      <c r="P59" s="21"/>
      <c r="Q59" s="21"/>
      <c r="R59" s="24"/>
      <c r="S59" s="24"/>
      <c r="T59" s="24"/>
      <c r="U59" s="24"/>
      <c r="V59" s="24"/>
    </row>
    <row r="60" spans="1:22" ht="19.5" customHeight="1">
      <c r="A60" s="106" t="s">
        <v>542</v>
      </c>
      <c r="B60" s="106" t="s">
        <v>1196</v>
      </c>
      <c r="C60" s="241" t="s">
        <v>60</v>
      </c>
      <c r="D60" s="113" t="s">
        <v>1204</v>
      </c>
      <c r="E60" s="112" t="s">
        <v>18</v>
      </c>
      <c r="F60" s="219" t="s">
        <v>506</v>
      </c>
      <c r="G60" s="202"/>
      <c r="H60" s="247"/>
      <c r="I60" s="247"/>
      <c r="J60" s="247"/>
      <c r="K60" s="247"/>
      <c r="L60" s="247"/>
      <c r="M60" s="247"/>
      <c r="N60" s="247"/>
      <c r="O60" s="247"/>
      <c r="P60" s="247"/>
      <c r="Q60" s="247"/>
      <c r="R60" s="247"/>
      <c r="S60" s="247"/>
      <c r="T60" s="247"/>
      <c r="U60" s="247"/>
      <c r="V60" s="247"/>
    </row>
    <row r="61" spans="1:22" s="2" customFormat="1" ht="19.5" customHeight="1">
      <c r="A61" s="105" t="s">
        <v>568</v>
      </c>
      <c r="B61" s="105" t="s">
        <v>338</v>
      </c>
      <c r="C61" s="108" t="s">
        <v>394</v>
      </c>
      <c r="D61" s="109" t="s">
        <v>1427</v>
      </c>
      <c r="E61" s="101" t="s">
        <v>34</v>
      </c>
      <c r="F61" s="242">
        <f t="shared" ref="F61" si="7">IF(F62+F63=0, "", F62+F63)</f>
        <v>3340</v>
      </c>
      <c r="G61" s="243"/>
      <c r="H61" s="244" t="str">
        <f>IF(H62+H63=0, "", H62+H63)</f>
        <v/>
      </c>
      <c r="I61" s="244" t="str">
        <f t="shared" ref="I61:V61" si="8">IF(I62+I63=0, "", I62+I63)</f>
        <v/>
      </c>
      <c r="J61" s="244" t="str">
        <f t="shared" si="8"/>
        <v/>
      </c>
      <c r="K61" s="244" t="str">
        <f t="shared" si="8"/>
        <v/>
      </c>
      <c r="L61" s="244" t="str">
        <f t="shared" si="8"/>
        <v/>
      </c>
      <c r="M61" s="244" t="str">
        <f t="shared" si="8"/>
        <v/>
      </c>
      <c r="N61" s="244" t="str">
        <f t="shared" si="8"/>
        <v/>
      </c>
      <c r="O61" s="244" t="str">
        <f t="shared" si="8"/>
        <v/>
      </c>
      <c r="P61" s="244" t="str">
        <f t="shared" si="8"/>
        <v/>
      </c>
      <c r="Q61" s="244" t="str">
        <f t="shared" si="8"/>
        <v/>
      </c>
      <c r="R61" s="244" t="str">
        <f t="shared" si="8"/>
        <v/>
      </c>
      <c r="S61" s="244" t="str">
        <f t="shared" si="8"/>
        <v/>
      </c>
      <c r="T61" s="244" t="str">
        <f t="shared" si="8"/>
        <v/>
      </c>
      <c r="U61" s="244" t="str">
        <f t="shared" si="8"/>
        <v/>
      </c>
      <c r="V61" s="244" t="str">
        <f t="shared" si="8"/>
        <v/>
      </c>
    </row>
    <row r="62" spans="1:22" s="2" customFormat="1" ht="19.5" customHeight="1">
      <c r="A62" s="104" t="s">
        <v>1392</v>
      </c>
      <c r="B62" s="104" t="s">
        <v>338</v>
      </c>
      <c r="C62" s="102" t="s">
        <v>395</v>
      </c>
      <c r="D62" s="13" t="s">
        <v>398</v>
      </c>
      <c r="E62" s="14" t="s">
        <v>34</v>
      </c>
      <c r="F62" s="74">
        <v>2450</v>
      </c>
      <c r="G62" s="65"/>
      <c r="H62" s="61"/>
      <c r="I62" s="61"/>
      <c r="J62" s="61"/>
      <c r="K62" s="61"/>
      <c r="L62" s="61"/>
      <c r="M62" s="61"/>
      <c r="N62" s="61"/>
      <c r="O62" s="61"/>
      <c r="P62" s="61"/>
      <c r="Q62" s="61"/>
      <c r="R62" s="61"/>
      <c r="S62" s="61"/>
      <c r="T62" s="61"/>
      <c r="U62" s="61"/>
      <c r="V62" s="61"/>
    </row>
    <row r="63" spans="1:22" s="2" customFormat="1" ht="19.5" customHeight="1">
      <c r="A63" s="104" t="s">
        <v>1392</v>
      </c>
      <c r="B63" s="104" t="s">
        <v>338</v>
      </c>
      <c r="C63" s="102" t="s">
        <v>396</v>
      </c>
      <c r="D63" s="13" t="s">
        <v>399</v>
      </c>
      <c r="E63" s="14" t="s">
        <v>34</v>
      </c>
      <c r="F63" s="74">
        <v>890</v>
      </c>
      <c r="G63" s="65"/>
      <c r="H63" s="61"/>
      <c r="I63" s="61"/>
      <c r="J63" s="61"/>
      <c r="K63" s="61"/>
      <c r="L63" s="61"/>
      <c r="M63" s="61"/>
      <c r="N63" s="61"/>
      <c r="O63" s="61"/>
      <c r="P63" s="61"/>
      <c r="Q63" s="61"/>
      <c r="R63" s="61"/>
      <c r="S63" s="61"/>
      <c r="T63" s="61"/>
      <c r="U63" s="61"/>
      <c r="V63" s="61"/>
    </row>
    <row r="64" spans="1:22" s="2" customFormat="1" ht="19.5" customHeight="1">
      <c r="A64" s="104" t="s">
        <v>1392</v>
      </c>
      <c r="B64" s="104" t="s">
        <v>338</v>
      </c>
      <c r="C64" s="102" t="s">
        <v>391</v>
      </c>
      <c r="D64" s="13" t="s">
        <v>400</v>
      </c>
      <c r="E64" s="14" t="s">
        <v>34</v>
      </c>
      <c r="F64" s="74">
        <f>IF(F65+F66=0, "", F65+F66)</f>
        <v>240</v>
      </c>
      <c r="G64" s="65"/>
      <c r="H64" s="94" t="str">
        <f>IF(H65+H66=0, "", H65+H66)</f>
        <v/>
      </c>
      <c r="I64" s="94" t="str">
        <f t="shared" ref="I64:V64" si="9">IF(I65+I66=0, "", I65+I66)</f>
        <v/>
      </c>
      <c r="J64" s="94" t="str">
        <f t="shared" si="9"/>
        <v/>
      </c>
      <c r="K64" s="94" t="str">
        <f t="shared" si="9"/>
        <v/>
      </c>
      <c r="L64" s="94" t="str">
        <f t="shared" si="9"/>
        <v/>
      </c>
      <c r="M64" s="94" t="str">
        <f t="shared" si="9"/>
        <v/>
      </c>
      <c r="N64" s="94" t="str">
        <f t="shared" si="9"/>
        <v/>
      </c>
      <c r="O64" s="94" t="str">
        <f t="shared" si="9"/>
        <v/>
      </c>
      <c r="P64" s="94" t="str">
        <f t="shared" si="9"/>
        <v/>
      </c>
      <c r="Q64" s="94" t="str">
        <f t="shared" si="9"/>
        <v/>
      </c>
      <c r="R64" s="94" t="str">
        <f t="shared" si="9"/>
        <v/>
      </c>
      <c r="S64" s="94" t="str">
        <f t="shared" si="9"/>
        <v/>
      </c>
      <c r="T64" s="94" t="str">
        <f t="shared" si="9"/>
        <v/>
      </c>
      <c r="U64" s="94" t="str">
        <f t="shared" si="9"/>
        <v/>
      </c>
      <c r="V64" s="94" t="str">
        <f t="shared" si="9"/>
        <v/>
      </c>
    </row>
    <row r="65" spans="1:22" s="2" customFormat="1" ht="19.5" customHeight="1">
      <c r="A65" s="104" t="s">
        <v>1392</v>
      </c>
      <c r="B65" s="104" t="s">
        <v>338</v>
      </c>
      <c r="C65" s="102" t="s">
        <v>392</v>
      </c>
      <c r="D65" s="13" t="s">
        <v>401</v>
      </c>
      <c r="E65" s="14" t="s">
        <v>34</v>
      </c>
      <c r="F65" s="74">
        <v>150</v>
      </c>
      <c r="G65" s="65"/>
      <c r="H65" s="61"/>
      <c r="I65" s="61"/>
      <c r="J65" s="61"/>
      <c r="K65" s="61"/>
      <c r="L65" s="61"/>
      <c r="M65" s="61"/>
      <c r="N65" s="61"/>
      <c r="O65" s="61"/>
      <c r="P65" s="61"/>
      <c r="Q65" s="61"/>
      <c r="R65" s="61"/>
      <c r="S65" s="61"/>
      <c r="T65" s="61"/>
      <c r="U65" s="61"/>
      <c r="V65" s="61"/>
    </row>
    <row r="66" spans="1:22" s="2" customFormat="1" ht="19.5" customHeight="1">
      <c r="A66" s="104" t="s">
        <v>1392</v>
      </c>
      <c r="B66" s="104" t="s">
        <v>338</v>
      </c>
      <c r="C66" s="114" t="s">
        <v>393</v>
      </c>
      <c r="D66" s="115" t="s">
        <v>402</v>
      </c>
      <c r="E66" s="116" t="s">
        <v>34</v>
      </c>
      <c r="F66" s="212">
        <v>90</v>
      </c>
      <c r="G66" s="248"/>
      <c r="H66" s="261"/>
      <c r="I66" s="261"/>
      <c r="J66" s="261"/>
      <c r="K66" s="261"/>
      <c r="L66" s="261"/>
      <c r="M66" s="261"/>
      <c r="N66" s="261"/>
      <c r="O66" s="261"/>
      <c r="P66" s="261"/>
      <c r="Q66" s="261"/>
      <c r="R66" s="261"/>
      <c r="S66" s="261"/>
      <c r="T66" s="261"/>
      <c r="U66" s="261"/>
      <c r="V66" s="261"/>
    </row>
    <row r="67" spans="1:22" ht="19.5" customHeight="1">
      <c r="A67" s="117" t="s">
        <v>1392</v>
      </c>
      <c r="B67" s="116" t="s">
        <v>131</v>
      </c>
      <c r="C67" s="14" t="s">
        <v>355</v>
      </c>
      <c r="D67" s="13" t="s">
        <v>298</v>
      </c>
      <c r="E67" s="14" t="s">
        <v>34</v>
      </c>
      <c r="F67" s="74">
        <f>IF(F68+F69=0, "", F68+F69)</f>
        <v>1600</v>
      </c>
      <c r="G67" s="65"/>
      <c r="H67" s="94" t="str">
        <f>IF(H68+H69=0, "", H68+H69)</f>
        <v/>
      </c>
      <c r="I67" s="94" t="str">
        <f t="shared" ref="I67" si="10">IF(I68+I69=0, "", I68+I69)</f>
        <v/>
      </c>
      <c r="J67" s="94" t="str">
        <f t="shared" ref="J67" si="11">IF(J68+J69=0, "", J68+J69)</f>
        <v/>
      </c>
      <c r="K67" s="94" t="str">
        <f t="shared" ref="K67" si="12">IF(K68+K69=0, "", K68+K69)</f>
        <v/>
      </c>
      <c r="L67" s="94" t="str">
        <f t="shared" ref="L67" si="13">IF(L68+L69=0, "", L68+L69)</f>
        <v/>
      </c>
      <c r="M67" s="94" t="str">
        <f t="shared" ref="M67" si="14">IF(M68+M69=0, "", M68+M69)</f>
        <v/>
      </c>
      <c r="N67" s="94" t="str">
        <f t="shared" ref="N67" si="15">IF(N68+N69=0, "", N68+N69)</f>
        <v/>
      </c>
      <c r="O67" s="94" t="str">
        <f t="shared" ref="O67" si="16">IF(O68+O69=0, "", O68+O69)</f>
        <v/>
      </c>
      <c r="P67" s="94" t="str">
        <f t="shared" ref="P67" si="17">IF(P68+P69=0, "", P68+P69)</f>
        <v/>
      </c>
      <c r="Q67" s="94" t="str">
        <f t="shared" ref="Q67" si="18">IF(Q68+Q69=0, "", Q68+Q69)</f>
        <v/>
      </c>
      <c r="R67" s="94" t="str">
        <f t="shared" ref="R67" si="19">IF(R68+R69=0, "", R68+R69)</f>
        <v/>
      </c>
      <c r="S67" s="94" t="str">
        <f t="shared" ref="S67" si="20">IF(S68+S69=0, "", S68+S69)</f>
        <v/>
      </c>
      <c r="T67" s="94" t="str">
        <f t="shared" ref="T67" si="21">IF(T68+T69=0, "", T68+T69)</f>
        <v/>
      </c>
      <c r="U67" s="94" t="str">
        <f t="shared" ref="U67" si="22">IF(U68+U69=0, "", U68+U69)</f>
        <v/>
      </c>
      <c r="V67" s="94" t="str">
        <f t="shared" ref="V67" si="23">IF(V68+V69=0, "", V68+V69)</f>
        <v/>
      </c>
    </row>
    <row r="68" spans="1:22" ht="19.5" customHeight="1">
      <c r="A68" s="117" t="s">
        <v>1392</v>
      </c>
      <c r="B68" s="104" t="s">
        <v>131</v>
      </c>
      <c r="C68" s="14" t="s">
        <v>356</v>
      </c>
      <c r="D68" s="13" t="s">
        <v>299</v>
      </c>
      <c r="E68" s="14" t="s">
        <v>34</v>
      </c>
      <c r="F68" s="74">
        <v>1200</v>
      </c>
      <c r="G68" s="65"/>
      <c r="H68" s="61"/>
      <c r="I68" s="61"/>
      <c r="J68" s="61"/>
      <c r="K68" s="61"/>
      <c r="L68" s="61"/>
      <c r="M68" s="61"/>
      <c r="N68" s="61"/>
      <c r="O68" s="61"/>
      <c r="P68" s="61"/>
      <c r="Q68" s="61"/>
      <c r="R68" s="61"/>
      <c r="S68" s="61"/>
      <c r="T68" s="61"/>
      <c r="U68" s="61"/>
      <c r="V68" s="61"/>
    </row>
    <row r="69" spans="1:22" ht="19.5" customHeight="1">
      <c r="A69" s="117" t="s">
        <v>1392</v>
      </c>
      <c r="B69" s="104" t="s">
        <v>131</v>
      </c>
      <c r="C69" s="14" t="s">
        <v>357</v>
      </c>
      <c r="D69" s="13" t="s">
        <v>331</v>
      </c>
      <c r="E69" s="14" t="s">
        <v>34</v>
      </c>
      <c r="F69" s="74">
        <v>400</v>
      </c>
      <c r="G69" s="65"/>
      <c r="H69" s="61"/>
      <c r="I69" s="61"/>
      <c r="J69" s="61"/>
      <c r="K69" s="61"/>
      <c r="L69" s="61"/>
      <c r="M69" s="61"/>
      <c r="N69" s="61"/>
      <c r="O69" s="61"/>
      <c r="P69" s="61"/>
      <c r="Q69" s="61"/>
      <c r="R69" s="61"/>
      <c r="S69" s="61"/>
      <c r="T69" s="61"/>
      <c r="U69" s="61"/>
      <c r="V69" s="61"/>
    </row>
    <row r="70" spans="1:22" ht="19.5" customHeight="1">
      <c r="A70" s="117" t="s">
        <v>1392</v>
      </c>
      <c r="B70" s="104" t="s">
        <v>131</v>
      </c>
      <c r="C70" s="14" t="s">
        <v>23</v>
      </c>
      <c r="D70" s="13" t="s">
        <v>300</v>
      </c>
      <c r="E70" s="14" t="s">
        <v>34</v>
      </c>
      <c r="F70" s="74">
        <f>IF(F71+F72=0, "", F71+F72)</f>
        <v>700</v>
      </c>
      <c r="G70" s="65"/>
      <c r="H70" s="94" t="str">
        <f>IF(H71+H72=0, "", H71+H72)</f>
        <v/>
      </c>
      <c r="I70" s="94" t="str">
        <f t="shared" ref="I70" si="24">IF(I71+I72=0, "", I71+I72)</f>
        <v/>
      </c>
      <c r="J70" s="94" t="str">
        <f t="shared" ref="J70" si="25">IF(J71+J72=0, "", J71+J72)</f>
        <v/>
      </c>
      <c r="K70" s="94" t="str">
        <f t="shared" ref="K70" si="26">IF(K71+K72=0, "", K71+K72)</f>
        <v/>
      </c>
      <c r="L70" s="94" t="str">
        <f t="shared" ref="L70" si="27">IF(L71+L72=0, "", L71+L72)</f>
        <v/>
      </c>
      <c r="M70" s="94" t="str">
        <f t="shared" ref="M70" si="28">IF(M71+M72=0, "", M71+M72)</f>
        <v/>
      </c>
      <c r="N70" s="94" t="str">
        <f t="shared" ref="N70" si="29">IF(N71+N72=0, "", N71+N72)</f>
        <v/>
      </c>
      <c r="O70" s="94" t="str">
        <f t="shared" ref="O70" si="30">IF(O71+O72=0, "", O71+O72)</f>
        <v/>
      </c>
      <c r="P70" s="94" t="str">
        <f t="shared" ref="P70" si="31">IF(P71+P72=0, "", P71+P72)</f>
        <v/>
      </c>
      <c r="Q70" s="94" t="str">
        <f t="shared" ref="Q70" si="32">IF(Q71+Q72=0, "", Q71+Q72)</f>
        <v/>
      </c>
      <c r="R70" s="94" t="str">
        <f t="shared" ref="R70" si="33">IF(R71+R72=0, "", R71+R72)</f>
        <v/>
      </c>
      <c r="S70" s="94" t="str">
        <f t="shared" ref="S70" si="34">IF(S71+S72=0, "", S71+S72)</f>
        <v/>
      </c>
      <c r="T70" s="94" t="str">
        <f t="shared" ref="T70" si="35">IF(T71+T72=0, "", T71+T72)</f>
        <v/>
      </c>
      <c r="U70" s="94" t="str">
        <f t="shared" ref="U70" si="36">IF(U71+U72=0, "", U71+U72)</f>
        <v/>
      </c>
      <c r="V70" s="94" t="str">
        <f t="shared" ref="V70" si="37">IF(V71+V72=0, "", V71+V72)</f>
        <v/>
      </c>
    </row>
    <row r="71" spans="1:22" ht="19.5" customHeight="1">
      <c r="A71" s="117" t="s">
        <v>1392</v>
      </c>
      <c r="B71" s="104" t="s">
        <v>131</v>
      </c>
      <c r="C71" s="14" t="s">
        <v>342</v>
      </c>
      <c r="D71" s="13" t="s">
        <v>301</v>
      </c>
      <c r="E71" s="14" t="s">
        <v>34</v>
      </c>
      <c r="F71" s="74">
        <v>500</v>
      </c>
      <c r="G71" s="65"/>
      <c r="H71" s="61"/>
      <c r="I71" s="61"/>
      <c r="J71" s="61"/>
      <c r="K71" s="61"/>
      <c r="L71" s="61"/>
      <c r="M71" s="61"/>
      <c r="N71" s="61"/>
      <c r="O71" s="61"/>
      <c r="P71" s="61"/>
      <c r="Q71" s="61"/>
      <c r="R71" s="61"/>
      <c r="S71" s="61"/>
      <c r="T71" s="61"/>
      <c r="U71" s="61"/>
      <c r="V71" s="61"/>
    </row>
    <row r="72" spans="1:22" ht="19.5" customHeight="1">
      <c r="A72" s="117" t="s">
        <v>1392</v>
      </c>
      <c r="B72" s="104" t="s">
        <v>131</v>
      </c>
      <c r="C72" s="14" t="s">
        <v>343</v>
      </c>
      <c r="D72" s="13" t="s">
        <v>302</v>
      </c>
      <c r="E72" s="14" t="s">
        <v>34</v>
      </c>
      <c r="F72" s="74">
        <v>200</v>
      </c>
      <c r="G72" s="65"/>
      <c r="H72" s="61"/>
      <c r="I72" s="61"/>
      <c r="J72" s="61"/>
      <c r="K72" s="61"/>
      <c r="L72" s="61"/>
      <c r="M72" s="61"/>
      <c r="N72" s="61"/>
      <c r="O72" s="61"/>
      <c r="P72" s="61"/>
      <c r="Q72" s="61"/>
      <c r="R72" s="61"/>
      <c r="S72" s="61"/>
      <c r="T72" s="61"/>
      <c r="U72" s="61"/>
      <c r="V72" s="61"/>
    </row>
    <row r="73" spans="1:22" ht="19.5" customHeight="1">
      <c r="A73" s="117" t="s">
        <v>1392</v>
      </c>
      <c r="B73" s="104" t="s">
        <v>131</v>
      </c>
      <c r="C73" s="14" t="s">
        <v>0</v>
      </c>
      <c r="D73" s="13" t="s">
        <v>1465</v>
      </c>
      <c r="E73" s="14" t="s">
        <v>34</v>
      </c>
      <c r="F73" s="74">
        <v>800</v>
      </c>
      <c r="G73" s="65"/>
      <c r="H73" s="61"/>
      <c r="I73" s="61"/>
      <c r="J73" s="61"/>
      <c r="K73" s="61"/>
      <c r="L73" s="61"/>
      <c r="M73" s="61"/>
      <c r="N73" s="61"/>
      <c r="O73" s="61"/>
      <c r="P73" s="61"/>
      <c r="Q73" s="61"/>
      <c r="R73" s="61"/>
      <c r="S73" s="61"/>
      <c r="T73" s="61"/>
      <c r="U73" s="61"/>
      <c r="V73" s="61"/>
    </row>
    <row r="74" spans="1:22" ht="19.5" customHeight="1">
      <c r="A74" s="117" t="s">
        <v>1392</v>
      </c>
      <c r="B74" s="104" t="s">
        <v>131</v>
      </c>
      <c r="C74" s="14" t="s">
        <v>303</v>
      </c>
      <c r="D74" s="13" t="s">
        <v>504</v>
      </c>
      <c r="E74" s="14" t="s">
        <v>34</v>
      </c>
      <c r="F74" s="74">
        <v>100</v>
      </c>
      <c r="G74" s="65"/>
      <c r="H74" s="61"/>
      <c r="I74" s="61"/>
      <c r="J74" s="61"/>
      <c r="K74" s="61"/>
      <c r="L74" s="61"/>
      <c r="M74" s="61"/>
      <c r="N74" s="61"/>
      <c r="O74" s="61"/>
      <c r="P74" s="61"/>
      <c r="Q74" s="61"/>
      <c r="R74" s="61"/>
      <c r="S74" s="61"/>
      <c r="T74" s="61"/>
      <c r="U74" s="61"/>
      <c r="V74" s="61"/>
    </row>
    <row r="75" spans="1:22" ht="19.5" customHeight="1">
      <c r="A75" s="117" t="s">
        <v>1392</v>
      </c>
      <c r="B75" s="107" t="s">
        <v>131</v>
      </c>
      <c r="C75" s="14" t="s">
        <v>1157</v>
      </c>
      <c r="D75" s="13" t="s">
        <v>1208</v>
      </c>
      <c r="E75" s="14" t="s">
        <v>34</v>
      </c>
      <c r="F75" s="74">
        <v>10</v>
      </c>
      <c r="G75" s="65"/>
      <c r="H75" s="61"/>
      <c r="I75" s="61"/>
      <c r="J75" s="61"/>
      <c r="K75" s="61"/>
      <c r="L75" s="61"/>
      <c r="M75" s="61"/>
      <c r="N75" s="61"/>
      <c r="O75" s="61"/>
      <c r="P75" s="61"/>
      <c r="Q75" s="61"/>
      <c r="R75" s="61"/>
      <c r="S75" s="61"/>
      <c r="T75" s="61"/>
      <c r="U75" s="61"/>
      <c r="V75" s="61"/>
    </row>
    <row r="76" spans="1:22" ht="19.5" customHeight="1">
      <c r="A76" s="104" t="s">
        <v>1392</v>
      </c>
      <c r="B76" s="105" t="s">
        <v>83</v>
      </c>
      <c r="C76" s="256" t="s">
        <v>140</v>
      </c>
      <c r="D76" s="227" t="s">
        <v>304</v>
      </c>
      <c r="E76" s="105" t="s">
        <v>34</v>
      </c>
      <c r="F76" s="228">
        <f>IFERROR(F61-F67-F70-F73-F74-F75, "")</f>
        <v>130</v>
      </c>
      <c r="G76" s="262"/>
      <c r="H76" s="230" t="str">
        <f>IFERROR(H61-H67-H70-H73-H74-H75, "")</f>
        <v/>
      </c>
      <c r="I76" s="230" t="str">
        <f t="shared" ref="I76:V76" si="38">IFERROR(I61-I67-I70-I73-I74-I75, "")</f>
        <v/>
      </c>
      <c r="J76" s="230" t="str">
        <f t="shared" si="38"/>
        <v/>
      </c>
      <c r="K76" s="230" t="str">
        <f t="shared" si="38"/>
        <v/>
      </c>
      <c r="L76" s="230" t="str">
        <f t="shared" si="38"/>
        <v/>
      </c>
      <c r="M76" s="230" t="str">
        <f t="shared" si="38"/>
        <v/>
      </c>
      <c r="N76" s="230" t="str">
        <f t="shared" si="38"/>
        <v/>
      </c>
      <c r="O76" s="230" t="str">
        <f t="shared" si="38"/>
        <v/>
      </c>
      <c r="P76" s="230" t="str">
        <f t="shared" si="38"/>
        <v/>
      </c>
      <c r="Q76" s="230" t="str">
        <f t="shared" si="38"/>
        <v/>
      </c>
      <c r="R76" s="230" t="str">
        <f t="shared" si="38"/>
        <v/>
      </c>
      <c r="S76" s="230" t="str">
        <f t="shared" si="38"/>
        <v/>
      </c>
      <c r="T76" s="230" t="str">
        <f t="shared" si="38"/>
        <v/>
      </c>
      <c r="U76" s="230" t="str">
        <f t="shared" si="38"/>
        <v/>
      </c>
      <c r="V76" s="230" t="str">
        <f t="shared" si="38"/>
        <v/>
      </c>
    </row>
    <row r="77" spans="1:22" ht="19.5" customHeight="1">
      <c r="A77" s="103" t="s">
        <v>898</v>
      </c>
      <c r="B77" s="103" t="s">
        <v>338</v>
      </c>
      <c r="C77" s="110" t="str">
        <f t="shared" ref="C77:D91" si="39">C61</f>
        <v>売上高（一次）</v>
      </c>
      <c r="D77" s="111" t="str">
        <f t="shared" si="39"/>
        <v>興行収入その他消費者支払額　※売上高の定義は公募要領のP14参照</v>
      </c>
      <c r="E77" s="110" t="s">
        <v>34</v>
      </c>
      <c r="F77" s="249">
        <f t="shared" ref="F77" si="40">IF(F78+F79=0, "", F78+F79)</f>
        <v>6000</v>
      </c>
      <c r="G77" s="250"/>
      <c r="H77" s="250"/>
      <c r="I77" s="250"/>
      <c r="J77" s="250"/>
      <c r="K77" s="250"/>
      <c r="L77" s="250"/>
      <c r="M77" s="250"/>
      <c r="N77" s="250"/>
      <c r="O77" s="250"/>
      <c r="P77" s="250"/>
      <c r="Q77" s="250"/>
      <c r="R77" s="251" t="str">
        <f>IF(R78+R79=0, "", R78+R79)</f>
        <v/>
      </c>
      <c r="S77" s="251" t="str">
        <f t="shared" ref="S77" si="41">IF(S78+S79=0, "", S78+S79)</f>
        <v/>
      </c>
      <c r="T77" s="251" t="str">
        <f t="shared" ref="T77" si="42">IF(T78+T79=0, "", T78+T79)</f>
        <v/>
      </c>
      <c r="U77" s="251" t="str">
        <f t="shared" ref="U77" si="43">IF(U78+U79=0, "", U78+U79)</f>
        <v/>
      </c>
      <c r="V77" s="251" t="str">
        <f t="shared" ref="V77" si="44">IF(V78+V79=0, "", V78+V79)</f>
        <v/>
      </c>
    </row>
    <row r="78" spans="1:22" ht="19.5" customHeight="1">
      <c r="A78" s="104" t="s">
        <v>1394</v>
      </c>
      <c r="B78" s="104" t="s">
        <v>338</v>
      </c>
      <c r="C78" s="14" t="str">
        <f t="shared" si="39"/>
        <v>国内売上高（一次）</v>
      </c>
      <c r="D78" s="13" t="str">
        <f t="shared" si="39"/>
        <v>国内の興行収入その他消費者支払額</v>
      </c>
      <c r="E78" s="14" t="s">
        <v>34</v>
      </c>
      <c r="F78" s="74">
        <v>3000</v>
      </c>
      <c r="G78" s="65"/>
      <c r="H78" s="65"/>
      <c r="I78" s="65"/>
      <c r="J78" s="65"/>
      <c r="K78" s="65"/>
      <c r="L78" s="65"/>
      <c r="M78" s="65"/>
      <c r="N78" s="65"/>
      <c r="O78" s="65"/>
      <c r="P78" s="65"/>
      <c r="Q78" s="65"/>
      <c r="R78" s="61"/>
      <c r="S78" s="61"/>
      <c r="T78" s="61"/>
      <c r="U78" s="61"/>
      <c r="V78" s="61"/>
    </row>
    <row r="79" spans="1:22" ht="19.5" customHeight="1">
      <c r="A79" s="104" t="s">
        <v>1394</v>
      </c>
      <c r="B79" s="104" t="s">
        <v>338</v>
      </c>
      <c r="C79" s="14" t="str">
        <f t="shared" si="39"/>
        <v>海外売上高（一次）</v>
      </c>
      <c r="D79" s="13" t="str">
        <f t="shared" si="39"/>
        <v>海外の興行収入その他消費者支払額</v>
      </c>
      <c r="E79" s="14" t="s">
        <v>34</v>
      </c>
      <c r="F79" s="74">
        <v>3000</v>
      </c>
      <c r="G79" s="65"/>
      <c r="H79" s="65"/>
      <c r="I79" s="65"/>
      <c r="J79" s="65"/>
      <c r="K79" s="65"/>
      <c r="L79" s="65"/>
      <c r="M79" s="65"/>
      <c r="N79" s="65"/>
      <c r="O79" s="65"/>
      <c r="P79" s="65"/>
      <c r="Q79" s="65"/>
      <c r="R79" s="61"/>
      <c r="S79" s="61"/>
      <c r="T79" s="61"/>
      <c r="U79" s="61"/>
      <c r="V79" s="61"/>
    </row>
    <row r="80" spans="1:22" s="2" customFormat="1" ht="19.5" customHeight="1">
      <c r="A80" s="104" t="s">
        <v>1394</v>
      </c>
      <c r="B80" s="104" t="s">
        <v>338</v>
      </c>
      <c r="C80" s="14" t="str">
        <f t="shared" si="39"/>
        <v>売上高（二次）</v>
      </c>
      <c r="D80" s="13" t="str">
        <f t="shared" si="39"/>
        <v>放映権収入、グッズライセンス収入その他二次収入</v>
      </c>
      <c r="E80" s="14" t="s">
        <v>34</v>
      </c>
      <c r="F80" s="74">
        <f t="shared" ref="F80" si="45">IF(F81+F82=0, "", F81+F82)</f>
        <v>600</v>
      </c>
      <c r="G80" s="65"/>
      <c r="H80" s="65"/>
      <c r="I80" s="65"/>
      <c r="J80" s="65"/>
      <c r="K80" s="65"/>
      <c r="L80" s="65"/>
      <c r="M80" s="65"/>
      <c r="N80" s="65"/>
      <c r="O80" s="65"/>
      <c r="P80" s="65"/>
      <c r="Q80" s="65"/>
      <c r="R80" s="94" t="str">
        <f>IF(R81+R82=0, "", R81+R82)</f>
        <v/>
      </c>
      <c r="S80" s="94" t="str">
        <f t="shared" ref="S80:V80" si="46">IF(S81+S82=0, "", S81+S82)</f>
        <v/>
      </c>
      <c r="T80" s="94" t="str">
        <f t="shared" si="46"/>
        <v/>
      </c>
      <c r="U80" s="94" t="str">
        <f t="shared" si="46"/>
        <v/>
      </c>
      <c r="V80" s="94" t="str">
        <f t="shared" si="46"/>
        <v/>
      </c>
    </row>
    <row r="81" spans="1:22" s="2" customFormat="1" ht="19.5" customHeight="1">
      <c r="A81" s="104" t="s">
        <v>1394</v>
      </c>
      <c r="B81" s="104" t="s">
        <v>338</v>
      </c>
      <c r="C81" s="14" t="str">
        <f t="shared" si="39"/>
        <v>国内売上高（二次）</v>
      </c>
      <c r="D81" s="13" t="str">
        <f t="shared" si="39"/>
        <v>国内の放映権収入、グッズライセンス収入その他二次収入</v>
      </c>
      <c r="E81" s="14" t="s">
        <v>34</v>
      </c>
      <c r="F81" s="74">
        <v>300</v>
      </c>
      <c r="G81" s="65"/>
      <c r="H81" s="65"/>
      <c r="I81" s="65"/>
      <c r="J81" s="65"/>
      <c r="K81" s="65"/>
      <c r="L81" s="65"/>
      <c r="M81" s="65"/>
      <c r="N81" s="65"/>
      <c r="O81" s="65"/>
      <c r="P81" s="65"/>
      <c r="Q81" s="65"/>
      <c r="R81" s="61"/>
      <c r="S81" s="61"/>
      <c r="T81" s="61"/>
      <c r="U81" s="61"/>
      <c r="V81" s="61"/>
    </row>
    <row r="82" spans="1:22" s="2" customFormat="1" ht="19.5" customHeight="1">
      <c r="A82" s="104" t="s">
        <v>1394</v>
      </c>
      <c r="B82" s="104" t="s">
        <v>338</v>
      </c>
      <c r="C82" s="116" t="str">
        <f t="shared" si="39"/>
        <v>海外売上高（二次）</v>
      </c>
      <c r="D82" s="115" t="str">
        <f t="shared" si="39"/>
        <v>海外の放映権収入、グッズライセンス収入その他二次収入</v>
      </c>
      <c r="E82" s="116" t="s">
        <v>34</v>
      </c>
      <c r="F82" s="212">
        <v>300</v>
      </c>
      <c r="G82" s="248"/>
      <c r="H82" s="248"/>
      <c r="I82" s="248"/>
      <c r="J82" s="248"/>
      <c r="K82" s="248"/>
      <c r="L82" s="248"/>
      <c r="M82" s="248"/>
      <c r="N82" s="248"/>
      <c r="O82" s="248"/>
      <c r="P82" s="248"/>
      <c r="Q82" s="248"/>
      <c r="R82" s="261"/>
      <c r="S82" s="261"/>
      <c r="T82" s="261"/>
      <c r="U82" s="261"/>
      <c r="V82" s="261"/>
    </row>
    <row r="83" spans="1:22" ht="19.5" customHeight="1">
      <c r="A83" s="117" t="s">
        <v>1394</v>
      </c>
      <c r="B83" s="116" t="s">
        <v>131</v>
      </c>
      <c r="C83" s="14" t="str">
        <f t="shared" si="39"/>
        <v>流通手数料</v>
      </c>
      <c r="D83" s="13" t="str">
        <f t="shared" si="39"/>
        <v>興行手数料、配給手数料、ストア手数料等</v>
      </c>
      <c r="E83" s="14" t="s">
        <v>34</v>
      </c>
      <c r="F83" s="74">
        <f t="shared" ref="F83" si="47">IF(F84+F85=0, "", F84+F85)</f>
        <v>2150</v>
      </c>
      <c r="G83" s="65"/>
      <c r="H83" s="65"/>
      <c r="I83" s="65"/>
      <c r="J83" s="65"/>
      <c r="K83" s="65"/>
      <c r="L83" s="65"/>
      <c r="M83" s="65"/>
      <c r="N83" s="65"/>
      <c r="O83" s="65"/>
      <c r="P83" s="65"/>
      <c r="Q83" s="65"/>
      <c r="R83" s="94" t="str">
        <f>IF(R84+R85=0, "", R84+R85)</f>
        <v/>
      </c>
      <c r="S83" s="94" t="str">
        <f t="shared" ref="S83" si="48">IF(S84+S85=0, "", S84+S85)</f>
        <v/>
      </c>
      <c r="T83" s="94" t="str">
        <f>IF(T84+T85=0, "", T84+T85)</f>
        <v/>
      </c>
      <c r="U83" s="94" t="str">
        <f t="shared" ref="U83" si="49">IF(U84+U85=0, "", U84+U85)</f>
        <v/>
      </c>
      <c r="V83" s="94" t="str">
        <f t="shared" ref="V83" si="50">IF(V84+V85=0, "", V84+V85)</f>
        <v/>
      </c>
    </row>
    <row r="84" spans="1:22" ht="19.5" customHeight="1">
      <c r="A84" s="117" t="s">
        <v>1394</v>
      </c>
      <c r="B84" s="104" t="s">
        <v>131</v>
      </c>
      <c r="C84" s="14" t="str">
        <f t="shared" si="39"/>
        <v>国内流通手数料</v>
      </c>
      <c r="D84" s="13" t="str">
        <f t="shared" si="39"/>
        <v>国内の興行手数料、配給手数料、ストア手数料等</v>
      </c>
      <c r="E84" s="14" t="s">
        <v>34</v>
      </c>
      <c r="F84" s="74">
        <v>1400</v>
      </c>
      <c r="G84" s="65"/>
      <c r="H84" s="65"/>
      <c r="I84" s="65"/>
      <c r="J84" s="65"/>
      <c r="K84" s="65"/>
      <c r="L84" s="65"/>
      <c r="M84" s="65"/>
      <c r="N84" s="65"/>
      <c r="O84" s="65"/>
      <c r="P84" s="65"/>
      <c r="Q84" s="65"/>
      <c r="R84" s="61"/>
      <c r="S84" s="61"/>
      <c r="T84" s="61"/>
      <c r="U84" s="61"/>
      <c r="V84" s="61"/>
    </row>
    <row r="85" spans="1:22" ht="19.5" customHeight="1">
      <c r="A85" s="117" t="s">
        <v>1394</v>
      </c>
      <c r="B85" s="104" t="s">
        <v>131</v>
      </c>
      <c r="C85" s="14" t="str">
        <f t="shared" si="39"/>
        <v>海外流通手数料</v>
      </c>
      <c r="D85" s="13" t="str">
        <f t="shared" si="39"/>
        <v>海外の興行手数料、配給手数料、ストア手数料等</v>
      </c>
      <c r="E85" s="14" t="s">
        <v>34</v>
      </c>
      <c r="F85" s="74">
        <v>750</v>
      </c>
      <c r="G85" s="65"/>
      <c r="H85" s="65"/>
      <c r="I85" s="65"/>
      <c r="J85" s="65"/>
      <c r="K85" s="65"/>
      <c r="L85" s="65"/>
      <c r="M85" s="65"/>
      <c r="N85" s="65"/>
      <c r="O85" s="65"/>
      <c r="P85" s="65"/>
      <c r="Q85" s="65"/>
      <c r="R85" s="61"/>
      <c r="S85" s="61"/>
      <c r="T85" s="61"/>
      <c r="U85" s="61"/>
      <c r="V85" s="61"/>
    </row>
    <row r="86" spans="1:22" ht="19.5" customHeight="1">
      <c r="A86" s="117" t="s">
        <v>1394</v>
      </c>
      <c r="B86" s="104" t="s">
        <v>131</v>
      </c>
      <c r="C86" s="14" t="str">
        <f t="shared" si="39"/>
        <v>広告宣伝費</v>
      </c>
      <c r="D86" s="13" t="str">
        <f t="shared" si="39"/>
        <v>作品の広告宣伝費（P＆A費）</v>
      </c>
      <c r="E86" s="14" t="s">
        <v>34</v>
      </c>
      <c r="F86" s="74">
        <f t="shared" ref="F86" si="51">IF(F87+F88=0, "", F87+F88)</f>
        <v>1100</v>
      </c>
      <c r="G86" s="65"/>
      <c r="H86" s="65"/>
      <c r="I86" s="65"/>
      <c r="J86" s="65"/>
      <c r="K86" s="65"/>
      <c r="L86" s="65"/>
      <c r="M86" s="65"/>
      <c r="N86" s="65"/>
      <c r="O86" s="65"/>
      <c r="P86" s="65"/>
      <c r="Q86" s="65"/>
      <c r="R86" s="94" t="str">
        <f>IF(R87+R88=0, "", R87+R88)</f>
        <v/>
      </c>
      <c r="S86" s="94" t="str">
        <f t="shared" ref="S86" si="52">IF(S87+S88=0, "", S87+S88)</f>
        <v/>
      </c>
      <c r="T86" s="94" t="str">
        <f>IF(T87+T88=0, "", T87+T88)</f>
        <v/>
      </c>
      <c r="U86" s="94" t="str">
        <f t="shared" ref="U86" si="53">IF(U87+U88=0, "", U87+U88)</f>
        <v/>
      </c>
      <c r="V86" s="94" t="str">
        <f t="shared" ref="V86" si="54">IF(V87+V88=0, "", V87+V88)</f>
        <v/>
      </c>
    </row>
    <row r="87" spans="1:22" ht="19.5" customHeight="1">
      <c r="A87" s="117" t="s">
        <v>1394</v>
      </c>
      <c r="B87" s="104" t="s">
        <v>131</v>
      </c>
      <c r="C87" s="14" t="str">
        <f t="shared" si="39"/>
        <v>国内広告宣伝費</v>
      </c>
      <c r="D87" s="13" t="str">
        <f t="shared" si="39"/>
        <v>作品の国内向けの広告宣伝費（P＆A費）</v>
      </c>
      <c r="E87" s="14" t="s">
        <v>34</v>
      </c>
      <c r="F87" s="74">
        <v>800</v>
      </c>
      <c r="G87" s="65"/>
      <c r="H87" s="65"/>
      <c r="I87" s="65"/>
      <c r="J87" s="65"/>
      <c r="K87" s="65"/>
      <c r="L87" s="65"/>
      <c r="M87" s="65"/>
      <c r="N87" s="65"/>
      <c r="O87" s="65"/>
      <c r="P87" s="65"/>
      <c r="Q87" s="65"/>
      <c r="R87" s="61"/>
      <c r="S87" s="61"/>
      <c r="T87" s="61"/>
      <c r="U87" s="61"/>
      <c r="V87" s="61"/>
    </row>
    <row r="88" spans="1:22" ht="19.5" customHeight="1">
      <c r="A88" s="117" t="s">
        <v>1394</v>
      </c>
      <c r="B88" s="104" t="s">
        <v>131</v>
      </c>
      <c r="C88" s="14" t="str">
        <f t="shared" si="39"/>
        <v>海外広告宣伝費</v>
      </c>
      <c r="D88" s="13" t="str">
        <f t="shared" si="39"/>
        <v>作品の海外向けの広告宣伝費（P＆A費）</v>
      </c>
      <c r="E88" s="14" t="s">
        <v>34</v>
      </c>
      <c r="F88" s="74">
        <v>300</v>
      </c>
      <c r="G88" s="65"/>
      <c r="H88" s="65"/>
      <c r="I88" s="65"/>
      <c r="J88" s="65"/>
      <c r="K88" s="65"/>
      <c r="L88" s="65"/>
      <c r="M88" s="65"/>
      <c r="N88" s="65"/>
      <c r="O88" s="65"/>
      <c r="P88" s="65"/>
      <c r="Q88" s="65"/>
      <c r="R88" s="61"/>
      <c r="S88" s="61"/>
      <c r="T88" s="61"/>
      <c r="U88" s="61"/>
      <c r="V88" s="61"/>
    </row>
    <row r="89" spans="1:22" ht="19.5" customHeight="1">
      <c r="A89" s="117" t="s">
        <v>1394</v>
      </c>
      <c r="B89" s="104" t="s">
        <v>131</v>
      </c>
      <c r="C89" s="14" t="str">
        <f t="shared" si="39"/>
        <v>製作費</v>
      </c>
      <c r="D89" s="13" t="str">
        <f>D73</f>
        <v>作品の開発・制作に要する費用（補助対象経費ではなく、全ての期間に発生する総経費。広告宣伝費は除く。）</v>
      </c>
      <c r="E89" s="14" t="s">
        <v>34</v>
      </c>
      <c r="F89" s="74">
        <v>1800</v>
      </c>
      <c r="G89" s="65"/>
      <c r="H89" s="65"/>
      <c r="I89" s="65"/>
      <c r="J89" s="65"/>
      <c r="K89" s="65"/>
      <c r="L89" s="65"/>
      <c r="M89" s="65"/>
      <c r="N89" s="65"/>
      <c r="O89" s="65"/>
      <c r="P89" s="65"/>
      <c r="Q89" s="65"/>
      <c r="R89" s="61"/>
      <c r="S89" s="61"/>
      <c r="T89" s="61"/>
      <c r="U89" s="61"/>
      <c r="V89" s="61"/>
    </row>
    <row r="90" spans="1:22" ht="19.5" customHeight="1">
      <c r="A90" s="117" t="s">
        <v>1394</v>
      </c>
      <c r="B90" s="104" t="s">
        <v>131</v>
      </c>
      <c r="C90" s="14" t="str">
        <f t="shared" si="39"/>
        <v>制作印税</v>
      </c>
      <c r="D90" s="13" t="str">
        <f t="shared" si="39"/>
        <v>作品の開発・制作のレベニューシェアに要する費用</v>
      </c>
      <c r="E90" s="14" t="s">
        <v>34</v>
      </c>
      <c r="F90" s="74">
        <v>200</v>
      </c>
      <c r="G90" s="65"/>
      <c r="H90" s="65"/>
      <c r="I90" s="65"/>
      <c r="J90" s="65"/>
      <c r="K90" s="65"/>
      <c r="L90" s="65"/>
      <c r="M90" s="65"/>
      <c r="N90" s="65"/>
      <c r="O90" s="65"/>
      <c r="P90" s="65"/>
      <c r="Q90" s="65"/>
      <c r="R90" s="61"/>
      <c r="S90" s="61"/>
      <c r="T90" s="61"/>
      <c r="U90" s="61"/>
      <c r="V90" s="61"/>
    </row>
    <row r="91" spans="1:22" ht="19.5" customHeight="1">
      <c r="A91" s="117" t="s">
        <v>1394</v>
      </c>
      <c r="B91" s="107" t="s">
        <v>131</v>
      </c>
      <c r="C91" s="14" t="str">
        <f t="shared" si="39"/>
        <v>その他経費</v>
      </c>
      <c r="D91" s="13" t="str">
        <f t="shared" si="39"/>
        <v>作品のその他経費（営業費用に該当するその他経費）</v>
      </c>
      <c r="E91" s="14" t="s">
        <v>34</v>
      </c>
      <c r="F91" s="74">
        <v>20</v>
      </c>
      <c r="G91" s="65"/>
      <c r="H91" s="65"/>
      <c r="I91" s="65"/>
      <c r="J91" s="65"/>
      <c r="K91" s="65"/>
      <c r="L91" s="65"/>
      <c r="M91" s="65"/>
      <c r="N91" s="65"/>
      <c r="O91" s="65"/>
      <c r="P91" s="65"/>
      <c r="Q91" s="65"/>
      <c r="R91" s="61"/>
      <c r="S91" s="61"/>
      <c r="T91" s="61"/>
      <c r="U91" s="61"/>
      <c r="V91" s="61"/>
    </row>
    <row r="92" spans="1:22" ht="19.5" customHeight="1">
      <c r="A92" s="106" t="s">
        <v>1394</v>
      </c>
      <c r="B92" s="209" t="s">
        <v>83</v>
      </c>
      <c r="C92" s="209" t="str">
        <f>C76</f>
        <v>利益</v>
      </c>
      <c r="D92" s="223" t="str">
        <f t="shared" ref="D92" si="55">D76</f>
        <v>作品の営業利益</v>
      </c>
      <c r="E92" s="209" t="s">
        <v>34</v>
      </c>
      <c r="F92" s="224">
        <f>IFERROR(F77-F83-F86-F89-F90-F91, "")</f>
        <v>730</v>
      </c>
      <c r="G92" s="263"/>
      <c r="H92" s="263"/>
      <c r="I92" s="263"/>
      <c r="J92" s="263"/>
      <c r="K92" s="263"/>
      <c r="L92" s="263"/>
      <c r="M92" s="263"/>
      <c r="N92" s="263"/>
      <c r="O92" s="263"/>
      <c r="P92" s="263"/>
      <c r="Q92" s="263"/>
      <c r="R92" s="226" t="str">
        <f>IFERROR(R77-R83-R86-R89-R90-R91, "")</f>
        <v/>
      </c>
      <c r="S92" s="226" t="str">
        <f>IFERROR(S77-S83-S86-S89-S90-S91, "")</f>
        <v/>
      </c>
      <c r="T92" s="226" t="str">
        <f t="shared" ref="T92:V92" si="56">IFERROR(T77-T83-T86-T89-T90-T91, "")</f>
        <v/>
      </c>
      <c r="U92" s="226" t="str">
        <f t="shared" si="56"/>
        <v/>
      </c>
      <c r="V92" s="226" t="str">
        <f t="shared" si="56"/>
        <v/>
      </c>
    </row>
    <row r="93" spans="1:22" ht="19.5" customHeight="1">
      <c r="A93" s="105" t="s">
        <v>25</v>
      </c>
      <c r="B93" s="105" t="s">
        <v>541</v>
      </c>
      <c r="C93" s="108" t="s">
        <v>578</v>
      </c>
      <c r="D93" s="109" t="s">
        <v>576</v>
      </c>
      <c r="E93" s="101" t="s">
        <v>34</v>
      </c>
      <c r="F93" s="242">
        <f>IF(F94+F95=0, "", F94+F95)</f>
        <v>1000</v>
      </c>
      <c r="G93" s="243"/>
      <c r="H93" s="243"/>
      <c r="I93" s="243"/>
      <c r="J93" s="243"/>
      <c r="K93" s="243"/>
      <c r="L93" s="243"/>
      <c r="M93" s="243"/>
      <c r="N93" s="243"/>
      <c r="O93" s="243"/>
      <c r="P93" s="243"/>
      <c r="Q93" s="243"/>
      <c r="R93" s="244" t="str">
        <f>IF(R94+R95=0, "", R94+R95)</f>
        <v/>
      </c>
      <c r="S93" s="244" t="str">
        <f t="shared" ref="S93:V93" si="57">IF(S94+S95=0, "", S94+S95)</f>
        <v/>
      </c>
      <c r="T93" s="244" t="str">
        <f t="shared" si="57"/>
        <v/>
      </c>
      <c r="U93" s="244" t="str">
        <f t="shared" si="57"/>
        <v/>
      </c>
      <c r="V93" s="244" t="str">
        <f t="shared" si="57"/>
        <v/>
      </c>
    </row>
    <row r="94" spans="1:22" ht="19.5" customHeight="1">
      <c r="A94" s="104" t="s">
        <v>25</v>
      </c>
      <c r="B94" s="104" t="s">
        <v>541</v>
      </c>
      <c r="C94" s="102" t="s">
        <v>1219</v>
      </c>
      <c r="D94" s="13" t="s">
        <v>1218</v>
      </c>
      <c r="E94" s="14" t="s">
        <v>34</v>
      </c>
      <c r="F94" s="74">
        <v>600</v>
      </c>
      <c r="G94" s="65"/>
      <c r="H94" s="65"/>
      <c r="I94" s="65"/>
      <c r="J94" s="65"/>
      <c r="K94" s="65"/>
      <c r="L94" s="65"/>
      <c r="M94" s="65"/>
      <c r="N94" s="65"/>
      <c r="O94" s="65"/>
      <c r="P94" s="65"/>
      <c r="Q94" s="65"/>
      <c r="R94" s="61"/>
      <c r="S94" s="61"/>
      <c r="T94" s="61"/>
      <c r="U94" s="61"/>
      <c r="V94" s="61"/>
    </row>
    <row r="95" spans="1:22" ht="19.5" customHeight="1">
      <c r="A95" s="104" t="s">
        <v>25</v>
      </c>
      <c r="B95" s="104" t="s">
        <v>541</v>
      </c>
      <c r="C95" s="114" t="s">
        <v>23</v>
      </c>
      <c r="D95" s="115" t="s">
        <v>1217</v>
      </c>
      <c r="E95" s="116" t="s">
        <v>34</v>
      </c>
      <c r="F95" s="212">
        <v>400</v>
      </c>
      <c r="G95" s="248"/>
      <c r="H95" s="248"/>
      <c r="I95" s="248"/>
      <c r="J95" s="248"/>
      <c r="K95" s="248"/>
      <c r="L95" s="248"/>
      <c r="M95" s="248"/>
      <c r="N95" s="248"/>
      <c r="O95" s="248"/>
      <c r="P95" s="248"/>
      <c r="Q95" s="248"/>
      <c r="R95" s="261"/>
      <c r="S95" s="261"/>
      <c r="T95" s="261"/>
      <c r="U95" s="261"/>
      <c r="V95" s="261"/>
    </row>
    <row r="96" spans="1:22" ht="19.5" customHeight="1">
      <c r="A96" s="117" t="s">
        <v>25</v>
      </c>
      <c r="B96" s="116" t="s">
        <v>31</v>
      </c>
      <c r="C96" s="14" t="s">
        <v>27</v>
      </c>
      <c r="D96" s="25" t="s">
        <v>571</v>
      </c>
      <c r="E96" s="14" t="s">
        <v>35</v>
      </c>
      <c r="F96" s="83">
        <v>0.5</v>
      </c>
      <c r="G96" s="21"/>
      <c r="H96" s="21"/>
      <c r="I96" s="21"/>
      <c r="J96" s="21"/>
      <c r="K96" s="21"/>
      <c r="L96" s="21"/>
      <c r="M96" s="21"/>
      <c r="N96" s="21"/>
      <c r="O96" s="21"/>
      <c r="P96" s="21"/>
      <c r="Q96" s="21"/>
      <c r="R96" s="95">
        <v>0.5</v>
      </c>
      <c r="S96" s="95">
        <v>0.5</v>
      </c>
      <c r="T96" s="95">
        <v>0.5</v>
      </c>
      <c r="U96" s="95">
        <v>0.5</v>
      </c>
      <c r="V96" s="95">
        <v>0.5</v>
      </c>
    </row>
    <row r="97" spans="1:22" ht="19.5" customHeight="1">
      <c r="A97" s="117" t="s">
        <v>25</v>
      </c>
      <c r="B97" s="104" t="s">
        <v>31</v>
      </c>
      <c r="C97" s="14" t="s">
        <v>1215</v>
      </c>
      <c r="D97" s="25" t="s">
        <v>1216</v>
      </c>
      <c r="E97" s="14" t="s">
        <v>405</v>
      </c>
      <c r="F97" s="81">
        <v>1500</v>
      </c>
      <c r="G97" s="97" t="str">
        <f>IFERROR(MIN(800+AVERAGE(H61:Q61)*0.1, 1500), "")</f>
        <v/>
      </c>
      <c r="H97" s="21"/>
      <c r="I97" s="21"/>
      <c r="J97" s="21"/>
      <c r="K97" s="21"/>
      <c r="L97" s="21"/>
      <c r="M97" s="21"/>
      <c r="N97" s="21"/>
      <c r="O97" s="21"/>
      <c r="P97" s="21"/>
      <c r="Q97" s="21"/>
      <c r="R97" s="21"/>
      <c r="S97" s="21"/>
      <c r="T97" s="21"/>
      <c r="U97" s="21"/>
      <c r="V97" s="21"/>
    </row>
    <row r="98" spans="1:22" ht="19.5" customHeight="1">
      <c r="A98" s="117" t="s">
        <v>25</v>
      </c>
      <c r="B98" s="104" t="s">
        <v>31</v>
      </c>
      <c r="C98" s="116" t="s">
        <v>31</v>
      </c>
      <c r="D98" s="115" t="s">
        <v>1250</v>
      </c>
      <c r="E98" s="116" t="s">
        <v>34</v>
      </c>
      <c r="F98" s="212">
        <f>IFERROR(MIN(F93*F96, F97), "")</f>
        <v>500</v>
      </c>
      <c r="G98" s="213" t="str">
        <f>IF(SUM(R98:V98)=0, "", MIN(SUM(R98:V98),F97))</f>
        <v/>
      </c>
      <c r="H98" s="205"/>
      <c r="I98" s="205"/>
      <c r="J98" s="205"/>
      <c r="K98" s="205"/>
      <c r="L98" s="248"/>
      <c r="M98" s="248"/>
      <c r="N98" s="248"/>
      <c r="O98" s="248"/>
      <c r="P98" s="248"/>
      <c r="Q98" s="248"/>
      <c r="R98" s="213" t="str">
        <f>IFERROR(R93*R96, "")</f>
        <v/>
      </c>
      <c r="S98" s="213" t="str">
        <f>IFERROR(S93*S96, "")</f>
        <v/>
      </c>
      <c r="T98" s="213" t="str">
        <f>IFERROR(T93*T96, "")</f>
        <v/>
      </c>
      <c r="U98" s="213" t="str">
        <f>IFERROR(U93*U96, "")</f>
        <v/>
      </c>
      <c r="V98" s="213" t="str">
        <f>IFERROR(V93*V96, "")</f>
        <v/>
      </c>
    </row>
    <row r="99" spans="1:22" ht="19.5" customHeight="1">
      <c r="A99" s="185" t="s">
        <v>32</v>
      </c>
      <c r="B99" s="103" t="s">
        <v>88</v>
      </c>
      <c r="C99" s="110" t="s">
        <v>28</v>
      </c>
      <c r="D99" s="111" t="s">
        <v>347</v>
      </c>
      <c r="E99" s="110" t="s">
        <v>16</v>
      </c>
      <c r="F99" s="217">
        <f>IFERROR((F77-F61)/F$98, "")</f>
        <v>5.32</v>
      </c>
      <c r="G99" s="253"/>
      <c r="H99" s="201"/>
      <c r="I99" s="201"/>
      <c r="J99" s="201"/>
      <c r="K99" s="201"/>
      <c r="L99" s="201"/>
      <c r="M99" s="201"/>
      <c r="N99" s="201"/>
      <c r="O99" s="201"/>
      <c r="P99" s="201"/>
      <c r="Q99" s="201"/>
      <c r="R99" s="218" t="str">
        <f>IFERROR((R77-R61)/R$98, "")</f>
        <v/>
      </c>
      <c r="S99" s="218" t="str">
        <f>IFERROR((S77-S61)/S$98, "")</f>
        <v/>
      </c>
      <c r="T99" s="218" t="str">
        <f t="shared" ref="R99:U101" si="58">IFERROR((T77-T61)/T$98, "")</f>
        <v/>
      </c>
      <c r="U99" s="218" t="str">
        <f t="shared" si="58"/>
        <v/>
      </c>
      <c r="V99" s="218" t="str">
        <f>IFERROR((V77-V61)/V$98, "")</f>
        <v/>
      </c>
    </row>
    <row r="100" spans="1:22" ht="19.5" customHeight="1">
      <c r="A100" s="117" t="s">
        <v>32</v>
      </c>
      <c r="B100" s="104" t="s">
        <v>88</v>
      </c>
      <c r="C100" s="14" t="s">
        <v>30</v>
      </c>
      <c r="D100" s="13" t="s">
        <v>1213</v>
      </c>
      <c r="E100" s="14" t="s">
        <v>16</v>
      </c>
      <c r="F100" s="84">
        <f>IFERROR((F78-F62)/F$98, "")</f>
        <v>1.1000000000000001</v>
      </c>
      <c r="G100" s="59"/>
      <c r="H100" s="21"/>
      <c r="I100" s="21"/>
      <c r="J100" s="21"/>
      <c r="K100" s="21"/>
      <c r="L100" s="21"/>
      <c r="M100" s="21"/>
      <c r="N100" s="21"/>
      <c r="O100" s="21"/>
      <c r="P100" s="21"/>
      <c r="Q100" s="21"/>
      <c r="R100" s="96" t="str">
        <f t="shared" si="58"/>
        <v/>
      </c>
      <c r="S100" s="96" t="str">
        <f t="shared" si="58"/>
        <v/>
      </c>
      <c r="T100" s="96" t="str">
        <f t="shared" si="58"/>
        <v/>
      </c>
      <c r="U100" s="96" t="str">
        <f t="shared" si="58"/>
        <v/>
      </c>
      <c r="V100" s="96" t="str">
        <f>IFERROR((V78-V62)/V$98, "")</f>
        <v/>
      </c>
    </row>
    <row r="101" spans="1:22" ht="19.5" customHeight="1">
      <c r="A101" s="117" t="s">
        <v>32</v>
      </c>
      <c r="B101" s="107" t="s">
        <v>88</v>
      </c>
      <c r="C101" s="14" t="s">
        <v>29</v>
      </c>
      <c r="D101" s="13" t="s">
        <v>1214</v>
      </c>
      <c r="E101" s="14" t="s">
        <v>16</v>
      </c>
      <c r="F101" s="84">
        <f>IFERROR((F79-F63)/F$98, "")</f>
        <v>4.22</v>
      </c>
      <c r="G101" s="59"/>
      <c r="H101" s="21"/>
      <c r="I101" s="21"/>
      <c r="J101" s="21"/>
      <c r="K101" s="21"/>
      <c r="L101" s="21"/>
      <c r="M101" s="21"/>
      <c r="N101" s="21"/>
      <c r="O101" s="21"/>
      <c r="P101" s="21"/>
      <c r="Q101" s="21"/>
      <c r="R101" s="96" t="str">
        <f t="shared" si="58"/>
        <v/>
      </c>
      <c r="S101" s="96" t="str">
        <f t="shared" si="58"/>
        <v/>
      </c>
      <c r="T101" s="96" t="str">
        <f t="shared" si="58"/>
        <v/>
      </c>
      <c r="U101" s="96" t="str">
        <f t="shared" si="58"/>
        <v/>
      </c>
      <c r="V101" s="96" t="str">
        <f>IFERROR((V79-V63)/V$98, "")</f>
        <v/>
      </c>
    </row>
    <row r="102" spans="1:22" ht="19.5" customHeight="1">
      <c r="A102" s="104" t="s">
        <v>32</v>
      </c>
      <c r="B102" s="105" t="s">
        <v>1210</v>
      </c>
      <c r="C102" s="101" t="s">
        <v>28</v>
      </c>
      <c r="D102" s="109" t="s">
        <v>570</v>
      </c>
      <c r="E102" s="101" t="s">
        <v>16</v>
      </c>
      <c r="F102" s="214">
        <f>IFERROR(((F89-F73)+(F86-F70))/F$98, "")</f>
        <v>2.8</v>
      </c>
      <c r="G102" s="264"/>
      <c r="H102" s="200"/>
      <c r="I102" s="200"/>
      <c r="J102" s="200"/>
      <c r="K102" s="200"/>
      <c r="L102" s="200"/>
      <c r="M102" s="200"/>
      <c r="N102" s="200"/>
      <c r="O102" s="200"/>
      <c r="P102" s="200"/>
      <c r="Q102" s="200"/>
      <c r="R102" s="215" t="str">
        <f>IFERROR(((R89-R73)+(R86-R70))/R$98, "")</f>
        <v/>
      </c>
      <c r="S102" s="215" t="str">
        <f>IFERROR(((S89-S73)+(S86-S70))/S$98, "")</f>
        <v/>
      </c>
      <c r="T102" s="215" t="str">
        <f>IFERROR(((T89-T73)+(T86-T70))/T$98, "")</f>
        <v/>
      </c>
      <c r="U102" s="215" t="str">
        <f>IFERROR(((U89-U73)+(U86-U70))/U$98, "")</f>
        <v/>
      </c>
      <c r="V102" s="215" t="str">
        <f>IFERROR(((V89-V73)+(V86-V70))/V$98, "")</f>
        <v/>
      </c>
    </row>
    <row r="103" spans="1:22" ht="19.5" customHeight="1">
      <c r="A103" s="104" t="s">
        <v>32</v>
      </c>
      <c r="B103" s="104" t="s">
        <v>1210</v>
      </c>
      <c r="C103" s="14" t="s">
        <v>0</v>
      </c>
      <c r="D103" s="13" t="s">
        <v>1211</v>
      </c>
      <c r="E103" s="14" t="s">
        <v>16</v>
      </c>
      <c r="F103" s="84">
        <f>IFERROR((F89-F73)/F$98, "")</f>
        <v>2</v>
      </c>
      <c r="G103" s="59"/>
      <c r="H103" s="21"/>
      <c r="I103" s="21"/>
      <c r="J103" s="21"/>
      <c r="K103" s="21"/>
      <c r="L103" s="21"/>
      <c r="M103" s="21"/>
      <c r="N103" s="21"/>
      <c r="O103" s="21"/>
      <c r="P103" s="21"/>
      <c r="Q103" s="21"/>
      <c r="R103" s="96" t="str">
        <f>IFERROR((R89-R73)/R$98, "")</f>
        <v/>
      </c>
      <c r="S103" s="96" t="str">
        <f>IFERROR((S89-S73)/S$98, "")</f>
        <v/>
      </c>
      <c r="T103" s="96" t="str">
        <f>IFERROR((T89-T73)/T$98, "")</f>
        <v/>
      </c>
      <c r="U103" s="96" t="str">
        <f>IFERROR((U89-U73)/U$98, "")</f>
        <v/>
      </c>
      <c r="V103" s="96" t="str">
        <f>IFERROR((V89-V73)/V$98, "")</f>
        <v/>
      </c>
    </row>
    <row r="104" spans="1:22" ht="19.5" customHeight="1">
      <c r="A104" s="106" t="s">
        <v>32</v>
      </c>
      <c r="B104" s="106" t="s">
        <v>1210</v>
      </c>
      <c r="C104" s="112" t="s">
        <v>33</v>
      </c>
      <c r="D104" s="113" t="s">
        <v>1212</v>
      </c>
      <c r="E104" s="112" t="s">
        <v>16</v>
      </c>
      <c r="F104" s="219">
        <f>IFERROR((F86-F70)/F$98, "")</f>
        <v>0.8</v>
      </c>
      <c r="G104" s="254"/>
      <c r="H104" s="202"/>
      <c r="I104" s="202"/>
      <c r="J104" s="202"/>
      <c r="K104" s="202"/>
      <c r="L104" s="202"/>
      <c r="M104" s="202"/>
      <c r="N104" s="202"/>
      <c r="O104" s="202"/>
      <c r="P104" s="202"/>
      <c r="Q104" s="202"/>
      <c r="R104" s="220" t="str">
        <f>IFERROR((R86-R70)/R$98, "")</f>
        <v/>
      </c>
      <c r="S104" s="220" t="str">
        <f>IFERROR((S86-S70)/S$98, "")</f>
        <v/>
      </c>
      <c r="T104" s="220" t="str">
        <f>IFERROR((T86-T70)/T$98, "")</f>
        <v/>
      </c>
      <c r="U104" s="220" t="str">
        <f>IFERROR((U86-U70)/U$98, "")</f>
        <v/>
      </c>
      <c r="V104" s="220" t="str">
        <f>IFERROR((V86-V70)/V$98, "")</f>
        <v/>
      </c>
    </row>
    <row r="105" spans="1:22" customFormat="1" ht="19.5" customHeight="1">
      <c r="A105" s="105" t="s">
        <v>609</v>
      </c>
      <c r="B105" s="105" t="s">
        <v>1108</v>
      </c>
      <c r="C105" s="108" t="s">
        <v>606</v>
      </c>
      <c r="D105" s="109" t="s">
        <v>615</v>
      </c>
      <c r="E105" s="101" t="s">
        <v>1108</v>
      </c>
      <c r="F105" s="200"/>
      <c r="G105" s="200"/>
      <c r="H105" s="200"/>
      <c r="I105" s="200"/>
      <c r="J105" s="200"/>
      <c r="K105" s="200"/>
      <c r="L105" s="200"/>
      <c r="M105" s="200"/>
      <c r="N105" s="200"/>
      <c r="O105" s="200"/>
      <c r="P105" s="200"/>
      <c r="Q105" s="200"/>
      <c r="R105" s="200"/>
      <c r="S105" s="200"/>
      <c r="T105" s="200"/>
      <c r="U105" s="200"/>
      <c r="V105" s="200"/>
    </row>
    <row r="106" spans="1:22" customFormat="1" ht="19.5" customHeight="1">
      <c r="A106" s="104" t="s">
        <v>609</v>
      </c>
      <c r="B106" s="104" t="s">
        <v>1108</v>
      </c>
      <c r="C106" s="114" t="s">
        <v>607</v>
      </c>
      <c r="D106" s="115" t="s">
        <v>615</v>
      </c>
      <c r="E106" s="116" t="s">
        <v>1108</v>
      </c>
      <c r="F106" s="205"/>
      <c r="G106" s="205"/>
      <c r="H106" s="205"/>
      <c r="I106" s="205"/>
      <c r="J106" s="205"/>
      <c r="K106" s="205"/>
      <c r="L106" s="205"/>
      <c r="M106" s="205"/>
      <c r="N106" s="205"/>
      <c r="O106" s="205"/>
      <c r="P106" s="205"/>
      <c r="Q106" s="205"/>
      <c r="R106" s="205"/>
      <c r="S106" s="205"/>
      <c r="T106" s="205"/>
      <c r="U106" s="205"/>
      <c r="V106" s="205"/>
    </row>
    <row r="107" spans="1:22" customFormat="1" ht="19.5" customHeight="1">
      <c r="A107" s="117" t="s">
        <v>609</v>
      </c>
      <c r="B107" s="116" t="s">
        <v>608</v>
      </c>
      <c r="C107" s="14" t="s">
        <v>610</v>
      </c>
      <c r="D107" s="13" t="s">
        <v>615</v>
      </c>
      <c r="E107" s="14" t="s">
        <v>613</v>
      </c>
      <c r="F107" s="21"/>
      <c r="G107" s="21"/>
      <c r="H107" s="21"/>
      <c r="I107" s="21"/>
      <c r="J107" s="21"/>
      <c r="K107" s="21"/>
      <c r="L107" s="21"/>
      <c r="M107" s="21"/>
      <c r="N107" s="21"/>
      <c r="O107" s="21"/>
      <c r="P107" s="21"/>
      <c r="Q107" s="21"/>
      <c r="R107" s="21"/>
      <c r="S107" s="21"/>
      <c r="T107" s="21"/>
      <c r="U107" s="21"/>
      <c r="V107" s="21"/>
    </row>
    <row r="108" spans="1:22" customFormat="1" ht="19.5" customHeight="1">
      <c r="A108" s="117" t="s">
        <v>609</v>
      </c>
      <c r="B108" s="104" t="s">
        <v>608</v>
      </c>
      <c r="C108" s="14" t="s">
        <v>612</v>
      </c>
      <c r="D108" s="13" t="s">
        <v>615</v>
      </c>
      <c r="E108" s="14" t="s">
        <v>613</v>
      </c>
      <c r="F108" s="21"/>
      <c r="G108" s="21"/>
      <c r="H108" s="21"/>
      <c r="I108" s="21"/>
      <c r="J108" s="21"/>
      <c r="K108" s="21"/>
      <c r="L108" s="21"/>
      <c r="M108" s="21"/>
      <c r="N108" s="21"/>
      <c r="O108" s="21"/>
      <c r="P108" s="21"/>
      <c r="Q108" s="21"/>
      <c r="R108" s="21"/>
      <c r="S108" s="21"/>
      <c r="T108" s="21"/>
      <c r="U108" s="21"/>
      <c r="V108" s="21"/>
    </row>
    <row r="109" spans="1:22" customFormat="1" ht="19.5" customHeight="1">
      <c r="A109" s="117" t="s">
        <v>609</v>
      </c>
      <c r="B109" s="104" t="s">
        <v>608</v>
      </c>
      <c r="C109" s="14" t="s">
        <v>616</v>
      </c>
      <c r="D109" s="13" t="s">
        <v>615</v>
      </c>
      <c r="E109" s="14" t="s">
        <v>613</v>
      </c>
      <c r="F109" s="21"/>
      <c r="G109" s="21"/>
      <c r="H109" s="21"/>
      <c r="I109" s="21"/>
      <c r="J109" s="21"/>
      <c r="K109" s="21"/>
      <c r="L109" s="21"/>
      <c r="M109" s="21"/>
      <c r="N109" s="21"/>
      <c r="O109" s="21"/>
      <c r="P109" s="21"/>
      <c r="Q109" s="21"/>
      <c r="R109" s="21"/>
      <c r="S109" s="21"/>
      <c r="T109" s="21"/>
      <c r="U109" s="21"/>
      <c r="V109" s="21"/>
    </row>
    <row r="110" spans="1:22" customFormat="1" ht="19.5" customHeight="1">
      <c r="A110" s="181" t="s">
        <v>609</v>
      </c>
      <c r="B110" s="107" t="s">
        <v>608</v>
      </c>
      <c r="C110" s="14" t="s">
        <v>611</v>
      </c>
      <c r="D110" s="13" t="s">
        <v>615</v>
      </c>
      <c r="E110" s="14" t="s">
        <v>614</v>
      </c>
      <c r="F110" s="21"/>
      <c r="G110" s="21"/>
      <c r="H110" s="21"/>
      <c r="I110" s="21"/>
      <c r="J110" s="21"/>
      <c r="K110" s="21"/>
      <c r="L110" s="21"/>
      <c r="M110" s="21"/>
      <c r="N110" s="21"/>
      <c r="O110" s="21"/>
      <c r="P110" s="21"/>
      <c r="Q110" s="21"/>
      <c r="R110" s="21"/>
      <c r="S110" s="21"/>
      <c r="T110" s="21"/>
      <c r="U110" s="21"/>
      <c r="V110" s="21"/>
    </row>
    <row r="111" spans="1:22">
      <c r="B111" s="67"/>
      <c r="C111" s="67"/>
    </row>
    <row r="112" spans="1:22">
      <c r="A112" s="68" t="s">
        <v>1292</v>
      </c>
    </row>
    <row r="113" spans="1:1">
      <c r="A113" s="68" t="s">
        <v>1203</v>
      </c>
    </row>
    <row r="114" spans="1:1">
      <c r="A114" s="68"/>
    </row>
    <row r="115" spans="1:1">
      <c r="A115" s="23"/>
    </row>
    <row r="116" spans="1:1">
      <c r="A116" s="23"/>
    </row>
    <row r="117" spans="1:1">
      <c r="A117" s="23"/>
    </row>
  </sheetData>
  <phoneticPr fontId="2"/>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xr:uid="{F4828DEB-55E3-4659-AECF-B97CB38BF8AF}">
          <x14:formula1>
            <xm:f>選択肢!$Q$2:$Q$6</xm:f>
          </x14:formula1>
          <xm:sqref>R59:V59</xm:sqref>
        </x14:dataValidation>
        <x14:dataValidation type="list" allowBlank="1" showInputMessage="1" showErrorMessage="1" xr:uid="{631471A3-F853-457F-A60B-8761D8404080}">
          <x14:formula1>
            <xm:f>選択肢!$H$2:$H$5</xm:f>
          </x14:formula1>
          <xm:sqref>F6:G6</xm:sqref>
        </x14:dataValidation>
        <x14:dataValidation type="list" allowBlank="1" showInputMessage="1" showErrorMessage="1" xr:uid="{EFEAE9C0-B964-4327-9AE5-3DA2A23777F6}">
          <x14:formula1>
            <xm:f>選択肢!$K$2:$K$8</xm:f>
          </x14:formula1>
          <xm:sqref>F8:F9 H8:V9</xm:sqref>
        </x14:dataValidation>
        <x14:dataValidation type="list" allowBlank="1" showInputMessage="1" showErrorMessage="1" xr:uid="{18586BE1-055F-4A43-B4B3-CB6F353962D1}">
          <x14:formula1>
            <xm:f>選択肢!$M$2:$M$3</xm:f>
          </x14:formula1>
          <xm:sqref>F41 H41:V41</xm:sqref>
        </x14:dataValidation>
        <x14:dataValidation type="list" allowBlank="1" showInputMessage="1" showErrorMessage="1" xr:uid="{DADBED05-D97E-42E8-8C71-0D19B6DC1DA6}">
          <x14:formula1>
            <xm:f>選択肢!$N$2:$N$4</xm:f>
          </x14:formula1>
          <xm:sqref>F56 H56:V56</xm:sqref>
        </x14:dataValidation>
        <x14:dataValidation type="list" allowBlank="1" showInputMessage="1" showErrorMessage="1" xr:uid="{045E9341-3F1A-482D-9534-60689A86A0FA}">
          <x14:formula1>
            <xm:f>選択肢!$AH$2:$AH$5</xm:f>
          </x14:formula1>
          <xm:sqref>R57:V58 F57</xm:sqref>
        </x14:dataValidation>
        <x14:dataValidation type="list" allowBlank="1" showInputMessage="1" showErrorMessage="1" xr:uid="{DCC868DE-62EB-40B9-B053-69B0730E1FB8}">
          <x14:formula1>
            <xm:f>選択肢!$P$2:$P$6</xm:f>
          </x14:formula1>
          <xm:sqref>F60 H60:V60</xm:sqref>
        </x14:dataValidation>
        <x14:dataValidation type="list" allowBlank="1" showInputMessage="1" showErrorMessage="1" xr:uid="{AF444CCF-EA14-4772-9328-9A47B2D1BE69}">
          <x14:formula1>
            <xm:f>選択肢!$M$2:$M$4</xm:f>
          </x14:formula1>
          <xm:sqref>F3:G3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D38EF-5665-4566-BF2C-C1618EE08F0A}">
  <sheetPr>
    <tabColor theme="0" tint="-4.9989318521683403E-2"/>
  </sheetPr>
  <dimension ref="A1:V71"/>
  <sheetViews>
    <sheetView showGridLines="0" workbookViewId="0">
      <pane xSplit="6" ySplit="1" topLeftCell="G2" activePane="bottomRight" state="frozen"/>
      <selection pane="topRight" activeCell="D1" sqref="D1"/>
      <selection pane="bottomLeft" activeCell="A2" sqref="A2"/>
      <selection pane="bottomRight" activeCell="G2" sqref="G2"/>
    </sheetView>
  </sheetViews>
  <sheetFormatPr defaultColWidth="9" defaultRowHeight="14.4"/>
  <cols>
    <col min="1" max="3" width="18.59765625" style="2" customWidth="1"/>
    <col min="4" max="4" width="68.09765625" style="1" customWidth="1"/>
    <col min="5" max="5" width="9" style="2" customWidth="1"/>
    <col min="6" max="6" width="17.09765625" style="2" customWidth="1"/>
    <col min="7" max="7" width="9" style="2" customWidth="1"/>
    <col min="8" max="18" width="9" style="2"/>
    <col min="19" max="16384" width="9" style="1"/>
  </cols>
  <sheetData>
    <row r="1" spans="1:20">
      <c r="A1" s="11" t="s">
        <v>19</v>
      </c>
      <c r="B1" s="11" t="s">
        <v>20</v>
      </c>
      <c r="C1" s="11" t="s">
        <v>21</v>
      </c>
      <c r="D1" s="12" t="s">
        <v>572</v>
      </c>
      <c r="E1" s="12" t="s">
        <v>15</v>
      </c>
      <c r="F1" s="12" t="s">
        <v>581</v>
      </c>
      <c r="G1" s="12" t="s">
        <v>14</v>
      </c>
      <c r="H1" s="12" t="s">
        <v>3</v>
      </c>
      <c r="I1" s="12" t="s">
        <v>4</v>
      </c>
      <c r="J1" s="12" t="s">
        <v>5</v>
      </c>
      <c r="K1" s="12" t="s">
        <v>6</v>
      </c>
      <c r="L1" s="12" t="s">
        <v>7</v>
      </c>
      <c r="M1" s="12" t="s">
        <v>8</v>
      </c>
      <c r="N1" s="12" t="s">
        <v>9</v>
      </c>
      <c r="O1" s="12" t="s">
        <v>10</v>
      </c>
      <c r="P1" s="12" t="s">
        <v>11</v>
      </c>
      <c r="Q1" s="12" t="s">
        <v>12</v>
      </c>
      <c r="R1" s="19" t="s">
        <v>1470</v>
      </c>
      <c r="S1" s="19" t="s">
        <v>1471</v>
      </c>
      <c r="T1" s="19" t="s">
        <v>1472</v>
      </c>
    </row>
    <row r="2" spans="1:20" ht="19.5" customHeight="1">
      <c r="A2" s="116" t="s">
        <v>1190</v>
      </c>
      <c r="B2" s="116" t="s">
        <v>552</v>
      </c>
      <c r="C2" s="14" t="s">
        <v>554</v>
      </c>
      <c r="D2" s="13" t="s">
        <v>1268</v>
      </c>
      <c r="E2" s="14" t="s">
        <v>17</v>
      </c>
      <c r="F2" s="73" t="str">
        <f>IF(基礎情報!$F$55=0, "", 基礎情報!$F$55)</f>
        <v>株式会社経済産業</v>
      </c>
      <c r="G2" s="90" t="str">
        <f>IF(基礎情報!$G$55=0, "", 基礎情報!$G$55)</f>
        <v/>
      </c>
      <c r="H2" s="90" t="str">
        <f>IF(G2=0, "", G2)</f>
        <v/>
      </c>
      <c r="I2" s="90" t="str">
        <f t="shared" ref="I2:R2" si="0">IF(H2=0, "", H2)</f>
        <v/>
      </c>
      <c r="J2" s="90" t="str">
        <f t="shared" si="0"/>
        <v/>
      </c>
      <c r="K2" s="90" t="str">
        <f t="shared" si="0"/>
        <v/>
      </c>
      <c r="L2" s="90" t="str">
        <f t="shared" si="0"/>
        <v/>
      </c>
      <c r="M2" s="90" t="str">
        <f t="shared" si="0"/>
        <v/>
      </c>
      <c r="N2" s="90" t="str">
        <f t="shared" si="0"/>
        <v/>
      </c>
      <c r="O2" s="90" t="str">
        <f t="shared" si="0"/>
        <v/>
      </c>
      <c r="P2" s="90" t="str">
        <f t="shared" si="0"/>
        <v/>
      </c>
      <c r="Q2" s="90" t="str">
        <f t="shared" si="0"/>
        <v/>
      </c>
      <c r="R2" s="90" t="str">
        <f t="shared" si="0"/>
        <v/>
      </c>
      <c r="S2" s="90" t="str">
        <f>IF(R2=0, "", R2)</f>
        <v/>
      </c>
      <c r="T2" s="90" t="str">
        <f>IF(S2=0, "", S2)</f>
        <v/>
      </c>
    </row>
    <row r="3" spans="1:20" ht="19.5" customHeight="1">
      <c r="A3" s="104" t="s">
        <v>557</v>
      </c>
      <c r="B3" s="104" t="s">
        <v>552</v>
      </c>
      <c r="C3" s="116" t="s">
        <v>1269</v>
      </c>
      <c r="D3" s="115" t="s">
        <v>1304</v>
      </c>
      <c r="E3" s="116" t="s">
        <v>18</v>
      </c>
      <c r="F3" s="118" t="s">
        <v>603</v>
      </c>
      <c r="G3" s="119"/>
      <c r="H3" s="173" t="str">
        <f>IF(G3=0, "", G3)</f>
        <v/>
      </c>
      <c r="I3" s="173" t="str">
        <f t="shared" ref="I3:Q3" si="1">IF(H3=0, "", H3)</f>
        <v/>
      </c>
      <c r="J3" s="173" t="str">
        <f t="shared" si="1"/>
        <v/>
      </c>
      <c r="K3" s="173" t="str">
        <f t="shared" si="1"/>
        <v/>
      </c>
      <c r="L3" s="173" t="str">
        <f t="shared" si="1"/>
        <v/>
      </c>
      <c r="M3" s="173" t="str">
        <f t="shared" si="1"/>
        <v/>
      </c>
      <c r="N3" s="173" t="str">
        <f t="shared" si="1"/>
        <v/>
      </c>
      <c r="O3" s="173" t="str">
        <f t="shared" si="1"/>
        <v/>
      </c>
      <c r="P3" s="173" t="str">
        <f t="shared" si="1"/>
        <v/>
      </c>
      <c r="Q3" s="173" t="str">
        <f t="shared" si="1"/>
        <v/>
      </c>
      <c r="R3" s="173" t="str">
        <f>IF(Q3=0, "", Q3)</f>
        <v/>
      </c>
      <c r="S3" s="173" t="str">
        <f>IF(R3=0, "", R3)</f>
        <v/>
      </c>
      <c r="T3" s="173" t="str">
        <f>IF(S3=0, "", S3)</f>
        <v/>
      </c>
    </row>
    <row r="4" spans="1:20" s="2" customFormat="1" ht="19.5" customHeight="1">
      <c r="A4" s="103" t="s">
        <v>553</v>
      </c>
      <c r="B4" s="103" t="s">
        <v>1188</v>
      </c>
      <c r="C4" s="110" t="s">
        <v>1</v>
      </c>
      <c r="D4" s="111" t="s">
        <v>289</v>
      </c>
      <c r="E4" s="110" t="s">
        <v>17</v>
      </c>
      <c r="F4" s="122" t="s">
        <v>1036</v>
      </c>
      <c r="G4" s="201"/>
      <c r="H4" s="123"/>
      <c r="I4" s="123"/>
      <c r="J4" s="123"/>
      <c r="K4" s="123"/>
      <c r="L4" s="123"/>
      <c r="M4" s="123"/>
      <c r="N4" s="123"/>
      <c r="O4" s="123"/>
      <c r="P4" s="123"/>
      <c r="Q4" s="123"/>
      <c r="R4" s="123"/>
      <c r="S4" s="123"/>
      <c r="T4" s="123"/>
    </row>
    <row r="5" spans="1:20" s="2" customFormat="1" ht="19.5" customHeight="1">
      <c r="A5" s="104" t="s">
        <v>553</v>
      </c>
      <c r="B5" s="104" t="s">
        <v>1188</v>
      </c>
      <c r="C5" s="116" t="s">
        <v>55</v>
      </c>
      <c r="D5" s="115" t="s">
        <v>290</v>
      </c>
      <c r="E5" s="116" t="s">
        <v>17</v>
      </c>
      <c r="F5" s="118" t="s">
        <v>1176</v>
      </c>
      <c r="G5" s="205"/>
      <c r="H5" s="255"/>
      <c r="I5" s="255"/>
      <c r="J5" s="255"/>
      <c r="K5" s="255"/>
      <c r="L5" s="255"/>
      <c r="M5" s="255"/>
      <c r="N5" s="255"/>
      <c r="O5" s="255"/>
      <c r="P5" s="255"/>
      <c r="Q5" s="255"/>
      <c r="R5" s="255"/>
      <c r="S5" s="255"/>
      <c r="T5" s="255"/>
    </row>
    <row r="6" spans="1:20" s="2" customFormat="1" ht="19.5" customHeight="1">
      <c r="A6" s="117" t="s">
        <v>553</v>
      </c>
      <c r="B6" s="116" t="s">
        <v>1189</v>
      </c>
      <c r="C6" s="14" t="s">
        <v>36</v>
      </c>
      <c r="D6" s="13" t="s">
        <v>1391</v>
      </c>
      <c r="E6" s="14" t="s">
        <v>497</v>
      </c>
      <c r="F6" s="73" t="s">
        <v>1037</v>
      </c>
      <c r="G6" s="21"/>
      <c r="H6" s="15"/>
      <c r="I6" s="15"/>
      <c r="J6" s="15"/>
      <c r="K6" s="15"/>
      <c r="L6" s="15"/>
      <c r="M6" s="15"/>
      <c r="N6" s="15"/>
      <c r="O6" s="15"/>
      <c r="P6" s="15"/>
      <c r="Q6" s="15"/>
      <c r="R6" s="15"/>
      <c r="S6" s="15"/>
      <c r="T6" s="15"/>
    </row>
    <row r="7" spans="1:20" s="2" customFormat="1" ht="19.5" customHeight="1">
      <c r="A7" s="117" t="s">
        <v>553</v>
      </c>
      <c r="B7" s="104" t="s">
        <v>1189</v>
      </c>
      <c r="C7" s="14" t="s">
        <v>1167</v>
      </c>
      <c r="D7" s="13" t="s">
        <v>1305</v>
      </c>
      <c r="E7" s="14" t="s">
        <v>18</v>
      </c>
      <c r="F7" s="73" t="s">
        <v>1038</v>
      </c>
      <c r="G7" s="21"/>
      <c r="H7" s="15"/>
      <c r="I7" s="15"/>
      <c r="J7" s="15"/>
      <c r="K7" s="15"/>
      <c r="L7" s="15"/>
      <c r="M7" s="15"/>
      <c r="N7" s="15"/>
      <c r="O7" s="15"/>
      <c r="P7" s="15"/>
      <c r="Q7" s="15"/>
      <c r="R7" s="15"/>
      <c r="S7" s="15"/>
      <c r="T7" s="15"/>
    </row>
    <row r="8" spans="1:20" s="2" customFormat="1" ht="19.5" customHeight="1">
      <c r="A8" s="117" t="s">
        <v>553</v>
      </c>
      <c r="B8" s="107" t="s">
        <v>1189</v>
      </c>
      <c r="C8" s="14" t="s">
        <v>1168</v>
      </c>
      <c r="D8" s="13" t="s">
        <v>1305</v>
      </c>
      <c r="E8" s="14" t="s">
        <v>18</v>
      </c>
      <c r="F8" s="73" t="s">
        <v>625</v>
      </c>
      <c r="G8" s="21"/>
      <c r="H8" s="15"/>
      <c r="I8" s="15"/>
      <c r="J8" s="15"/>
      <c r="K8" s="15"/>
      <c r="L8" s="15"/>
      <c r="M8" s="15"/>
      <c r="N8" s="15"/>
      <c r="O8" s="15"/>
      <c r="P8" s="15"/>
      <c r="Q8" s="15"/>
      <c r="R8" s="15"/>
      <c r="S8" s="15"/>
      <c r="T8" s="15"/>
    </row>
    <row r="9" spans="1:20" s="2" customFormat="1" ht="19.5" customHeight="1">
      <c r="A9" s="117" t="s">
        <v>553</v>
      </c>
      <c r="B9" s="105" t="s">
        <v>40</v>
      </c>
      <c r="C9" s="101" t="s">
        <v>39</v>
      </c>
      <c r="D9" s="109" t="s">
        <v>1172</v>
      </c>
      <c r="E9" s="101" t="s">
        <v>48</v>
      </c>
      <c r="F9" s="277">
        <f t="shared" ref="F9" si="2">IF(DATEDIF(F10, F11, "m")=0, "", DATEDIF(F10, F11, "m"))</f>
        <v>16</v>
      </c>
      <c r="G9" s="200"/>
      <c r="H9" s="278" t="str">
        <f t="shared" ref="H9:R9" si="3">IF(DATEDIF(H10, H11, "m")=0, "", DATEDIF(H10, H11, "m"))</f>
        <v/>
      </c>
      <c r="I9" s="278" t="str">
        <f t="shared" si="3"/>
        <v/>
      </c>
      <c r="J9" s="278" t="str">
        <f t="shared" si="3"/>
        <v/>
      </c>
      <c r="K9" s="278" t="str">
        <f t="shared" si="3"/>
        <v/>
      </c>
      <c r="L9" s="278" t="str">
        <f t="shared" si="3"/>
        <v/>
      </c>
      <c r="M9" s="278" t="str">
        <f t="shared" si="3"/>
        <v/>
      </c>
      <c r="N9" s="278" t="str">
        <f t="shared" si="3"/>
        <v/>
      </c>
      <c r="O9" s="278" t="str">
        <f t="shared" si="3"/>
        <v/>
      </c>
      <c r="P9" s="278" t="str">
        <f t="shared" si="3"/>
        <v/>
      </c>
      <c r="Q9" s="278" t="str">
        <f t="shared" si="3"/>
        <v/>
      </c>
      <c r="R9" s="278" t="str">
        <f t="shared" si="3"/>
        <v/>
      </c>
      <c r="S9" s="278" t="str">
        <f>IF(DATEDIF(S10, S11, "m")=0, "", DATEDIF(S10, S11, "m"))</f>
        <v/>
      </c>
      <c r="T9" s="278" t="str">
        <f>IF(DATEDIF(T10, T11, "m")=0, "", DATEDIF(T10, T11, "m"))</f>
        <v/>
      </c>
    </row>
    <row r="10" spans="1:20" s="2" customFormat="1" ht="19.5" customHeight="1">
      <c r="A10" s="104" t="s">
        <v>553</v>
      </c>
      <c r="B10" s="104" t="s">
        <v>40</v>
      </c>
      <c r="C10" s="14" t="s">
        <v>45</v>
      </c>
      <c r="D10" s="13" t="s">
        <v>1173</v>
      </c>
      <c r="E10" s="14" t="s">
        <v>42</v>
      </c>
      <c r="F10" s="75">
        <v>46235</v>
      </c>
      <c r="G10" s="21"/>
      <c r="H10" s="22"/>
      <c r="I10" s="22"/>
      <c r="J10" s="22"/>
      <c r="K10" s="22"/>
      <c r="L10" s="22"/>
      <c r="M10" s="22"/>
      <c r="N10" s="22"/>
      <c r="O10" s="22"/>
      <c r="P10" s="22"/>
      <c r="Q10" s="22"/>
      <c r="R10" s="22"/>
      <c r="S10" s="22"/>
      <c r="T10" s="22"/>
    </row>
    <row r="11" spans="1:20" s="2" customFormat="1" ht="19.5" customHeight="1">
      <c r="A11" s="104" t="s">
        <v>553</v>
      </c>
      <c r="B11" s="104" t="s">
        <v>40</v>
      </c>
      <c r="C11" s="14" t="s">
        <v>46</v>
      </c>
      <c r="D11" s="13" t="s">
        <v>1174</v>
      </c>
      <c r="E11" s="14" t="s">
        <v>42</v>
      </c>
      <c r="F11" s="75">
        <v>46722</v>
      </c>
      <c r="G11" s="21"/>
      <c r="H11" s="22"/>
      <c r="I11" s="22"/>
      <c r="J11" s="22"/>
      <c r="K11" s="22"/>
      <c r="L11" s="22"/>
      <c r="M11" s="22"/>
      <c r="N11" s="22"/>
      <c r="O11" s="22"/>
      <c r="P11" s="22"/>
      <c r="Q11" s="22"/>
      <c r="R11" s="22"/>
      <c r="S11" s="22"/>
      <c r="T11" s="22"/>
    </row>
    <row r="12" spans="1:20" s="2" customFormat="1" ht="19.5" customHeight="1">
      <c r="A12" s="117" t="s">
        <v>553</v>
      </c>
      <c r="B12" s="104" t="s">
        <v>40</v>
      </c>
      <c r="C12" s="14" t="s">
        <v>47</v>
      </c>
      <c r="D12" s="13" t="s">
        <v>1175</v>
      </c>
      <c r="E12" s="14" t="s">
        <v>42</v>
      </c>
      <c r="F12" s="75">
        <v>46910</v>
      </c>
      <c r="G12" s="21"/>
      <c r="H12" s="22"/>
      <c r="I12" s="22"/>
      <c r="J12" s="22"/>
      <c r="K12" s="22"/>
      <c r="L12" s="22"/>
      <c r="M12" s="22"/>
      <c r="N12" s="22"/>
      <c r="O12" s="22"/>
      <c r="P12" s="22"/>
      <c r="Q12" s="22"/>
      <c r="R12" s="22"/>
      <c r="S12" s="22"/>
      <c r="T12" s="22"/>
    </row>
    <row r="13" spans="1:20" s="2" customFormat="1" ht="19.5" customHeight="1">
      <c r="A13" s="117" t="s">
        <v>553</v>
      </c>
      <c r="B13" s="116" t="s">
        <v>49</v>
      </c>
      <c r="C13" s="102" t="s">
        <v>1409</v>
      </c>
      <c r="D13" s="13" t="s">
        <v>1313</v>
      </c>
      <c r="E13" s="14" t="s">
        <v>17</v>
      </c>
      <c r="F13" s="73" t="s">
        <v>1303</v>
      </c>
      <c r="G13" s="21"/>
      <c r="H13" s="15"/>
      <c r="I13" s="15"/>
      <c r="J13" s="15"/>
      <c r="K13" s="15"/>
      <c r="L13" s="15"/>
      <c r="M13" s="15"/>
      <c r="N13" s="15"/>
      <c r="O13" s="15"/>
      <c r="P13" s="15"/>
      <c r="Q13" s="15"/>
      <c r="R13" s="15"/>
      <c r="S13" s="15"/>
      <c r="T13" s="15"/>
    </row>
    <row r="14" spans="1:20" ht="19.5" customHeight="1">
      <c r="A14" s="117" t="s">
        <v>553</v>
      </c>
      <c r="B14" s="104" t="s">
        <v>49</v>
      </c>
      <c r="C14" s="102" t="s">
        <v>1410</v>
      </c>
      <c r="D14" s="13" t="s">
        <v>1297</v>
      </c>
      <c r="E14" s="14" t="s">
        <v>17</v>
      </c>
      <c r="F14" s="73" t="s">
        <v>1040</v>
      </c>
      <c r="G14" s="21"/>
      <c r="H14" s="15"/>
      <c r="I14" s="15"/>
      <c r="J14" s="15"/>
      <c r="K14" s="15"/>
      <c r="L14" s="15"/>
      <c r="M14" s="15"/>
      <c r="N14" s="15"/>
      <c r="O14" s="15"/>
      <c r="P14" s="15"/>
      <c r="Q14" s="15"/>
      <c r="R14" s="15"/>
      <c r="S14" s="15"/>
      <c r="T14" s="15"/>
    </row>
    <row r="15" spans="1:20" ht="19.5" customHeight="1">
      <c r="A15" s="117" t="s">
        <v>553</v>
      </c>
      <c r="B15" s="104" t="s">
        <v>49</v>
      </c>
      <c r="C15" s="102" t="s">
        <v>50</v>
      </c>
      <c r="D15" s="13" t="s">
        <v>292</v>
      </c>
      <c r="E15" s="14" t="s">
        <v>17</v>
      </c>
      <c r="F15" s="73" t="s">
        <v>1041</v>
      </c>
      <c r="G15" s="21"/>
      <c r="H15" s="15"/>
      <c r="I15" s="15"/>
      <c r="J15" s="15"/>
      <c r="K15" s="15"/>
      <c r="L15" s="15"/>
      <c r="M15" s="15"/>
      <c r="N15" s="15"/>
      <c r="O15" s="15"/>
      <c r="P15" s="15"/>
      <c r="Q15" s="15"/>
      <c r="R15" s="15"/>
      <c r="S15" s="15"/>
      <c r="T15" s="15"/>
    </row>
    <row r="16" spans="1:20" ht="19.5" customHeight="1">
      <c r="A16" s="117" t="s">
        <v>553</v>
      </c>
      <c r="B16" s="104" t="s">
        <v>49</v>
      </c>
      <c r="C16" s="102" t="s">
        <v>51</v>
      </c>
      <c r="D16" s="13" t="s">
        <v>293</v>
      </c>
      <c r="E16" s="14" t="s">
        <v>17</v>
      </c>
      <c r="F16" s="73" t="s">
        <v>1042</v>
      </c>
      <c r="G16" s="21"/>
      <c r="H16" s="15"/>
      <c r="I16" s="15"/>
      <c r="J16" s="15"/>
      <c r="K16" s="15"/>
      <c r="L16" s="15"/>
      <c r="M16" s="15"/>
      <c r="N16" s="15"/>
      <c r="O16" s="15"/>
      <c r="P16" s="15"/>
      <c r="Q16" s="15"/>
      <c r="R16" s="15"/>
      <c r="S16" s="15"/>
      <c r="T16" s="15"/>
    </row>
    <row r="17" spans="1:20" ht="19.5" customHeight="1">
      <c r="A17" s="117" t="s">
        <v>553</v>
      </c>
      <c r="B17" s="104" t="s">
        <v>49</v>
      </c>
      <c r="C17" s="102" t="s">
        <v>52</v>
      </c>
      <c r="D17" s="13" t="s">
        <v>294</v>
      </c>
      <c r="E17" s="14" t="s">
        <v>17</v>
      </c>
      <c r="F17" s="73" t="s">
        <v>1044</v>
      </c>
      <c r="G17" s="21"/>
      <c r="H17" s="15"/>
      <c r="I17" s="15"/>
      <c r="J17" s="15"/>
      <c r="K17" s="15"/>
      <c r="L17" s="15"/>
      <c r="M17" s="15"/>
      <c r="N17" s="15"/>
      <c r="O17" s="15"/>
      <c r="P17" s="15"/>
      <c r="Q17" s="15"/>
      <c r="R17" s="15"/>
      <c r="S17" s="15"/>
      <c r="T17" s="15"/>
    </row>
    <row r="18" spans="1:20" ht="19.5" customHeight="1">
      <c r="A18" s="117" t="s">
        <v>553</v>
      </c>
      <c r="B18" s="104" t="s">
        <v>49</v>
      </c>
      <c r="C18" s="102" t="s">
        <v>53</v>
      </c>
      <c r="D18" s="13" t="s">
        <v>295</v>
      </c>
      <c r="E18" s="14" t="s">
        <v>17</v>
      </c>
      <c r="F18" s="73" t="s">
        <v>1177</v>
      </c>
      <c r="G18" s="21"/>
      <c r="H18" s="93"/>
      <c r="I18" s="93"/>
      <c r="J18" s="93"/>
      <c r="K18" s="93"/>
      <c r="L18" s="93"/>
      <c r="M18" s="93"/>
      <c r="N18" s="93"/>
      <c r="O18" s="93"/>
      <c r="P18" s="93"/>
      <c r="Q18" s="93"/>
      <c r="R18" s="93"/>
      <c r="S18" s="93"/>
      <c r="T18" s="93"/>
    </row>
    <row r="19" spans="1:20" ht="19.5" customHeight="1">
      <c r="A19" s="117" t="s">
        <v>553</v>
      </c>
      <c r="B19" s="104" t="s">
        <v>49</v>
      </c>
      <c r="C19" s="18" t="s">
        <v>54</v>
      </c>
      <c r="D19" s="13" t="s">
        <v>502</v>
      </c>
      <c r="E19" s="14" t="s">
        <v>17</v>
      </c>
      <c r="F19" s="73" t="s">
        <v>1178</v>
      </c>
      <c r="G19" s="21"/>
      <c r="H19" s="93"/>
      <c r="I19" s="93"/>
      <c r="J19" s="93"/>
      <c r="K19" s="93"/>
      <c r="L19" s="93"/>
      <c r="M19" s="93"/>
      <c r="N19" s="93"/>
      <c r="O19" s="93"/>
      <c r="P19" s="93"/>
      <c r="Q19" s="93"/>
      <c r="R19" s="93"/>
      <c r="S19" s="93"/>
      <c r="T19" s="93"/>
    </row>
    <row r="20" spans="1:20" ht="19.5" customHeight="1">
      <c r="A20" s="117" t="s">
        <v>553</v>
      </c>
      <c r="B20" s="104" t="s">
        <v>49</v>
      </c>
      <c r="C20" s="102" t="s">
        <v>56</v>
      </c>
      <c r="D20" s="13" t="s">
        <v>503</v>
      </c>
      <c r="E20" s="14" t="s">
        <v>17</v>
      </c>
      <c r="F20" s="73" t="s">
        <v>1176</v>
      </c>
      <c r="G20" s="21"/>
      <c r="H20" s="93"/>
      <c r="I20" s="93"/>
      <c r="J20" s="93"/>
      <c r="K20" s="93"/>
      <c r="L20" s="93"/>
      <c r="M20" s="93"/>
      <c r="N20" s="93"/>
      <c r="O20" s="93"/>
      <c r="P20" s="93"/>
      <c r="Q20" s="93"/>
      <c r="R20" s="93"/>
      <c r="S20" s="93"/>
      <c r="T20" s="93"/>
    </row>
    <row r="21" spans="1:20" ht="19.5" customHeight="1">
      <c r="A21" s="117" t="s">
        <v>553</v>
      </c>
      <c r="B21" s="107" t="s">
        <v>49</v>
      </c>
      <c r="C21" s="102" t="s">
        <v>296</v>
      </c>
      <c r="D21" s="13" t="s">
        <v>1306</v>
      </c>
      <c r="E21" s="14" t="s">
        <v>17</v>
      </c>
      <c r="F21" s="73" t="s">
        <v>1179</v>
      </c>
      <c r="G21" s="21"/>
      <c r="H21" s="93"/>
      <c r="I21" s="93"/>
      <c r="J21" s="93"/>
      <c r="K21" s="93"/>
      <c r="L21" s="93"/>
      <c r="M21" s="93"/>
      <c r="N21" s="93"/>
      <c r="O21" s="93"/>
      <c r="P21" s="93"/>
      <c r="Q21" s="93"/>
      <c r="R21" s="93"/>
      <c r="S21" s="93"/>
      <c r="T21" s="93"/>
    </row>
    <row r="22" spans="1:20" ht="19.5" customHeight="1">
      <c r="A22" s="104" t="s">
        <v>553</v>
      </c>
      <c r="B22" s="105" t="s">
        <v>369</v>
      </c>
      <c r="C22" s="14" t="s">
        <v>372</v>
      </c>
      <c r="D22" s="13" t="s">
        <v>370</v>
      </c>
      <c r="E22" s="14" t="s">
        <v>17</v>
      </c>
      <c r="F22" s="73" t="s">
        <v>1303</v>
      </c>
      <c r="G22" s="21"/>
      <c r="H22" s="15"/>
      <c r="I22" s="15"/>
      <c r="J22" s="15"/>
      <c r="K22" s="15"/>
      <c r="L22" s="15"/>
      <c r="M22" s="15"/>
      <c r="N22" s="15"/>
      <c r="O22" s="15"/>
      <c r="P22" s="15"/>
      <c r="Q22" s="15"/>
      <c r="R22" s="15"/>
      <c r="S22" s="15"/>
      <c r="T22" s="15"/>
    </row>
    <row r="23" spans="1:20" ht="19.5" customHeight="1">
      <c r="A23" s="104" t="s">
        <v>553</v>
      </c>
      <c r="B23" s="104" t="s">
        <v>369</v>
      </c>
      <c r="C23" s="14" t="s">
        <v>375</v>
      </c>
      <c r="D23" s="13" t="s">
        <v>371</v>
      </c>
      <c r="E23" s="14" t="s">
        <v>16</v>
      </c>
      <c r="F23" s="76">
        <v>1</v>
      </c>
      <c r="G23" s="21"/>
      <c r="H23" s="56"/>
      <c r="I23" s="56"/>
      <c r="J23" s="56"/>
      <c r="K23" s="56"/>
      <c r="L23" s="56"/>
      <c r="M23" s="56"/>
      <c r="N23" s="56"/>
      <c r="O23" s="56"/>
      <c r="P23" s="56"/>
      <c r="Q23" s="56"/>
      <c r="R23" s="56"/>
      <c r="S23" s="56"/>
      <c r="T23" s="56"/>
    </row>
    <row r="24" spans="1:20" ht="19.5" customHeight="1">
      <c r="A24" s="104" t="s">
        <v>553</v>
      </c>
      <c r="B24" s="104" t="s">
        <v>369</v>
      </c>
      <c r="C24" s="14" t="s">
        <v>372</v>
      </c>
      <c r="D24" s="13" t="s">
        <v>1180</v>
      </c>
      <c r="E24" s="14" t="s">
        <v>17</v>
      </c>
      <c r="F24" s="73" t="s">
        <v>1302</v>
      </c>
      <c r="G24" s="21"/>
      <c r="H24" s="15"/>
      <c r="I24" s="15"/>
      <c r="J24" s="15"/>
      <c r="K24" s="15"/>
      <c r="L24" s="15"/>
      <c r="M24" s="15"/>
      <c r="N24" s="15"/>
      <c r="O24" s="15"/>
      <c r="P24" s="15"/>
      <c r="Q24" s="15"/>
      <c r="R24" s="15"/>
      <c r="S24" s="15"/>
      <c r="T24" s="15"/>
    </row>
    <row r="25" spans="1:20" ht="19.5" customHeight="1">
      <c r="A25" s="104" t="s">
        <v>553</v>
      </c>
      <c r="B25" s="104" t="s">
        <v>369</v>
      </c>
      <c r="C25" s="14" t="s">
        <v>376</v>
      </c>
      <c r="D25" s="13" t="s">
        <v>382</v>
      </c>
      <c r="E25" s="14" t="s">
        <v>17</v>
      </c>
      <c r="F25" s="73" t="s">
        <v>855</v>
      </c>
      <c r="G25" s="21"/>
      <c r="H25" s="15"/>
      <c r="I25" s="15"/>
      <c r="J25" s="15"/>
      <c r="K25" s="15"/>
      <c r="L25" s="15"/>
      <c r="M25" s="15"/>
      <c r="N25" s="15"/>
      <c r="O25" s="15"/>
      <c r="P25" s="15"/>
      <c r="Q25" s="15"/>
      <c r="R25" s="15"/>
      <c r="S25" s="15"/>
      <c r="T25" s="15"/>
    </row>
    <row r="26" spans="1:20" s="2" customFormat="1" ht="19.5" customHeight="1">
      <c r="A26" s="104" t="s">
        <v>553</v>
      </c>
      <c r="B26" s="104" t="s">
        <v>369</v>
      </c>
      <c r="C26" s="14" t="s">
        <v>373</v>
      </c>
      <c r="D26" s="13" t="s">
        <v>383</v>
      </c>
      <c r="E26" s="14" t="s">
        <v>16</v>
      </c>
      <c r="F26" s="73" t="s">
        <v>855</v>
      </c>
      <c r="G26" s="21"/>
      <c r="H26" s="56"/>
      <c r="I26" s="56"/>
      <c r="J26" s="56"/>
      <c r="K26" s="56"/>
      <c r="L26" s="56"/>
      <c r="M26" s="56"/>
      <c r="N26" s="56"/>
      <c r="O26" s="56"/>
      <c r="P26" s="56"/>
      <c r="Q26" s="56"/>
      <c r="R26" s="56"/>
      <c r="S26" s="56"/>
      <c r="T26" s="56"/>
    </row>
    <row r="27" spans="1:20" s="2" customFormat="1" ht="19.5" customHeight="1">
      <c r="A27" s="104" t="s">
        <v>553</v>
      </c>
      <c r="B27" s="104" t="s">
        <v>369</v>
      </c>
      <c r="C27" s="14" t="s">
        <v>372</v>
      </c>
      <c r="D27" s="13" t="s">
        <v>1181</v>
      </c>
      <c r="E27" s="14" t="s">
        <v>17</v>
      </c>
      <c r="F27" s="73" t="s">
        <v>855</v>
      </c>
      <c r="G27" s="21"/>
      <c r="H27" s="15"/>
      <c r="I27" s="15"/>
      <c r="J27" s="15"/>
      <c r="K27" s="15"/>
      <c r="L27" s="15"/>
      <c r="M27" s="15"/>
      <c r="N27" s="15"/>
      <c r="O27" s="15"/>
      <c r="P27" s="15"/>
      <c r="Q27" s="15"/>
      <c r="R27" s="15"/>
      <c r="S27" s="15"/>
      <c r="T27" s="15"/>
    </row>
    <row r="28" spans="1:20" s="2" customFormat="1" ht="19.5" customHeight="1">
      <c r="A28" s="104" t="s">
        <v>553</v>
      </c>
      <c r="B28" s="104" t="s">
        <v>369</v>
      </c>
      <c r="C28" s="14" t="s">
        <v>374</v>
      </c>
      <c r="D28" s="13" t="s">
        <v>384</v>
      </c>
      <c r="E28" s="14" t="s">
        <v>17</v>
      </c>
      <c r="F28" s="73" t="s">
        <v>855</v>
      </c>
      <c r="G28" s="21"/>
      <c r="H28" s="15"/>
      <c r="I28" s="15"/>
      <c r="J28" s="15"/>
      <c r="K28" s="15"/>
      <c r="L28" s="15"/>
      <c r="M28" s="15"/>
      <c r="N28" s="15"/>
      <c r="O28" s="15"/>
      <c r="P28" s="15"/>
      <c r="Q28" s="15"/>
      <c r="R28" s="15"/>
      <c r="S28" s="15"/>
      <c r="T28" s="15"/>
    </row>
    <row r="29" spans="1:20" ht="19.5" customHeight="1">
      <c r="A29" s="104" t="s">
        <v>553</v>
      </c>
      <c r="B29" s="104" t="s">
        <v>369</v>
      </c>
      <c r="C29" s="14" t="s">
        <v>377</v>
      </c>
      <c r="D29" s="13" t="s">
        <v>385</v>
      </c>
      <c r="E29" s="14" t="s">
        <v>16</v>
      </c>
      <c r="F29" s="73" t="s">
        <v>855</v>
      </c>
      <c r="G29" s="21"/>
      <c r="H29" s="56"/>
      <c r="I29" s="56"/>
      <c r="J29" s="56"/>
      <c r="K29" s="56"/>
      <c r="L29" s="56"/>
      <c r="M29" s="56"/>
      <c r="N29" s="56"/>
      <c r="O29" s="56"/>
      <c r="P29" s="56"/>
      <c r="Q29" s="56"/>
      <c r="R29" s="56"/>
      <c r="S29" s="56"/>
      <c r="T29" s="56"/>
    </row>
    <row r="30" spans="1:20" ht="19.5" customHeight="1">
      <c r="A30" s="104" t="s">
        <v>553</v>
      </c>
      <c r="B30" s="104" t="s">
        <v>369</v>
      </c>
      <c r="C30" s="14" t="s">
        <v>372</v>
      </c>
      <c r="D30" s="13" t="s">
        <v>1182</v>
      </c>
      <c r="E30" s="14" t="s">
        <v>17</v>
      </c>
      <c r="F30" s="73" t="s">
        <v>855</v>
      </c>
      <c r="G30" s="21"/>
      <c r="H30" s="15"/>
      <c r="I30" s="15"/>
      <c r="J30" s="15"/>
      <c r="K30" s="15"/>
      <c r="L30" s="15"/>
      <c r="M30" s="15"/>
      <c r="N30" s="15"/>
      <c r="O30" s="15"/>
      <c r="P30" s="15"/>
      <c r="Q30" s="15"/>
      <c r="R30" s="15"/>
      <c r="S30" s="15"/>
      <c r="T30" s="15"/>
    </row>
    <row r="31" spans="1:20" ht="19.5" customHeight="1">
      <c r="A31" s="104" t="s">
        <v>553</v>
      </c>
      <c r="B31" s="104" t="s">
        <v>369</v>
      </c>
      <c r="C31" s="14" t="s">
        <v>378</v>
      </c>
      <c r="D31" s="13" t="s">
        <v>388</v>
      </c>
      <c r="E31" s="14" t="s">
        <v>17</v>
      </c>
      <c r="F31" s="73" t="s">
        <v>855</v>
      </c>
      <c r="G31" s="21"/>
      <c r="H31" s="15"/>
      <c r="I31" s="15"/>
      <c r="J31" s="15"/>
      <c r="K31" s="15"/>
      <c r="L31" s="15"/>
      <c r="M31" s="15"/>
      <c r="N31" s="15"/>
      <c r="O31" s="15"/>
      <c r="P31" s="15"/>
      <c r="Q31" s="15"/>
      <c r="R31" s="15"/>
      <c r="S31" s="15"/>
      <c r="T31" s="15"/>
    </row>
    <row r="32" spans="1:20" ht="19.5" customHeight="1">
      <c r="A32" s="104" t="s">
        <v>553</v>
      </c>
      <c r="B32" s="104" t="s">
        <v>369</v>
      </c>
      <c r="C32" s="14" t="s">
        <v>379</v>
      </c>
      <c r="D32" s="13" t="s">
        <v>389</v>
      </c>
      <c r="E32" s="14" t="s">
        <v>16</v>
      </c>
      <c r="F32" s="76" t="s">
        <v>855</v>
      </c>
      <c r="G32" s="21"/>
      <c r="H32" s="56"/>
      <c r="I32" s="56"/>
      <c r="J32" s="56"/>
      <c r="K32" s="56"/>
      <c r="L32" s="56"/>
      <c r="M32" s="56"/>
      <c r="N32" s="56"/>
      <c r="O32" s="56"/>
      <c r="P32" s="56"/>
      <c r="Q32" s="56"/>
      <c r="R32" s="56"/>
      <c r="S32" s="56"/>
      <c r="T32" s="56"/>
    </row>
    <row r="33" spans="1:22" ht="19.5" customHeight="1">
      <c r="A33" s="104" t="s">
        <v>553</v>
      </c>
      <c r="B33" s="104" t="s">
        <v>369</v>
      </c>
      <c r="C33" s="14" t="s">
        <v>372</v>
      </c>
      <c r="D33" s="13" t="s">
        <v>1183</v>
      </c>
      <c r="E33" s="14" t="s">
        <v>17</v>
      </c>
      <c r="F33" s="73" t="s">
        <v>855</v>
      </c>
      <c r="G33" s="21"/>
      <c r="H33" s="15"/>
      <c r="I33" s="15"/>
      <c r="J33" s="15"/>
      <c r="K33" s="15"/>
      <c r="L33" s="15"/>
      <c r="M33" s="15"/>
      <c r="N33" s="15"/>
      <c r="O33" s="15"/>
      <c r="P33" s="15"/>
      <c r="Q33" s="15"/>
      <c r="R33" s="15"/>
      <c r="S33" s="15"/>
      <c r="T33" s="15"/>
    </row>
    <row r="34" spans="1:22" ht="19.5" customHeight="1">
      <c r="A34" s="104" t="s">
        <v>553</v>
      </c>
      <c r="B34" s="104" t="s">
        <v>369</v>
      </c>
      <c r="C34" s="14" t="s">
        <v>380</v>
      </c>
      <c r="D34" s="13" t="s">
        <v>386</v>
      </c>
      <c r="E34" s="14" t="s">
        <v>17</v>
      </c>
      <c r="F34" s="73" t="s">
        <v>855</v>
      </c>
      <c r="G34" s="21"/>
      <c r="H34" s="15"/>
      <c r="I34" s="15"/>
      <c r="J34" s="15"/>
      <c r="K34" s="15"/>
      <c r="L34" s="15"/>
      <c r="M34" s="15"/>
      <c r="N34" s="15"/>
      <c r="O34" s="15"/>
      <c r="P34" s="15"/>
      <c r="Q34" s="15"/>
      <c r="R34" s="15"/>
      <c r="S34" s="15"/>
      <c r="T34" s="15"/>
    </row>
    <row r="35" spans="1:22" ht="19.5" customHeight="1">
      <c r="A35" s="104" t="s">
        <v>553</v>
      </c>
      <c r="B35" s="104" t="s">
        <v>369</v>
      </c>
      <c r="C35" s="14" t="s">
        <v>381</v>
      </c>
      <c r="D35" s="13" t="s">
        <v>387</v>
      </c>
      <c r="E35" s="14" t="s">
        <v>16</v>
      </c>
      <c r="F35" s="76" t="s">
        <v>855</v>
      </c>
      <c r="G35" s="21"/>
      <c r="H35" s="56"/>
      <c r="I35" s="56"/>
      <c r="J35" s="56"/>
      <c r="K35" s="56"/>
      <c r="L35" s="56"/>
      <c r="M35" s="56"/>
      <c r="N35" s="56"/>
      <c r="O35" s="56"/>
      <c r="P35" s="56"/>
      <c r="Q35" s="56"/>
      <c r="R35" s="56"/>
      <c r="S35" s="56"/>
      <c r="T35" s="56"/>
    </row>
    <row r="36" spans="1:22" ht="19.5" customHeight="1">
      <c r="A36" s="104" t="s">
        <v>553</v>
      </c>
      <c r="B36" s="104" t="s">
        <v>369</v>
      </c>
      <c r="C36" s="14" t="s">
        <v>372</v>
      </c>
      <c r="D36" s="13" t="s">
        <v>1184</v>
      </c>
      <c r="E36" s="14" t="s">
        <v>17</v>
      </c>
      <c r="F36" s="73" t="s">
        <v>855</v>
      </c>
      <c r="G36" s="21"/>
      <c r="H36" s="15"/>
      <c r="I36" s="15"/>
      <c r="J36" s="15"/>
      <c r="K36" s="15"/>
      <c r="L36" s="15"/>
      <c r="M36" s="15"/>
      <c r="N36" s="15"/>
      <c r="O36" s="15"/>
      <c r="P36" s="15"/>
      <c r="Q36" s="15"/>
      <c r="R36" s="15"/>
      <c r="S36" s="15"/>
      <c r="T36" s="15"/>
    </row>
    <row r="37" spans="1:22" ht="19.5" customHeight="1">
      <c r="A37" s="117" t="s">
        <v>553</v>
      </c>
      <c r="B37" s="116" t="s">
        <v>520</v>
      </c>
      <c r="C37" s="102" t="s">
        <v>521</v>
      </c>
      <c r="D37" s="13" t="s">
        <v>522</v>
      </c>
      <c r="E37" s="14" t="s">
        <v>17</v>
      </c>
      <c r="F37" s="73" t="s">
        <v>855</v>
      </c>
      <c r="G37" s="21"/>
      <c r="H37" s="15"/>
      <c r="I37" s="15"/>
      <c r="J37" s="15"/>
      <c r="K37" s="15"/>
      <c r="L37" s="15"/>
      <c r="M37" s="15"/>
      <c r="N37" s="15"/>
      <c r="O37" s="15"/>
      <c r="P37" s="15"/>
      <c r="Q37" s="15"/>
      <c r="R37" s="15"/>
      <c r="S37" s="15"/>
      <c r="T37" s="15"/>
    </row>
    <row r="38" spans="1:22" ht="19.5" customHeight="1">
      <c r="A38" s="117" t="s">
        <v>553</v>
      </c>
      <c r="B38" s="107" t="s">
        <v>523</v>
      </c>
      <c r="C38" s="102" t="s">
        <v>524</v>
      </c>
      <c r="D38" s="13" t="s">
        <v>525</v>
      </c>
      <c r="E38" s="14" t="s">
        <v>16</v>
      </c>
      <c r="F38" s="76">
        <v>0</v>
      </c>
      <c r="G38" s="21"/>
      <c r="H38" s="56"/>
      <c r="I38" s="56"/>
      <c r="J38" s="56"/>
      <c r="K38" s="56"/>
      <c r="L38" s="56"/>
      <c r="M38" s="56"/>
      <c r="N38" s="56"/>
      <c r="O38" s="56"/>
      <c r="P38" s="56"/>
      <c r="Q38" s="56"/>
      <c r="R38" s="56"/>
      <c r="S38" s="56"/>
      <c r="T38" s="56"/>
    </row>
    <row r="39" spans="1:22" ht="19.5" customHeight="1">
      <c r="A39" s="104" t="s">
        <v>553</v>
      </c>
      <c r="B39" s="105" t="s">
        <v>526</v>
      </c>
      <c r="C39" s="14" t="s">
        <v>527</v>
      </c>
      <c r="D39" s="13" t="s">
        <v>528</v>
      </c>
      <c r="E39" s="14" t="s">
        <v>16</v>
      </c>
      <c r="F39" s="76">
        <v>0.3</v>
      </c>
      <c r="G39" s="21"/>
      <c r="H39" s="56"/>
      <c r="I39" s="56"/>
      <c r="J39" s="56"/>
      <c r="K39" s="56"/>
      <c r="L39" s="56"/>
      <c r="M39" s="56"/>
      <c r="N39" s="56"/>
      <c r="O39" s="56"/>
      <c r="P39" s="56"/>
      <c r="Q39" s="56"/>
      <c r="R39" s="56"/>
      <c r="S39" s="56"/>
      <c r="T39" s="56"/>
    </row>
    <row r="40" spans="1:22" ht="19.5" customHeight="1">
      <c r="A40" s="104" t="s">
        <v>553</v>
      </c>
      <c r="B40" s="104" t="s">
        <v>526</v>
      </c>
      <c r="C40" s="14" t="s">
        <v>419</v>
      </c>
      <c r="D40" s="13" t="s">
        <v>529</v>
      </c>
      <c r="E40" s="14" t="s">
        <v>18</v>
      </c>
      <c r="F40" s="73" t="s">
        <v>429</v>
      </c>
      <c r="G40" s="21"/>
      <c r="H40" s="15"/>
      <c r="I40" s="15"/>
      <c r="J40" s="15"/>
      <c r="K40" s="15"/>
      <c r="L40" s="15"/>
      <c r="M40" s="15"/>
      <c r="N40" s="15"/>
      <c r="O40" s="15"/>
      <c r="P40" s="15"/>
      <c r="Q40" s="15"/>
      <c r="R40" s="15"/>
      <c r="S40" s="15"/>
      <c r="T40" s="15"/>
    </row>
    <row r="41" spans="1:22" ht="19.5" customHeight="1">
      <c r="A41" s="106" t="s">
        <v>553</v>
      </c>
      <c r="B41" s="106" t="s">
        <v>526</v>
      </c>
      <c r="C41" s="112" t="s">
        <v>530</v>
      </c>
      <c r="D41" s="113" t="s">
        <v>1395</v>
      </c>
      <c r="E41" s="112" t="s">
        <v>18</v>
      </c>
      <c r="F41" s="124" t="s">
        <v>603</v>
      </c>
      <c r="G41" s="202"/>
      <c r="H41" s="125"/>
      <c r="I41" s="125"/>
      <c r="J41" s="125"/>
      <c r="K41" s="125"/>
      <c r="L41" s="125"/>
      <c r="M41" s="125"/>
      <c r="N41" s="125"/>
      <c r="O41" s="125"/>
      <c r="P41" s="125"/>
      <c r="Q41" s="125"/>
      <c r="R41" s="125"/>
      <c r="S41" s="125"/>
      <c r="T41" s="125"/>
    </row>
    <row r="42" spans="1:22" s="2" customFormat="1" ht="19.5" customHeight="1">
      <c r="A42" s="105" t="s">
        <v>542</v>
      </c>
      <c r="B42" s="105" t="s">
        <v>1193</v>
      </c>
      <c r="C42" s="101" t="s">
        <v>394</v>
      </c>
      <c r="D42" s="109" t="s">
        <v>397</v>
      </c>
      <c r="E42" s="101" t="s">
        <v>34</v>
      </c>
      <c r="F42" s="242">
        <f>IF(F43+F44=0, "", F43+F44)</f>
        <v>3340</v>
      </c>
      <c r="G42" s="243"/>
      <c r="H42" s="244" t="str">
        <f>IF(H43+H44=0, "", H43+H44)</f>
        <v/>
      </c>
      <c r="I42" s="244" t="str">
        <f>IF(I43+I44=0, "", I43+I44)</f>
        <v/>
      </c>
      <c r="J42" s="244" t="str">
        <f t="shared" ref="J42:Q42" si="4">IF(J43+J44=0, "", J43+J44)</f>
        <v/>
      </c>
      <c r="K42" s="244" t="str">
        <f t="shared" si="4"/>
        <v/>
      </c>
      <c r="L42" s="244" t="str">
        <f t="shared" si="4"/>
        <v/>
      </c>
      <c r="M42" s="244" t="str">
        <f t="shared" si="4"/>
        <v/>
      </c>
      <c r="N42" s="244" t="str">
        <f t="shared" si="4"/>
        <v/>
      </c>
      <c r="O42" s="244" t="str">
        <f t="shared" si="4"/>
        <v/>
      </c>
      <c r="P42" s="244" t="str">
        <f t="shared" si="4"/>
        <v/>
      </c>
      <c r="Q42" s="244" t="str">
        <f t="shared" si="4"/>
        <v/>
      </c>
      <c r="R42" s="200"/>
      <c r="S42" s="200"/>
      <c r="T42" s="200"/>
      <c r="U42" s="1"/>
      <c r="V42" s="1"/>
    </row>
    <row r="43" spans="1:22" s="2" customFormat="1" ht="19.5" customHeight="1">
      <c r="A43" s="104" t="s">
        <v>542</v>
      </c>
      <c r="B43" s="104" t="s">
        <v>1193</v>
      </c>
      <c r="C43" s="14" t="s">
        <v>395</v>
      </c>
      <c r="D43" s="13" t="s">
        <v>398</v>
      </c>
      <c r="E43" s="14" t="s">
        <v>34</v>
      </c>
      <c r="F43" s="74">
        <v>2450</v>
      </c>
      <c r="G43" s="65"/>
      <c r="H43" s="61"/>
      <c r="I43" s="61"/>
      <c r="J43" s="61"/>
      <c r="K43" s="61"/>
      <c r="L43" s="61"/>
      <c r="M43" s="61"/>
      <c r="N43" s="61"/>
      <c r="O43" s="61"/>
      <c r="P43" s="61"/>
      <c r="Q43" s="61"/>
      <c r="R43" s="21"/>
      <c r="S43" s="21"/>
      <c r="T43" s="21"/>
      <c r="U43" s="1"/>
      <c r="V43" s="1"/>
    </row>
    <row r="44" spans="1:22" s="2" customFormat="1" ht="19.5" customHeight="1">
      <c r="A44" s="104" t="s">
        <v>542</v>
      </c>
      <c r="B44" s="104" t="s">
        <v>1193</v>
      </c>
      <c r="C44" s="14" t="s">
        <v>396</v>
      </c>
      <c r="D44" s="13" t="s">
        <v>399</v>
      </c>
      <c r="E44" s="14" t="s">
        <v>34</v>
      </c>
      <c r="F44" s="74">
        <v>890</v>
      </c>
      <c r="G44" s="65"/>
      <c r="H44" s="61"/>
      <c r="I44" s="61"/>
      <c r="J44" s="61"/>
      <c r="K44" s="61"/>
      <c r="L44" s="61"/>
      <c r="M44" s="61"/>
      <c r="N44" s="61"/>
      <c r="O44" s="61"/>
      <c r="P44" s="61"/>
      <c r="Q44" s="61"/>
      <c r="R44" s="21"/>
      <c r="S44" s="21"/>
      <c r="T44" s="21"/>
      <c r="U44" s="1"/>
      <c r="V44" s="1"/>
    </row>
    <row r="45" spans="1:22" ht="19.5" customHeight="1">
      <c r="A45" s="104" t="s">
        <v>542</v>
      </c>
      <c r="B45" s="104" t="s">
        <v>1193</v>
      </c>
      <c r="C45" s="14" t="s">
        <v>64</v>
      </c>
      <c r="D45" s="13" t="s">
        <v>1373</v>
      </c>
      <c r="E45" s="14" t="s">
        <v>405</v>
      </c>
      <c r="F45" s="81">
        <v>5000</v>
      </c>
      <c r="G45" s="97" t="str">
        <f>IF(MAX(H42:Q42)=0, "", MAX(H42:Q42))</f>
        <v/>
      </c>
      <c r="H45" s="21"/>
      <c r="I45" s="21"/>
      <c r="J45" s="21"/>
      <c r="K45" s="21"/>
      <c r="L45" s="21"/>
      <c r="M45" s="21"/>
      <c r="N45" s="21"/>
      <c r="O45" s="21"/>
      <c r="P45" s="21"/>
      <c r="Q45" s="21"/>
      <c r="R45" s="21"/>
      <c r="S45" s="21"/>
      <c r="T45" s="21"/>
    </row>
    <row r="46" spans="1:22" ht="19.5" customHeight="1">
      <c r="A46" s="104" t="s">
        <v>542</v>
      </c>
      <c r="B46" s="104" t="s">
        <v>1193</v>
      </c>
      <c r="C46" s="14" t="s">
        <v>1307</v>
      </c>
      <c r="D46" s="13" t="s">
        <v>1374</v>
      </c>
      <c r="E46" s="14" t="s">
        <v>405</v>
      </c>
      <c r="F46" s="81">
        <f>IF(F57=0, "", F57)</f>
        <v>4000</v>
      </c>
      <c r="G46" s="26"/>
      <c r="H46" s="26"/>
      <c r="I46" s="26"/>
      <c r="J46" s="26"/>
      <c r="K46" s="26"/>
      <c r="L46" s="26"/>
      <c r="M46" s="26"/>
      <c r="N46" s="26"/>
      <c r="O46" s="26"/>
      <c r="P46" s="26"/>
      <c r="Q46" s="26"/>
      <c r="R46" s="97" t="str">
        <f>IF(R57=0, "", R57)</f>
        <v/>
      </c>
      <c r="S46" s="97" t="str">
        <f>IF(S57=0, "", S57)</f>
        <v/>
      </c>
      <c r="T46" s="97" t="str">
        <f>IF(T57=0, "", T57)</f>
        <v/>
      </c>
    </row>
    <row r="47" spans="1:22" ht="19.5" customHeight="1">
      <c r="A47" s="104" t="s">
        <v>542</v>
      </c>
      <c r="B47" s="104" t="s">
        <v>1193</v>
      </c>
      <c r="C47" s="18" t="s">
        <v>1308</v>
      </c>
      <c r="D47" s="13" t="s">
        <v>1309</v>
      </c>
      <c r="E47" s="14" t="s">
        <v>34</v>
      </c>
      <c r="F47" s="81">
        <v>8000</v>
      </c>
      <c r="G47" s="21"/>
      <c r="H47" s="21"/>
      <c r="I47" s="21"/>
      <c r="J47" s="21"/>
      <c r="K47" s="26"/>
      <c r="L47" s="26"/>
      <c r="M47" s="26"/>
      <c r="N47" s="26"/>
      <c r="O47" s="26"/>
      <c r="P47" s="26"/>
      <c r="Q47" s="26"/>
      <c r="R47" s="27"/>
      <c r="S47" s="27"/>
      <c r="T47" s="27"/>
    </row>
    <row r="48" spans="1:22" ht="19.5" customHeight="1">
      <c r="A48" s="104" t="s">
        <v>542</v>
      </c>
      <c r="B48" s="104" t="s">
        <v>1193</v>
      </c>
      <c r="C48" s="14" t="s">
        <v>65</v>
      </c>
      <c r="D48" s="13" t="s">
        <v>1056</v>
      </c>
      <c r="E48" s="14" t="s">
        <v>34</v>
      </c>
      <c r="F48" s="81">
        <v>4000</v>
      </c>
      <c r="G48" s="21"/>
      <c r="H48" s="21"/>
      <c r="I48" s="21"/>
      <c r="J48" s="21"/>
      <c r="K48" s="26"/>
      <c r="L48" s="26"/>
      <c r="M48" s="26"/>
      <c r="N48" s="26"/>
      <c r="O48" s="26"/>
      <c r="P48" s="26"/>
      <c r="Q48" s="26"/>
      <c r="R48" s="27"/>
      <c r="S48" s="27"/>
      <c r="T48" s="27"/>
    </row>
    <row r="49" spans="1:20" ht="19.5" customHeight="1">
      <c r="A49" s="104" t="s">
        <v>542</v>
      </c>
      <c r="B49" s="104" t="s">
        <v>1193</v>
      </c>
      <c r="C49" s="14" t="s">
        <v>13</v>
      </c>
      <c r="D49" s="13" t="s">
        <v>1310</v>
      </c>
      <c r="E49" s="14" t="s">
        <v>16</v>
      </c>
      <c r="F49" s="84">
        <f>IFERROR(F48/F57, "")</f>
        <v>1</v>
      </c>
      <c r="G49" s="21"/>
      <c r="H49" s="21"/>
      <c r="I49" s="21"/>
      <c r="J49" s="21"/>
      <c r="K49" s="21"/>
      <c r="L49" s="21"/>
      <c r="M49" s="21"/>
      <c r="N49" s="21"/>
      <c r="O49" s="21"/>
      <c r="P49" s="21"/>
      <c r="Q49" s="21"/>
      <c r="R49" s="96" t="str">
        <f>IFERROR(R48/R57, "")</f>
        <v/>
      </c>
      <c r="S49" s="96" t="str">
        <f>IFERROR(S48/S57, "")</f>
        <v/>
      </c>
      <c r="T49" s="96" t="str">
        <f>IFERROR(T48/T57, "")</f>
        <v/>
      </c>
    </row>
    <row r="50" spans="1:20" ht="19.5" customHeight="1">
      <c r="A50" s="117" t="s">
        <v>542</v>
      </c>
      <c r="B50" s="116" t="s">
        <v>1194</v>
      </c>
      <c r="C50" s="102" t="s">
        <v>359</v>
      </c>
      <c r="D50" s="13" t="s">
        <v>1046</v>
      </c>
      <c r="E50" s="14" t="s">
        <v>406</v>
      </c>
      <c r="F50" s="81">
        <v>7</v>
      </c>
      <c r="G50" s="21"/>
      <c r="H50" s="27"/>
      <c r="I50" s="27"/>
      <c r="J50" s="27"/>
      <c r="K50" s="27"/>
      <c r="L50" s="27"/>
      <c r="M50" s="27"/>
      <c r="N50" s="27"/>
      <c r="O50" s="27"/>
      <c r="P50" s="27"/>
      <c r="Q50" s="27"/>
      <c r="R50" s="27"/>
      <c r="S50" s="27"/>
      <c r="T50" s="27"/>
    </row>
    <row r="51" spans="1:20" ht="19.5" customHeight="1">
      <c r="A51" s="117" t="s">
        <v>542</v>
      </c>
      <c r="B51" s="107" t="s">
        <v>1194</v>
      </c>
      <c r="C51" s="102" t="s">
        <v>63</v>
      </c>
      <c r="D51" s="13" t="s">
        <v>1047</v>
      </c>
      <c r="E51" s="14" t="s">
        <v>407</v>
      </c>
      <c r="F51" s="81">
        <v>3</v>
      </c>
      <c r="G51" s="21"/>
      <c r="H51" s="27"/>
      <c r="I51" s="27"/>
      <c r="J51" s="27"/>
      <c r="K51" s="27"/>
      <c r="L51" s="27"/>
      <c r="M51" s="27"/>
      <c r="N51" s="27"/>
      <c r="O51" s="27"/>
      <c r="P51" s="27"/>
      <c r="Q51" s="27"/>
      <c r="R51" s="27"/>
      <c r="S51" s="27"/>
      <c r="T51" s="27"/>
    </row>
    <row r="52" spans="1:20" ht="19.5" customHeight="1">
      <c r="A52" s="104" t="s">
        <v>542</v>
      </c>
      <c r="B52" s="105" t="s">
        <v>1196</v>
      </c>
      <c r="C52" s="14" t="s">
        <v>1205</v>
      </c>
      <c r="D52" s="13" t="s">
        <v>1311</v>
      </c>
      <c r="E52" s="14" t="s">
        <v>16</v>
      </c>
      <c r="F52" s="84">
        <v>0</v>
      </c>
      <c r="G52" s="21"/>
      <c r="H52" s="24"/>
      <c r="I52" s="24"/>
      <c r="J52" s="24"/>
      <c r="K52" s="24"/>
      <c r="L52" s="24"/>
      <c r="M52" s="24"/>
      <c r="N52" s="24"/>
      <c r="O52" s="24"/>
      <c r="P52" s="24"/>
      <c r="Q52" s="24"/>
      <c r="R52" s="24"/>
      <c r="S52" s="24"/>
      <c r="T52" s="24"/>
    </row>
    <row r="53" spans="1:20" ht="19.5" customHeight="1">
      <c r="A53" s="104" t="s">
        <v>542</v>
      </c>
      <c r="B53" s="104" t="s">
        <v>1196</v>
      </c>
      <c r="C53" s="14" t="s">
        <v>531</v>
      </c>
      <c r="D53" s="13" t="s">
        <v>532</v>
      </c>
      <c r="E53" s="14" t="s">
        <v>344</v>
      </c>
      <c r="F53" s="81">
        <v>15</v>
      </c>
      <c r="G53" s="21"/>
      <c r="H53" s="27"/>
      <c r="I53" s="27"/>
      <c r="J53" s="27"/>
      <c r="K53" s="27"/>
      <c r="L53" s="27"/>
      <c r="M53" s="27"/>
      <c r="N53" s="27"/>
      <c r="O53" s="27"/>
      <c r="P53" s="27"/>
      <c r="Q53" s="27"/>
      <c r="R53" s="27"/>
      <c r="S53" s="27"/>
      <c r="T53" s="27"/>
    </row>
    <row r="54" spans="1:20" ht="19.5" customHeight="1">
      <c r="A54" s="104" t="s">
        <v>542</v>
      </c>
      <c r="B54" s="104" t="s">
        <v>1196</v>
      </c>
      <c r="C54" s="14" t="s">
        <v>533</v>
      </c>
      <c r="D54" s="13" t="s">
        <v>534</v>
      </c>
      <c r="E54" s="14" t="s">
        <v>18</v>
      </c>
      <c r="F54" s="73" t="s">
        <v>500</v>
      </c>
      <c r="G54" s="21"/>
      <c r="H54" s="15"/>
      <c r="I54" s="15"/>
      <c r="J54" s="15"/>
      <c r="K54" s="15"/>
      <c r="L54" s="15"/>
      <c r="M54" s="15"/>
      <c r="N54" s="15"/>
      <c r="O54" s="15"/>
      <c r="P54" s="15"/>
      <c r="Q54" s="15"/>
      <c r="R54" s="15"/>
      <c r="S54" s="15"/>
      <c r="T54" s="15"/>
    </row>
    <row r="55" spans="1:20" ht="19.5" customHeight="1">
      <c r="A55" s="104" t="s">
        <v>542</v>
      </c>
      <c r="B55" s="104" t="s">
        <v>1196</v>
      </c>
      <c r="C55" s="116" t="s">
        <v>535</v>
      </c>
      <c r="D55" s="115" t="s">
        <v>536</v>
      </c>
      <c r="E55" s="116" t="s">
        <v>537</v>
      </c>
      <c r="F55" s="237">
        <v>15</v>
      </c>
      <c r="G55" s="205"/>
      <c r="H55" s="265"/>
      <c r="I55" s="265"/>
      <c r="J55" s="265"/>
      <c r="K55" s="265"/>
      <c r="L55" s="265"/>
      <c r="M55" s="265"/>
      <c r="N55" s="265"/>
      <c r="O55" s="265"/>
      <c r="P55" s="265"/>
      <c r="Q55" s="265"/>
      <c r="R55" s="265"/>
      <c r="S55" s="265"/>
      <c r="T55" s="265"/>
    </row>
    <row r="56" spans="1:20" ht="19.5" customHeight="1">
      <c r="A56" s="266" t="s">
        <v>568</v>
      </c>
      <c r="B56" s="266" t="s">
        <v>131</v>
      </c>
      <c r="C56" s="267" t="s">
        <v>1307</v>
      </c>
      <c r="D56" s="180" t="s">
        <v>1312</v>
      </c>
      <c r="E56" s="266" t="s">
        <v>34</v>
      </c>
      <c r="F56" s="268">
        <v>0</v>
      </c>
      <c r="G56" s="269"/>
      <c r="H56" s="270"/>
      <c r="I56" s="270"/>
      <c r="J56" s="270"/>
      <c r="K56" s="270"/>
      <c r="L56" s="270"/>
      <c r="M56" s="270"/>
      <c r="N56" s="270"/>
      <c r="O56" s="270"/>
      <c r="P56" s="270"/>
      <c r="Q56" s="270"/>
      <c r="R56" s="270"/>
      <c r="S56" s="270"/>
      <c r="T56" s="270"/>
    </row>
    <row r="57" spans="1:20" ht="19.5" customHeight="1">
      <c r="A57" s="105" t="s">
        <v>898</v>
      </c>
      <c r="B57" s="105" t="s">
        <v>131</v>
      </c>
      <c r="C57" s="105" t="str">
        <f>C56</f>
        <v>国内製作費</v>
      </c>
      <c r="D57" s="227" t="str">
        <f>D56</f>
        <v>作品の国内製作費（補助対象経費ではなく、全ての期間に発生する総経費）</v>
      </c>
      <c r="E57" s="105" t="s">
        <v>34</v>
      </c>
      <c r="F57" s="228">
        <v>4000</v>
      </c>
      <c r="G57" s="262"/>
      <c r="H57" s="270"/>
      <c r="I57" s="270"/>
      <c r="J57" s="270"/>
      <c r="K57" s="270"/>
      <c r="L57" s="270"/>
      <c r="M57" s="270"/>
      <c r="N57" s="270"/>
      <c r="O57" s="270"/>
      <c r="P57" s="270"/>
      <c r="Q57" s="270"/>
      <c r="R57" s="271"/>
      <c r="S57" s="271"/>
      <c r="T57" s="271"/>
    </row>
    <row r="58" spans="1:20" ht="19.5" customHeight="1">
      <c r="A58" s="103" t="s">
        <v>25</v>
      </c>
      <c r="B58" s="103" t="s">
        <v>541</v>
      </c>
      <c r="C58" s="110" t="s">
        <v>578</v>
      </c>
      <c r="D58" s="111" t="s">
        <v>576</v>
      </c>
      <c r="E58" s="110" t="s">
        <v>34</v>
      </c>
      <c r="F58" s="249">
        <v>3000</v>
      </c>
      <c r="G58" s="250"/>
      <c r="H58" s="250"/>
      <c r="I58" s="250"/>
      <c r="J58" s="250"/>
      <c r="K58" s="250"/>
      <c r="L58" s="250"/>
      <c r="M58" s="250"/>
      <c r="N58" s="250"/>
      <c r="O58" s="250"/>
      <c r="P58" s="250"/>
      <c r="Q58" s="250"/>
      <c r="R58" s="272"/>
      <c r="S58" s="272"/>
      <c r="T58" s="272"/>
    </row>
    <row r="59" spans="1:20" ht="19.5" customHeight="1">
      <c r="A59" s="117" t="s">
        <v>25</v>
      </c>
      <c r="B59" s="116" t="s">
        <v>31</v>
      </c>
      <c r="C59" s="102" t="s">
        <v>27</v>
      </c>
      <c r="D59" s="25" t="s">
        <v>571</v>
      </c>
      <c r="E59" s="14" t="s">
        <v>35</v>
      </c>
      <c r="F59" s="83">
        <v>0.5</v>
      </c>
      <c r="G59" s="21"/>
      <c r="H59" s="21"/>
      <c r="I59" s="21"/>
      <c r="J59" s="21"/>
      <c r="K59" s="21"/>
      <c r="L59" s="21"/>
      <c r="M59" s="21"/>
      <c r="N59" s="21"/>
      <c r="O59" s="21"/>
      <c r="P59" s="21"/>
      <c r="Q59" s="21"/>
      <c r="R59" s="95">
        <v>0.5</v>
      </c>
      <c r="S59" s="95">
        <v>0.5</v>
      </c>
      <c r="T59" s="95">
        <v>0.5</v>
      </c>
    </row>
    <row r="60" spans="1:20" ht="19.5" customHeight="1">
      <c r="A60" s="117" t="s">
        <v>25</v>
      </c>
      <c r="B60" s="104" t="s">
        <v>31</v>
      </c>
      <c r="C60" s="102" t="s">
        <v>1215</v>
      </c>
      <c r="D60" s="25" t="s">
        <v>1293</v>
      </c>
      <c r="E60" s="14" t="s">
        <v>405</v>
      </c>
      <c r="F60" s="81">
        <v>1500</v>
      </c>
      <c r="G60" s="97">
        <v>1500</v>
      </c>
      <c r="H60" s="21"/>
      <c r="I60" s="21"/>
      <c r="J60" s="21"/>
      <c r="K60" s="21"/>
      <c r="L60" s="21"/>
      <c r="M60" s="21"/>
      <c r="N60" s="21"/>
      <c r="O60" s="21"/>
      <c r="P60" s="21"/>
      <c r="Q60" s="21"/>
      <c r="R60" s="97">
        <v>1500</v>
      </c>
      <c r="S60" s="97">
        <v>1500</v>
      </c>
      <c r="T60" s="97">
        <v>1500</v>
      </c>
    </row>
    <row r="61" spans="1:20" ht="19.5" customHeight="1">
      <c r="A61" s="135" t="s">
        <v>25</v>
      </c>
      <c r="B61" s="106" t="s">
        <v>31</v>
      </c>
      <c r="C61" s="241" t="s">
        <v>31</v>
      </c>
      <c r="D61" s="113" t="s">
        <v>1250</v>
      </c>
      <c r="E61" s="112" t="s">
        <v>34</v>
      </c>
      <c r="F61" s="210">
        <f>IF(F58*F59=0, "", F58*F59)</f>
        <v>1500</v>
      </c>
      <c r="G61" s="202"/>
      <c r="H61" s="202"/>
      <c r="I61" s="202"/>
      <c r="J61" s="202"/>
      <c r="K61" s="202"/>
      <c r="L61" s="252"/>
      <c r="M61" s="252"/>
      <c r="N61" s="252"/>
      <c r="O61" s="252"/>
      <c r="P61" s="252"/>
      <c r="Q61" s="252"/>
      <c r="R61" s="211" t="str">
        <f>IF(R58*R59=0, "", R58*R59)</f>
        <v/>
      </c>
      <c r="S61" s="211" t="str">
        <f>IF(S58*S59=0, "", S58*S59)</f>
        <v/>
      </c>
      <c r="T61" s="211" t="str">
        <f>IF(T58*T59=0, "", T58*T59)</f>
        <v/>
      </c>
    </row>
    <row r="62" spans="1:20" ht="19.5" customHeight="1">
      <c r="A62" s="279" t="s">
        <v>32</v>
      </c>
      <c r="B62" s="103" t="s">
        <v>1210</v>
      </c>
      <c r="C62" s="280" t="s">
        <v>28</v>
      </c>
      <c r="D62" s="180" t="s">
        <v>570</v>
      </c>
      <c r="E62" s="266" t="s">
        <v>16</v>
      </c>
      <c r="F62" s="273">
        <f>IFERROR((F57-F56)/F$61, "")</f>
        <v>2.6666666666666665</v>
      </c>
      <c r="G62" s="274"/>
      <c r="H62" s="275"/>
      <c r="I62" s="275"/>
      <c r="J62" s="275"/>
      <c r="K62" s="275"/>
      <c r="L62" s="275"/>
      <c r="M62" s="275"/>
      <c r="N62" s="275"/>
      <c r="O62" s="275"/>
      <c r="P62" s="275"/>
      <c r="Q62" s="275"/>
      <c r="R62" s="276" t="str">
        <f>IFERROR((R57-R56)/R$61, "")</f>
        <v/>
      </c>
      <c r="S62" s="276" t="str">
        <f>IFERROR((S57-S56)/S$61, "")</f>
        <v/>
      </c>
      <c r="T62" s="276" t="str">
        <f>IFERROR((T57-T56)/T$61, "")</f>
        <v/>
      </c>
    </row>
    <row r="63" spans="1:20" ht="19.5" customHeight="1">
      <c r="A63" s="182" t="s">
        <v>609</v>
      </c>
      <c r="B63" s="103" t="s">
        <v>1108</v>
      </c>
      <c r="C63" s="108" t="s">
        <v>606</v>
      </c>
      <c r="D63" s="109" t="s">
        <v>615</v>
      </c>
      <c r="E63" s="101" t="s">
        <v>1108</v>
      </c>
      <c r="F63" s="200"/>
      <c r="G63" s="200"/>
      <c r="H63" s="200"/>
      <c r="I63" s="200"/>
      <c r="J63" s="200"/>
      <c r="K63" s="200"/>
      <c r="L63" s="200"/>
      <c r="M63" s="200"/>
      <c r="N63" s="200"/>
      <c r="O63" s="200"/>
      <c r="P63" s="200"/>
      <c r="Q63" s="200"/>
      <c r="R63" s="200"/>
      <c r="S63" s="200"/>
      <c r="T63" s="200"/>
    </row>
    <row r="64" spans="1:20" ht="19.5" customHeight="1">
      <c r="A64" s="104" t="s">
        <v>609</v>
      </c>
      <c r="B64" s="104" t="s">
        <v>1108</v>
      </c>
      <c r="C64" s="14" t="s">
        <v>607</v>
      </c>
      <c r="D64" s="13" t="s">
        <v>615</v>
      </c>
      <c r="E64" s="14" t="s">
        <v>1108</v>
      </c>
      <c r="F64" s="21"/>
      <c r="G64" s="21"/>
      <c r="H64" s="21"/>
      <c r="I64" s="21"/>
      <c r="J64" s="21"/>
      <c r="K64" s="21"/>
      <c r="L64" s="21"/>
      <c r="M64" s="21"/>
      <c r="N64" s="21"/>
      <c r="O64" s="21"/>
      <c r="P64" s="21"/>
      <c r="Q64" s="21"/>
      <c r="R64" s="21"/>
      <c r="S64" s="21"/>
      <c r="T64" s="21"/>
    </row>
    <row r="65" spans="1:20" ht="19.5" customHeight="1">
      <c r="A65" s="117" t="s">
        <v>609</v>
      </c>
      <c r="B65" s="116" t="s">
        <v>608</v>
      </c>
      <c r="C65" s="102" t="s">
        <v>610</v>
      </c>
      <c r="D65" s="13" t="s">
        <v>615</v>
      </c>
      <c r="E65" s="14" t="s">
        <v>613</v>
      </c>
      <c r="F65" s="21"/>
      <c r="G65" s="21"/>
      <c r="H65" s="21"/>
      <c r="I65" s="21"/>
      <c r="J65" s="21"/>
      <c r="K65" s="21"/>
      <c r="L65" s="21"/>
      <c r="M65" s="21"/>
      <c r="N65" s="21"/>
      <c r="O65" s="21"/>
      <c r="P65" s="21"/>
      <c r="Q65" s="21"/>
      <c r="R65" s="21"/>
      <c r="S65" s="21"/>
      <c r="T65" s="21"/>
    </row>
    <row r="66" spans="1:20" ht="19.5" customHeight="1">
      <c r="A66" s="117" t="s">
        <v>609</v>
      </c>
      <c r="B66" s="104" t="s">
        <v>608</v>
      </c>
      <c r="C66" s="102" t="s">
        <v>612</v>
      </c>
      <c r="D66" s="13" t="s">
        <v>615</v>
      </c>
      <c r="E66" s="14" t="s">
        <v>613</v>
      </c>
      <c r="F66" s="21"/>
      <c r="G66" s="21"/>
      <c r="H66" s="21"/>
      <c r="I66" s="21"/>
      <c r="J66" s="21"/>
      <c r="K66" s="21"/>
      <c r="L66" s="21"/>
      <c r="M66" s="21"/>
      <c r="N66" s="21"/>
      <c r="O66" s="21"/>
      <c r="P66" s="21"/>
      <c r="Q66" s="21"/>
      <c r="R66" s="21"/>
      <c r="S66" s="21"/>
      <c r="T66" s="21"/>
    </row>
    <row r="67" spans="1:20" ht="19.5" customHeight="1">
      <c r="A67" s="117" t="s">
        <v>609</v>
      </c>
      <c r="B67" s="104" t="s">
        <v>608</v>
      </c>
      <c r="C67" s="102" t="s">
        <v>616</v>
      </c>
      <c r="D67" s="13" t="s">
        <v>615</v>
      </c>
      <c r="E67" s="14" t="s">
        <v>613</v>
      </c>
      <c r="F67" s="21"/>
      <c r="G67" s="21"/>
      <c r="H67" s="21"/>
      <c r="I67" s="21"/>
      <c r="J67" s="21"/>
      <c r="K67" s="21"/>
      <c r="L67" s="21"/>
      <c r="M67" s="21"/>
      <c r="N67" s="21"/>
      <c r="O67" s="21"/>
      <c r="P67" s="21"/>
      <c r="Q67" s="21"/>
      <c r="R67" s="21"/>
      <c r="S67" s="21"/>
      <c r="T67" s="21"/>
    </row>
    <row r="68" spans="1:20" ht="19.5" customHeight="1">
      <c r="A68" s="181" t="s">
        <v>609</v>
      </c>
      <c r="B68" s="107" t="s">
        <v>608</v>
      </c>
      <c r="C68" s="102" t="s">
        <v>611</v>
      </c>
      <c r="D68" s="13" t="s">
        <v>615</v>
      </c>
      <c r="E68" s="14" t="s">
        <v>614</v>
      </c>
      <c r="F68" s="21"/>
      <c r="G68" s="21"/>
      <c r="H68" s="21"/>
      <c r="I68" s="21"/>
      <c r="J68" s="21"/>
      <c r="K68" s="21"/>
      <c r="L68" s="21"/>
      <c r="M68" s="21"/>
      <c r="N68" s="21"/>
      <c r="O68" s="21"/>
      <c r="P68" s="21"/>
      <c r="Q68" s="21"/>
      <c r="R68" s="21"/>
      <c r="S68" s="21"/>
      <c r="T68" s="21"/>
    </row>
    <row r="69" spans="1:20">
      <c r="A69" s="18"/>
      <c r="B69" s="67"/>
      <c r="C69" s="67"/>
      <c r="D69" s="17"/>
      <c r="E69" s="18"/>
      <c r="F69" s="18"/>
      <c r="G69" s="18"/>
      <c r="H69" s="18"/>
      <c r="I69" s="18"/>
      <c r="J69" s="18"/>
      <c r="K69" s="18"/>
      <c r="L69" s="18"/>
      <c r="M69" s="18"/>
      <c r="N69" s="18"/>
      <c r="O69" s="18"/>
      <c r="P69" s="18"/>
      <c r="Q69" s="18"/>
      <c r="R69" s="18"/>
    </row>
    <row r="70" spans="1:20">
      <c r="A70" s="68" t="s">
        <v>1292</v>
      </c>
      <c r="B70" s="18"/>
      <c r="C70" s="18"/>
      <c r="D70" s="17"/>
      <c r="E70" s="18"/>
      <c r="F70" s="18"/>
      <c r="G70" s="18"/>
      <c r="H70" s="18"/>
      <c r="I70" s="18"/>
      <c r="J70" s="18"/>
      <c r="K70" s="18"/>
      <c r="L70" s="18"/>
      <c r="M70" s="18"/>
      <c r="N70" s="18"/>
      <c r="O70" s="18"/>
      <c r="P70" s="18"/>
      <c r="Q70" s="18"/>
      <c r="R70" s="18"/>
    </row>
    <row r="71" spans="1:20">
      <c r="A71" s="68" t="s">
        <v>1203</v>
      </c>
      <c r="B71" s="18"/>
      <c r="C71" s="18"/>
      <c r="D71" s="17"/>
      <c r="E71" s="18"/>
      <c r="F71" s="18"/>
      <c r="G71" s="18"/>
      <c r="H71" s="18"/>
      <c r="I71" s="18"/>
      <c r="J71" s="18"/>
      <c r="K71" s="18"/>
      <c r="L71" s="18"/>
      <c r="M71" s="18"/>
      <c r="N71" s="18"/>
      <c r="O71" s="18"/>
      <c r="P71" s="18"/>
      <c r="Q71" s="18"/>
      <c r="R71" s="18"/>
    </row>
  </sheetData>
  <phoneticPr fontId="2"/>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E640CF53-1A08-4563-8D78-C643C104AB03}">
          <x14:formula1>
            <xm:f>選択肢!$M$2:$M$4</xm:f>
          </x14:formula1>
          <xm:sqref>F3:G3 H41:T41 F54 H54:T54 F41</xm:sqref>
        </x14:dataValidation>
        <x14:dataValidation type="list" allowBlank="1" showInputMessage="1" showErrorMessage="1" xr:uid="{AEE301E4-0559-4C54-A374-1C0DFDC4B6E3}">
          <x14:formula1>
            <xm:f>選択肢!$P$2:$P$6</xm:f>
          </x14:formula1>
          <xm:sqref>E53:E55</xm:sqref>
        </x14:dataValidation>
        <x14:dataValidation type="list" allowBlank="1" showInputMessage="1" showErrorMessage="1" xr:uid="{A0161078-DE71-49CD-869A-12C3C72F1824}">
          <x14:formula1>
            <xm:f>選択肢!$M$2:$M$3</xm:f>
          </x14:formula1>
          <xm:sqref>E37:E41</xm:sqref>
        </x14:dataValidation>
        <x14:dataValidation type="list" allowBlank="1" showInputMessage="1" showErrorMessage="1" xr:uid="{C01F2051-8CCC-4579-85FD-999A2E75A7F5}">
          <x14:formula1>
            <xm:f>選択肢!$B$2:$B$49</xm:f>
          </x14:formula1>
          <xm:sqref>H40:T40 F40</xm:sqref>
        </x14:dataValidation>
        <x14:dataValidation type="list" allowBlank="1" showInputMessage="1" showErrorMessage="1" xr:uid="{3148793F-226A-4FE8-9F7F-C6F8B3D39086}">
          <x14:formula1>
            <xm:f>選択肢!$K$5:$K$8</xm:f>
          </x14:formula1>
          <xm:sqref>F7:F8 H7:T8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7" ma:contentTypeDescription="新しいドキュメントを作成します。" ma:contentTypeScope="" ma:versionID="79c0548c069b0a9534d8705160794fd5">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e6dc18accbb765076d0a78710e44ac80"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_x79fb__x52d5__x7528_" minOccurs="0"/>
                <xsd:element ref="ns2:_x65e5__x4ed8__x3068__x6642__x523b_" minOccurs="0"/>
                <xsd:element ref="ns2:MediaServiceBillingMetadata" minOccurs="0"/>
                <xsd:element ref="ns2:_x0032_5Q2PWNsrhd_x002d_2025072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x79fb__x52d5__x7528_" ma:index="21" nillable="true" ma:displayName="移動用" ma:format="Dropdown" ma:internalName="_x79fb__x52d5__x7528_">
      <xsd:simpleType>
        <xsd:restriction base="dms:Text">
          <xsd:maxLength value="255"/>
        </xsd:restriction>
      </xsd:simpleType>
    </xsd:element>
    <xsd:element name="_x65e5__x4ed8__x3068__x6642__x523b_" ma:index="22" nillable="true" ma:displayName="日付と時刻" ma:format="DateOnly" ma:internalName="_x65e5__x4ed8__x3068__x6642__x523b_">
      <xsd:simpleType>
        <xsd:restriction base="dms:DateTim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x0032_5Q2PWNsrhd_x002d_20250722" ma:index="24" nillable="true" ma:displayName="25Q2PW 　Nsrhd-20250722" ma:format="Dropdown" ma:internalName="_x0032_5Q2PWNsrhd_x002d_2025072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f8ff2fe-8275-4dc4-a88a-3c2ebde197f1}"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_x65e5__x4ed8__x3068__x6642__x523b_ xmlns="547cdc3e-53dc-4fec-b50b-6d0fb9e24faf" xsi:nil="true"/>
    <_x0032_5Q2PWNsrhd_x002d_20250722 xmlns="547cdc3e-53dc-4fec-b50b-6d0fb9e24faf" xsi:nil="true"/>
    <_x79fb__x52d5__x7528_ xmlns="547cdc3e-53dc-4fec-b50b-6d0fb9e24fa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A937D-4045-42AC-91CB-B4E85851D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D14386-2473-4441-91D7-A34185C08B23}">
  <ds:schemaRef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dcmitype/"/>
    <ds:schemaRef ds:uri="547cdc3e-53dc-4fec-b50b-6d0fb9e24faf"/>
    <ds:schemaRef ds:uri="http://purl.org/dc/terms/"/>
    <ds:schemaRef ds:uri="http://schemas.microsoft.com/office/2006/metadata/properties"/>
    <ds:schemaRef ds:uri="ce29d33a-a603-4662-b02e-6bb4e8c17e3e"/>
    <ds:schemaRef ds:uri="http://www.w3.org/XML/1998/namespace"/>
  </ds:schemaRefs>
</ds:datastoreItem>
</file>

<file path=customXml/itemProps3.xml><?xml version="1.0" encoding="utf-8"?>
<ds:datastoreItem xmlns:ds="http://schemas.openxmlformats.org/officeDocument/2006/customXml" ds:itemID="{F7882CB7-B710-4937-BC89-CB0AEACF4D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※非該当のシートは削除</vt:lpstr>
      <vt:lpstr>提出書類</vt:lpstr>
      <vt:lpstr>記載項目</vt:lpstr>
      <vt:lpstr>基礎情報</vt:lpstr>
      <vt:lpstr>財務情報</vt:lpstr>
      <vt:lpstr>スタートアップ</vt:lpstr>
      <vt:lpstr>新規IP企画</vt:lpstr>
      <vt:lpstr>大規模作品製作</vt:lpstr>
      <vt:lpstr>ロケ誘致</vt:lpstr>
      <vt:lpstr>流通PF拡大</vt:lpstr>
      <vt:lpstr>開発PF構築</vt:lpstr>
      <vt:lpstr>IPエコシステム世界展開</vt:lpstr>
      <vt:lpstr>ローカライズ</vt:lpstr>
      <vt:lpstr>プロモーション</vt:lpstr>
      <vt:lpstr>収支計画書・実施体制</vt:lpstr>
      <vt:lpstr>参加合意書</vt:lpstr>
      <vt:lpstr>選択肢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2026-03-31T09:57:56Z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