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comments7.xml" ContentType="application/vnd.openxmlformats-officedocument.spreadsheetml.comment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1.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codeName="ThisWorkbook" defaultThemeVersion="124226"/>
  <bookViews>
    <workbookView xWindow="31490" yWindow="770" windowWidth="22710" windowHeight="13670" tabRatio="917"/>
  </bookViews>
  <sheets>
    <sheet name="35" sheetId="31" r:id="rId1"/>
    <sheet name="36" sheetId="32" r:id="rId2"/>
    <sheet name="37" sheetId="33" r:id="rId3"/>
    <sheet name="38" sheetId="34" r:id="rId4"/>
    <sheet name="39" sheetId="98" r:id="rId5"/>
    <sheet name="40" sheetId="119" r:id="rId6"/>
    <sheet name="41" sheetId="96" r:id="rId7"/>
    <sheet name="42" sheetId="64" r:id="rId8"/>
    <sheet name="43" sheetId="97" r:id="rId9"/>
    <sheet name="44" sheetId="104" r:id="rId10"/>
    <sheet name="45" sheetId="106" r:id="rId11"/>
    <sheet name="46" sheetId="61" r:id="rId12"/>
    <sheet name="47" sheetId="16" r:id="rId13"/>
    <sheet name="48" sheetId="63" r:id="rId14"/>
    <sheet name="49" sheetId="18" r:id="rId15"/>
    <sheet name="50" sheetId="62" r:id="rId16"/>
    <sheet name="50-1" sheetId="20" r:id="rId17"/>
    <sheet name="51" sheetId="21" r:id="rId18"/>
    <sheet name="51-1" sheetId="121" r:id="rId19"/>
    <sheet name="52" sheetId="22" r:id="rId20"/>
    <sheet name="52-1" sheetId="122" r:id="rId21"/>
    <sheet name="53" sheetId="74" r:id="rId22"/>
    <sheet name="54" sheetId="73" r:id="rId23"/>
    <sheet name="54-1" sheetId="123" r:id="rId24"/>
    <sheet name="55" sheetId="27" r:id="rId25"/>
    <sheet name="56" sheetId="26" r:id="rId26"/>
    <sheet name="57" sheetId="36" r:id="rId27"/>
    <sheet name="58" sheetId="107" r:id="rId28"/>
    <sheet name="59" sheetId="108" r:id="rId29"/>
  </sheets>
  <definedNames>
    <definedName name="__xlchart.v1.0" localSheetId="4" hidden="1">#REF!</definedName>
    <definedName name="__xlchart.v1.0" localSheetId="5" hidden="1">#REF!</definedName>
    <definedName name="__xlchart.v1.0" localSheetId="8" hidden="1">#REF!</definedName>
    <definedName name="__xlchart.v1.0" localSheetId="9" hidden="1">#REF!</definedName>
    <definedName name="__xlchart.v1.0" localSheetId="10" hidden="1">#REF!</definedName>
    <definedName name="__xlchart.v1.0" hidden="1">#REF!</definedName>
    <definedName name="__xlchart.v1.1" localSheetId="4" hidden="1">#REF!</definedName>
    <definedName name="__xlchart.v1.1" localSheetId="5" hidden="1">#REF!</definedName>
    <definedName name="__xlchart.v1.1" localSheetId="8" hidden="1">#REF!</definedName>
    <definedName name="__xlchart.v1.1" localSheetId="9" hidden="1">#REF!</definedName>
    <definedName name="__xlchart.v1.1" localSheetId="10" hidden="1">#REF!</definedName>
    <definedName name="__xlchart.v1.1" hidden="1">#REF!</definedName>
    <definedName name="__xlchart.v1.2" localSheetId="4" hidden="1">#REF!</definedName>
    <definedName name="__xlchart.v1.2" localSheetId="5" hidden="1">#REF!</definedName>
    <definedName name="__xlchart.v1.2" localSheetId="8" hidden="1">#REF!</definedName>
    <definedName name="__xlchart.v1.2" localSheetId="9" hidden="1">#REF!</definedName>
    <definedName name="__xlchart.v1.2" localSheetId="10" hidden="1">#REF!</definedName>
    <definedName name="__xlchart.v1.2" hidden="1">#REF!</definedName>
    <definedName name="__xlchart.v1.3" localSheetId="4" hidden="1">#REF!</definedName>
    <definedName name="__xlchart.v1.3" localSheetId="5" hidden="1">#REF!</definedName>
    <definedName name="__xlchart.v1.3" localSheetId="8" hidden="1">#REF!</definedName>
    <definedName name="__xlchart.v1.3" localSheetId="9" hidden="1">#REF!</definedName>
    <definedName name="__xlchart.v1.3" localSheetId="10" hidden="1">#REF!</definedName>
    <definedName name="__xlchart.v1.3" hidden="1">#REF!</definedName>
    <definedName name="__xlchart.v1.4" localSheetId="4" hidden="1">#REF!</definedName>
    <definedName name="__xlchart.v1.4" localSheetId="5" hidden="1">#REF!</definedName>
    <definedName name="__xlchart.v1.4" localSheetId="8" hidden="1">#REF!</definedName>
    <definedName name="__xlchart.v1.4" localSheetId="9" hidden="1">#REF!</definedName>
    <definedName name="__xlchart.v1.4" localSheetId="10" hidden="1">#REF!</definedName>
    <definedName name="__xlchart.v1.4" hidden="1">#REF!</definedName>
    <definedName name="__xlchart.v1.5" localSheetId="4" hidden="1">#REF!</definedName>
    <definedName name="__xlchart.v1.5" localSheetId="5" hidden="1">#REF!</definedName>
    <definedName name="__xlchart.v1.5" localSheetId="8" hidden="1">#REF!</definedName>
    <definedName name="__xlchart.v1.5" localSheetId="9" hidden="1">#REF!</definedName>
    <definedName name="__xlchart.v1.5" localSheetId="10" hidden="1">#REF!</definedName>
    <definedName name="__xlchart.v1.5" hidden="1">#REF!</definedName>
    <definedName name="__xlchart.v1.6" localSheetId="4" hidden="1">#REF!</definedName>
    <definedName name="__xlchart.v1.6" localSheetId="5" hidden="1">#REF!</definedName>
    <definedName name="__xlchart.v1.6" localSheetId="8" hidden="1">#REF!</definedName>
    <definedName name="__xlchart.v1.6" localSheetId="9" hidden="1">#REF!</definedName>
    <definedName name="__xlchart.v1.6" localSheetId="10" hidden="1">#REF!</definedName>
    <definedName name="__xlchart.v1.6" hidden="1">#REF!</definedName>
    <definedName name="__xlchart.v1.7" localSheetId="4" hidden="1">#REF!</definedName>
    <definedName name="__xlchart.v1.7" localSheetId="5" hidden="1">#REF!</definedName>
    <definedName name="__xlchart.v1.7" localSheetId="8" hidden="1">#REF!</definedName>
    <definedName name="__xlchart.v1.7" localSheetId="9" hidden="1">#REF!</definedName>
    <definedName name="__xlchart.v1.7" localSheetId="10" hidden="1">#REF!</definedName>
    <definedName name="__xlchart.v1.7" hidden="1">#REF!</definedName>
    <definedName name="_9.資金支出" localSheetId="4">#REF!</definedName>
    <definedName name="_9.資金支出" localSheetId="5">#REF!</definedName>
    <definedName name="_9.資金支出" localSheetId="8">#REF!</definedName>
    <definedName name="_9.資金支出" localSheetId="9">#REF!</definedName>
    <definedName name="_9.資金支出" localSheetId="10">#REF!</definedName>
    <definedName name="_9.資金支出">#REF!</definedName>
    <definedName name="_9．資金支出明細" localSheetId="4">#REF!</definedName>
    <definedName name="_9．資金支出明細" localSheetId="5">#REF!</definedName>
    <definedName name="_9．資金支出明細" localSheetId="8">#REF!</definedName>
    <definedName name="_9．資金支出明細" localSheetId="9">#REF!</definedName>
    <definedName name="_9．資金支出明細" localSheetId="10">#REF!</definedName>
    <definedName name="_9．資金支出明細" localSheetId="27">#REF!</definedName>
    <definedName name="_9．資金支出明細" localSheetId="28">#REF!</definedName>
    <definedName name="_9．資金支出明細">#REF!</definedName>
    <definedName name="_xlnm._FilterDatabase" localSheetId="9" hidden="1">'44'!#REF!</definedName>
    <definedName name="_xlnm._FilterDatabase" localSheetId="10" hidden="1">'45'!$A$15:$J$17</definedName>
    <definedName name="_ftn1" localSheetId="4">#REF!</definedName>
    <definedName name="_ftn1" localSheetId="5">#REF!</definedName>
    <definedName name="_ftn1" localSheetId="8">#REF!</definedName>
    <definedName name="_ftn1" localSheetId="9">#REF!</definedName>
    <definedName name="_ftn1" localSheetId="10">#REF!</definedName>
    <definedName name="_ftn1" localSheetId="27">#REF!</definedName>
    <definedName name="_ftn1" localSheetId="28">#REF!</definedName>
    <definedName name="_ftn1">#REF!</definedName>
    <definedName name="aa" localSheetId="4">#REF!</definedName>
    <definedName name="aa" localSheetId="5">#REF!</definedName>
    <definedName name="aa" localSheetId="8">#REF!</definedName>
    <definedName name="aa" localSheetId="9">#REF!</definedName>
    <definedName name="aa" localSheetId="10">#REF!</definedName>
    <definedName name="aa">#REF!</definedName>
    <definedName name="aaaa" localSheetId="4" hidden="1">#REF!</definedName>
    <definedName name="aaaa" localSheetId="5" hidden="1">#REF!</definedName>
    <definedName name="aaaa" localSheetId="8" hidden="1">#REF!</definedName>
    <definedName name="aaaa" localSheetId="9" hidden="1">#REF!</definedName>
    <definedName name="aaaa" localSheetId="10" hidden="1">#REF!</definedName>
    <definedName name="aaaa" hidden="1">#REF!</definedName>
    <definedName name="aaaaaa" localSheetId="4">#REF!</definedName>
    <definedName name="aaaaaa" localSheetId="5">#REF!</definedName>
    <definedName name="aaaaaa" localSheetId="8">#REF!</definedName>
    <definedName name="aaaaaa" localSheetId="9">#REF!</definedName>
    <definedName name="aaaaaa" localSheetId="10">#REF!</definedName>
    <definedName name="aaaaaa">#REF!</definedName>
    <definedName name="_xlnm.Print_Area" localSheetId="0">'35'!$A$1:$L$32</definedName>
    <definedName name="_xlnm.Print_Area" localSheetId="1">'36'!$A$1:$K$35</definedName>
    <definedName name="_xlnm.Print_Area" localSheetId="2">'37'!$A$1:$I$32</definedName>
    <definedName name="_xlnm.Print_Area" localSheetId="3">'38'!$A$1:$J$25</definedName>
    <definedName name="_xlnm.Print_Area" localSheetId="4">'39'!$A$1:$I$18</definedName>
    <definedName name="_xlnm.Print_Area" localSheetId="5">'40'!$A$1:$D$32</definedName>
    <definedName name="_xlnm.Print_Area" localSheetId="6">'41'!$A$1:$J$22</definedName>
    <definedName name="_xlnm.Print_Area" localSheetId="7">'42'!$A$1:$J$24</definedName>
    <definedName name="_xlnm.Print_Area" localSheetId="8">'43'!$A$1:$G$15</definedName>
    <definedName name="_xlnm.Print_Area" localSheetId="9">'44'!$A$1:$F$24</definedName>
    <definedName name="_xlnm.Print_Area" localSheetId="10">'45'!$A$1:$J$30</definedName>
    <definedName name="_xlnm.Print_Area" localSheetId="11">'46'!$A$1:$Y$42</definedName>
    <definedName name="_xlnm.Print_Area" localSheetId="12">'47'!$A$1:$G$36</definedName>
    <definedName name="_xlnm.Print_Area" localSheetId="13">'48'!$A$1:$F$38</definedName>
    <definedName name="_xlnm.Print_Area" localSheetId="14">'49'!$A$1:$K$33</definedName>
    <definedName name="_xlnm.Print_Area" localSheetId="15">'50'!$A$1:$N$27</definedName>
    <definedName name="_xlnm.Print_Area" localSheetId="16">'50-1'!$A$1:$K$29</definedName>
    <definedName name="_xlnm.Print_Area" localSheetId="17">'51'!$A$1:$J$22</definedName>
    <definedName name="_xlnm.Print_Area" localSheetId="18">'51-1'!$A$1:$K$27</definedName>
    <definedName name="_xlnm.Print_Area" localSheetId="19">'52'!$A$1:$J$17</definedName>
    <definedName name="_xlnm.Print_Area" localSheetId="20">'52-1'!$A$1:$K$27</definedName>
    <definedName name="_xlnm.Print_Area" localSheetId="21">'53'!$A$1:$L$29</definedName>
    <definedName name="_xlnm.Print_Area" localSheetId="22">'54'!$A$1:$I$18</definedName>
    <definedName name="_xlnm.Print_Area" localSheetId="23">'54-1'!$A$1:$K$27</definedName>
    <definedName name="_xlnm.Print_Area" localSheetId="24">'55'!$A$1:$K$24</definedName>
    <definedName name="_xlnm.Print_Area" localSheetId="25">'56'!$A$1:$J$19</definedName>
    <definedName name="_xlnm.Print_Area" localSheetId="26">'57'!$A$1:$P$27</definedName>
    <definedName name="_xlnm.Print_Area" localSheetId="27">'58'!$A$1:$T$36</definedName>
    <definedName name="_xlnm.Print_Area" localSheetId="28">'59'!$A$1:$U$28</definedName>
    <definedName name="Z_78A06D35_997C_49BE_BF64_1932D8EC4307_.wvu.PrintArea" localSheetId="12">'47'!$A$1:$AP$27</definedName>
    <definedName name="Z_78A06D35_997C_49BE_BF64_1932D8EC4307_.wvu.PrintArea" localSheetId="13">'48'!$A$1:$AM$38</definedName>
    <definedName name="Z_78A06D35_997C_49BE_BF64_1932D8EC4307_.wvu.PrintArea" localSheetId="14">'49'!$A$1:$K$32</definedName>
    <definedName name="Z_78A06D35_997C_49BE_BF64_1932D8EC4307_.wvu.PrintArea" localSheetId="15">'50'!$A$1:$M$26</definedName>
    <definedName name="Z_78A06D35_997C_49BE_BF64_1932D8EC4307_.wvu.PrintArea" localSheetId="17">'51'!$A$1:$I$21</definedName>
    <definedName name="Z_78A06D35_997C_49BE_BF64_1932D8EC4307_.wvu.PrintArea" localSheetId="19">'52'!$A$1:$I$16</definedName>
    <definedName name="Z_78A06D35_997C_49BE_BF64_1932D8EC4307_.wvu.PrintArea" localSheetId="22">'54'!#REF!</definedName>
    <definedName name="あああ" localSheetId="4" hidden="1">#REF!</definedName>
    <definedName name="あああ" localSheetId="5" hidden="1">#REF!</definedName>
    <definedName name="あああ" localSheetId="8" hidden="1">#REF!</definedName>
    <definedName name="あああ" localSheetId="9" hidden="1">#REF!</definedName>
    <definedName name="あああ" localSheetId="10" hidden="1">#REF!</definedName>
    <definedName name="あああ" hidden="1">#REF!</definedName>
    <definedName name="ぁふぇ" localSheetId="4" hidden="1">#REF!</definedName>
    <definedName name="ぁふぇ" localSheetId="5" hidden="1">#REF!</definedName>
    <definedName name="ぁふぇ" localSheetId="8" hidden="1">#REF!</definedName>
    <definedName name="ぁふぇ" localSheetId="9" hidden="1">#REF!</definedName>
    <definedName name="ぁふぇ" localSheetId="10" hidden="1">#REF!</definedName>
    <definedName name="ぁふぇ" hidden="1">#REF!</definedName>
    <definedName name="サービス業" localSheetId="27">#REF!</definedName>
    <definedName name="サービス業" localSheetId="28">#REF!</definedName>
    <definedName name="サービス業">'36'!$Q$37:$Q$66</definedName>
    <definedName name="その他">'45'!$S$33</definedName>
    <definedName name="卸売業" localSheetId="27">#REF!</definedName>
    <definedName name="卸売業" localSheetId="28">#REF!</definedName>
    <definedName name="卸売業">'36'!$P$37:$P$43</definedName>
    <definedName name="既存の取引先">'45'!$N$26:$N$30</definedName>
    <definedName name="広告宣伝活動">'45'!$N$18:$N$24</definedName>
    <definedName name="広報">'45'!$Q$18:$Q$19</definedName>
    <definedName name="自己資金">'45'!$O$33:$O$37</definedName>
    <definedName name="自社">'45'!$M$26:$M$30</definedName>
    <definedName name="借り入れ">'45'!$P$33:$P$39</definedName>
    <definedName name="取引はないが面識あり">'45'!$P$26:$P$30</definedName>
    <definedName name="出資・増資">'45'!$Q$33:$Q$39</definedName>
    <definedName name="助成事業のフロー・スケジュール" localSheetId="4">#REF!</definedName>
    <definedName name="助成事業のフロー・スケジュール" localSheetId="5">#REF!</definedName>
    <definedName name="助成事業のフロー・スケジュール" localSheetId="8">#REF!</definedName>
    <definedName name="助成事業のフロー・スケジュール" localSheetId="9">#REF!</definedName>
    <definedName name="助成事業のフロー・スケジュール" localSheetId="10">#REF!</definedName>
    <definedName name="助成事業のフロー・スケジュール" localSheetId="27">#REF!</definedName>
    <definedName name="助成事業のフロー・スケジュール" localSheetId="28">#REF!</definedName>
    <definedName name="助成事業のフロー・スケジュール">#REF!</definedName>
    <definedName name="小売業" localSheetId="27">#REF!</definedName>
    <definedName name="小売業" localSheetId="28">#REF!</definedName>
    <definedName name="小売業">'36'!$R$37:$R$45</definedName>
    <definedName name="新たな取引先">'45'!$O$26:$O$30</definedName>
    <definedName name="人的販売">'45'!$P$18:$P$22</definedName>
    <definedName name="製造業・その他">'36'!$O$37:$O$92</definedName>
    <definedName name="製造業その他" localSheetId="4">#REF!</definedName>
    <definedName name="製造業その他" localSheetId="5">#REF!</definedName>
    <definedName name="製造業その他" localSheetId="8">#REF!</definedName>
    <definedName name="製造業その他" localSheetId="9">#REF!</definedName>
    <definedName name="製造業その他" localSheetId="10">#REF!</definedName>
    <definedName name="製造業その他" localSheetId="27">#REF!</definedName>
    <definedName name="製造業その他" localSheetId="28">#REF!</definedName>
    <definedName name="製造業その他">#REF!</definedName>
    <definedName name="全く新規の相手方">'45'!$Q$26:$Q$30</definedName>
    <definedName name="販売促進活動">'45'!$O$18:$O$22</definedName>
    <definedName name="補助金">'45'!$R$33</definedName>
    <definedName name="ーーー" localSheetId="4" hidden="1">#REF!</definedName>
    <definedName name="ーーー" localSheetId="5" hidden="1">#REF!</definedName>
    <definedName name="ーーー" localSheetId="8" hidden="1">#REF!</definedName>
    <definedName name="ーーー" localSheetId="9" hidden="1">#REF!</definedName>
    <definedName name="ーーー" localSheetId="10" hidden="1">#REF!</definedName>
    <definedName name="ーーー" hidden="1">#REF!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123" l="1"/>
  <c r="B19" i="123"/>
  <c r="E13" i="123"/>
  <c r="E12" i="123"/>
  <c r="C22" i="122"/>
  <c r="B19" i="122"/>
  <c r="E13" i="122"/>
  <c r="E12" i="122"/>
  <c r="C22" i="121"/>
  <c r="B19" i="121"/>
  <c r="E13" i="121"/>
  <c r="E12" i="121"/>
  <c r="D5" i="61" l="1"/>
  <c r="R5" i="61" s="1"/>
  <c r="D7" i="61"/>
  <c r="D6" i="61"/>
  <c r="R6" i="61" l="1"/>
  <c r="R7" i="61"/>
  <c r="J15" i="18"/>
  <c r="I15" i="18" s="1"/>
  <c r="J16" i="18"/>
  <c r="I16" i="18" s="1"/>
  <c r="H7" i="21" l="1"/>
  <c r="G7" i="21" s="1"/>
  <c r="H8" i="21"/>
  <c r="G8" i="21" s="1"/>
  <c r="E13" i="104" l="1"/>
  <c r="M20" i="18" l="1"/>
  <c r="M19" i="18"/>
  <c r="L17" i="26" l="1"/>
  <c r="L9" i="26"/>
  <c r="M22" i="27"/>
  <c r="M9" i="27"/>
  <c r="K9" i="73"/>
  <c r="M10" i="74"/>
  <c r="L11" i="22"/>
  <c r="L11" i="21"/>
  <c r="P11" i="62"/>
  <c r="F19" i="104"/>
  <c r="D15" i="34" l="1"/>
  <c r="D14" i="34"/>
  <c r="F22" i="104" l="1"/>
  <c r="F20" i="104"/>
  <c r="F18" i="104"/>
  <c r="F16" i="104"/>
  <c r="F14" i="104"/>
  <c r="C3" i="119" l="1"/>
  <c r="I2" i="106" l="1"/>
  <c r="G7" i="32" l="1"/>
  <c r="F7" i="32"/>
  <c r="J5" i="32"/>
  <c r="H5" i="32"/>
  <c r="C5" i="32"/>
  <c r="L21" i="34" l="1"/>
  <c r="L20" i="34"/>
  <c r="L19" i="34"/>
  <c r="L18" i="34"/>
  <c r="L17" i="34"/>
  <c r="L16" i="34"/>
  <c r="L15" i="34"/>
  <c r="L14" i="34"/>
  <c r="L13" i="34"/>
  <c r="L12" i="34"/>
  <c r="L11" i="34"/>
  <c r="L10" i="34"/>
  <c r="L9" i="34"/>
  <c r="L8" i="34"/>
  <c r="L7" i="34"/>
  <c r="L6" i="34"/>
  <c r="B21" i="20" l="1"/>
  <c r="D26" i="16" l="1"/>
  <c r="I4" i="106" l="1"/>
  <c r="I6" i="106" l="1"/>
  <c r="I5" i="106"/>
  <c r="B6" i="106"/>
  <c r="F7" i="106"/>
  <c r="F6" i="106"/>
  <c r="F5" i="106"/>
  <c r="F4" i="106"/>
  <c r="F3" i="106"/>
  <c r="C3" i="106"/>
  <c r="F15" i="104"/>
  <c r="B16" i="119"/>
  <c r="E32" i="31"/>
  <c r="J7" i="34" l="1"/>
  <c r="J8" i="34"/>
  <c r="J9" i="34"/>
  <c r="J10" i="34"/>
  <c r="J11" i="34"/>
  <c r="J12" i="34"/>
  <c r="J13" i="34"/>
  <c r="J14" i="34"/>
  <c r="J15" i="34"/>
  <c r="J16" i="34"/>
  <c r="J17" i="34"/>
  <c r="J18" i="34"/>
  <c r="J19" i="34"/>
  <c r="J20" i="34"/>
  <c r="J21" i="34"/>
  <c r="J6" i="34"/>
  <c r="A7" i="34" l="1"/>
  <c r="A8" i="34"/>
  <c r="A9" i="34"/>
  <c r="A10" i="34"/>
  <c r="A11" i="34"/>
  <c r="A12" i="34"/>
  <c r="A13" i="34"/>
  <c r="A14" i="34"/>
  <c r="A15" i="34"/>
  <c r="A16" i="34"/>
  <c r="A17" i="34"/>
  <c r="A18" i="34"/>
  <c r="A19" i="34"/>
  <c r="A20" i="34"/>
  <c r="A21" i="34"/>
  <c r="A6" i="34"/>
  <c r="D15" i="119" l="1"/>
  <c r="D18" i="34"/>
  <c r="D11" i="34"/>
  <c r="D10" i="34"/>
  <c r="K31" i="33"/>
  <c r="L35" i="32"/>
  <c r="M18" i="32"/>
  <c r="L19" i="32"/>
  <c r="L18" i="32"/>
  <c r="C2" i="106" l="1"/>
  <c r="F2" i="106"/>
  <c r="C7" i="106"/>
  <c r="C6" i="106"/>
  <c r="C5" i="106"/>
  <c r="C4" i="106"/>
  <c r="I7" i="106"/>
  <c r="I3" i="106"/>
  <c r="M20" i="96"/>
  <c r="M24" i="64" l="1"/>
  <c r="L24" i="64"/>
  <c r="M22" i="64"/>
  <c r="L22" i="64"/>
  <c r="M10" i="27"/>
  <c r="L10" i="26"/>
  <c r="L18" i="26"/>
  <c r="M23" i="27"/>
  <c r="K10" i="73"/>
  <c r="M11" i="74"/>
  <c r="L12" i="22"/>
  <c r="L12" i="21"/>
  <c r="P12" i="62"/>
  <c r="H23" i="73"/>
  <c r="H22" i="73"/>
  <c r="U23" i="27"/>
  <c r="U9" i="27"/>
  <c r="J11" i="32" l="1"/>
  <c r="G8" i="96"/>
  <c r="C27" i="119" l="1"/>
  <c r="C15" i="119"/>
  <c r="C21" i="119"/>
  <c r="C9" i="119"/>
  <c r="B4" i="119"/>
  <c r="D9" i="119"/>
  <c r="D3" i="119"/>
  <c r="B10" i="119"/>
  <c r="G32" i="119" l="1"/>
  <c r="F32" i="119"/>
  <c r="G31" i="119"/>
  <c r="F31" i="119"/>
  <c r="G30" i="119"/>
  <c r="F30" i="119"/>
  <c r="B28" i="119"/>
  <c r="D27" i="119"/>
  <c r="G26" i="119"/>
  <c r="F26" i="119"/>
  <c r="G25" i="119"/>
  <c r="F25" i="119"/>
  <c r="G24" i="119"/>
  <c r="F24" i="119"/>
  <c r="B22" i="119"/>
  <c r="D21" i="119"/>
  <c r="G20" i="119"/>
  <c r="F20" i="119"/>
  <c r="G19" i="119"/>
  <c r="F19" i="119"/>
  <c r="G18" i="119"/>
  <c r="F18" i="119"/>
  <c r="G14" i="119"/>
  <c r="F14" i="119"/>
  <c r="G13" i="119"/>
  <c r="F13" i="119"/>
  <c r="G12" i="119"/>
  <c r="F12" i="119"/>
  <c r="G8" i="119"/>
  <c r="F8" i="119"/>
  <c r="G7" i="119"/>
  <c r="F7" i="119"/>
  <c r="G6" i="119"/>
  <c r="F6" i="119"/>
  <c r="F45" i="32" l="1"/>
  <c r="L11" i="32"/>
  <c r="E47" i="61"/>
  <c r="D22" i="73"/>
  <c r="D24" i="73" l="1"/>
  <c r="D23" i="73"/>
  <c r="P17" i="26"/>
  <c r="P10" i="26"/>
  <c r="P18" i="26"/>
  <c r="P8" i="26"/>
  <c r="P16" i="26"/>
  <c r="P9" i="26"/>
  <c r="Q22" i="27"/>
  <c r="Q10" i="27"/>
  <c r="Q23" i="27"/>
  <c r="Q8" i="27"/>
  <c r="Q21" i="27"/>
  <c r="Q9" i="27"/>
  <c r="D23" i="22"/>
  <c r="D22" i="22"/>
  <c r="D25" i="21"/>
  <c r="D21" i="22"/>
  <c r="H36" i="62"/>
  <c r="D27" i="21"/>
  <c r="D26" i="21"/>
  <c r="H34" i="62"/>
  <c r="H35" i="62"/>
  <c r="G36" i="18"/>
  <c r="G38" i="18"/>
  <c r="G37" i="18"/>
  <c r="G23" i="73" l="1"/>
  <c r="F23" i="73"/>
  <c r="I23" i="73" s="1"/>
  <c r="G24" i="73"/>
  <c r="F24" i="73"/>
  <c r="I24" i="73" s="1"/>
  <c r="F22" i="73"/>
  <c r="I22" i="73" s="1"/>
  <c r="G22" i="73"/>
  <c r="R17" i="26"/>
  <c r="U17" i="26" s="1"/>
  <c r="S17" i="26"/>
  <c r="S18" i="26"/>
  <c r="R18" i="26"/>
  <c r="U18" i="26" s="1"/>
  <c r="R16" i="26"/>
  <c r="U16" i="26" s="1"/>
  <c r="S16" i="26"/>
  <c r="S10" i="26"/>
  <c r="R10" i="26"/>
  <c r="U10" i="26" s="1"/>
  <c r="S9" i="26"/>
  <c r="R9" i="26"/>
  <c r="U9" i="26" s="1"/>
  <c r="R8" i="26"/>
  <c r="U8" i="26" s="1"/>
  <c r="S8" i="26"/>
  <c r="T9" i="27"/>
  <c r="T22" i="27"/>
  <c r="S22" i="27"/>
  <c r="V22" i="27" s="1"/>
  <c r="T10" i="27"/>
  <c r="T23" i="27"/>
  <c r="S23" i="27"/>
  <c r="V23" i="27" s="1"/>
  <c r="S21" i="27"/>
  <c r="V21" i="27" s="1"/>
  <c r="T21" i="27"/>
  <c r="S9" i="27"/>
  <c r="V9" i="27" s="1"/>
  <c r="S10" i="27"/>
  <c r="V10" i="27" s="1"/>
  <c r="S8" i="27"/>
  <c r="V8" i="27" s="1"/>
  <c r="T8" i="27"/>
  <c r="F23" i="22"/>
  <c r="I23" i="22" s="1"/>
  <c r="G23" i="22"/>
  <c r="F22" i="22"/>
  <c r="I22" i="22" s="1"/>
  <c r="G22" i="22"/>
  <c r="F21" i="22"/>
  <c r="I21" i="22" s="1"/>
  <c r="G21" i="22"/>
  <c r="F27" i="21"/>
  <c r="I27" i="21" s="1"/>
  <c r="G27" i="21"/>
  <c r="F26" i="21"/>
  <c r="I26" i="21" s="1"/>
  <c r="G26" i="21"/>
  <c r="F25" i="21"/>
  <c r="I25" i="21" s="1"/>
  <c r="G25" i="21"/>
  <c r="J36" i="62"/>
  <c r="M36" i="62" s="1"/>
  <c r="K36" i="62"/>
  <c r="J35" i="62"/>
  <c r="K35" i="62"/>
  <c r="J34" i="62"/>
  <c r="M34" i="62" s="1"/>
  <c r="K34" i="62"/>
  <c r="J36" i="18"/>
  <c r="I38" i="18"/>
  <c r="L38" i="18" s="1"/>
  <c r="J38" i="18"/>
  <c r="I37" i="18"/>
  <c r="L37" i="18" s="1"/>
  <c r="J37" i="18"/>
  <c r="I36" i="18"/>
  <c r="L36" i="18" s="1"/>
  <c r="M26" i="31"/>
  <c r="Q12" i="31"/>
  <c r="D7" i="34"/>
  <c r="D8" i="34"/>
  <c r="D9" i="34"/>
  <c r="D12" i="34"/>
  <c r="D13" i="34"/>
  <c r="D16" i="34"/>
  <c r="D17" i="34"/>
  <c r="D19" i="34"/>
  <c r="D20" i="34"/>
  <c r="D6" i="34"/>
  <c r="F23" i="104" l="1"/>
  <c r="E23" i="104"/>
  <c r="K16" i="98"/>
  <c r="K17" i="98"/>
  <c r="F21" i="104"/>
  <c r="E21" i="104"/>
  <c r="E19" i="104"/>
  <c r="F17" i="104"/>
  <c r="E17" i="104"/>
  <c r="E15" i="104"/>
  <c r="N20" i="96"/>
  <c r="N21" i="96"/>
  <c r="L21" i="96"/>
  <c r="L3" i="98"/>
  <c r="K3" i="98"/>
  <c r="M15" i="31"/>
  <c r="H8" i="22" l="1"/>
  <c r="G8" i="22" l="1"/>
  <c r="H22" i="22"/>
  <c r="J8" i="22"/>
  <c r="L7" i="62"/>
  <c r="B20" i="31"/>
  <c r="E30" i="31"/>
  <c r="J49" i="61"/>
  <c r="J48" i="61"/>
  <c r="J47" i="61"/>
  <c r="A47" i="61"/>
  <c r="N7" i="62" l="1"/>
  <c r="G29" i="74"/>
  <c r="G28" i="74"/>
  <c r="J27" i="74"/>
  <c r="G27" i="74"/>
  <c r="J29" i="74"/>
  <c r="E49" i="61"/>
  <c r="E48" i="61"/>
  <c r="J28" i="74"/>
  <c r="A18" i="61"/>
  <c r="O49" i="61" l="1"/>
  <c r="I29" i="74"/>
  <c r="L29" i="74" s="1"/>
  <c r="O48" i="61"/>
  <c r="I28" i="74"/>
  <c r="L28" i="74" s="1"/>
  <c r="O47" i="61"/>
  <c r="I27" i="74"/>
  <c r="L27" i="74" s="1"/>
  <c r="L17" i="98" l="1"/>
  <c r="L14" i="98"/>
  <c r="K14" i="98"/>
  <c r="L13" i="98"/>
  <c r="K13" i="98"/>
  <c r="L11" i="98"/>
  <c r="K11" i="98"/>
  <c r="L10" i="98"/>
  <c r="K10" i="98"/>
  <c r="K6" i="98"/>
  <c r="K4" i="98"/>
  <c r="I22" i="34" l="1"/>
  <c r="J22" i="34" s="1"/>
  <c r="G22" i="31" l="1"/>
  <c r="G21" i="31"/>
  <c r="G20" i="31"/>
  <c r="D22" i="31"/>
  <c r="D21" i="31"/>
  <c r="D20" i="31"/>
  <c r="B21" i="31"/>
  <c r="B22" i="31"/>
  <c r="A12" i="21" l="1"/>
  <c r="H12" i="21"/>
  <c r="K12" i="21"/>
  <c r="A9" i="27"/>
  <c r="J9" i="27"/>
  <c r="I9" i="27" s="1"/>
  <c r="L9" i="27"/>
  <c r="A8" i="22"/>
  <c r="G12" i="21" l="1"/>
  <c r="J12" i="21"/>
  <c r="K9" i="74"/>
  <c r="H26" i="21"/>
  <c r="H9" i="21"/>
  <c r="L10" i="62"/>
  <c r="L9" i="62"/>
  <c r="L36" i="62" s="1"/>
  <c r="H10" i="22"/>
  <c r="J10" i="22" s="1"/>
  <c r="K9" i="62" l="1"/>
  <c r="N9" i="62"/>
  <c r="K10" i="62"/>
  <c r="N10" i="62"/>
  <c r="J8" i="21"/>
  <c r="G9" i="21"/>
  <c r="J9" i="21"/>
  <c r="L8" i="27"/>
  <c r="AE56" i="61" l="1"/>
  <c r="AD56" i="61"/>
  <c r="AC56" i="61"/>
  <c r="AB56" i="61"/>
  <c r="AE54" i="61"/>
  <c r="AD54" i="61"/>
  <c r="AC54" i="61"/>
  <c r="AB54" i="61"/>
  <c r="AI56" i="61"/>
  <c r="AH56" i="61"/>
  <c r="AG56" i="61"/>
  <c r="AF56" i="61"/>
  <c r="AI54" i="61"/>
  <c r="AH54" i="61"/>
  <c r="AG54" i="61"/>
  <c r="AF54" i="61"/>
  <c r="AM56" i="61"/>
  <c r="AL56" i="61"/>
  <c r="AK56" i="61"/>
  <c r="AJ56" i="61"/>
  <c r="AM54" i="61"/>
  <c r="AL54" i="61"/>
  <c r="AK54" i="61"/>
  <c r="AJ54" i="61"/>
  <c r="A36" i="61"/>
  <c r="A37" i="61"/>
  <c r="A38" i="61"/>
  <c r="A39" i="61"/>
  <c r="M13" i="61" l="1"/>
  <c r="N13" i="61"/>
  <c r="O13" i="61"/>
  <c r="P13" i="61"/>
  <c r="I13" i="61"/>
  <c r="M35" i="62" s="1"/>
  <c r="Q13" i="61"/>
  <c r="S13" i="61"/>
  <c r="J13" i="61"/>
  <c r="T13" i="61"/>
  <c r="K13" i="61"/>
  <c r="R13" i="61"/>
  <c r="L13" i="61"/>
  <c r="A19" i="61"/>
  <c r="A20" i="61" l="1"/>
  <c r="A21" i="61"/>
  <c r="A22" i="61"/>
  <c r="A23" i="61"/>
  <c r="A24" i="61"/>
  <c r="A25" i="61"/>
  <c r="A26" i="61"/>
  <c r="A27" i="61"/>
  <c r="A28" i="61"/>
  <c r="A29" i="61"/>
  <c r="A30" i="61"/>
  <c r="A31" i="61"/>
  <c r="A32" i="61"/>
  <c r="A33" i="61"/>
  <c r="A34" i="61"/>
  <c r="A35" i="61"/>
  <c r="A40" i="61"/>
  <c r="A41" i="61"/>
  <c r="A42" i="61"/>
  <c r="C21" i="63" l="1"/>
  <c r="D21" i="63" l="1"/>
  <c r="H21" i="16" l="1"/>
  <c r="H22" i="16"/>
  <c r="H23" i="16"/>
  <c r="H24" i="16"/>
  <c r="H25" i="16"/>
  <c r="H16" i="26" l="1"/>
  <c r="T16" i="26" s="1"/>
  <c r="H25" i="21" l="1"/>
  <c r="J7" i="21"/>
  <c r="K10" i="74"/>
  <c r="K11" i="74"/>
  <c r="K12" i="74"/>
  <c r="K13" i="74"/>
  <c r="K14" i="74"/>
  <c r="K15" i="74"/>
  <c r="K27" i="74" s="1"/>
  <c r="K16" i="74"/>
  <c r="K17" i="74"/>
  <c r="K18" i="74"/>
  <c r="K19" i="74"/>
  <c r="K20" i="74"/>
  <c r="K21" i="74"/>
  <c r="K22" i="74"/>
  <c r="K23" i="74"/>
  <c r="K28" i="74" l="1"/>
  <c r="K24" i="74"/>
  <c r="C31" i="63"/>
  <c r="K29" i="74"/>
  <c r="K30" i="74" l="1"/>
  <c r="K31" i="74" s="1"/>
  <c r="D9" i="63"/>
  <c r="F25" i="63"/>
  <c r="F14" i="63"/>
  <c r="C20" i="63"/>
  <c r="C9" i="63"/>
  <c r="D31" i="63" l="1"/>
  <c r="E31" i="63" s="1"/>
  <c r="D20" i="63"/>
  <c r="E20" i="63" s="1"/>
  <c r="E9" i="63"/>
  <c r="A13" i="73" l="1"/>
  <c r="H13" i="73"/>
  <c r="G13" i="73" s="1"/>
  <c r="J13" i="73"/>
  <c r="A15" i="22"/>
  <c r="H15" i="22"/>
  <c r="J15" i="22" s="1"/>
  <c r="K15" i="22"/>
  <c r="A24" i="62"/>
  <c r="L24" i="62"/>
  <c r="O24" i="62"/>
  <c r="A25" i="62"/>
  <c r="L25" i="62"/>
  <c r="O25" i="62"/>
  <c r="K24" i="62" l="1"/>
  <c r="N24" i="62"/>
  <c r="K25" i="62"/>
  <c r="N25" i="62"/>
  <c r="G15" i="22"/>
  <c r="J17" i="73"/>
  <c r="H17" i="73"/>
  <c r="G17" i="73" s="1"/>
  <c r="A17" i="73"/>
  <c r="J16" i="73"/>
  <c r="H16" i="73"/>
  <c r="G16" i="73" s="1"/>
  <c r="A16" i="73"/>
  <c r="J15" i="73"/>
  <c r="H15" i="73"/>
  <c r="G15" i="73" s="1"/>
  <c r="A15" i="73"/>
  <c r="J14" i="73"/>
  <c r="H14" i="73"/>
  <c r="G14" i="73" s="1"/>
  <c r="A14" i="73"/>
  <c r="J12" i="73"/>
  <c r="H12" i="73"/>
  <c r="G12" i="73" s="1"/>
  <c r="A12" i="73"/>
  <c r="J11" i="73"/>
  <c r="H11" i="73"/>
  <c r="G11" i="73" s="1"/>
  <c r="A11" i="73"/>
  <c r="J10" i="73"/>
  <c r="H10" i="73"/>
  <c r="G10" i="73" s="1"/>
  <c r="A10" i="73"/>
  <c r="J9" i="73"/>
  <c r="H9" i="73"/>
  <c r="G9" i="73" s="1"/>
  <c r="A9" i="73"/>
  <c r="J8" i="73"/>
  <c r="H8" i="73"/>
  <c r="A8" i="73"/>
  <c r="H24" i="73" l="1"/>
  <c r="H25" i="73" s="1"/>
  <c r="D32" i="63"/>
  <c r="H18" i="73"/>
  <c r="H26" i="73" s="1"/>
  <c r="D10" i="63"/>
  <c r="E10" i="63" s="1"/>
  <c r="F10" i="63" s="1"/>
  <c r="G8" i="73"/>
  <c r="C32" i="63" s="1"/>
  <c r="A7" i="62"/>
  <c r="G18" i="73" l="1"/>
  <c r="C10" i="63"/>
  <c r="D11" i="16" s="1"/>
  <c r="F20" i="63" l="1"/>
  <c r="F31" i="63" l="1"/>
  <c r="F9" i="63"/>
  <c r="F10" i="16" l="1"/>
  <c r="L6" i="32" l="1"/>
  <c r="E32" i="63" l="1"/>
  <c r="F32" i="63" s="1"/>
  <c r="E21" i="63"/>
  <c r="F21" i="63" s="1"/>
  <c r="F11" i="16" l="1"/>
  <c r="E11" i="16"/>
  <c r="A20" i="21"/>
  <c r="H20" i="21"/>
  <c r="K20" i="21"/>
  <c r="G20" i="21" l="1"/>
  <c r="J20" i="21"/>
  <c r="O26" i="62"/>
  <c r="L26" i="62"/>
  <c r="A26" i="62"/>
  <c r="O23" i="62"/>
  <c r="L23" i="62"/>
  <c r="A23" i="62"/>
  <c r="O22" i="62"/>
  <c r="L22" i="62"/>
  <c r="A22" i="62"/>
  <c r="O21" i="62"/>
  <c r="L21" i="62"/>
  <c r="A21" i="62"/>
  <c r="O20" i="62"/>
  <c r="L20" i="62"/>
  <c r="A20" i="62"/>
  <c r="O19" i="62"/>
  <c r="L19" i="62"/>
  <c r="A19" i="62"/>
  <c r="O18" i="62"/>
  <c r="L18" i="62"/>
  <c r="A18" i="62"/>
  <c r="O17" i="62"/>
  <c r="L17" i="62"/>
  <c r="A17" i="62"/>
  <c r="O16" i="62"/>
  <c r="L16" i="62"/>
  <c r="A16" i="62"/>
  <c r="O15" i="62"/>
  <c r="L15" i="62"/>
  <c r="A15" i="62"/>
  <c r="O14" i="62"/>
  <c r="L14" i="62"/>
  <c r="A14" i="62"/>
  <c r="O13" i="62"/>
  <c r="L13" i="62"/>
  <c r="A13" i="62"/>
  <c r="O12" i="62"/>
  <c r="L12" i="62"/>
  <c r="A12" i="62"/>
  <c r="O11" i="62"/>
  <c r="L11" i="62"/>
  <c r="A11" i="62"/>
  <c r="O10" i="62"/>
  <c r="A10" i="62"/>
  <c r="O9" i="62"/>
  <c r="C28" i="63"/>
  <c r="A9" i="62"/>
  <c r="O8" i="62"/>
  <c r="L8" i="62"/>
  <c r="A8" i="62"/>
  <c r="O7" i="62"/>
  <c r="L34" i="62" l="1"/>
  <c r="C24" i="20"/>
  <c r="H12" i="20"/>
  <c r="E12" i="20"/>
  <c r="B13" i="20"/>
  <c r="J12" i="20"/>
  <c r="N8" i="62"/>
  <c r="L35" i="62"/>
  <c r="L37" i="62" s="1"/>
  <c r="K14" i="62"/>
  <c r="N14" i="62"/>
  <c r="K18" i="62"/>
  <c r="N18" i="62"/>
  <c r="K22" i="62"/>
  <c r="N22" i="62"/>
  <c r="K11" i="62"/>
  <c r="N11" i="62"/>
  <c r="K15" i="62"/>
  <c r="N15" i="62"/>
  <c r="K19" i="62"/>
  <c r="N19" i="62"/>
  <c r="K23" i="62"/>
  <c r="N23" i="62"/>
  <c r="K12" i="62"/>
  <c r="N12" i="62"/>
  <c r="K16" i="62"/>
  <c r="N16" i="62"/>
  <c r="K20" i="62"/>
  <c r="N20" i="62"/>
  <c r="K26" i="62"/>
  <c r="N26" i="62"/>
  <c r="K13" i="62"/>
  <c r="N13" i="62"/>
  <c r="K17" i="62"/>
  <c r="N17" i="62"/>
  <c r="K21" i="62"/>
  <c r="N21" i="62"/>
  <c r="K7" i="62"/>
  <c r="C6" i="63" s="1"/>
  <c r="D17" i="63"/>
  <c r="E17" i="63" s="1"/>
  <c r="F17" i="63" s="1"/>
  <c r="D6" i="63"/>
  <c r="E6" i="63" s="1"/>
  <c r="F6" i="63" s="1"/>
  <c r="K8" i="62"/>
  <c r="L27" i="62"/>
  <c r="D28" i="63"/>
  <c r="J8" i="27"/>
  <c r="J10" i="27"/>
  <c r="U10" i="27" s="1"/>
  <c r="I8" i="27" l="1"/>
  <c r="U8" i="27"/>
  <c r="U11" i="27" s="1"/>
  <c r="L38" i="62"/>
  <c r="I10" i="27"/>
  <c r="C33" i="63" s="1"/>
  <c r="D33" i="63"/>
  <c r="E33" i="63" s="1"/>
  <c r="F33" i="63" s="1"/>
  <c r="K27" i="62"/>
  <c r="C17" i="63"/>
  <c r="D7" i="16" s="1"/>
  <c r="C11" i="63"/>
  <c r="D11" i="63"/>
  <c r="E11" i="63" s="1"/>
  <c r="C22" i="63"/>
  <c r="D22" i="63"/>
  <c r="E28" i="63"/>
  <c r="E7" i="16"/>
  <c r="L10" i="32"/>
  <c r="L9" i="32"/>
  <c r="F11" i="63" l="1"/>
  <c r="D12" i="16"/>
  <c r="E22" i="63"/>
  <c r="E12" i="16"/>
  <c r="F28" i="63"/>
  <c r="F7" i="16"/>
  <c r="J16" i="26"/>
  <c r="J17" i="26"/>
  <c r="J18" i="26"/>
  <c r="K8" i="26"/>
  <c r="K9" i="26"/>
  <c r="K10" i="26"/>
  <c r="L21" i="27"/>
  <c r="L22" i="27"/>
  <c r="L23" i="27"/>
  <c r="K7" i="22"/>
  <c r="K8" i="22"/>
  <c r="K9" i="22"/>
  <c r="K10" i="22"/>
  <c r="K11" i="22"/>
  <c r="K12" i="22"/>
  <c r="K13" i="22"/>
  <c r="K14" i="22"/>
  <c r="K16" i="22"/>
  <c r="K7" i="21"/>
  <c r="L15" i="18"/>
  <c r="K8" i="21"/>
  <c r="K9" i="21"/>
  <c r="K10" i="21"/>
  <c r="K11" i="21"/>
  <c r="K13" i="21"/>
  <c r="K14" i="21"/>
  <c r="K15" i="21"/>
  <c r="K16" i="21"/>
  <c r="K17" i="21"/>
  <c r="K18" i="21"/>
  <c r="K19" i="21"/>
  <c r="K21" i="21"/>
  <c r="F22" i="63" l="1"/>
  <c r="F12" i="16"/>
  <c r="L16" i="18"/>
  <c r="L17" i="18"/>
  <c r="L18" i="18"/>
  <c r="L19" i="18"/>
  <c r="L20" i="18"/>
  <c r="L21" i="18"/>
  <c r="L22" i="18"/>
  <c r="L23" i="18"/>
  <c r="L24" i="18"/>
  <c r="L25" i="18"/>
  <c r="L26" i="18"/>
  <c r="L27" i="18"/>
  <c r="L28" i="18"/>
  <c r="L29" i="18"/>
  <c r="L30" i="18"/>
  <c r="L31" i="18"/>
  <c r="L32" i="18"/>
  <c r="C14" i="63" l="1"/>
  <c r="I10" i="26" l="1"/>
  <c r="H10" i="26" s="1"/>
  <c r="A10" i="26"/>
  <c r="I9" i="26"/>
  <c r="T10" i="26" s="1"/>
  <c r="A9" i="26"/>
  <c r="I8" i="26"/>
  <c r="T8" i="26" s="1"/>
  <c r="A8" i="26"/>
  <c r="D13" i="63" l="1"/>
  <c r="E13" i="63" s="1"/>
  <c r="F13" i="63" s="1"/>
  <c r="T9" i="26"/>
  <c r="T11" i="26" s="1"/>
  <c r="H9" i="26"/>
  <c r="D24" i="63"/>
  <c r="E24" i="63" s="1"/>
  <c r="F24" i="63" s="1"/>
  <c r="I11" i="26"/>
  <c r="H8" i="26"/>
  <c r="D35" i="63"/>
  <c r="L10" i="27"/>
  <c r="A10" i="27"/>
  <c r="J11" i="27"/>
  <c r="U12" i="27" s="1"/>
  <c r="I11" i="27"/>
  <c r="A8" i="27"/>
  <c r="T12" i="26" l="1"/>
  <c r="C24" i="63"/>
  <c r="H11" i="26"/>
  <c r="C35" i="63"/>
  <c r="C13" i="63"/>
  <c r="E35" i="63"/>
  <c r="E14" i="16"/>
  <c r="J23" i="27"/>
  <c r="I23" i="27" s="1"/>
  <c r="A23" i="27"/>
  <c r="J22" i="27"/>
  <c r="U22" i="27" s="1"/>
  <c r="A22" i="27"/>
  <c r="J21" i="27"/>
  <c r="A21" i="27"/>
  <c r="H18" i="26"/>
  <c r="A18" i="26"/>
  <c r="H17" i="26"/>
  <c r="A17" i="26"/>
  <c r="A16" i="26"/>
  <c r="D12" i="63" l="1"/>
  <c r="E12" i="63" s="1"/>
  <c r="F12" i="63" s="1"/>
  <c r="U21" i="27"/>
  <c r="U24" i="27" s="1"/>
  <c r="C36" i="63"/>
  <c r="T18" i="26"/>
  <c r="C25" i="63"/>
  <c r="D15" i="16" s="1"/>
  <c r="T17" i="26"/>
  <c r="H19" i="26"/>
  <c r="I22" i="27"/>
  <c r="C23" i="63" s="1"/>
  <c r="D23" i="63"/>
  <c r="E23" i="63" s="1"/>
  <c r="F23" i="63" s="1"/>
  <c r="D14" i="16"/>
  <c r="F35" i="63"/>
  <c r="F14" i="16"/>
  <c r="I21" i="27"/>
  <c r="D34" i="63"/>
  <c r="J24" i="27"/>
  <c r="U25" i="27" l="1"/>
  <c r="T19" i="26"/>
  <c r="T20" i="26" s="1"/>
  <c r="C34" i="63"/>
  <c r="C12" i="63"/>
  <c r="I24" i="27"/>
  <c r="E34" i="63"/>
  <c r="F13" i="16" s="1"/>
  <c r="E13" i="16"/>
  <c r="E10" i="16"/>
  <c r="H16" i="22"/>
  <c r="J16" i="22" s="1"/>
  <c r="A16" i="22"/>
  <c r="H14" i="22"/>
  <c r="J14" i="22" s="1"/>
  <c r="A14" i="22"/>
  <c r="H13" i="22"/>
  <c r="J13" i="22" s="1"/>
  <c r="A13" i="22"/>
  <c r="H12" i="22"/>
  <c r="J12" i="22" s="1"/>
  <c r="A12" i="22"/>
  <c r="H11" i="22"/>
  <c r="J11" i="22" s="1"/>
  <c r="A11" i="22"/>
  <c r="G10" i="22"/>
  <c r="A10" i="22"/>
  <c r="H9" i="22"/>
  <c r="A9" i="22"/>
  <c r="H7" i="22"/>
  <c r="G7" i="22" s="1"/>
  <c r="A7" i="22"/>
  <c r="H21" i="21"/>
  <c r="H27" i="21" s="1"/>
  <c r="H28" i="21" s="1"/>
  <c r="A21" i="21"/>
  <c r="H19" i="21"/>
  <c r="A19" i="21"/>
  <c r="H18" i="21"/>
  <c r="A18" i="21"/>
  <c r="H17" i="21"/>
  <c r="A17" i="21"/>
  <c r="H16" i="21"/>
  <c r="A16" i="21"/>
  <c r="H15" i="21"/>
  <c r="A15" i="21"/>
  <c r="H14" i="21"/>
  <c r="A14" i="21"/>
  <c r="H13" i="21"/>
  <c r="A13" i="21"/>
  <c r="H11" i="21"/>
  <c r="A11" i="21"/>
  <c r="H10" i="21"/>
  <c r="A10" i="21"/>
  <c r="A9" i="21"/>
  <c r="A8" i="21"/>
  <c r="A7" i="21"/>
  <c r="J32" i="18"/>
  <c r="I32" i="18" s="1"/>
  <c r="A32" i="18"/>
  <c r="J31" i="18"/>
  <c r="I31" i="18" s="1"/>
  <c r="A31" i="18"/>
  <c r="J30" i="18"/>
  <c r="I30" i="18" s="1"/>
  <c r="A30" i="18"/>
  <c r="J29" i="18"/>
  <c r="I29" i="18" s="1"/>
  <c r="A29" i="18"/>
  <c r="J28" i="18"/>
  <c r="I28" i="18" s="1"/>
  <c r="A28" i="18"/>
  <c r="J27" i="18"/>
  <c r="I27" i="18" s="1"/>
  <c r="A27" i="18"/>
  <c r="J26" i="18"/>
  <c r="I26" i="18" s="1"/>
  <c r="A26" i="18"/>
  <c r="J25" i="18"/>
  <c r="I25" i="18" s="1"/>
  <c r="A25" i="18"/>
  <c r="J24" i="18"/>
  <c r="I24" i="18" s="1"/>
  <c r="A24" i="18"/>
  <c r="J23" i="18"/>
  <c r="I23" i="18" s="1"/>
  <c r="A23" i="18"/>
  <c r="J22" i="18"/>
  <c r="I22" i="18" s="1"/>
  <c r="A22" i="18"/>
  <c r="J21" i="18"/>
  <c r="I21" i="18" s="1"/>
  <c r="A21" i="18"/>
  <c r="J20" i="18"/>
  <c r="I20" i="18" s="1"/>
  <c r="A20" i="18"/>
  <c r="J19" i="18"/>
  <c r="I19" i="18" s="1"/>
  <c r="A19" i="18"/>
  <c r="J18" i="18"/>
  <c r="I18" i="18" s="1"/>
  <c r="A18" i="18"/>
  <c r="J17" i="18"/>
  <c r="A17" i="18"/>
  <c r="D16" i="63"/>
  <c r="E16" i="63" s="1"/>
  <c r="A16" i="18"/>
  <c r="A15" i="18"/>
  <c r="J10" i="21" l="1"/>
  <c r="H22" i="21"/>
  <c r="H29" i="21" s="1"/>
  <c r="H21" i="22"/>
  <c r="H17" i="22"/>
  <c r="C16" i="63"/>
  <c r="K37" i="18"/>
  <c r="C5" i="63"/>
  <c r="K36" i="18"/>
  <c r="I17" i="18"/>
  <c r="K38" i="18"/>
  <c r="J9" i="22"/>
  <c r="H23" i="22"/>
  <c r="J7" i="22"/>
  <c r="D19" i="63"/>
  <c r="E19" i="63" s="1"/>
  <c r="F19" i="63" s="1"/>
  <c r="G13" i="22"/>
  <c r="G14" i="22"/>
  <c r="G16" i="22"/>
  <c r="G11" i="22"/>
  <c r="G9" i="22"/>
  <c r="G12" i="22"/>
  <c r="G15" i="21"/>
  <c r="J15" i="21"/>
  <c r="G21" i="21"/>
  <c r="J21" i="21"/>
  <c r="G17" i="21"/>
  <c r="J17" i="21"/>
  <c r="G16" i="21"/>
  <c r="J16" i="21"/>
  <c r="G19" i="21"/>
  <c r="J19" i="21"/>
  <c r="G18" i="21"/>
  <c r="J18" i="21"/>
  <c r="G14" i="21"/>
  <c r="J14" i="21"/>
  <c r="G11" i="21"/>
  <c r="J11" i="21"/>
  <c r="G13" i="21"/>
  <c r="J13" i="21"/>
  <c r="G10" i="21"/>
  <c r="D7" i="63"/>
  <c r="E7" i="63" s="1"/>
  <c r="D29" i="63"/>
  <c r="D13" i="16"/>
  <c r="D8" i="63"/>
  <c r="E8" i="63" s="1"/>
  <c r="F8" i="63" s="1"/>
  <c r="D5" i="63"/>
  <c r="E5" i="63" s="1"/>
  <c r="F34" i="63"/>
  <c r="C30" i="63"/>
  <c r="D30" i="63"/>
  <c r="E30" i="63" s="1"/>
  <c r="D18" i="63"/>
  <c r="F16" i="63"/>
  <c r="D27" i="63"/>
  <c r="J33" i="18"/>
  <c r="D10" i="16"/>
  <c r="F7" i="63" l="1"/>
  <c r="H24" i="22"/>
  <c r="H25" i="22" s="1"/>
  <c r="K39" i="18"/>
  <c r="K40" i="18" s="1"/>
  <c r="G22" i="21"/>
  <c r="E29" i="63"/>
  <c r="F29" i="63" s="1"/>
  <c r="C29" i="63"/>
  <c r="C8" i="63"/>
  <c r="C19" i="63"/>
  <c r="G17" i="22"/>
  <c r="C18" i="63"/>
  <c r="C7" i="63"/>
  <c r="D15" i="63"/>
  <c r="E15" i="63"/>
  <c r="E9" i="16"/>
  <c r="E18" i="63"/>
  <c r="E8" i="16"/>
  <c r="F5" i="63"/>
  <c r="C27" i="63"/>
  <c r="D6" i="16" s="1"/>
  <c r="E6" i="16"/>
  <c r="D26" i="63"/>
  <c r="E27" i="63"/>
  <c r="F27" i="63" s="1"/>
  <c r="D37" i="63"/>
  <c r="I33" i="18"/>
  <c r="F8" i="16" l="1"/>
  <c r="C26" i="63"/>
  <c r="D9" i="16"/>
  <c r="C15" i="63"/>
  <c r="D8" i="16"/>
  <c r="D16" i="16" s="1"/>
  <c r="E16" i="16"/>
  <c r="F6" i="16"/>
  <c r="F30" i="63"/>
  <c r="F9" i="16"/>
  <c r="F18" i="63"/>
  <c r="C37" i="63"/>
  <c r="D38" i="63"/>
  <c r="E26" i="63"/>
  <c r="E37" i="63"/>
  <c r="D27" i="16" l="1"/>
  <c r="C38" i="63"/>
  <c r="F16" i="16"/>
  <c r="E38" i="63"/>
  <c r="H17" i="16" l="1"/>
  <c r="E28" i="31"/>
</calcChain>
</file>

<file path=xl/comments1.xml><?xml version="1.0" encoding="utf-8"?>
<comments xmlns="http://schemas.openxmlformats.org/spreadsheetml/2006/main">
  <authors>
    <author>作成者</author>
  </authors>
  <commentList>
    <comment ref="D18" authorId="0" shapeId="0">
      <text>
        <r>
          <rPr>
            <b/>
            <sz val="9"/>
            <color indexed="81"/>
            <rFont val="MS P ゴシック"/>
            <family val="3"/>
            <charset val="128"/>
          </rPr>
          <t xml:space="preserve">
</t>
        </r>
        <r>
          <rPr>
            <b/>
            <sz val="9"/>
            <color indexed="81"/>
            <rFont val="Meiryo UI"/>
            <family val="3"/>
            <charset val="128"/>
          </rPr>
          <t>25字以内で記入してください</t>
        </r>
        <r>
          <rPr>
            <sz val="9"/>
            <color indexed="81"/>
            <rFont val="Meiryo UI"/>
            <family val="3"/>
            <charset val="128"/>
          </rPr>
          <t xml:space="preserve">
字数制限があるため各法人は以下を参考に略称をご使用ください
株式会社：（株）　／　合同会社：（合）
有限会社：（有）　／　独立行政法人：（独）
特定非営利活動法人：（特非）又はNPO
一般財団法人：（一財）　／　公益社団法人：（公社）
</t>
        </r>
      </text>
    </comment>
    <comment ref="D19" authorId="0" shapeId="0">
      <text>
        <r>
          <rPr>
            <b/>
            <sz val="9"/>
            <color indexed="81"/>
            <rFont val="MS P ゴシック"/>
            <family val="3"/>
            <charset val="128"/>
          </rPr>
          <t xml:space="preserve">
</t>
        </r>
        <r>
          <rPr>
            <b/>
            <sz val="9"/>
            <color indexed="81"/>
            <rFont val="Meiryo UI"/>
            <family val="3"/>
            <charset val="128"/>
          </rPr>
          <t>25字以内で記入してください</t>
        </r>
        <r>
          <rPr>
            <sz val="9"/>
            <color indexed="81"/>
            <rFont val="Meiryo UI"/>
            <family val="3"/>
            <charset val="128"/>
          </rPr>
          <t xml:space="preserve">
字数制限があるため各法人は以下を参考に略称をご使用ください
株式会社：（株）　／　合同会社：（合）
有限会社：（有）　／　独立行政法人：（独）
特定非営利活動法人：（特非）又はNPO
一般財団法人：（一財）　／　公益社団法人：（公社）
</t>
        </r>
      </text>
    </comment>
    <comment ref="G22" authorId="0" shapeId="0">
      <text>
        <r>
          <rPr>
            <b/>
            <sz val="9"/>
            <color indexed="81"/>
            <rFont val="MS P ゴシック"/>
            <family val="3"/>
            <charset val="128"/>
          </rPr>
          <t>本店が都外の場合に記入してください</t>
        </r>
      </text>
    </comment>
    <comment ref="G24" authorId="0" shapeId="0">
      <text>
        <r>
          <rPr>
            <b/>
            <sz val="9"/>
            <color indexed="81"/>
            <rFont val="MS P ゴシック"/>
            <family val="3"/>
            <charset val="128"/>
          </rPr>
          <t>連絡先の所在地が本店以外の場合に記入してください</t>
        </r>
      </text>
    </comment>
    <comment ref="C33" authorId="0" shapeId="0">
      <text>
        <r>
          <rPr>
            <b/>
            <sz val="9"/>
            <color indexed="81"/>
            <rFont val="Meiryo UI"/>
            <family val="3"/>
            <charset val="128"/>
          </rPr>
          <t xml:space="preserve">
本助成事業を実施する拠点を入力してください</t>
        </r>
        <r>
          <rPr>
            <sz val="9"/>
            <color indexed="81"/>
            <rFont val="Meiryo UI"/>
            <family val="3"/>
            <charset val="128"/>
          </rPr>
          <t xml:space="preserve">
　「事業の実施場所」とは・・・
実際に事業の主たる部分を実行し、かつ、本事業で完成させる
「成果物（本事業で完成させる研究開発物＝試作品）」や、
助成対象経費に掛かる様々な商取引の証憑類を確認する場所のことです</t>
        </r>
      </text>
    </comment>
  </commentList>
</comments>
</file>

<file path=xl/comments2.xml><?xml version="1.0" encoding="utf-8"?>
<comments xmlns="http://schemas.openxmlformats.org/spreadsheetml/2006/main">
  <authors>
    <author>作成者</author>
  </authors>
  <commentList>
    <comment ref="G16" authorId="0" shapeId="0">
      <text>
        <r>
          <rPr>
            <b/>
            <sz val="9"/>
            <color indexed="81"/>
            <rFont val="Meiryo UI"/>
            <family val="3"/>
            <charset val="128"/>
          </rPr>
          <t xml:space="preserve">
助成対象として申請する経費について、重複の有無を選択</t>
        </r>
        <r>
          <rPr>
            <sz val="9"/>
            <color indexed="81"/>
            <rFont val="Meiryo UI"/>
            <family val="3"/>
            <charset val="128"/>
          </rPr>
          <t xml:space="preserve">
左記の補助事業・助成事業と、本事業との間で
申請経費に重複がある場合は、「あり」　を選択してください。
※仮に、両事業が採択された場合、
同一の助成経費に対して、重複して補助・助成を受けることは禁止されていますので、ご注意ください。
</t>
        </r>
      </text>
    </comment>
    <comment ref="H16" authorId="0" shapeId="0">
      <text>
        <r>
          <rPr>
            <b/>
            <sz val="9"/>
            <color indexed="81"/>
            <rFont val="Meiryo UI"/>
            <family val="3"/>
            <charset val="128"/>
          </rPr>
          <t xml:space="preserve">
助成対象として申請する経費について、重複の有無を選択</t>
        </r>
        <r>
          <rPr>
            <sz val="9"/>
            <color indexed="81"/>
            <rFont val="Meiryo UI"/>
            <family val="3"/>
            <charset val="128"/>
          </rPr>
          <t xml:space="preserve">
左記の補助事業・助成事業と、本事業との間で
申請経費に重複がある場合は、「あり」　を選択してください。
※仮に、両事業が採択された場合、
同一の助成経費に対して、重複して補助・助成を受けることは禁止されていますので、ご注意ください。
</t>
        </r>
      </text>
    </comment>
    <comment ref="G17" authorId="0" shapeId="0">
      <text>
        <r>
          <rPr>
            <b/>
            <sz val="9"/>
            <color indexed="81"/>
            <rFont val="Meiryo UI"/>
            <family val="3"/>
            <charset val="128"/>
          </rPr>
          <t xml:space="preserve">
助成対象として申請する経費について、重複の有無を選択</t>
        </r>
        <r>
          <rPr>
            <sz val="9"/>
            <color indexed="81"/>
            <rFont val="Meiryo UI"/>
            <family val="3"/>
            <charset val="128"/>
          </rPr>
          <t xml:space="preserve">
左記の補助事業・助成事業と、本事業との間で
申請経費に重複がある場合は、「あり」　を選択してください。
※仮に、両事業が採択された場合、
同一の助成経費に対して、重複して補助・助成を受けることは禁止されていますので、ご注意ください。
</t>
        </r>
      </text>
    </comment>
    <comment ref="H17" authorId="0" shapeId="0">
      <text>
        <r>
          <rPr>
            <b/>
            <sz val="9"/>
            <color indexed="81"/>
            <rFont val="Meiryo UI"/>
            <family val="3"/>
            <charset val="128"/>
          </rPr>
          <t xml:space="preserve">
助成対象として申請する経費について、重複の有無を選択</t>
        </r>
        <r>
          <rPr>
            <sz val="9"/>
            <color indexed="81"/>
            <rFont val="Meiryo UI"/>
            <family val="3"/>
            <charset val="128"/>
          </rPr>
          <t xml:space="preserve">
左記の補助事業・助成事業と、本事業との間で
申請経費に重複がある場合は、「あり」　を選択してください。
※仮に、両事業が採択された場合、
同一の助成経費に対して、重複して補助・助成を受けることは禁止されていますので、ご注意ください。
</t>
        </r>
      </text>
    </comment>
    <comment ref="G18" authorId="0" shapeId="0">
      <text>
        <r>
          <rPr>
            <b/>
            <sz val="9"/>
            <color indexed="81"/>
            <rFont val="Meiryo UI"/>
            <family val="3"/>
            <charset val="128"/>
          </rPr>
          <t xml:space="preserve">
助成対象として申請する経費について、重複の有無を選択</t>
        </r>
        <r>
          <rPr>
            <sz val="9"/>
            <color indexed="81"/>
            <rFont val="Meiryo UI"/>
            <family val="3"/>
            <charset val="128"/>
          </rPr>
          <t xml:space="preserve">
左記の補助事業・助成事業と、本事業との間で
申請経費に重複がある場合は、「あり」　を選択してください。
※仮に、両事業が採択された場合、
同一の助成経費に対して、重複して補助・助成を受けることは禁止されていますので、ご注意ください。
</t>
        </r>
      </text>
    </comment>
    <comment ref="H18" authorId="0" shapeId="0">
      <text>
        <r>
          <rPr>
            <b/>
            <sz val="9"/>
            <color indexed="81"/>
            <rFont val="Meiryo UI"/>
            <family val="3"/>
            <charset val="128"/>
          </rPr>
          <t xml:space="preserve">
助成対象として申請する経費について、重複の有無を選択</t>
        </r>
        <r>
          <rPr>
            <sz val="9"/>
            <color indexed="81"/>
            <rFont val="Meiryo UI"/>
            <family val="3"/>
            <charset val="128"/>
          </rPr>
          <t xml:space="preserve">
左記の補助事業・助成事業と、本事業との間で
申請経費に重複がある場合は、「あり」　を選択してください。
※仮に、両事業が採択された場合、
同一の助成経費に対して、重複して補助・助成を受けることは禁止されていますので、ご注意ください。
</t>
        </r>
      </text>
    </comment>
    <comment ref="G23" authorId="0" shapeId="0">
      <text>
        <r>
          <rPr>
            <b/>
            <sz val="9"/>
            <color indexed="81"/>
            <rFont val="Meiryo UI"/>
            <family val="3"/>
            <charset val="128"/>
          </rPr>
          <t xml:space="preserve">
助成対象として申請する経費について、重複の有無を選択</t>
        </r>
        <r>
          <rPr>
            <sz val="9"/>
            <color indexed="81"/>
            <rFont val="Meiryo UI"/>
            <family val="3"/>
            <charset val="128"/>
          </rPr>
          <t xml:space="preserve">
左記の補助事業・助成事業と、本事業との間で
申請経費に重複がある場合は、「あり」　を選択してください。
※仮に、両事業が採択された場合、
同一の助成経費に対して、重複して補助・助成を受けることは禁止されていますので、ご注意ください。
</t>
        </r>
      </text>
    </comment>
    <comment ref="H23" authorId="0" shapeId="0">
      <text>
        <r>
          <rPr>
            <b/>
            <sz val="9"/>
            <color indexed="81"/>
            <rFont val="Meiryo UI"/>
            <family val="3"/>
            <charset val="128"/>
          </rPr>
          <t xml:space="preserve">
助成対象として申請する経費について、重複の有無を選択</t>
        </r>
        <r>
          <rPr>
            <sz val="9"/>
            <color indexed="81"/>
            <rFont val="Meiryo UI"/>
            <family val="3"/>
            <charset val="128"/>
          </rPr>
          <t xml:space="preserve">
左記の補助事業・助成事業と、本事業との間で
申請経費に重複がある場合は、「あり」　を選択してください。
※仮に、両事業が採択された場合、
同一の助成経費に対して、重複して補助・助成を受けることは禁止されていますので、ご注意ください。
</t>
        </r>
      </text>
    </comment>
    <comment ref="G24" authorId="0" shapeId="0">
      <text>
        <r>
          <rPr>
            <b/>
            <sz val="9"/>
            <color indexed="81"/>
            <rFont val="Meiryo UI"/>
            <family val="3"/>
            <charset val="128"/>
          </rPr>
          <t xml:space="preserve">
助成対象として申請する経費について、重複の有無を選択</t>
        </r>
        <r>
          <rPr>
            <sz val="9"/>
            <color indexed="81"/>
            <rFont val="Meiryo UI"/>
            <family val="3"/>
            <charset val="128"/>
          </rPr>
          <t xml:space="preserve">
左記の補助事業・助成事業と、本事業との間で
申請経費に重複がある場合は、「あり」　を選択してください。
※仮に、両事業が採択された場合、
同一の助成経費に対して、重複して補助・助成を受けることは禁止されていますので、ご注意ください。
</t>
        </r>
      </text>
    </comment>
    <comment ref="H24" authorId="0" shapeId="0">
      <text>
        <r>
          <rPr>
            <b/>
            <sz val="9"/>
            <color indexed="81"/>
            <rFont val="Meiryo UI"/>
            <family val="3"/>
            <charset val="128"/>
          </rPr>
          <t xml:space="preserve">
助成対象として申請する経費について、重複の有無を選択</t>
        </r>
        <r>
          <rPr>
            <sz val="9"/>
            <color indexed="81"/>
            <rFont val="Meiryo UI"/>
            <family val="3"/>
            <charset val="128"/>
          </rPr>
          <t xml:space="preserve">
左記の補助事業・助成事業と、本事業との間で
申請経費に重複がある場合は、「あり」　を選択してください。
※仮に、両事業が採択された場合、
同一の助成経費に対して、重複して補助・助成を受けることは禁止されていますので、ご注意ください。
</t>
        </r>
      </text>
    </comment>
    <comment ref="G25" authorId="0" shapeId="0">
      <text>
        <r>
          <rPr>
            <b/>
            <sz val="9"/>
            <color indexed="81"/>
            <rFont val="Meiryo UI"/>
            <family val="3"/>
            <charset val="128"/>
          </rPr>
          <t xml:space="preserve">
助成対象として申請する経費について、重複の有無を選択</t>
        </r>
        <r>
          <rPr>
            <sz val="9"/>
            <color indexed="81"/>
            <rFont val="Meiryo UI"/>
            <family val="3"/>
            <charset val="128"/>
          </rPr>
          <t xml:space="preserve">
左記の補助事業・助成事業と、本事業との間で
申請経費に重複がある場合は、「あり」　を選択してください。
※仮に、両事業が採択された場合、
同一の助成経費に対して、重複して補助・助成を受けることは禁止されていますので、ご注意ください。
</t>
        </r>
      </text>
    </comment>
    <comment ref="H25" authorId="0" shapeId="0">
      <text>
        <r>
          <rPr>
            <b/>
            <sz val="9"/>
            <color indexed="81"/>
            <rFont val="Meiryo UI"/>
            <family val="3"/>
            <charset val="128"/>
          </rPr>
          <t xml:space="preserve">
助成対象として申請する経費について、重複の有無を選択</t>
        </r>
        <r>
          <rPr>
            <sz val="9"/>
            <color indexed="81"/>
            <rFont val="Meiryo UI"/>
            <family val="3"/>
            <charset val="128"/>
          </rPr>
          <t xml:space="preserve">
左記の補助事業・助成事業と、本事業との間で
申請経費に重複がある場合は、「あり」　を選択してください。
※仮に、両事業が採択された場合、
同一の助成経費に対して、重複して補助・助成を受けることは禁止されていますので、ご注意ください。
</t>
        </r>
      </text>
    </comment>
    <comment ref="G30" authorId="0" shapeId="0">
      <text>
        <r>
          <rPr>
            <b/>
            <sz val="9"/>
            <color indexed="81"/>
            <rFont val="Meiryo UI"/>
            <family val="3"/>
            <charset val="128"/>
          </rPr>
          <t xml:space="preserve">
助成対象として申請する経費について、重複の有無を選択</t>
        </r>
        <r>
          <rPr>
            <sz val="9"/>
            <color indexed="81"/>
            <rFont val="Meiryo UI"/>
            <family val="3"/>
            <charset val="128"/>
          </rPr>
          <t xml:space="preserve">
左記の補助事業・助成事業と、本事業との間で
申請経費に重複がある場合は、「あり」　を選択してください。
※仮に、両事業が採択された場合、
同一の助成経費に対して、重複して補助・助成を受けることは禁止されていますので、ご注意ください。
</t>
        </r>
      </text>
    </comment>
    <comment ref="H30" authorId="0" shapeId="0">
      <text>
        <r>
          <rPr>
            <b/>
            <sz val="9"/>
            <color indexed="81"/>
            <rFont val="Meiryo UI"/>
            <family val="3"/>
            <charset val="128"/>
          </rPr>
          <t xml:space="preserve">
助成対象として申請する経費について、重複の有無を選択</t>
        </r>
        <r>
          <rPr>
            <sz val="9"/>
            <color indexed="81"/>
            <rFont val="Meiryo UI"/>
            <family val="3"/>
            <charset val="128"/>
          </rPr>
          <t xml:space="preserve">
左記の補助事業・助成事業と、本事業との間で
申請経費に重複がある場合は、「あり」　を選択してください。
※仮に、両事業が採択された場合、
同一の助成経費に対して、重複して補助・助成を受けることは禁止されていますので、ご注意ください。
</t>
        </r>
      </text>
    </comment>
    <comment ref="G31" authorId="0" shapeId="0">
      <text>
        <r>
          <rPr>
            <b/>
            <sz val="9"/>
            <color indexed="81"/>
            <rFont val="Meiryo UI"/>
            <family val="3"/>
            <charset val="128"/>
          </rPr>
          <t xml:space="preserve">
助成対象として申請する経費について、重複の有無を選択</t>
        </r>
        <r>
          <rPr>
            <sz val="9"/>
            <color indexed="81"/>
            <rFont val="Meiryo UI"/>
            <family val="3"/>
            <charset val="128"/>
          </rPr>
          <t xml:space="preserve">
左記の補助事業・助成事業と、本事業との間で
申請経費に重複がある場合は、「あり」　を選択してください。
※仮に、両事業が採択された場合、
同一の助成経費に対して、重複して補助・助成を受けることは禁止されていますので、ご注意ください。
</t>
        </r>
      </text>
    </comment>
    <comment ref="H31" authorId="0" shapeId="0">
      <text>
        <r>
          <rPr>
            <b/>
            <sz val="9"/>
            <color indexed="81"/>
            <rFont val="Meiryo UI"/>
            <family val="3"/>
            <charset val="128"/>
          </rPr>
          <t xml:space="preserve">
助成対象として申請する経費について、重複の有無を選択</t>
        </r>
        <r>
          <rPr>
            <sz val="9"/>
            <color indexed="81"/>
            <rFont val="Meiryo UI"/>
            <family val="3"/>
            <charset val="128"/>
          </rPr>
          <t xml:space="preserve">
左記の補助事業・助成事業と、本事業との間で
申請経費に重複がある場合は、「あり」　を選択してください。
※仮に、両事業が採択された場合、
同一の助成経費に対して、重複して補助・助成を受けることは禁止されていますので、ご注意ください。
</t>
        </r>
      </text>
    </comment>
    <comment ref="G32" authorId="0" shapeId="0">
      <text>
        <r>
          <rPr>
            <b/>
            <sz val="9"/>
            <color indexed="81"/>
            <rFont val="Meiryo UI"/>
            <family val="3"/>
            <charset val="128"/>
          </rPr>
          <t xml:space="preserve">
助成対象として申請する経費について、重複の有無を選択</t>
        </r>
        <r>
          <rPr>
            <sz val="9"/>
            <color indexed="81"/>
            <rFont val="Meiryo UI"/>
            <family val="3"/>
            <charset val="128"/>
          </rPr>
          <t xml:space="preserve">
左記の補助事業・助成事業と、本事業との間で
申請経費に重複がある場合は、「あり」　を選択してください。
※仮に、両事業が採択された場合、
同一の助成経費に対して、重複して補助・助成を受けることは禁止されていますので、ご注意ください。
</t>
        </r>
      </text>
    </comment>
    <comment ref="H32" authorId="0" shapeId="0">
      <text>
        <r>
          <rPr>
            <b/>
            <sz val="9"/>
            <color indexed="81"/>
            <rFont val="Meiryo UI"/>
            <family val="3"/>
            <charset val="128"/>
          </rPr>
          <t xml:space="preserve">
助成対象として申請する経費について、重複の有無を選択</t>
        </r>
        <r>
          <rPr>
            <sz val="9"/>
            <color indexed="81"/>
            <rFont val="Meiryo UI"/>
            <family val="3"/>
            <charset val="128"/>
          </rPr>
          <t xml:space="preserve">
左記の補助事業・助成事業と、本事業との間で
申請経費に重複がある場合は、「あり」　を選択してください。
※仮に、両事業が採択された場合、
同一の助成経費に対して、重複して補助・助成を受けることは禁止されていますので、ご注意ください。
</t>
        </r>
      </text>
    </comment>
  </commentList>
</comments>
</file>

<file path=xl/comments3.xml><?xml version="1.0" encoding="utf-8"?>
<comments xmlns="http://schemas.openxmlformats.org/spreadsheetml/2006/main">
  <authors>
    <author>作成者</author>
  </authors>
  <commentList>
    <comment ref="I1" authorId="0" shapeId="0">
      <text>
        <r>
          <rPr>
            <b/>
            <sz val="9"/>
            <color indexed="81"/>
            <rFont val="MS P ゴシック"/>
            <family val="3"/>
            <charset val="128"/>
          </rPr>
          <t xml:space="preserve">本名簿の作成日をYYYY/MM/DDの形式で入力して下さい。
</t>
        </r>
      </text>
    </comment>
    <comment ref="E6" authorId="0" shapeId="0">
      <text>
        <r>
          <rPr>
            <b/>
            <sz val="9"/>
            <color indexed="81"/>
            <rFont val="Meiryo UI"/>
            <family val="3"/>
            <charset val="128"/>
          </rPr>
          <t>自社との関係性を記載してください</t>
        </r>
        <r>
          <rPr>
            <sz val="9"/>
            <color indexed="81"/>
            <rFont val="Meiryo UI"/>
            <family val="3"/>
            <charset val="128"/>
          </rPr>
          <t xml:space="preserve">
①役員の場合：役職や担当業務など
　例：ＣＦＯ・・・、　　製造分野担当　など
②株主の場合：自社との関係
　例：創業者・父・・・、ﾍﾞﾝﾁｬｰｬﾋﾟﾀﾙ　など
①②の場合
　例：①ＣＦＯ、②ﾍﾞﾝﾁｬｰｬﾋﾟﾀﾙ　など</t>
        </r>
      </text>
    </comment>
    <comment ref="E7" authorId="0" shapeId="0">
      <text>
        <r>
          <rPr>
            <b/>
            <sz val="9"/>
            <color indexed="81"/>
            <rFont val="Meiryo UI"/>
            <family val="3"/>
            <charset val="128"/>
          </rPr>
          <t>自社との関係性を記載してください</t>
        </r>
        <r>
          <rPr>
            <sz val="9"/>
            <color indexed="81"/>
            <rFont val="Meiryo UI"/>
            <family val="3"/>
            <charset val="128"/>
          </rPr>
          <t xml:space="preserve">
①役員の場合：役職や担当業務など
　例：ＣＦＯ・・・、　　製造分野担当　など
②株主の場合：自社との関係
　例：創業者・父・・・、ﾍﾞﾝﾁｬｰｬﾋﾟﾀﾙ　など
①②の場合
　例：①ＣＦＯ、②ﾍﾞﾝﾁｬｰｬﾋﾟﾀﾙ　など</t>
        </r>
      </text>
    </comment>
    <comment ref="E8" authorId="0" shapeId="0">
      <text>
        <r>
          <rPr>
            <b/>
            <sz val="9"/>
            <color indexed="81"/>
            <rFont val="Meiryo UI"/>
            <family val="3"/>
            <charset val="128"/>
          </rPr>
          <t>自社との関係性を記載してください</t>
        </r>
        <r>
          <rPr>
            <sz val="9"/>
            <color indexed="81"/>
            <rFont val="Meiryo UI"/>
            <family val="3"/>
            <charset val="128"/>
          </rPr>
          <t xml:space="preserve">
①役員の場合：役職や担当業務など
　例：ＣＦＯ・・・、　　製造分野担当　など
②株主の場合：自社との関係
　例：創業者・父・・・、ﾍﾞﾝﾁｬｰｬﾋﾟﾀﾙ　など
①②の場合
　例：①ＣＦＯ、②ﾍﾞﾝﾁｬｰｬﾋﾟﾀﾙ　など</t>
        </r>
      </text>
    </comment>
    <comment ref="E9" authorId="0" shapeId="0">
      <text>
        <r>
          <rPr>
            <b/>
            <sz val="9"/>
            <color indexed="81"/>
            <rFont val="Meiryo UI"/>
            <family val="3"/>
            <charset val="128"/>
          </rPr>
          <t>自社との関係性を記載してください</t>
        </r>
        <r>
          <rPr>
            <sz val="9"/>
            <color indexed="81"/>
            <rFont val="Meiryo UI"/>
            <family val="3"/>
            <charset val="128"/>
          </rPr>
          <t xml:space="preserve">
①役員の場合：役職や担当業務など
　例：ＣＦＯ・・・、　　製造分野担当　など
②株主の場合：自社との関係
　例：創業者・父・・・、ﾍﾞﾝﾁｬｰｬﾋﾟﾀﾙ　など
①②の場合
　例：①ＣＦＯ、②ﾍﾞﾝﾁｬｰｬﾋﾟﾀﾙ　など</t>
        </r>
      </text>
    </comment>
    <comment ref="E10" authorId="0" shapeId="0">
      <text>
        <r>
          <rPr>
            <b/>
            <sz val="9"/>
            <color indexed="81"/>
            <rFont val="Meiryo UI"/>
            <family val="3"/>
            <charset val="128"/>
          </rPr>
          <t>自社との関係性を記載してください</t>
        </r>
        <r>
          <rPr>
            <sz val="9"/>
            <color indexed="81"/>
            <rFont val="Meiryo UI"/>
            <family val="3"/>
            <charset val="128"/>
          </rPr>
          <t xml:space="preserve">
①役員の場合：役職や担当業務など
　例：ＣＦＯ・・・、　　製造分野担当　など
②株主の場合：自社との関係
　例：創業者・父・・・、ﾍﾞﾝﾁｬｰｬﾋﾟﾀﾙ　など
①②の場合
　例：①ＣＦＯ、②ﾍﾞﾝﾁｬｰｬﾋﾟﾀﾙ　など</t>
        </r>
      </text>
    </comment>
    <comment ref="E11" authorId="0" shapeId="0">
      <text>
        <r>
          <rPr>
            <b/>
            <sz val="9"/>
            <color indexed="81"/>
            <rFont val="Meiryo UI"/>
            <family val="3"/>
            <charset val="128"/>
          </rPr>
          <t>自社との関係性を記載してください</t>
        </r>
        <r>
          <rPr>
            <sz val="9"/>
            <color indexed="81"/>
            <rFont val="Meiryo UI"/>
            <family val="3"/>
            <charset val="128"/>
          </rPr>
          <t xml:space="preserve">
①役員の場合：役職や担当業務など
　例：ＣＦＯ・・・、　　製造分野担当　など
②株主の場合：自社との関係
　例：創業者・父・・・、ﾍﾞﾝﾁｬｰｬﾋﾟﾀﾙ　など
①②の場合
　例：①ＣＦＯ、②ﾍﾞﾝﾁｬｰｬﾋﾟﾀﾙ　など</t>
        </r>
      </text>
    </comment>
    <comment ref="E12" authorId="0" shapeId="0">
      <text>
        <r>
          <rPr>
            <b/>
            <sz val="9"/>
            <color indexed="81"/>
            <rFont val="Meiryo UI"/>
            <family val="3"/>
            <charset val="128"/>
          </rPr>
          <t>自社との関係性を記載してください</t>
        </r>
        <r>
          <rPr>
            <sz val="9"/>
            <color indexed="81"/>
            <rFont val="Meiryo UI"/>
            <family val="3"/>
            <charset val="128"/>
          </rPr>
          <t xml:space="preserve">
①役員の場合：役職や担当業務など
　例：ＣＦＯ・・・、　　製造分野担当　など
②株主の場合：自社との関係
　例：創業者・父・・・、ﾍﾞﾝﾁｬｰｬﾋﾟﾀﾙ　など
①②の場合
　例：①ＣＦＯ、②ﾍﾞﾝﾁｬｰｬﾋﾟﾀﾙ　など</t>
        </r>
      </text>
    </comment>
    <comment ref="E13" authorId="0" shapeId="0">
      <text>
        <r>
          <rPr>
            <b/>
            <sz val="9"/>
            <color indexed="81"/>
            <rFont val="Meiryo UI"/>
            <family val="3"/>
            <charset val="128"/>
          </rPr>
          <t>自社との関係性を記載してください</t>
        </r>
        <r>
          <rPr>
            <sz val="9"/>
            <color indexed="81"/>
            <rFont val="Meiryo UI"/>
            <family val="3"/>
            <charset val="128"/>
          </rPr>
          <t xml:space="preserve">
①役員の場合：役職や担当業務など
　例：ＣＦＯ・・・、　　製造分野担当　など
②株主の場合：自社との関係
　例：創業者・父・・・、ﾍﾞﾝﾁｬｰｬﾋﾟﾀﾙ　など
①②の場合
　例：①ＣＦＯ、②ﾍﾞﾝﾁｬｰｬﾋﾟﾀﾙ　など</t>
        </r>
      </text>
    </comment>
    <comment ref="E14" authorId="0" shapeId="0">
      <text>
        <r>
          <rPr>
            <b/>
            <sz val="9"/>
            <color indexed="81"/>
            <rFont val="Meiryo UI"/>
            <family val="3"/>
            <charset val="128"/>
          </rPr>
          <t>自社との関係性を記載してください</t>
        </r>
        <r>
          <rPr>
            <sz val="9"/>
            <color indexed="81"/>
            <rFont val="Meiryo UI"/>
            <family val="3"/>
            <charset val="128"/>
          </rPr>
          <t xml:space="preserve">
①役員の場合：役職や担当業務など
　例：ＣＦＯ・・・、　　製造分野担当　など
②株主の場合：自社との関係
　例：創業者・父・・・、ﾍﾞﾝﾁｬｰｬﾋﾟﾀﾙ　など
①②の場合
　例：①ＣＦＯ、②ﾍﾞﾝﾁｬｰｬﾋﾟﾀﾙ　など</t>
        </r>
      </text>
    </comment>
    <comment ref="E15" authorId="0" shapeId="0">
      <text>
        <r>
          <rPr>
            <b/>
            <sz val="9"/>
            <color indexed="81"/>
            <rFont val="Meiryo UI"/>
            <family val="3"/>
            <charset val="128"/>
          </rPr>
          <t>自社との関係性を記載してください</t>
        </r>
        <r>
          <rPr>
            <sz val="9"/>
            <color indexed="81"/>
            <rFont val="Meiryo UI"/>
            <family val="3"/>
            <charset val="128"/>
          </rPr>
          <t xml:space="preserve">
①役員の場合：役職や担当業務など
　例：ＣＦＯ・・・、　　製造分野担当　など
②株主の場合：自社との関係
　例：創業者・父・・・、ﾍﾞﾝﾁｬｰｬﾋﾟﾀﾙ　など
①②の場合
　例：①ＣＦＯ、②ﾍﾞﾝﾁｬｰｬﾋﾟﾀﾙ　など</t>
        </r>
      </text>
    </comment>
    <comment ref="E16" authorId="0" shapeId="0">
      <text>
        <r>
          <rPr>
            <b/>
            <sz val="9"/>
            <color indexed="81"/>
            <rFont val="Meiryo UI"/>
            <family val="3"/>
            <charset val="128"/>
          </rPr>
          <t>自社との関係性を記載してください</t>
        </r>
        <r>
          <rPr>
            <sz val="9"/>
            <color indexed="81"/>
            <rFont val="Meiryo UI"/>
            <family val="3"/>
            <charset val="128"/>
          </rPr>
          <t xml:space="preserve">
①役員の場合：役職や担当業務など
　例：ＣＦＯ・・・、　　製造分野担当　など
②株主の場合：自社との関係
　例：創業者・父・・・、ﾍﾞﾝﾁｬｰｬﾋﾟﾀﾙ　など
①②の場合
　例：①ＣＦＯ、②ﾍﾞﾝﾁｬｰｬﾋﾟﾀﾙ　など</t>
        </r>
      </text>
    </comment>
    <comment ref="E17" authorId="0" shapeId="0">
      <text>
        <r>
          <rPr>
            <b/>
            <sz val="9"/>
            <color indexed="81"/>
            <rFont val="Meiryo UI"/>
            <family val="3"/>
            <charset val="128"/>
          </rPr>
          <t>自社との関係性を記載してください</t>
        </r>
        <r>
          <rPr>
            <sz val="9"/>
            <color indexed="81"/>
            <rFont val="Meiryo UI"/>
            <family val="3"/>
            <charset val="128"/>
          </rPr>
          <t xml:space="preserve">
①役員の場合：役職や担当業務など
　例：ＣＦＯ・・・、　　製造分野担当　など
②株主の場合：自社との関係
　例：創業者・父・・・、ﾍﾞﾝﾁｬｰｬﾋﾟﾀﾙ　など
①②の場合
　例：①ＣＦＯ、②ﾍﾞﾝﾁｬｰｬﾋﾟﾀﾙ　など</t>
        </r>
      </text>
    </comment>
    <comment ref="E18" authorId="0" shapeId="0">
      <text>
        <r>
          <rPr>
            <b/>
            <sz val="9"/>
            <color indexed="81"/>
            <rFont val="Meiryo UI"/>
            <family val="3"/>
            <charset val="128"/>
          </rPr>
          <t>自社との関係性を記載してください</t>
        </r>
        <r>
          <rPr>
            <sz val="9"/>
            <color indexed="81"/>
            <rFont val="Meiryo UI"/>
            <family val="3"/>
            <charset val="128"/>
          </rPr>
          <t xml:space="preserve">
①役員の場合：役職や担当業務など
　例：ＣＦＯ・・・、　　製造分野担当　など
②株主の場合：自社との関係
　例：創業者・父・・・、ﾍﾞﾝﾁｬｰｬﾋﾟﾀﾙ　など
①②の場合
　例：①ＣＦＯ、②ﾍﾞﾝﾁｬｰｬﾋﾟﾀﾙ　など</t>
        </r>
      </text>
    </comment>
    <comment ref="E19" authorId="0" shapeId="0">
      <text>
        <r>
          <rPr>
            <b/>
            <sz val="9"/>
            <color indexed="81"/>
            <rFont val="Meiryo UI"/>
            <family val="3"/>
            <charset val="128"/>
          </rPr>
          <t>自社との関係性を記載してください</t>
        </r>
        <r>
          <rPr>
            <sz val="9"/>
            <color indexed="81"/>
            <rFont val="Meiryo UI"/>
            <family val="3"/>
            <charset val="128"/>
          </rPr>
          <t xml:space="preserve">
①役員の場合：役職や担当業務など
　例：ＣＦＯ・・・、　　製造分野担当　など
②株主の場合：自社との関係
　例：創業者・父・・・、ﾍﾞﾝﾁｬｰｬﾋﾟﾀﾙ　など
①②の場合
　例：①ＣＦＯ、②ﾍﾞﾝﾁｬｰｬﾋﾟﾀﾙ　など</t>
        </r>
      </text>
    </comment>
    <comment ref="E20" authorId="0" shapeId="0">
      <text>
        <r>
          <rPr>
            <b/>
            <sz val="9"/>
            <color indexed="81"/>
            <rFont val="Meiryo UI"/>
            <family val="3"/>
            <charset val="128"/>
          </rPr>
          <t>自社との関係性を記載してください</t>
        </r>
        <r>
          <rPr>
            <sz val="9"/>
            <color indexed="81"/>
            <rFont val="Meiryo UI"/>
            <family val="3"/>
            <charset val="128"/>
          </rPr>
          <t xml:space="preserve">
①役員の場合：役職や担当業務など
　例：ＣＦＯ・・・、　　製造分野担当　など
②株主の場合：自社との関係
　例：創業者・父・・・、ﾍﾞﾝﾁｬｰｬﾋﾟﾀﾙ　など
①②の場合
　例：①ＣＦＯ、②ﾍﾞﾝﾁｬｰｬﾋﾟﾀﾙ　など</t>
        </r>
      </text>
    </comment>
  </commentList>
</comments>
</file>

<file path=xl/comments4.xml><?xml version="1.0" encoding="utf-8"?>
<comments xmlns="http://schemas.openxmlformats.org/spreadsheetml/2006/main">
  <authors>
    <author>作成者</author>
  </authors>
  <commentList>
    <comment ref="D10" authorId="0" shapeId="0">
      <text>
        <r>
          <rPr>
            <b/>
            <sz val="9"/>
            <color indexed="81"/>
            <rFont val="Meiryo UI"/>
            <family val="3"/>
            <charset val="128"/>
          </rPr>
          <t xml:space="preserve">
技術的特徴を機能面＝定性的な面から20字以内で記載してください</t>
        </r>
        <r>
          <rPr>
            <sz val="9"/>
            <color indexed="81"/>
            <rFont val="Meiryo UI"/>
            <family val="3"/>
            <charset val="128"/>
          </rPr>
          <t xml:space="preserve">
以下で記載された目標は、完了検査時の必達目標となり
未達の場合は、助成金は交付できませんのでご注意ください。
＜記載例＞
（優秀性）操作性のシンプル化と〇〇機能の両立（17字）
（新規性）●●●●●化により●●●●●を初めて実現（20字）
</t>
        </r>
      </text>
    </comment>
    <comment ref="G10" authorId="0" shapeId="0">
      <text>
        <r>
          <rPr>
            <sz val="9"/>
            <color indexed="81"/>
            <rFont val="Meiryo UI"/>
            <family val="3"/>
            <charset val="128"/>
          </rPr>
          <t xml:space="preserve">
</t>
        </r>
        <r>
          <rPr>
            <b/>
            <sz val="9"/>
            <color indexed="81"/>
            <rFont val="Meiryo UI"/>
            <family val="3"/>
            <charset val="128"/>
          </rPr>
          <t>技術的特徴を性能面＝定量的な面から20字以内で記載してください</t>
        </r>
        <r>
          <rPr>
            <sz val="9"/>
            <color indexed="81"/>
            <rFont val="Meiryo UI"/>
            <family val="3"/>
            <charset val="128"/>
          </rPr>
          <t xml:space="preserve">
以下で記載された目標は、完了検査時の必達目標となり
未達の場合は、助成金は交付できませんのでご注意ください。
＜記載例＞
（優秀性）Nステップで操作簡潔と認識速度●●秒以内（20字）
（新規性）従来品比45％以上の軽量化（13字）
</t>
        </r>
      </text>
    </comment>
    <comment ref="D11" authorId="0" shapeId="0">
      <text>
        <r>
          <rPr>
            <b/>
            <sz val="9"/>
            <color indexed="81"/>
            <rFont val="Meiryo UI"/>
            <family val="3"/>
            <charset val="128"/>
          </rPr>
          <t xml:space="preserve">
技術的な側面からの　新規性／優秀性　の特徴</t>
        </r>
        <r>
          <rPr>
            <sz val="9"/>
            <color indexed="81"/>
            <rFont val="Meiryo UI"/>
            <family val="3"/>
            <charset val="128"/>
          </rPr>
          <t xml:space="preserve">
■機能面（定性的な記載の例）
・従来■■は■■■に限られていたが、□□□まで可能となり、〇〇まで検知できる
・▲と▲▲しか運べなかったが、△△△まで運ぶことが可能
・これらにより★★から☆☆まで裾野が拡大し、☆☆☆を実現できる
</t>
        </r>
      </text>
    </comment>
    <comment ref="G11" authorId="0" shapeId="0">
      <text>
        <r>
          <rPr>
            <b/>
            <sz val="9"/>
            <color indexed="81"/>
            <rFont val="Meiryo UI"/>
            <family val="3"/>
            <charset val="128"/>
          </rPr>
          <t xml:space="preserve">
技術面の【定量的】な　新規性／優秀性　の特徴</t>
        </r>
        <r>
          <rPr>
            <sz val="9"/>
            <color indexed="81"/>
            <rFont val="Meiryo UI"/>
            <family val="3"/>
            <charset val="128"/>
          </rPr>
          <t xml:space="preserve">
◇性能面（定量的な記載の例）
・◇◇について◆秒かかっていたものが、◇秒以内となる
・出力が●●Wから〇〇Wとなり、〇〇な環境でも使用可能となる
・これらにより★★用に限らず☆☆用として使用でき☆☆☆に貢献
</t>
        </r>
      </text>
    </comment>
    <comment ref="D13" authorId="0" shapeId="0">
      <text>
        <r>
          <rPr>
            <b/>
            <sz val="9"/>
            <color indexed="81"/>
            <rFont val="Meiryo UI"/>
            <family val="3"/>
            <charset val="128"/>
          </rPr>
          <t xml:space="preserve">
技術的特徴を機能面＝定性的な面から20字以内で記載してください</t>
        </r>
        <r>
          <rPr>
            <sz val="9"/>
            <color indexed="81"/>
            <rFont val="Meiryo UI"/>
            <family val="3"/>
            <charset val="128"/>
          </rPr>
          <t xml:space="preserve">
以下で記載された目標は、完了検査時の必達目標となり
未達の場合は、助成金は交付できませんのでご注意ください。
＜記載例＞
（優秀性）操作性のシンプル化と〇〇機能の両立（17字）
（新規性）●●●●●化により●●●●●を初めて実現（20字）
</t>
        </r>
      </text>
    </comment>
    <comment ref="G13" authorId="0" shapeId="0">
      <text>
        <r>
          <rPr>
            <sz val="9"/>
            <color indexed="81"/>
            <rFont val="Meiryo UI"/>
            <family val="3"/>
            <charset val="128"/>
          </rPr>
          <t xml:space="preserve">
</t>
        </r>
        <r>
          <rPr>
            <b/>
            <sz val="9"/>
            <color indexed="81"/>
            <rFont val="Meiryo UI"/>
            <family val="3"/>
            <charset val="128"/>
          </rPr>
          <t>技術的特徴を性能面＝定量的な面から20字以内で記載してください</t>
        </r>
        <r>
          <rPr>
            <sz val="9"/>
            <color indexed="81"/>
            <rFont val="Meiryo UI"/>
            <family val="3"/>
            <charset val="128"/>
          </rPr>
          <t xml:space="preserve">
以下で記載された目標は、完了検査時の必達目標となり
未達の場合は、助成金は交付できませんのでご注意ください。
＜記載例＞
（優秀性）Nステップで操作簡潔と認識速度●●秒以内（20字）
（新規性）従来品比45％以上の軽量化（13字）
</t>
        </r>
      </text>
    </comment>
    <comment ref="D14" authorId="0" shapeId="0">
      <text>
        <r>
          <rPr>
            <b/>
            <sz val="9"/>
            <color indexed="81"/>
            <rFont val="Meiryo UI"/>
            <family val="3"/>
            <charset val="128"/>
          </rPr>
          <t xml:space="preserve">
技術的な側面からの　新規性／優秀性　の特徴</t>
        </r>
        <r>
          <rPr>
            <sz val="9"/>
            <color indexed="81"/>
            <rFont val="Meiryo UI"/>
            <family val="3"/>
            <charset val="128"/>
          </rPr>
          <t xml:space="preserve">
■機能面（定性的な記載の例）
・従来■■は■■■に限られていたが、□□□まで可能となり、〇〇まで検知できる
・▲と▲▲しか運べなかったが、△△△まで運ぶことが可能
・これらにより★★から☆☆まで裾野が拡大し、☆☆☆を実現できる
</t>
        </r>
      </text>
    </comment>
    <comment ref="G14" authorId="0" shapeId="0">
      <text>
        <r>
          <rPr>
            <b/>
            <sz val="9"/>
            <color indexed="81"/>
            <rFont val="Meiryo UI"/>
            <family val="3"/>
            <charset val="128"/>
          </rPr>
          <t xml:space="preserve">
技術面の【定量的】な　新規性／優秀性　の特徴</t>
        </r>
        <r>
          <rPr>
            <sz val="9"/>
            <color indexed="81"/>
            <rFont val="Meiryo UI"/>
            <family val="3"/>
            <charset val="128"/>
          </rPr>
          <t xml:space="preserve">
◇性能面（定量的な記載の例）
・◇◇について◆秒かかっていたものが、◇秒以内となる
・出力が●●Wから〇〇Wとなり、〇〇な環境でも使用可能となる
・これらにより★★用に限らず☆☆用として使用でき☆☆☆に貢献
</t>
        </r>
      </text>
    </comment>
  </commentList>
</comments>
</file>

<file path=xl/comments5.xml><?xml version="1.0" encoding="utf-8"?>
<comments xmlns="http://schemas.openxmlformats.org/spreadsheetml/2006/main">
  <authors>
    <author>作成者</author>
  </authors>
  <commentList>
    <comment ref="B9" authorId="0" shapeId="0">
      <text>
        <r>
          <rPr>
            <b/>
            <sz val="9"/>
            <color indexed="81"/>
            <rFont val="Meiryo UI"/>
            <family val="3"/>
            <charset val="128"/>
          </rPr>
          <t xml:space="preserve">
開発物の名称・数量の記載について</t>
        </r>
        <r>
          <rPr>
            <sz val="9"/>
            <color indexed="81"/>
            <rFont val="Meiryo UI"/>
            <family val="3"/>
            <charset val="128"/>
          </rPr>
          <t xml:space="preserve">
【１】最終開発物のほか、開発過程で試作する一次開発物も記載
（一次開発物を改良して最終開発物を製作する場合、最終開発物のみ記載＝本助成事業終了時に残る開発物（一次開発物を含む）のみ記入）
【２】ソフトウェアの数量単位は、「1式」としてください。（複数システムから構成される場合、各システムごとに「１式」と記載）
</t>
        </r>
      </text>
    </comment>
    <comment ref="D9" authorId="0" shapeId="0">
      <text>
        <r>
          <rPr>
            <b/>
            <sz val="9"/>
            <color indexed="81"/>
            <rFont val="Meiryo UI"/>
            <family val="3"/>
            <charset val="128"/>
          </rPr>
          <t xml:space="preserve">
開発が完了する「期」を記載してください</t>
        </r>
        <r>
          <rPr>
            <sz val="9"/>
            <color indexed="81"/>
            <rFont val="Meiryo UI"/>
            <family val="3"/>
            <charset val="128"/>
          </rPr>
          <t xml:space="preserve">
●複数「期」を設定しない場合、「１」と記載してください
●本項に記載した開発物は、本助成事業の完了年度の翌年度から5年間、保存してください。
※廃棄、売却、加工等については原則できませんのでご注意ください</t>
        </r>
      </text>
    </comment>
    <comment ref="E9" authorId="0" shapeId="0">
      <text>
        <r>
          <rPr>
            <b/>
            <sz val="9"/>
            <color indexed="81"/>
            <rFont val="Meiryo UI"/>
            <family val="3"/>
            <charset val="128"/>
          </rPr>
          <t xml:space="preserve">
必要最小限の数量を念頭に記載してください</t>
        </r>
        <r>
          <rPr>
            <sz val="9"/>
            <color indexed="81"/>
            <rFont val="Meiryo UI"/>
            <family val="3"/>
            <charset val="128"/>
          </rPr>
          <t xml:space="preserve">
助成金を利用して完成させるうえで、必要最小限の数量を記載してください。
目的のない「予備」などは認められません。
</t>
        </r>
      </text>
    </comment>
    <comment ref="F9" authorId="0" shapeId="0">
      <text>
        <r>
          <rPr>
            <b/>
            <sz val="9"/>
            <color indexed="81"/>
            <rFont val="Meiryo UI"/>
            <family val="3"/>
            <charset val="128"/>
          </rPr>
          <t xml:space="preserve">
必要最小限の経費を踏まえても、なお、複数完成させる必要性</t>
        </r>
        <r>
          <rPr>
            <sz val="9"/>
            <color indexed="81"/>
            <rFont val="Meiryo UI"/>
            <family val="3"/>
            <charset val="128"/>
          </rPr>
          <t xml:space="preserve">
研究開発に必要不可欠な理由を記載してください
</t>
        </r>
      </text>
    </comment>
    <comment ref="B10" authorId="0" shapeId="0">
      <text>
        <r>
          <rPr>
            <b/>
            <sz val="9"/>
            <color indexed="81"/>
            <rFont val="Meiryo UI"/>
            <family val="3"/>
            <charset val="128"/>
          </rPr>
          <t xml:space="preserve">
開発物の名称・数量の記載について</t>
        </r>
        <r>
          <rPr>
            <sz val="9"/>
            <color indexed="81"/>
            <rFont val="Meiryo UI"/>
            <family val="3"/>
            <charset val="128"/>
          </rPr>
          <t xml:space="preserve">
【１】最終開発物のほか、開発過程で試作する一次開発物も記載
（一次開発物を改良して最終開発物を製作する場合、最終開発物のみ記載＝本助成事業終了時に残る開発物（一次開発物を含む）のみ記入）
【２】ソフトウェアの数量単位は、「1式」としてください。（複数システムから構成される場合、各システムごとに「１式」と記載）
</t>
        </r>
      </text>
    </comment>
    <comment ref="D10" authorId="0" shapeId="0">
      <text>
        <r>
          <rPr>
            <b/>
            <sz val="9"/>
            <color indexed="81"/>
            <rFont val="Meiryo UI"/>
            <family val="3"/>
            <charset val="128"/>
          </rPr>
          <t xml:space="preserve">
開発が完了する「期」を記載してください</t>
        </r>
        <r>
          <rPr>
            <sz val="9"/>
            <color indexed="81"/>
            <rFont val="Meiryo UI"/>
            <family val="3"/>
            <charset val="128"/>
          </rPr>
          <t xml:space="preserve">
●複数「期」を設定しない場合、「１」と記載してください
●本項に記載した開発物は、本助成事業の完了年度の翌年度から5年間、保存してください。
※廃棄、売却、加工等については原則できませんのでご注意ください</t>
        </r>
      </text>
    </comment>
    <comment ref="E10" authorId="0" shapeId="0">
      <text>
        <r>
          <rPr>
            <b/>
            <sz val="9"/>
            <color indexed="81"/>
            <rFont val="Meiryo UI"/>
            <family val="3"/>
            <charset val="128"/>
          </rPr>
          <t xml:space="preserve">
必要最小限の数量を念頭に記載してください</t>
        </r>
        <r>
          <rPr>
            <sz val="9"/>
            <color indexed="81"/>
            <rFont val="Meiryo UI"/>
            <family val="3"/>
            <charset val="128"/>
          </rPr>
          <t xml:space="preserve">
助成金を利用して完成させるうえで、必要最小限の数量を記載してください。
目的のない「予備」などは認められません。
</t>
        </r>
      </text>
    </comment>
    <comment ref="F10" authorId="0" shapeId="0">
      <text>
        <r>
          <rPr>
            <b/>
            <sz val="9"/>
            <color indexed="81"/>
            <rFont val="Meiryo UI"/>
            <family val="3"/>
            <charset val="128"/>
          </rPr>
          <t xml:space="preserve">
必要最小限の経費を踏まえても、なお、複数完成させる必要性</t>
        </r>
        <r>
          <rPr>
            <sz val="9"/>
            <color indexed="81"/>
            <rFont val="Meiryo UI"/>
            <family val="3"/>
            <charset val="128"/>
          </rPr>
          <t xml:space="preserve">
研究開発に必要不可欠な理由を記載してください
</t>
        </r>
      </text>
    </comment>
    <comment ref="B11" authorId="0" shapeId="0">
      <text>
        <r>
          <rPr>
            <b/>
            <sz val="9"/>
            <color indexed="81"/>
            <rFont val="Meiryo UI"/>
            <family val="3"/>
            <charset val="128"/>
          </rPr>
          <t xml:space="preserve">
開発物の名称・数量の記載について</t>
        </r>
        <r>
          <rPr>
            <sz val="9"/>
            <color indexed="81"/>
            <rFont val="Meiryo UI"/>
            <family val="3"/>
            <charset val="128"/>
          </rPr>
          <t xml:space="preserve">
【１】最終開発物のほか、開発過程で試作する一次開発物も記載
（一次開発物を改良して最終開発物を製作する場合、最終開発物のみ記載＝本助成事業終了時に残る開発物（一次開発物を含む）のみ記入）
【２】ソフトウェアの数量単位は、「1式」としてください。（複数システムから構成される場合、各システムごとに「１式」と記載）
</t>
        </r>
      </text>
    </comment>
    <comment ref="D11" authorId="0" shapeId="0">
      <text>
        <r>
          <rPr>
            <b/>
            <sz val="9"/>
            <color indexed="81"/>
            <rFont val="Meiryo UI"/>
            <family val="3"/>
            <charset val="128"/>
          </rPr>
          <t xml:space="preserve">
開発が完了する「期」を記載してください</t>
        </r>
        <r>
          <rPr>
            <sz val="9"/>
            <color indexed="81"/>
            <rFont val="Meiryo UI"/>
            <family val="3"/>
            <charset val="128"/>
          </rPr>
          <t xml:space="preserve">
●複数「期」を設定しない場合、「１」と記載してください
●本項に記載した開発物は、本助成事業の完了年度の翌年度から5年間、保存してください。
※廃棄、売却、加工等については原則できませんのでご注意ください</t>
        </r>
      </text>
    </comment>
    <comment ref="E11" authorId="0" shapeId="0">
      <text>
        <r>
          <rPr>
            <b/>
            <sz val="9"/>
            <color indexed="81"/>
            <rFont val="Meiryo UI"/>
            <family val="3"/>
            <charset val="128"/>
          </rPr>
          <t xml:space="preserve">
必要最小限の数量を念頭に記載してください</t>
        </r>
        <r>
          <rPr>
            <sz val="9"/>
            <color indexed="81"/>
            <rFont val="Meiryo UI"/>
            <family val="3"/>
            <charset val="128"/>
          </rPr>
          <t xml:space="preserve">
助成金を利用して完成させるうえで、必要最小限の数量を記載してください。
目的のない「予備」などは認められません。
</t>
        </r>
      </text>
    </comment>
    <comment ref="F11" authorId="0" shapeId="0">
      <text>
        <r>
          <rPr>
            <b/>
            <sz val="9"/>
            <color indexed="81"/>
            <rFont val="Meiryo UI"/>
            <family val="3"/>
            <charset val="128"/>
          </rPr>
          <t xml:space="preserve">
必要最小限の経費を踏まえても、なお、複数完成させる必要性</t>
        </r>
        <r>
          <rPr>
            <sz val="9"/>
            <color indexed="81"/>
            <rFont val="Meiryo UI"/>
            <family val="3"/>
            <charset val="128"/>
          </rPr>
          <t xml:space="preserve">
研究開発に必要不可欠な理由を記載してください
</t>
        </r>
      </text>
    </comment>
    <comment ref="B12" authorId="0" shapeId="0">
      <text>
        <r>
          <rPr>
            <b/>
            <sz val="9"/>
            <color indexed="81"/>
            <rFont val="Meiryo UI"/>
            <family val="3"/>
            <charset val="128"/>
          </rPr>
          <t xml:space="preserve">
開発物の名称・数量の記載について</t>
        </r>
        <r>
          <rPr>
            <sz val="9"/>
            <color indexed="81"/>
            <rFont val="Meiryo UI"/>
            <family val="3"/>
            <charset val="128"/>
          </rPr>
          <t xml:space="preserve">
【１】最終開発物のほか、開発過程で試作する一次開発物も記載
（一次開発物を改良して最終開発物を製作する場合、最終開発物のみ記載＝本助成事業終了時に残る開発物（一次開発物を含む）のみ記入）
【２】ソフトウェアの数量単位は、「1式」としてください。（複数システムから構成される場合、各システムごとに「１式」と記載）
</t>
        </r>
      </text>
    </comment>
    <comment ref="D12" authorId="0" shapeId="0">
      <text>
        <r>
          <rPr>
            <b/>
            <sz val="9"/>
            <color indexed="81"/>
            <rFont val="Meiryo UI"/>
            <family val="3"/>
            <charset val="128"/>
          </rPr>
          <t xml:space="preserve">
開発が完了する「期」を記載してください</t>
        </r>
        <r>
          <rPr>
            <sz val="9"/>
            <color indexed="81"/>
            <rFont val="Meiryo UI"/>
            <family val="3"/>
            <charset val="128"/>
          </rPr>
          <t xml:space="preserve">
●複数「期」を設定しない場合、「１」と記載してください
●本項に記載した開発物は、本助成事業の完了年度の翌年度から5年間、保存してください。
※廃棄、売却、加工等については原則できませんのでご注意ください</t>
        </r>
      </text>
    </comment>
    <comment ref="E12" authorId="0" shapeId="0">
      <text>
        <r>
          <rPr>
            <b/>
            <sz val="9"/>
            <color indexed="81"/>
            <rFont val="Meiryo UI"/>
            <family val="3"/>
            <charset val="128"/>
          </rPr>
          <t xml:space="preserve">
必要最小限の数量を念頭に記載してください</t>
        </r>
        <r>
          <rPr>
            <sz val="9"/>
            <color indexed="81"/>
            <rFont val="Meiryo UI"/>
            <family val="3"/>
            <charset val="128"/>
          </rPr>
          <t xml:space="preserve">
助成金を利用して完成させるうえで、必要最小限の数量を記載してください。
目的のない「予備」などは認められません。
</t>
        </r>
      </text>
    </comment>
    <comment ref="F12" authorId="0" shapeId="0">
      <text>
        <r>
          <rPr>
            <b/>
            <sz val="9"/>
            <color indexed="81"/>
            <rFont val="Meiryo UI"/>
            <family val="3"/>
            <charset val="128"/>
          </rPr>
          <t xml:space="preserve">
必要最小限の経費を踏まえても、なお、複数完成させる必要性</t>
        </r>
        <r>
          <rPr>
            <sz val="9"/>
            <color indexed="81"/>
            <rFont val="Meiryo UI"/>
            <family val="3"/>
            <charset val="128"/>
          </rPr>
          <t xml:space="preserve">
研究開発に必要不可欠な理由を記載してください
</t>
        </r>
      </text>
    </comment>
    <comment ref="B13" authorId="0" shapeId="0">
      <text>
        <r>
          <rPr>
            <b/>
            <sz val="9"/>
            <color indexed="81"/>
            <rFont val="Meiryo UI"/>
            <family val="3"/>
            <charset val="128"/>
          </rPr>
          <t xml:space="preserve">
開発物の名称・数量の記載について</t>
        </r>
        <r>
          <rPr>
            <sz val="9"/>
            <color indexed="81"/>
            <rFont val="Meiryo UI"/>
            <family val="3"/>
            <charset val="128"/>
          </rPr>
          <t xml:space="preserve">
【１】最終開発物のほか、開発過程で試作する一次開発物も記載
（一次開発物を改良して最終開発物を製作する場合、最終開発物のみ記載＝本助成事業終了時に残る開発物（一次開発物を含む）のみ記入）
【２】ソフトウェアの数量単位は、「1式」としてください。（複数システムから構成される場合、各システムごとに「１式」と記載）
</t>
        </r>
      </text>
    </comment>
    <comment ref="D13" authorId="0" shapeId="0">
      <text>
        <r>
          <rPr>
            <b/>
            <sz val="9"/>
            <color indexed="81"/>
            <rFont val="Meiryo UI"/>
            <family val="3"/>
            <charset val="128"/>
          </rPr>
          <t xml:space="preserve">
開発が完了する「期」を記載してください</t>
        </r>
        <r>
          <rPr>
            <sz val="9"/>
            <color indexed="81"/>
            <rFont val="Meiryo UI"/>
            <family val="3"/>
            <charset val="128"/>
          </rPr>
          <t xml:space="preserve">
●複数「期」を設定しない場合、「１」と記載してください
●本項に記載した開発物は、本助成事業の完了年度の翌年度から5年間、保存してください。
※廃棄、売却、加工等については原則できませんのでご注意ください</t>
        </r>
      </text>
    </comment>
    <comment ref="E13" authorId="0" shapeId="0">
      <text>
        <r>
          <rPr>
            <b/>
            <sz val="9"/>
            <color indexed="81"/>
            <rFont val="Meiryo UI"/>
            <family val="3"/>
            <charset val="128"/>
          </rPr>
          <t xml:space="preserve">
必要最小限の数量を念頭に記載してください</t>
        </r>
        <r>
          <rPr>
            <sz val="9"/>
            <color indexed="81"/>
            <rFont val="Meiryo UI"/>
            <family val="3"/>
            <charset val="128"/>
          </rPr>
          <t xml:space="preserve">
助成金を利用して完成させるうえで、必要最小限の数量を記載してください。
目的のない「予備」などは認められません。
</t>
        </r>
      </text>
    </comment>
    <comment ref="F13" authorId="0" shapeId="0">
      <text>
        <r>
          <rPr>
            <b/>
            <sz val="9"/>
            <color indexed="81"/>
            <rFont val="Meiryo UI"/>
            <family val="3"/>
            <charset val="128"/>
          </rPr>
          <t xml:space="preserve">
必要最小限の経費を踏まえても、なお、複数完成させる必要性</t>
        </r>
        <r>
          <rPr>
            <sz val="9"/>
            <color indexed="81"/>
            <rFont val="Meiryo UI"/>
            <family val="3"/>
            <charset val="128"/>
          </rPr>
          <t xml:space="preserve">
研究開発に必要不可欠な理由を記載してください
</t>
        </r>
      </text>
    </comment>
    <comment ref="B14" authorId="0" shapeId="0">
      <text>
        <r>
          <rPr>
            <b/>
            <sz val="9"/>
            <color indexed="81"/>
            <rFont val="Meiryo UI"/>
            <family val="3"/>
            <charset val="128"/>
          </rPr>
          <t xml:space="preserve">
開発物の名称・数量の記載について</t>
        </r>
        <r>
          <rPr>
            <sz val="9"/>
            <color indexed="81"/>
            <rFont val="Meiryo UI"/>
            <family val="3"/>
            <charset val="128"/>
          </rPr>
          <t xml:space="preserve">
【１】最終開発物のほか、開発過程で試作する一次開発物も記載
（一次開発物を改良して最終開発物を製作する場合、最終開発物のみ記載＝本助成事業終了時に残る開発物（一次開発物を含む）のみ記入）
【２】ソフトウェアの数量単位は、「1式」としてください。（複数システムから構成される場合、各システムごとに「１式」と記載）
</t>
        </r>
      </text>
    </comment>
    <comment ref="D14" authorId="0" shapeId="0">
      <text>
        <r>
          <rPr>
            <b/>
            <sz val="9"/>
            <color indexed="81"/>
            <rFont val="Meiryo UI"/>
            <family val="3"/>
            <charset val="128"/>
          </rPr>
          <t xml:space="preserve">
開発が完了する「期」を記載してください</t>
        </r>
        <r>
          <rPr>
            <sz val="9"/>
            <color indexed="81"/>
            <rFont val="Meiryo UI"/>
            <family val="3"/>
            <charset val="128"/>
          </rPr>
          <t xml:space="preserve">
●複数「期」を設定しない場合、「１」と記載してください
●本項に記載した開発物は、本助成事業の完了年度の翌年度から5年間、保存してください。
※廃棄、売却、加工等については原則できませんのでご注意ください</t>
        </r>
      </text>
    </comment>
    <comment ref="E14" authorId="0" shapeId="0">
      <text>
        <r>
          <rPr>
            <b/>
            <sz val="9"/>
            <color indexed="81"/>
            <rFont val="Meiryo UI"/>
            <family val="3"/>
            <charset val="128"/>
          </rPr>
          <t xml:space="preserve">
必要最小限の数量を念頭に記載してください</t>
        </r>
        <r>
          <rPr>
            <sz val="9"/>
            <color indexed="81"/>
            <rFont val="Meiryo UI"/>
            <family val="3"/>
            <charset val="128"/>
          </rPr>
          <t xml:space="preserve">
助成金を利用して完成させるうえで、必要最小限の数量を記載してください。
目的のない「予備」などは認められません。
</t>
        </r>
      </text>
    </comment>
    <comment ref="F14" authorId="0" shapeId="0">
      <text>
        <r>
          <rPr>
            <b/>
            <sz val="9"/>
            <color indexed="81"/>
            <rFont val="Meiryo UI"/>
            <family val="3"/>
            <charset val="128"/>
          </rPr>
          <t xml:space="preserve">
必要最小限の経費を踏まえても、なお、複数完成させる必要性</t>
        </r>
        <r>
          <rPr>
            <sz val="9"/>
            <color indexed="81"/>
            <rFont val="Meiryo UI"/>
            <family val="3"/>
            <charset val="128"/>
          </rPr>
          <t xml:space="preserve">
研究開発に必要不可欠な理由を記載してください
</t>
        </r>
      </text>
    </comment>
  </commentList>
</comments>
</file>

<file path=xl/comments6.xml><?xml version="1.0" encoding="utf-8"?>
<comments xmlns="http://schemas.openxmlformats.org/spreadsheetml/2006/main">
  <authors>
    <author>作成者</author>
  </authors>
  <commentList>
    <comment ref="B14" authorId="0" shapeId="0">
      <text>
        <r>
          <rPr>
            <b/>
            <sz val="9"/>
            <color indexed="81"/>
            <rFont val="Meiryo UI"/>
            <family val="3"/>
            <charset val="128"/>
          </rPr>
          <t xml:space="preserve">
一般的に想定される機能面からの最低限のニーズを記載してください</t>
        </r>
        <r>
          <rPr>
            <sz val="9"/>
            <color indexed="81"/>
            <rFont val="Meiryo UI"/>
            <family val="3"/>
            <charset val="128"/>
          </rPr>
          <t xml:space="preserve">
「機能②」については、
申請書　達成目標３で記載がない場合は記載不要です
＜記載例＞
〇〇〇ができればよい
〇〇でも使えること
〇〇で使用できること
</t>
        </r>
      </text>
    </comment>
    <comment ref="B16" authorId="0" shapeId="0">
      <text>
        <r>
          <rPr>
            <b/>
            <sz val="9"/>
            <color indexed="81"/>
            <rFont val="Meiryo UI"/>
            <family val="3"/>
            <charset val="128"/>
          </rPr>
          <t xml:space="preserve">
一般的に想定される機能面からの最低限のニーズを記載してください</t>
        </r>
        <r>
          <rPr>
            <sz val="9"/>
            <color indexed="81"/>
            <rFont val="Meiryo UI"/>
            <family val="3"/>
            <charset val="128"/>
          </rPr>
          <t xml:space="preserve">
「機能②」については、
申請書　達成目標３で記載がない場合は記載不要です
＜記載例＞
〇〇〇ができればよい
〇〇でも使えること
〇〇で使用できること
</t>
        </r>
      </text>
    </comment>
    <comment ref="B18" authorId="0" shapeId="0">
      <text>
        <r>
          <rPr>
            <b/>
            <sz val="9"/>
            <color indexed="81"/>
            <rFont val="Meiryo UI"/>
            <family val="3"/>
            <charset val="128"/>
          </rPr>
          <t xml:space="preserve">
一般的に想定される性能面からの最低限のニーズを記載してください</t>
        </r>
        <r>
          <rPr>
            <sz val="9"/>
            <color indexed="81"/>
            <rFont val="Meiryo UI"/>
            <family val="3"/>
            <charset val="128"/>
          </rPr>
          <t xml:space="preserve">
「性能②」については、
申請書　達成目標４での記載がない場合は記載不要です
＜記載例＞
リアルタイム（概ね〇〇秒以内）に計測可能
１年未満の社員の〇％以上が〇〇日以内に操作可能
気温〇℃以上でも使用できる
</t>
        </r>
      </text>
    </comment>
    <comment ref="B20" authorId="0" shapeId="0">
      <text>
        <r>
          <rPr>
            <b/>
            <sz val="9"/>
            <color indexed="81"/>
            <rFont val="Meiryo UI"/>
            <family val="3"/>
            <charset val="128"/>
          </rPr>
          <t xml:space="preserve">
一般的に想定される性能面からの最低限のニーズを記載してください</t>
        </r>
        <r>
          <rPr>
            <sz val="9"/>
            <color indexed="81"/>
            <rFont val="Meiryo UI"/>
            <family val="3"/>
            <charset val="128"/>
          </rPr>
          <t xml:space="preserve">
「性能②」については、
申請書　達成目標４での記載がない場合は記載不要です
＜記載例＞
リアルタイム（概ね〇〇秒以内）に計測可能
１年未満の社員の〇％以上が〇〇日以内に操作可能
気温〇℃以上でも使用できる
</t>
        </r>
      </text>
    </comment>
  </commentList>
</comments>
</file>

<file path=xl/comments7.xml><?xml version="1.0" encoding="utf-8"?>
<comments xmlns="http://schemas.openxmlformats.org/spreadsheetml/2006/main">
  <authors>
    <author>作成者</author>
  </authors>
  <commentList>
    <comment ref="B18" authorId="0" shapeId="0">
      <text>
        <r>
          <rPr>
            <b/>
            <sz val="9"/>
            <color indexed="81"/>
            <rFont val="Meiryo UI"/>
            <family val="3"/>
            <charset val="128"/>
          </rPr>
          <t xml:space="preserve">
当該作業に着手する【時期】について選択してください</t>
        </r>
        <r>
          <rPr>
            <sz val="9"/>
            <color indexed="81"/>
            <rFont val="Meiryo UI"/>
            <family val="3"/>
            <charset val="128"/>
          </rPr>
          <t xml:space="preserve">
●助成対象期間の開始前：
　～2026/2/28
●助成対象期間内：
　2026/3/1 ～ 2029/2/28【※】
　【※】 自社で設定した≪最終期≫の終了年月日
●助成対象期間の終了後：
　自社で設定した≪最終期≫の終了年月日の翌日～
</t>
        </r>
      </text>
    </comment>
    <comment ref="B19" authorId="0" shapeId="0">
      <text>
        <r>
          <rPr>
            <b/>
            <sz val="9"/>
            <color indexed="81"/>
            <rFont val="Meiryo UI"/>
            <family val="3"/>
            <charset val="128"/>
          </rPr>
          <t xml:space="preserve">
当該作業に着手する【時期】について選択してください</t>
        </r>
        <r>
          <rPr>
            <sz val="9"/>
            <color indexed="81"/>
            <rFont val="Meiryo UI"/>
            <family val="3"/>
            <charset val="128"/>
          </rPr>
          <t xml:space="preserve">
●助成対象期間の開始前：
　～2026/2/28
●助成対象期間内：
　2026/3/1 ～ 2029/2/28【※】
　【※】 自社で設定した≪最終期≫の終了年月日
●助成対象期間の終了後：
　自社で設定した≪最終期≫の終了年月日の翌日～
</t>
        </r>
      </text>
    </comment>
    <comment ref="B20" authorId="0" shapeId="0">
      <text>
        <r>
          <rPr>
            <b/>
            <sz val="9"/>
            <color indexed="81"/>
            <rFont val="Meiryo UI"/>
            <family val="3"/>
            <charset val="128"/>
          </rPr>
          <t xml:space="preserve">
当該作業に着手する【時期】について選択してください</t>
        </r>
        <r>
          <rPr>
            <sz val="9"/>
            <color indexed="81"/>
            <rFont val="Meiryo UI"/>
            <family val="3"/>
            <charset val="128"/>
          </rPr>
          <t xml:space="preserve">
●助成対象期間の開始前：
　～2026/2/28
●助成対象期間内：
　2026/3/1 ～ 2029/2/28【※】
　【※】 自社で設定した≪最終期≫の終了年月日
●助成対象期間の終了後：
　自社で設定した≪最終期≫の終了年月日の翌日～
</t>
        </r>
      </text>
    </comment>
    <comment ref="B21" authorId="0" shapeId="0">
      <text>
        <r>
          <rPr>
            <b/>
            <sz val="9"/>
            <color indexed="81"/>
            <rFont val="Meiryo UI"/>
            <family val="3"/>
            <charset val="128"/>
          </rPr>
          <t xml:space="preserve">
当該作業に着手する【時期】について選択してください</t>
        </r>
        <r>
          <rPr>
            <sz val="9"/>
            <color indexed="81"/>
            <rFont val="Meiryo UI"/>
            <family val="3"/>
            <charset val="128"/>
          </rPr>
          <t xml:space="preserve">
●助成対象期間の開始前：
　～2026/2/28
●助成対象期間内：
　2026/3/1 ～ 2029/2/28【※】
　【※】 自社で設定した≪最終期≫の終了年月日
●助成対象期間の終了後：
　自社で設定した≪最終期≫の終了年月日の翌日～
</t>
        </r>
      </text>
    </comment>
    <comment ref="B22" authorId="0" shapeId="0">
      <text>
        <r>
          <rPr>
            <b/>
            <sz val="9"/>
            <color indexed="81"/>
            <rFont val="Meiryo UI"/>
            <family val="3"/>
            <charset val="128"/>
          </rPr>
          <t xml:space="preserve">
当該作業に着手する【時期】について選択してください</t>
        </r>
        <r>
          <rPr>
            <sz val="9"/>
            <color indexed="81"/>
            <rFont val="Meiryo UI"/>
            <family val="3"/>
            <charset val="128"/>
          </rPr>
          <t xml:space="preserve">
●助成対象期間の開始前：
　～2026/2/28
●助成対象期間内：
　2026/3/1 ～ 2029/2/28【※】
　【※】 自社で設定した≪最終期≫の終了年月日
●助成対象期間の終了後：
　自社で設定した≪最終期≫の終了年月日の翌日～
</t>
        </r>
      </text>
    </comment>
    <comment ref="B23" authorId="0" shapeId="0">
      <text>
        <r>
          <rPr>
            <b/>
            <sz val="9"/>
            <color indexed="81"/>
            <rFont val="Meiryo UI"/>
            <family val="3"/>
            <charset val="128"/>
          </rPr>
          <t xml:space="preserve">
当該作業に着手する【時期】について選択してください</t>
        </r>
        <r>
          <rPr>
            <sz val="9"/>
            <color indexed="81"/>
            <rFont val="Meiryo UI"/>
            <family val="3"/>
            <charset val="128"/>
          </rPr>
          <t xml:space="preserve">
●助成対象期間の開始前：
　～2026/2/28
●助成対象期間内：
　2026/3/1 ～ 2029/2/28【※】
　【※】 自社で設定した≪最終期≫の終了年月日
●助成対象期間の終了後：
　自社で設定した≪最終期≫の終了年月日の翌日～
</t>
        </r>
      </text>
    </comment>
    <comment ref="B24" authorId="0" shapeId="0">
      <text>
        <r>
          <rPr>
            <b/>
            <sz val="9"/>
            <color indexed="81"/>
            <rFont val="Meiryo UI"/>
            <family val="3"/>
            <charset val="128"/>
          </rPr>
          <t xml:space="preserve">
当該作業に着手する【時期】について選択してください</t>
        </r>
        <r>
          <rPr>
            <sz val="9"/>
            <color indexed="81"/>
            <rFont val="Meiryo UI"/>
            <family val="3"/>
            <charset val="128"/>
          </rPr>
          <t xml:space="preserve">
●助成対象期間の開始前：
　～2026/2/28
●助成対象期間内：
　2026/3/1 ～ 2029/2/28【※】
　【※】 自社で設定した≪最終期≫の終了年月日
●助成対象期間の終了後：
　自社で設定した≪最終期≫の終了年月日の翌日～
</t>
        </r>
      </text>
    </comment>
    <comment ref="B25" authorId="0" shapeId="0">
      <text>
        <r>
          <rPr>
            <b/>
            <sz val="9"/>
            <color indexed="81"/>
            <rFont val="Meiryo UI"/>
            <family val="3"/>
            <charset val="128"/>
          </rPr>
          <t xml:space="preserve">
当該作業に着手する【時期】について選択してください</t>
        </r>
        <r>
          <rPr>
            <sz val="9"/>
            <color indexed="81"/>
            <rFont val="Meiryo UI"/>
            <family val="3"/>
            <charset val="128"/>
          </rPr>
          <t xml:space="preserve">
●助成対象期間の開始前：
　～2026/2/28
●助成対象期間内：
　2026/3/1 ～ 2029/2/28【※】
　【※】 自社で設定した≪最終期≫の終了年月日
●助成対象期間の終了後：
　自社で設定した≪最終期≫の終了年月日の翌日～
</t>
        </r>
      </text>
    </comment>
    <comment ref="B26" authorId="0" shapeId="0">
      <text>
        <r>
          <rPr>
            <b/>
            <sz val="9"/>
            <color indexed="81"/>
            <rFont val="Meiryo UI"/>
            <family val="3"/>
            <charset val="128"/>
          </rPr>
          <t xml:space="preserve">
当該作業に着手する【時期】について選択してください</t>
        </r>
        <r>
          <rPr>
            <sz val="9"/>
            <color indexed="81"/>
            <rFont val="Meiryo UI"/>
            <family val="3"/>
            <charset val="128"/>
          </rPr>
          <t xml:space="preserve">
●助成対象期間の開始前：
　～2026/2/28
●助成対象期間内：
　2026/3/1 ～ 2029/2/28【※】
　【※】 自社で設定した≪最終期≫の終了年月日
●助成対象期間の終了後：
　自社で設定した≪最終期≫の終了年月日の翌日～
</t>
        </r>
      </text>
    </comment>
    <comment ref="B27" authorId="0" shapeId="0">
      <text>
        <r>
          <rPr>
            <b/>
            <sz val="9"/>
            <color indexed="81"/>
            <rFont val="Meiryo UI"/>
            <family val="3"/>
            <charset val="128"/>
          </rPr>
          <t xml:space="preserve">
当該作業に着手する【時期】について選択してください</t>
        </r>
        <r>
          <rPr>
            <sz val="9"/>
            <color indexed="81"/>
            <rFont val="Meiryo UI"/>
            <family val="3"/>
            <charset val="128"/>
          </rPr>
          <t xml:space="preserve">
●助成対象期間の開始前：
　～2026/2/28
●助成対象期間内：
　2026/3/1 ～ 2029/2/28【※】
　【※】 自社で設定した≪最終期≫の終了年月日
●助成対象期間の終了後：
　自社で設定した≪最終期≫の終了年月日の翌日～
</t>
        </r>
      </text>
    </comment>
    <comment ref="B28" authorId="0" shapeId="0">
      <text>
        <r>
          <rPr>
            <b/>
            <sz val="9"/>
            <color indexed="81"/>
            <rFont val="Meiryo UI"/>
            <family val="3"/>
            <charset val="128"/>
          </rPr>
          <t xml:space="preserve">
当該作業に着手する【時期】について選択してください</t>
        </r>
        <r>
          <rPr>
            <sz val="9"/>
            <color indexed="81"/>
            <rFont val="Meiryo UI"/>
            <family val="3"/>
            <charset val="128"/>
          </rPr>
          <t xml:space="preserve">
●助成対象期間の開始前：
　～2026/2/28
●助成対象期間内：
　2026/3/1 ～ 2029/2/28【※】
　【※】 自社で設定した≪最終期≫の終了年月日
●助成対象期間の終了後：
　自社で設定した≪最終期≫の終了年月日の翌日～
</t>
        </r>
      </text>
    </comment>
    <comment ref="B29" authorId="0" shapeId="0">
      <text>
        <r>
          <rPr>
            <b/>
            <sz val="9"/>
            <color indexed="81"/>
            <rFont val="Meiryo UI"/>
            <family val="3"/>
            <charset val="128"/>
          </rPr>
          <t xml:space="preserve">
当該作業に着手する【時期】について選択してください</t>
        </r>
        <r>
          <rPr>
            <sz val="9"/>
            <color indexed="81"/>
            <rFont val="Meiryo UI"/>
            <family val="3"/>
            <charset val="128"/>
          </rPr>
          <t xml:space="preserve">
●助成対象期間の開始前：
　～2026/2/28
●助成対象期間内：
　2026/3/1 ～ 2029/2/28【※】
　【※】 自社で設定した≪最終期≫の終了年月日
●助成対象期間の終了後：
　自社で設定した≪最終期≫の終了年月日の翌日～
</t>
        </r>
      </text>
    </comment>
    <comment ref="B30" authorId="0" shapeId="0">
      <text>
        <r>
          <rPr>
            <b/>
            <sz val="9"/>
            <color indexed="81"/>
            <rFont val="Meiryo UI"/>
            <family val="3"/>
            <charset val="128"/>
          </rPr>
          <t xml:space="preserve">
当該作業に着手する【時期】について選択してください</t>
        </r>
        <r>
          <rPr>
            <sz val="9"/>
            <color indexed="81"/>
            <rFont val="Meiryo UI"/>
            <family val="3"/>
            <charset val="128"/>
          </rPr>
          <t xml:space="preserve">
●助成対象期間の開始前：
　～2026/2/28
●助成対象期間内：
　2026/3/1 ～ 2029/2/28【※】
　【※】 自社で設定した≪最終期≫の終了年月日
●助成対象期間の終了後：
　自社で設定した≪最終期≫の終了年月日の翌日～
</t>
        </r>
      </text>
    </comment>
    <comment ref="B31" authorId="0" shapeId="0">
      <text>
        <r>
          <rPr>
            <b/>
            <sz val="9"/>
            <color indexed="81"/>
            <rFont val="Meiryo UI"/>
            <family val="3"/>
            <charset val="128"/>
          </rPr>
          <t xml:space="preserve">
当該作業に着手する【時期】について選択してください</t>
        </r>
        <r>
          <rPr>
            <sz val="9"/>
            <color indexed="81"/>
            <rFont val="Meiryo UI"/>
            <family val="3"/>
            <charset val="128"/>
          </rPr>
          <t xml:space="preserve">
●助成対象期間の開始前：
　～2026/2/28
●助成対象期間内：
　2026/3/1 ～ 2029/2/28【※】
　【※】 自社で設定した≪最終期≫の終了年月日
●助成対象期間の終了後：
　自社で設定した≪最終期≫の終了年月日の翌日～
</t>
        </r>
      </text>
    </comment>
    <comment ref="B32" authorId="0" shapeId="0">
      <text>
        <r>
          <rPr>
            <b/>
            <sz val="9"/>
            <color indexed="81"/>
            <rFont val="Meiryo UI"/>
            <family val="3"/>
            <charset val="128"/>
          </rPr>
          <t xml:space="preserve">
当該作業に着手する【時期】について選択してください</t>
        </r>
        <r>
          <rPr>
            <sz val="9"/>
            <color indexed="81"/>
            <rFont val="Meiryo UI"/>
            <family val="3"/>
            <charset val="128"/>
          </rPr>
          <t xml:space="preserve">
●助成対象期間の開始前：
　～2026/2/28
●助成対象期間内：
　2026/3/1 ～ 2029/2/28【※】
　【※】 自社で設定した≪最終期≫の終了年月日
●助成対象期間の終了後：
　自社で設定した≪最終期≫の終了年月日の翌日～
</t>
        </r>
      </text>
    </comment>
    <comment ref="B33" authorId="0" shapeId="0">
      <text>
        <r>
          <rPr>
            <b/>
            <sz val="9"/>
            <color indexed="81"/>
            <rFont val="Meiryo UI"/>
            <family val="3"/>
            <charset val="128"/>
          </rPr>
          <t xml:space="preserve">
当該作業に着手する【時期】について選択してください</t>
        </r>
        <r>
          <rPr>
            <sz val="9"/>
            <color indexed="81"/>
            <rFont val="Meiryo UI"/>
            <family val="3"/>
            <charset val="128"/>
          </rPr>
          <t xml:space="preserve">
●助成対象期間の開始前：
　～2026/2/28
●助成対象期間内：
　2026/3/1 ～ 2029/2/28【※】
　【※】 自社で設定した≪最終期≫の終了年月日
●助成対象期間の終了後：
　自社で設定した≪最終期≫の終了年月日の翌日～
</t>
        </r>
      </text>
    </comment>
    <comment ref="B34" authorId="0" shapeId="0">
      <text>
        <r>
          <rPr>
            <b/>
            <sz val="9"/>
            <color indexed="81"/>
            <rFont val="Meiryo UI"/>
            <family val="3"/>
            <charset val="128"/>
          </rPr>
          <t xml:space="preserve">
当該作業に着手する【時期】について選択してください</t>
        </r>
        <r>
          <rPr>
            <sz val="9"/>
            <color indexed="81"/>
            <rFont val="Meiryo UI"/>
            <family val="3"/>
            <charset val="128"/>
          </rPr>
          <t xml:space="preserve">
●助成対象期間の開始前：
　～2026/2/28
●助成対象期間内：
　2026/3/1 ～ 2029/2/28【※】
　【※】 自社で設定した≪最終期≫の終了年月日
●助成対象期間の終了後：
　自社で設定した≪最終期≫の終了年月日の翌日～
</t>
        </r>
      </text>
    </comment>
    <comment ref="B35" authorId="0" shapeId="0">
      <text>
        <r>
          <rPr>
            <b/>
            <sz val="9"/>
            <color indexed="81"/>
            <rFont val="Meiryo UI"/>
            <family val="3"/>
            <charset val="128"/>
          </rPr>
          <t xml:space="preserve">
当該作業に着手する【時期】について選択してください</t>
        </r>
        <r>
          <rPr>
            <sz val="9"/>
            <color indexed="81"/>
            <rFont val="Meiryo UI"/>
            <family val="3"/>
            <charset val="128"/>
          </rPr>
          <t xml:space="preserve">
●助成対象期間の開始前：
　～2026/2/28
●助成対象期間内：
　2026/3/1 ～ 2029/2/28【※】
　【※】 自社で設定した≪最終期≫の終了年月日
●助成対象期間の終了後：
　自社で設定した≪最終期≫の終了年月日の翌日～
</t>
        </r>
      </text>
    </comment>
    <comment ref="B36" authorId="0" shapeId="0">
      <text>
        <r>
          <rPr>
            <b/>
            <sz val="9"/>
            <color indexed="81"/>
            <rFont val="Meiryo UI"/>
            <family val="3"/>
            <charset val="128"/>
          </rPr>
          <t xml:space="preserve">
当該作業に着手する【時期】について選択してください</t>
        </r>
        <r>
          <rPr>
            <sz val="9"/>
            <color indexed="81"/>
            <rFont val="Meiryo UI"/>
            <family val="3"/>
            <charset val="128"/>
          </rPr>
          <t xml:space="preserve">
●助成対象期間の開始前：
　～2026/2/28
●助成対象期間内：
　2026/3/1 ～ 2029/2/28【※】
　【※】 自社で設定した≪最終期≫の終了年月日
●助成対象期間の終了後：
　自社で設定した≪最終期≫の終了年月日の翌日～
</t>
        </r>
      </text>
    </comment>
    <comment ref="B37" authorId="0" shapeId="0">
      <text>
        <r>
          <rPr>
            <b/>
            <sz val="9"/>
            <color indexed="81"/>
            <rFont val="Meiryo UI"/>
            <family val="3"/>
            <charset val="128"/>
          </rPr>
          <t xml:space="preserve">
当該作業に着手する【時期】について選択してください</t>
        </r>
        <r>
          <rPr>
            <sz val="9"/>
            <color indexed="81"/>
            <rFont val="Meiryo UI"/>
            <family val="3"/>
            <charset val="128"/>
          </rPr>
          <t xml:space="preserve">
●助成対象期間の開始前：
　～2026/2/28
●助成対象期間内：
　2026/3/1 ～ 2029/2/28【※】
　【※】 自社で設定した≪最終期≫の終了年月日
●助成対象期間の終了後：
　自社で設定した≪最終期≫の終了年月日の翌日～
</t>
        </r>
      </text>
    </comment>
    <comment ref="B38" authorId="0" shapeId="0">
      <text>
        <r>
          <rPr>
            <b/>
            <sz val="9"/>
            <color indexed="81"/>
            <rFont val="Meiryo UI"/>
            <family val="3"/>
            <charset val="128"/>
          </rPr>
          <t xml:space="preserve">
当該作業に着手する【時期】について選択してください</t>
        </r>
        <r>
          <rPr>
            <sz val="9"/>
            <color indexed="81"/>
            <rFont val="Meiryo UI"/>
            <family val="3"/>
            <charset val="128"/>
          </rPr>
          <t xml:space="preserve">
●助成対象期間の開始前：
　～2026/2/28
●助成対象期間内：
　2026/3/1 ～ 2029/2/28【※】
　【※】 自社で設定した≪最終期≫の終了年月日
●助成対象期間の終了後：
　自社で設定した≪最終期≫の終了年月日の翌日～
</t>
        </r>
      </text>
    </comment>
    <comment ref="B39" authorId="0" shapeId="0">
      <text>
        <r>
          <rPr>
            <b/>
            <sz val="9"/>
            <color indexed="81"/>
            <rFont val="Meiryo UI"/>
            <family val="3"/>
            <charset val="128"/>
          </rPr>
          <t xml:space="preserve">
当該作業に着手する【時期】について選択してください</t>
        </r>
        <r>
          <rPr>
            <sz val="9"/>
            <color indexed="81"/>
            <rFont val="Meiryo UI"/>
            <family val="3"/>
            <charset val="128"/>
          </rPr>
          <t xml:space="preserve">
●助成対象期間の開始前：
　～2026/2/28
●助成対象期間内：
　2026/3/1 ～ 2029/2/28【※】
　【※】 自社で設定した≪最終期≫の終了年月日
●助成対象期間の終了後：
　自社で設定した≪最終期≫の終了年月日の翌日～
</t>
        </r>
      </text>
    </comment>
    <comment ref="B40" authorId="0" shapeId="0">
      <text>
        <r>
          <rPr>
            <b/>
            <sz val="9"/>
            <color indexed="81"/>
            <rFont val="Meiryo UI"/>
            <family val="3"/>
            <charset val="128"/>
          </rPr>
          <t xml:space="preserve">
当該作業に着手する【時期】について選択してください</t>
        </r>
        <r>
          <rPr>
            <sz val="9"/>
            <color indexed="81"/>
            <rFont val="Meiryo UI"/>
            <family val="3"/>
            <charset val="128"/>
          </rPr>
          <t xml:space="preserve">
●助成対象期間の開始前：
　～2026/2/28
●助成対象期間内：
　2026/3/1 ～ 2029/2/28【※】
　【※】 自社で設定した≪最終期≫の終了年月日
●助成対象期間の終了後：
　自社で設定した≪最終期≫の終了年月日の翌日～
</t>
        </r>
      </text>
    </comment>
    <comment ref="B41" authorId="0" shapeId="0">
      <text>
        <r>
          <rPr>
            <b/>
            <sz val="9"/>
            <color indexed="81"/>
            <rFont val="Meiryo UI"/>
            <family val="3"/>
            <charset val="128"/>
          </rPr>
          <t xml:space="preserve">
当該作業に着手する【時期】について選択してください</t>
        </r>
        <r>
          <rPr>
            <sz val="9"/>
            <color indexed="81"/>
            <rFont val="Meiryo UI"/>
            <family val="3"/>
            <charset val="128"/>
          </rPr>
          <t xml:space="preserve">
●助成対象期間の開始前：
　～2026/2/28
●助成対象期間内：
　2026/3/1 ～ 2029/2/28【※】
　【※】 自社で設定した≪最終期≫の終了年月日
●助成対象期間の終了後：
　自社で設定した≪最終期≫の終了年月日の翌日～
</t>
        </r>
      </text>
    </comment>
    <comment ref="B42" authorId="0" shapeId="0">
      <text>
        <r>
          <rPr>
            <b/>
            <sz val="9"/>
            <color indexed="81"/>
            <rFont val="Meiryo UI"/>
            <family val="3"/>
            <charset val="128"/>
          </rPr>
          <t xml:space="preserve">
当該作業に着手する【時期】について選択してください</t>
        </r>
        <r>
          <rPr>
            <sz val="9"/>
            <color indexed="81"/>
            <rFont val="Meiryo UI"/>
            <family val="3"/>
            <charset val="128"/>
          </rPr>
          <t xml:space="preserve">
●助成対象期間の開始前：
　～2026/2/28
●助成対象期間内：
　2026/3/1 ～ 2029/2/28【※】
　【※】 自社で設定した≪最終期≫の終了年月日
●助成対象期間の終了後：
　自社で設定した≪最終期≫の終了年月日の翌日～
</t>
        </r>
      </text>
    </comment>
  </commentList>
</comments>
</file>

<file path=xl/sharedStrings.xml><?xml version="1.0" encoding="utf-8"?>
<sst xmlns="http://schemas.openxmlformats.org/spreadsheetml/2006/main" count="1883" uniqueCount="1148">
  <si>
    <t>（単位：円）</t>
    <phoneticPr fontId="7"/>
  </si>
  <si>
    <t>経　費　区　分</t>
  </si>
  <si>
    <t>内　　訳</t>
    <rPh sb="0" eb="1">
      <t>ウチ</t>
    </rPh>
    <rPh sb="3" eb="4">
      <t>ヤク</t>
    </rPh>
    <phoneticPr fontId="7"/>
  </si>
  <si>
    <t>資　金　調　達　先</t>
    <rPh sb="0" eb="1">
      <t>シ</t>
    </rPh>
    <rPh sb="2" eb="3">
      <t>カネ</t>
    </rPh>
    <rPh sb="4" eb="5">
      <t>チョウ</t>
    </rPh>
    <rPh sb="6" eb="7">
      <t>タッ</t>
    </rPh>
    <rPh sb="8" eb="9">
      <t>サキ</t>
    </rPh>
    <phoneticPr fontId="7"/>
  </si>
  <si>
    <t>内 　訳</t>
    <rPh sb="0" eb="1">
      <t>ナイ</t>
    </rPh>
    <rPh sb="3" eb="4">
      <t>ヤク</t>
    </rPh>
    <phoneticPr fontId="7"/>
  </si>
  <si>
    <t>役 員 借 入 金</t>
    <phoneticPr fontId="7"/>
  </si>
  <si>
    <t>「助成事業に要する経費の合計」と「資金調達金額の合計」とが一致するように記入してください。</t>
    <phoneticPr fontId="7"/>
  </si>
  <si>
    <t>期</t>
    <rPh sb="0" eb="1">
      <t>キ</t>
    </rPh>
    <phoneticPr fontId="7"/>
  </si>
  <si>
    <t>開始年月日</t>
    <rPh sb="0" eb="2">
      <t>カイシ</t>
    </rPh>
    <rPh sb="2" eb="4">
      <t>ネンゲツ</t>
    </rPh>
    <rPh sb="4" eb="5">
      <t>ヒ</t>
    </rPh>
    <phoneticPr fontId="7"/>
  </si>
  <si>
    <t>終了年月日</t>
    <rPh sb="0" eb="2">
      <t>シュウリョウ</t>
    </rPh>
    <rPh sb="2" eb="4">
      <t>ネンゲツ</t>
    </rPh>
    <rPh sb="4" eb="5">
      <t>ヒ</t>
    </rPh>
    <phoneticPr fontId="7"/>
  </si>
  <si>
    <t>期の長さ</t>
    <rPh sb="0" eb="1">
      <t>キ</t>
    </rPh>
    <rPh sb="2" eb="3">
      <t>ナガ</t>
    </rPh>
    <phoneticPr fontId="7"/>
  </si>
  <si>
    <t>列1</t>
  </si>
  <si>
    <t>期</t>
    <rPh sb="0" eb="1">
      <t>キ</t>
    </rPh>
    <phoneticPr fontId="1"/>
  </si>
  <si>
    <t>経費区分</t>
    <rPh sb="0" eb="2">
      <t>ケイヒ</t>
    </rPh>
    <rPh sb="2" eb="4">
      <t>クブン</t>
    </rPh>
    <phoneticPr fontId="7"/>
  </si>
  <si>
    <t>助成事業に要する経費
（税込）</t>
    <phoneticPr fontId="7"/>
  </si>
  <si>
    <t>助成対象経費
（税抜）</t>
    <rPh sb="0" eb="1">
      <t>スケ</t>
    </rPh>
    <rPh sb="1" eb="2">
      <t>セイ</t>
    </rPh>
    <rPh sb="2" eb="3">
      <t>ツイ</t>
    </rPh>
    <rPh sb="3" eb="4">
      <t>ゾウ</t>
    </rPh>
    <rPh sb="4" eb="5">
      <t>キョウ</t>
    </rPh>
    <rPh sb="5" eb="6">
      <t>ヒ</t>
    </rPh>
    <phoneticPr fontId="7"/>
  </si>
  <si>
    <t>助成金交付申請額
(千円未満切捨)</t>
    <rPh sb="0" eb="3">
      <t>ジョセイキン</t>
    </rPh>
    <rPh sb="3" eb="5">
      <t>コウフ</t>
    </rPh>
    <rPh sb="5" eb="7">
      <t>シンセイ</t>
    </rPh>
    <rPh sb="7" eb="8">
      <t>ガク</t>
    </rPh>
    <phoneticPr fontId="7"/>
  </si>
  <si>
    <t>計</t>
    <rPh sb="0" eb="1">
      <t>ケイ</t>
    </rPh>
    <phoneticPr fontId="7"/>
  </si>
  <si>
    <t>計</t>
    <phoneticPr fontId="7"/>
  </si>
  <si>
    <t>合　　計</t>
    <rPh sb="0" eb="1">
      <t>ゴウ</t>
    </rPh>
    <rPh sb="3" eb="4">
      <t>ケイ</t>
    </rPh>
    <phoneticPr fontId="7"/>
  </si>
  <si>
    <t>（単位：円）</t>
    <rPh sb="1" eb="3">
      <t>タンイ</t>
    </rPh>
    <rPh sb="4" eb="5">
      <t>エン</t>
    </rPh>
    <phoneticPr fontId="7"/>
  </si>
  <si>
    <t>費用
番号</t>
    <rPh sb="0" eb="2">
      <t>ヒヨウ</t>
    </rPh>
    <rPh sb="3" eb="5">
      <t>バンゴウ</t>
    </rPh>
    <phoneticPr fontId="7"/>
  </si>
  <si>
    <t>品　名</t>
    <rPh sb="0" eb="1">
      <t>ヒン</t>
    </rPh>
    <rPh sb="2" eb="3">
      <t>メイ</t>
    </rPh>
    <phoneticPr fontId="7"/>
  </si>
  <si>
    <t>仕　様</t>
    <rPh sb="0" eb="1">
      <t>ツコウ</t>
    </rPh>
    <rPh sb="2" eb="3">
      <t>サマ</t>
    </rPh>
    <phoneticPr fontId="7"/>
  </si>
  <si>
    <t>用　途</t>
    <rPh sb="0" eb="1">
      <t>ヨウ</t>
    </rPh>
    <rPh sb="2" eb="3">
      <t>ト</t>
    </rPh>
    <phoneticPr fontId="7"/>
  </si>
  <si>
    <t>購入企業名</t>
    <rPh sb="0" eb="2">
      <t>コウニュウ</t>
    </rPh>
    <rPh sb="2" eb="4">
      <t>キギョウ</t>
    </rPh>
    <rPh sb="4" eb="5">
      <t>メイ</t>
    </rPh>
    <phoneticPr fontId="7"/>
  </si>
  <si>
    <t>設置場所</t>
    <rPh sb="0" eb="2">
      <t>セッチ</t>
    </rPh>
    <rPh sb="2" eb="4">
      <t>バショ</t>
    </rPh>
    <phoneticPr fontId="1"/>
  </si>
  <si>
    <t>調達方法</t>
    <rPh sb="0" eb="2">
      <t>チョウタツ</t>
    </rPh>
    <rPh sb="2" eb="4">
      <t>ホウホウ</t>
    </rPh>
    <phoneticPr fontId="7"/>
  </si>
  <si>
    <t>費用番号</t>
    <rPh sb="0" eb="2">
      <t>ヒヨウ</t>
    </rPh>
    <rPh sb="2" eb="3">
      <t>バン</t>
    </rPh>
    <rPh sb="3" eb="4">
      <t>ゴウ</t>
    </rPh>
    <phoneticPr fontId="7"/>
  </si>
  <si>
    <t>設置場所</t>
    <rPh sb="0" eb="2">
      <t>セッチ</t>
    </rPh>
    <rPh sb="2" eb="4">
      <t>バショ</t>
    </rPh>
    <phoneticPr fontId="7"/>
  </si>
  <si>
    <t>企 業 名</t>
    <rPh sb="0" eb="1">
      <t>キ</t>
    </rPh>
    <rPh sb="2" eb="3">
      <t>ギョウ</t>
    </rPh>
    <rPh sb="4" eb="5">
      <t>メイ</t>
    </rPh>
    <phoneticPr fontId="7"/>
  </si>
  <si>
    <t>代表者名</t>
    <rPh sb="0" eb="3">
      <t>ダイヒョウシャ</t>
    </rPh>
    <rPh sb="3" eb="4">
      <t>メイ</t>
    </rPh>
    <phoneticPr fontId="7"/>
  </si>
  <si>
    <t>電話番号</t>
    <rPh sb="0" eb="1">
      <t>デン</t>
    </rPh>
    <rPh sb="1" eb="2">
      <t>ハナシ</t>
    </rPh>
    <rPh sb="2" eb="4">
      <t>バンゴウ</t>
    </rPh>
    <phoneticPr fontId="7"/>
  </si>
  <si>
    <t>所 在 地</t>
    <rPh sb="0" eb="1">
      <t>ショ</t>
    </rPh>
    <rPh sb="2" eb="3">
      <t>ザイ</t>
    </rPh>
    <rPh sb="4" eb="5">
      <t>チ</t>
    </rPh>
    <phoneticPr fontId="7"/>
  </si>
  <si>
    <t>Ｕ Ｒ Ｌ</t>
    <phoneticPr fontId="7"/>
  </si>
  <si>
    <t>円</t>
    <rPh sb="0" eb="1">
      <t>エン</t>
    </rPh>
    <phoneticPr fontId="1"/>
  </si>
  <si>
    <t>委託・外注内容</t>
    <rPh sb="0" eb="2">
      <t>イタク</t>
    </rPh>
    <rPh sb="3" eb="4">
      <t>ソト</t>
    </rPh>
    <rPh sb="4" eb="5">
      <t>チュウ</t>
    </rPh>
    <rPh sb="5" eb="6">
      <t>ウチ</t>
    </rPh>
    <rPh sb="6" eb="7">
      <t>カタチ</t>
    </rPh>
    <phoneticPr fontId="2"/>
  </si>
  <si>
    <t>実施予定期</t>
    <rPh sb="0" eb="2">
      <t>ジッシ</t>
    </rPh>
    <rPh sb="2" eb="4">
      <t>ヨテイ</t>
    </rPh>
    <rPh sb="4" eb="5">
      <t>キ</t>
    </rPh>
    <phoneticPr fontId="7"/>
  </si>
  <si>
    <t>内容</t>
    <rPh sb="0" eb="2">
      <t>ナイヨウ</t>
    </rPh>
    <phoneticPr fontId="2"/>
  </si>
  <si>
    <t>権利名</t>
    <rPh sb="0" eb="2">
      <t>ケンリメイ2</t>
    </rPh>
    <phoneticPr fontId="1"/>
  </si>
  <si>
    <t>内容</t>
    <rPh sb="0" eb="2">
      <t>ナイヨウ</t>
    </rPh>
    <phoneticPr fontId="7"/>
  </si>
  <si>
    <t xml:space="preserve">弁理士
事務所名
又は
権利所有
企業名      </t>
    <rPh sb="0" eb="3">
      <t>ベンリシ</t>
    </rPh>
    <rPh sb="4" eb="6">
      <t>ジム</t>
    </rPh>
    <rPh sb="6" eb="7">
      <t>ショ</t>
    </rPh>
    <rPh sb="7" eb="8">
      <t>メイ</t>
    </rPh>
    <rPh sb="9" eb="10">
      <t>マタ</t>
    </rPh>
    <rPh sb="12" eb="14">
      <t>ケンリ</t>
    </rPh>
    <rPh sb="14" eb="16">
      <t>ショユウ</t>
    </rPh>
    <rPh sb="17" eb="19">
      <t>キギョウ</t>
    </rPh>
    <rPh sb="19" eb="20">
      <t>メイ</t>
    </rPh>
    <phoneticPr fontId="7"/>
  </si>
  <si>
    <t xml:space="preserve">支払予定先     </t>
    <rPh sb="0" eb="2">
      <t>シハライ</t>
    </rPh>
    <rPh sb="2" eb="4">
      <t>ヨテイ</t>
    </rPh>
    <rPh sb="4" eb="5">
      <t>サキ</t>
    </rPh>
    <phoneticPr fontId="7"/>
  </si>
  <si>
    <t>経費項目</t>
    <rPh sb="0" eb="2">
      <t>ケイヒ</t>
    </rPh>
    <rPh sb="2" eb="4">
      <t>コウモク</t>
    </rPh>
    <phoneticPr fontId="7"/>
  </si>
  <si>
    <t>備考</t>
    <rPh sb="0" eb="2">
      <t>ビコウ</t>
    </rPh>
    <phoneticPr fontId="7"/>
  </si>
  <si>
    <t>対象の
技術・製品</t>
    <rPh sb="0" eb="2">
      <t>タイショウ</t>
    </rPh>
    <rPh sb="4" eb="6">
      <t>ギジュツ</t>
    </rPh>
    <rPh sb="7" eb="9">
      <t>セイヒン</t>
    </rPh>
    <phoneticPr fontId="7"/>
  </si>
  <si>
    <t>～</t>
    <phoneticPr fontId="1"/>
  </si>
  <si>
    <t>公    社    記    入    欄</t>
    <phoneticPr fontId="1"/>
  </si>
  <si>
    <t>受 付 番 号</t>
    <phoneticPr fontId="1"/>
  </si>
  <si>
    <t>　公益財団法人　東京都中小企業振興公社</t>
    <phoneticPr fontId="1"/>
  </si>
  <si>
    <t>受   付   日</t>
    <phoneticPr fontId="1"/>
  </si>
  <si>
    <t>　　　　理　事　長　 殿</t>
    <phoneticPr fontId="1"/>
  </si>
  <si>
    <t>受   付   者</t>
    <phoneticPr fontId="1"/>
  </si>
  <si>
    <t>所在地</t>
    <rPh sb="0" eb="3">
      <t>ショザイチ</t>
    </rPh>
    <phoneticPr fontId="1"/>
  </si>
  <si>
    <t>名　称</t>
    <rPh sb="0" eb="1">
      <t>ナ</t>
    </rPh>
    <rPh sb="2" eb="3">
      <t>ショウ</t>
    </rPh>
    <phoneticPr fontId="1"/>
  </si>
  <si>
    <t>代表者</t>
    <rPh sb="0" eb="3">
      <t>ダイヒョウシャ</t>
    </rPh>
    <phoneticPr fontId="1"/>
  </si>
  <si>
    <t>（役職）</t>
    <rPh sb="1" eb="3">
      <t>ヤクショク</t>
    </rPh>
    <phoneticPr fontId="1"/>
  </si>
  <si>
    <t>（氏名）</t>
    <rPh sb="1" eb="3">
      <t>シメイ</t>
    </rPh>
    <phoneticPr fontId="1"/>
  </si>
  <si>
    <t>下記のとおり助成事業を実施したいので、別紙の書類を添えて、助成金の交付を申請します。</t>
    <rPh sb="0" eb="2">
      <t>カキ</t>
    </rPh>
    <rPh sb="6" eb="8">
      <t>ジョセイ</t>
    </rPh>
    <rPh sb="8" eb="10">
      <t>ジギョウ</t>
    </rPh>
    <rPh sb="11" eb="13">
      <t>ジッシ</t>
    </rPh>
    <rPh sb="19" eb="21">
      <t>ベッシ</t>
    </rPh>
    <rPh sb="22" eb="24">
      <t>ショルイ</t>
    </rPh>
    <rPh sb="25" eb="26">
      <t>ソ</t>
    </rPh>
    <rPh sb="29" eb="32">
      <t>ジョセイキン</t>
    </rPh>
    <rPh sb="33" eb="35">
      <t>コウフ</t>
    </rPh>
    <rPh sb="36" eb="38">
      <t>シンセイ</t>
    </rPh>
    <phoneticPr fontId="1"/>
  </si>
  <si>
    <t>の開発</t>
    <rPh sb="1" eb="3">
      <t>カイハツ</t>
    </rPh>
    <phoneticPr fontId="1"/>
  </si>
  <si>
    <t>助成金交付申請額</t>
    <rPh sb="0" eb="2">
      <t>ジョセイ</t>
    </rPh>
    <rPh sb="2" eb="3">
      <t>キン</t>
    </rPh>
    <rPh sb="3" eb="5">
      <t>コウフ</t>
    </rPh>
    <rPh sb="5" eb="8">
      <t>シンセイガク</t>
    </rPh>
    <phoneticPr fontId="1"/>
  </si>
  <si>
    <t>事業終了予定日</t>
    <rPh sb="0" eb="2">
      <t>ジギョウ</t>
    </rPh>
    <rPh sb="2" eb="4">
      <t>シュウリョウ</t>
    </rPh>
    <rPh sb="4" eb="7">
      <t>ヨテイビ</t>
    </rPh>
    <phoneticPr fontId="1"/>
  </si>
  <si>
    <t>設定する期の数</t>
    <rPh sb="0" eb="2">
      <t>セッテイ</t>
    </rPh>
    <rPh sb="4" eb="5">
      <t>キ</t>
    </rPh>
    <rPh sb="6" eb="7">
      <t>カズ</t>
    </rPh>
    <phoneticPr fontId="1"/>
  </si>
  <si>
    <t>別紙</t>
    <rPh sb="0" eb="2">
      <t>ベッシ</t>
    </rPh>
    <phoneticPr fontId="1"/>
  </si>
  <si>
    <t>フリガナ</t>
    <phoneticPr fontId="1"/>
  </si>
  <si>
    <t>名    　　称</t>
    <rPh sb="0" eb="1">
      <t>ナ</t>
    </rPh>
    <rPh sb="7" eb="8">
      <t>ショウ</t>
    </rPh>
    <phoneticPr fontId="1"/>
  </si>
  <si>
    <t>氏    名</t>
    <rPh sb="0" eb="1">
      <t>シ</t>
    </rPh>
    <rPh sb="5" eb="6">
      <t>メイ</t>
    </rPh>
    <phoneticPr fontId="1"/>
  </si>
  <si>
    <t>本　 　  　店
所   在 　地</t>
    <rPh sb="0" eb="1">
      <t>ホン</t>
    </rPh>
    <rPh sb="7" eb="8">
      <t>ミセ</t>
    </rPh>
    <rPh sb="9" eb="10">
      <t>ショ</t>
    </rPh>
    <rPh sb="13" eb="14">
      <t>ザイ</t>
    </rPh>
    <rPh sb="16" eb="17">
      <t>チ</t>
    </rPh>
    <phoneticPr fontId="1"/>
  </si>
  <si>
    <t>T   E   L</t>
    <phoneticPr fontId="1"/>
  </si>
  <si>
    <t>業　　　  種</t>
    <rPh sb="0" eb="1">
      <t>ギョウ</t>
    </rPh>
    <rPh sb="6" eb="7">
      <t>タネ</t>
    </rPh>
    <phoneticPr fontId="1"/>
  </si>
  <si>
    <t>業種区分</t>
    <rPh sb="0" eb="2">
      <t>ギョウシュ</t>
    </rPh>
    <rPh sb="2" eb="4">
      <t>クブン</t>
    </rPh>
    <phoneticPr fontId="1"/>
  </si>
  <si>
    <t>事 業 概 要</t>
    <rPh sb="0" eb="1">
      <t>コト</t>
    </rPh>
    <rPh sb="2" eb="3">
      <t>ギョウ</t>
    </rPh>
    <rPh sb="4" eb="5">
      <t>オオムネ</t>
    </rPh>
    <rPh sb="6" eb="7">
      <t>ヨウ</t>
    </rPh>
    <phoneticPr fontId="1"/>
  </si>
  <si>
    <t>千円</t>
    <rPh sb="0" eb="2">
      <t>センエン</t>
    </rPh>
    <phoneticPr fontId="1"/>
  </si>
  <si>
    <t>順    位</t>
    <rPh sb="0" eb="1">
      <t>ジュン</t>
    </rPh>
    <rPh sb="5" eb="6">
      <t>クライ</t>
    </rPh>
    <phoneticPr fontId="1"/>
  </si>
  <si>
    <t>売   上   高</t>
    <rPh sb="0" eb="1">
      <t>バイ</t>
    </rPh>
    <rPh sb="4" eb="5">
      <t>ウエ</t>
    </rPh>
    <rPh sb="8" eb="9">
      <t>ダカ</t>
    </rPh>
    <phoneticPr fontId="1"/>
  </si>
  <si>
    <t>第 1 位</t>
    <rPh sb="0" eb="1">
      <t>ダイ</t>
    </rPh>
    <rPh sb="4" eb="5">
      <t>イ</t>
    </rPh>
    <phoneticPr fontId="1"/>
  </si>
  <si>
    <t>第 2 位</t>
    <rPh sb="0" eb="1">
      <t>ダイ</t>
    </rPh>
    <rPh sb="4" eb="5">
      <t>イ</t>
    </rPh>
    <phoneticPr fontId="1"/>
  </si>
  <si>
    <t>利  用  事  業</t>
    <rPh sb="0" eb="1">
      <t>リ</t>
    </rPh>
    <rPh sb="3" eb="4">
      <t>ヨウ</t>
    </rPh>
    <rPh sb="6" eb="7">
      <t>コト</t>
    </rPh>
    <rPh sb="9" eb="10">
      <t>ギョウ</t>
    </rPh>
    <phoneticPr fontId="1"/>
  </si>
  <si>
    <t>現    状</t>
    <rPh sb="0" eb="1">
      <t>ゲン</t>
    </rPh>
    <rPh sb="5" eb="6">
      <t>ジョウ</t>
    </rPh>
    <phoneticPr fontId="1"/>
  </si>
  <si>
    <t>No.</t>
    <phoneticPr fontId="1"/>
  </si>
  <si>
    <t>No.</t>
    <phoneticPr fontId="1"/>
  </si>
  <si>
    <t>その他の株主</t>
    <rPh sb="2" eb="3">
      <t>タ</t>
    </rPh>
    <rPh sb="4" eb="6">
      <t>カブヌシ</t>
    </rPh>
    <phoneticPr fontId="1"/>
  </si>
  <si>
    <t>計</t>
    <rPh sb="0" eb="1">
      <t>ケイ</t>
    </rPh>
    <phoneticPr fontId="1"/>
  </si>
  <si>
    <t>従業員数</t>
    <rPh sb="0" eb="3">
      <t>ジュウギョウイン</t>
    </rPh>
    <rPh sb="3" eb="4">
      <t>スウ</t>
    </rPh>
    <phoneticPr fontId="1"/>
  </si>
  <si>
    <t>経費名</t>
    <rPh sb="0" eb="2">
      <t>ケイヒ</t>
    </rPh>
    <rPh sb="2" eb="3">
      <t>メイ</t>
    </rPh>
    <phoneticPr fontId="1"/>
  </si>
  <si>
    <t>展示会名</t>
    <rPh sb="0" eb="3">
      <t>テンジカイ</t>
    </rPh>
    <rPh sb="3" eb="4">
      <t>メイ</t>
    </rPh>
    <phoneticPr fontId="7"/>
  </si>
  <si>
    <t>共同申請構成企業等</t>
  </si>
  <si>
    <t>代表企業</t>
  </si>
  <si>
    <t>名称</t>
  </si>
  <si>
    <t>担当者名</t>
  </si>
  <si>
    <t>開発上の役割</t>
  </si>
  <si>
    <t>助成事業に係る従事者数</t>
  </si>
  <si>
    <t>人</t>
  </si>
  <si>
    <t>助成事業に係る経費負担</t>
  </si>
  <si>
    <t>自己資金</t>
  </si>
  <si>
    <t>千円</t>
  </si>
  <si>
    <t>借入金</t>
  </si>
  <si>
    <t>参加企業等</t>
  </si>
  <si>
    <t>国・都・公社から助成金を受けた実績</t>
  </si>
  <si>
    <t>年度</t>
  </si>
  <si>
    <t>助成事業名</t>
  </si>
  <si>
    <t>助成金額</t>
  </si>
  <si>
    <t>本申請との相違点</t>
    <rPh sb="0" eb="1">
      <t>ホン</t>
    </rPh>
    <rPh sb="1" eb="3">
      <t>シンセイ</t>
    </rPh>
    <rPh sb="5" eb="8">
      <t>ソウイテン</t>
    </rPh>
    <phoneticPr fontId="1"/>
  </si>
  <si>
    <t>※</t>
    <phoneticPr fontId="1"/>
  </si>
  <si>
    <t>※</t>
    <phoneticPr fontId="1"/>
  </si>
  <si>
    <t>開発した技術・製品の出願に関する調査・出願・審査請求費用が助成対象です。</t>
    <rPh sb="0" eb="2">
      <t>カイハツ</t>
    </rPh>
    <rPh sb="4" eb="6">
      <t>ギジュツ</t>
    </rPh>
    <rPh sb="7" eb="9">
      <t>セイヒン</t>
    </rPh>
    <rPh sb="10" eb="12">
      <t>シュツガン</t>
    </rPh>
    <rPh sb="13" eb="14">
      <t>カン</t>
    </rPh>
    <rPh sb="16" eb="18">
      <t>チョウサ</t>
    </rPh>
    <rPh sb="19" eb="21">
      <t>シュツガン</t>
    </rPh>
    <rPh sb="22" eb="24">
      <t>シンサ</t>
    </rPh>
    <rPh sb="24" eb="26">
      <t>セイキュウ</t>
    </rPh>
    <rPh sb="26" eb="28">
      <t>ヒヨウ</t>
    </rPh>
    <rPh sb="29" eb="31">
      <t>ジョセイ</t>
    </rPh>
    <rPh sb="31" eb="33">
      <t>タイショウ</t>
    </rPh>
    <phoneticPr fontId="1"/>
  </si>
  <si>
    <t>支払予定先が複数の場合は複数記入してください。</t>
    <phoneticPr fontId="1"/>
  </si>
  <si>
    <t>※</t>
    <phoneticPr fontId="1"/>
  </si>
  <si>
    <t>使用予定期</t>
    <rPh sb="0" eb="2">
      <t>シヨウ</t>
    </rPh>
    <rPh sb="2" eb="4">
      <t>ヨテイ</t>
    </rPh>
    <rPh sb="4" eb="5">
      <t>キ</t>
    </rPh>
    <phoneticPr fontId="7"/>
  </si>
  <si>
    <t>品  名</t>
    <rPh sb="0" eb="1">
      <t>ヒン</t>
    </rPh>
    <rPh sb="3" eb="4">
      <t>メイ</t>
    </rPh>
    <phoneticPr fontId="7"/>
  </si>
  <si>
    <t>製作物
または
掲載先</t>
    <rPh sb="0" eb="2">
      <t>セイサク</t>
    </rPh>
    <rPh sb="2" eb="3">
      <t>ブツ</t>
    </rPh>
    <rPh sb="8" eb="10">
      <t>ケイサイ</t>
    </rPh>
    <rPh sb="10" eb="11">
      <t>サキ</t>
    </rPh>
    <phoneticPr fontId="7"/>
  </si>
  <si>
    <t>仕様・内容</t>
    <rPh sb="0" eb="2">
      <t>シヨウ</t>
    </rPh>
    <rPh sb="3" eb="5">
      <t>ナイヨウ</t>
    </rPh>
    <phoneticPr fontId="1"/>
  </si>
  <si>
    <t>様式第1号(第6条関係)</t>
    <phoneticPr fontId="1"/>
  </si>
  <si>
    <t>卸売業</t>
    <rPh sb="0" eb="3">
      <t>オロシウリギョウ</t>
    </rPh>
    <phoneticPr fontId="24"/>
  </si>
  <si>
    <t>サービス業</t>
    <rPh sb="4" eb="5">
      <t>ギョウ</t>
    </rPh>
    <phoneticPr fontId="24"/>
  </si>
  <si>
    <t>小売業</t>
    <rPh sb="0" eb="3">
      <t>コウリギョウ</t>
    </rPh>
    <phoneticPr fontId="24"/>
  </si>
  <si>
    <t>01農業</t>
  </si>
  <si>
    <t>50各種商品卸売業</t>
  </si>
  <si>
    <t>38放送業</t>
  </si>
  <si>
    <t>56各種商品小売業</t>
  </si>
  <si>
    <t>02林業</t>
  </si>
  <si>
    <t>51繊維・衣服等卸売業</t>
  </si>
  <si>
    <t>57織物・衣服・身の回り品小売業</t>
  </si>
  <si>
    <t>03漁業</t>
  </si>
  <si>
    <t>52飲食料品卸売業</t>
  </si>
  <si>
    <t>58飲食料品小売業</t>
  </si>
  <si>
    <t>04水産養殖業</t>
  </si>
  <si>
    <t>53建築材料・鉱物・金属材料等卸売業</t>
  </si>
  <si>
    <t>59機械器具小売業</t>
  </si>
  <si>
    <t>05鉱業、採石業、砂利採取業</t>
  </si>
  <si>
    <t>54機械器具卸売業</t>
  </si>
  <si>
    <t>70物品賃貸業</t>
  </si>
  <si>
    <t>60その他の小売業</t>
  </si>
  <si>
    <t>06総合工事業</t>
  </si>
  <si>
    <t>55その他の卸売業</t>
  </si>
  <si>
    <t>71学術・開発研究機関</t>
  </si>
  <si>
    <t>61無店舗小売業</t>
  </si>
  <si>
    <t>07職別工事業（設備工事業を除く）</t>
  </si>
  <si>
    <t>72専門ｻｰﾋﾞｽ業（他に分類されないもの）</t>
  </si>
  <si>
    <t>76飲食店</t>
  </si>
  <si>
    <t>08設備工事業</t>
  </si>
  <si>
    <t>73広告業</t>
  </si>
  <si>
    <t>77持ち帰り・配達飲食ｻｰﾋﾞｽ業</t>
  </si>
  <si>
    <t>09食料品製造業</t>
  </si>
  <si>
    <t>74技術サービス業（他に分類されないもの）</t>
  </si>
  <si>
    <t>10飲料・たばこ・飼料製造業</t>
  </si>
  <si>
    <t>75宿泊業</t>
  </si>
  <si>
    <t>11繊維工業</t>
  </si>
  <si>
    <t>78洗濯・理容・美容・浴場業</t>
  </si>
  <si>
    <t>12木材・木製品製造業（家具を除く）</t>
  </si>
  <si>
    <t>79その他の生活関連サービス業</t>
  </si>
  <si>
    <t>13家具・装備品製造業</t>
  </si>
  <si>
    <t>80娯楽業</t>
  </si>
  <si>
    <t>14パルプ・紙・紙加工品製造業</t>
  </si>
  <si>
    <t>81学校教育</t>
  </si>
  <si>
    <t>15印刷・同関連業</t>
  </si>
  <si>
    <t>82その他の教育・学習支援業</t>
  </si>
  <si>
    <t>16化学工業</t>
  </si>
  <si>
    <t>83医療業</t>
  </si>
  <si>
    <t>17石油製品・石炭製品製造業</t>
  </si>
  <si>
    <t>84保健衛生</t>
  </si>
  <si>
    <t>18プラスチック製品製造業（別掲を除く）</t>
  </si>
  <si>
    <t>85社会保険・社会福祉・介護事業</t>
  </si>
  <si>
    <t>19ゴム製品製造業</t>
  </si>
  <si>
    <t>86郵便局</t>
  </si>
  <si>
    <t>20なめし革・同製品・毛皮製造業</t>
  </si>
  <si>
    <t>87協同組合（他に分類されないもの）</t>
  </si>
  <si>
    <t>21窯業・土石製品製造業</t>
  </si>
  <si>
    <t>88廃棄物処理業</t>
  </si>
  <si>
    <t>22鉄鋼業</t>
  </si>
  <si>
    <t>89自動車整備業</t>
  </si>
  <si>
    <t>23非鉄金属製造業</t>
  </si>
  <si>
    <t>90機械等修理業（別掲を除く）</t>
  </si>
  <si>
    <t>24金属製品製造業</t>
  </si>
  <si>
    <t>91職業紹介・労働者派遣業</t>
  </si>
  <si>
    <t>25はん用機械器具製造業</t>
  </si>
  <si>
    <t>92その他の事業サービス業</t>
  </si>
  <si>
    <t>26生産用機械器具製造業</t>
  </si>
  <si>
    <t>93政治・経済・文化団体</t>
  </si>
  <si>
    <t>27業務用機械器具製造業</t>
  </si>
  <si>
    <t>94宗教</t>
  </si>
  <si>
    <t>28電子部品・デバイス・電子回路製造業</t>
  </si>
  <si>
    <t>95その他のサービス業</t>
  </si>
  <si>
    <t>29電気機械器具製造業</t>
  </si>
  <si>
    <t>96外国公務</t>
  </si>
  <si>
    <t>30情報通信機械器具製造業</t>
  </si>
  <si>
    <t>33電気業</t>
  </si>
  <si>
    <t>34ガス業</t>
  </si>
  <si>
    <t>35熱供給業</t>
  </si>
  <si>
    <t>36水道業</t>
  </si>
  <si>
    <t>37通信業</t>
  </si>
  <si>
    <t>40インターネット附随サービス業</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</si>
  <si>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</si>
  <si>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</si>
  <si>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</si>
  <si>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</si>
  <si>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</si>
  <si>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</si>
  <si>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</si>
  <si>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</si>
  <si>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</si>
  <si>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</si>
  <si>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64貸金業・ｸﾚｼﾞｯﾄｶｰﾄﾞ業等非預金信用機関</t>
  </si>
  <si>
    <t>65金融商品取引業・商品先物取引業</t>
  </si>
  <si>
    <t>66補助的金融業等</t>
  </si>
  <si>
    <t>67保険業（保険媒介代理業・保健ｻｰﾋﾞｽ業を含む）</t>
  </si>
  <si>
    <t>68不動産取引業</t>
  </si>
  <si>
    <t>97国家公務</t>
  </si>
  <si>
    <t>98地方公務</t>
  </si>
  <si>
    <t>99分類不能の産業</t>
  </si>
  <si>
    <t>製造業・その他</t>
    <rPh sb="0" eb="3">
      <t>セイゾウギョウ</t>
    </rPh>
    <rPh sb="6" eb="7">
      <t>ホカ</t>
    </rPh>
    <phoneticPr fontId="24"/>
  </si>
  <si>
    <t>※</t>
    <phoneticPr fontId="1"/>
  </si>
  <si>
    <t>調査データベース</t>
    <rPh sb="0" eb="2">
      <t>チョウサ</t>
    </rPh>
    <phoneticPr fontId="1"/>
  </si>
  <si>
    <t>調査範囲</t>
    <rPh sb="0" eb="2">
      <t>チョウサ</t>
    </rPh>
    <rPh sb="2" eb="4">
      <t>ハンイ</t>
    </rPh>
    <phoneticPr fontId="1"/>
  </si>
  <si>
    <t>調査対象期間</t>
    <rPh sb="0" eb="2">
      <t>チョウサ</t>
    </rPh>
    <rPh sb="2" eb="4">
      <t>タイショウ</t>
    </rPh>
    <rPh sb="4" eb="6">
      <t>キカン</t>
    </rPh>
    <phoneticPr fontId="1"/>
  </si>
  <si>
    <t>調査実施者</t>
    <rPh sb="0" eb="2">
      <t>チョウサ</t>
    </rPh>
    <rPh sb="2" eb="4">
      <t>ジッシ</t>
    </rPh>
    <rPh sb="4" eb="5">
      <t>シャ</t>
    </rPh>
    <phoneticPr fontId="1"/>
  </si>
  <si>
    <t>特許公報等の番号</t>
    <rPh sb="0" eb="2">
      <t>トッキョ</t>
    </rPh>
    <rPh sb="2" eb="4">
      <t>コウホウ</t>
    </rPh>
    <rPh sb="4" eb="5">
      <t>トウ</t>
    </rPh>
    <rPh sb="6" eb="8">
      <t>バンゴウ</t>
    </rPh>
    <phoneticPr fontId="1"/>
  </si>
  <si>
    <t>特許等の概要</t>
    <rPh sb="0" eb="2">
      <t>トッキョ</t>
    </rPh>
    <rPh sb="2" eb="3">
      <t>トウ</t>
    </rPh>
    <rPh sb="4" eb="6">
      <t>ガイヨウ</t>
    </rPh>
    <phoneticPr fontId="1"/>
  </si>
  <si>
    <t>開始日</t>
    <rPh sb="0" eb="2">
      <t>カイシ</t>
    </rPh>
    <rPh sb="2" eb="3">
      <t>ヒ</t>
    </rPh>
    <phoneticPr fontId="1"/>
  </si>
  <si>
    <t>終了日</t>
    <rPh sb="0" eb="2">
      <t>シュウリョウ</t>
    </rPh>
    <rPh sb="2" eb="3">
      <t>ヒ</t>
    </rPh>
    <phoneticPr fontId="1"/>
  </si>
  <si>
    <t>開始日
（変換後）</t>
    <rPh sb="0" eb="2">
      <t>カイシ</t>
    </rPh>
    <rPh sb="2" eb="3">
      <t>ヒ</t>
    </rPh>
    <rPh sb="5" eb="7">
      <t>ヘンカン</t>
    </rPh>
    <rPh sb="7" eb="8">
      <t>ゴ</t>
    </rPh>
    <phoneticPr fontId="1"/>
  </si>
  <si>
    <t>終了日
（変換後）</t>
    <rPh sb="0" eb="3">
      <t>シュウリョウビ</t>
    </rPh>
    <rPh sb="5" eb="7">
      <t>ヘンカン</t>
    </rPh>
    <rPh sb="7" eb="8">
      <t>ゴ</t>
    </rPh>
    <phoneticPr fontId="1"/>
  </si>
  <si>
    <t>41映像・音声・文字情報制作業　※新聞業、出版業を除く</t>
    <phoneticPr fontId="1"/>
  </si>
  <si>
    <t>69不動産賃貸業・管理業　※駐車場業のみ</t>
    <phoneticPr fontId="1"/>
  </si>
  <si>
    <t>39情報サービス業　※ソフトウェア業、情報処理・提供サービス業含む</t>
    <phoneticPr fontId="1"/>
  </si>
  <si>
    <t>41映像・音声・文字情報制作業　※新聞業、出版業含む</t>
    <phoneticPr fontId="1"/>
  </si>
  <si>
    <t>69不動産賃貸業・管理業　※駐車場業以外全て</t>
    <phoneticPr fontId="1"/>
  </si>
  <si>
    <t>文字カウンター
（印刷範囲に含めないでください。）</t>
    <rPh sb="0" eb="2">
      <t>モジ</t>
    </rPh>
    <rPh sb="9" eb="11">
      <t>インサツ</t>
    </rPh>
    <rPh sb="11" eb="13">
      <t>ハンイ</t>
    </rPh>
    <rPh sb="14" eb="15">
      <t>フク</t>
    </rPh>
    <phoneticPr fontId="1"/>
  </si>
  <si>
    <t>業種別分類表</t>
    <rPh sb="0" eb="2">
      <t>ギョウシュ</t>
    </rPh>
    <rPh sb="2" eb="3">
      <t>ベツ</t>
    </rPh>
    <rPh sb="3" eb="5">
      <t>ブンルイ</t>
    </rPh>
    <rPh sb="5" eb="6">
      <t>ヒョウ</t>
    </rPh>
    <phoneticPr fontId="1"/>
  </si>
  <si>
    <t>日にち変換表</t>
    <rPh sb="0" eb="1">
      <t>ヒ</t>
    </rPh>
    <rPh sb="3" eb="5">
      <t>ヘンカン</t>
    </rPh>
    <rPh sb="5" eb="6">
      <t>ヒョウ</t>
    </rPh>
    <phoneticPr fontId="1"/>
  </si>
  <si>
    <t>前年度</t>
    <rPh sb="0" eb="3">
      <t>ゼンネンド</t>
    </rPh>
    <phoneticPr fontId="1"/>
  </si>
  <si>
    <t>前々年度</t>
    <rPh sb="0" eb="2">
      <t>ゼンゼン</t>
    </rPh>
    <rPh sb="2" eb="4">
      <t>ネンド</t>
    </rPh>
    <phoneticPr fontId="1"/>
  </si>
  <si>
    <t>年  度</t>
  </si>
  <si>
    <t>申請テーマ</t>
  </si>
  <si>
    <t>助成金額（円）</t>
  </si>
  <si>
    <t>前年度の
主要取引先</t>
    <rPh sb="0" eb="2">
      <t>ゼンネン</t>
    </rPh>
    <rPh sb="2" eb="3">
      <t>ド</t>
    </rPh>
    <rPh sb="5" eb="6">
      <t>オモ</t>
    </rPh>
    <rPh sb="6" eb="7">
      <t>ヨウ</t>
    </rPh>
    <rPh sb="7" eb="8">
      <t>トリ</t>
    </rPh>
    <rPh sb="8" eb="9">
      <t>イン</t>
    </rPh>
    <rPh sb="9" eb="10">
      <t>サキ</t>
    </rPh>
    <phoneticPr fontId="1"/>
  </si>
  <si>
    <t>(1)原材料・副資材費</t>
    <phoneticPr fontId="7"/>
  </si>
  <si>
    <t>(2)機械装置・工具器具費</t>
    <phoneticPr fontId="7"/>
  </si>
  <si>
    <t>(3)委託・外注費</t>
    <rPh sb="3" eb="5">
      <t>イタク</t>
    </rPh>
    <rPh sb="6" eb="9">
      <t>ガイチュウヒ</t>
    </rPh>
    <phoneticPr fontId="7"/>
  </si>
  <si>
    <t>(4)専門家指導費</t>
    <rPh sb="3" eb="6">
      <t>センモンカ</t>
    </rPh>
    <rPh sb="6" eb="8">
      <t>シドウ</t>
    </rPh>
    <rPh sb="8" eb="9">
      <t>ヒ</t>
    </rPh>
    <phoneticPr fontId="7"/>
  </si>
  <si>
    <t>（単位：円）</t>
    <phoneticPr fontId="1"/>
  </si>
  <si>
    <t>中小企業グループによる共同申請の場合は、各経費区分の用途の欄に「負担する企業名」も併せて記載してください。</t>
    <rPh sb="41" eb="42">
      <t>アワ</t>
    </rPh>
    <phoneticPr fontId="7"/>
  </si>
  <si>
    <t>費用
番号</t>
    <rPh sb="0" eb="2">
      <t>ヒヨウ</t>
    </rPh>
    <rPh sb="3" eb="5">
      <t>バンゴウ</t>
    </rPh>
    <phoneticPr fontId="1"/>
  </si>
  <si>
    <t>従事者氏名</t>
    <rPh sb="0" eb="3">
      <t>ジュウジシャ</t>
    </rPh>
    <rPh sb="3" eb="5">
      <t>シメイ</t>
    </rPh>
    <phoneticPr fontId="1"/>
  </si>
  <si>
    <t>所属／役職</t>
    <rPh sb="0" eb="2">
      <t>ショゾク</t>
    </rPh>
    <rPh sb="3" eb="5">
      <t>ヤクショク</t>
    </rPh>
    <phoneticPr fontId="1"/>
  </si>
  <si>
    <t>従事内容</t>
    <rPh sb="0" eb="2">
      <t>ジュウジ</t>
    </rPh>
    <rPh sb="2" eb="4">
      <t>ナイヨウ</t>
    </rPh>
    <phoneticPr fontId="1"/>
  </si>
  <si>
    <t>実施予定期</t>
    <rPh sb="0" eb="2">
      <t>ジッシ</t>
    </rPh>
    <rPh sb="2" eb="4">
      <t>ヨテイ</t>
    </rPh>
    <rPh sb="4" eb="5">
      <t>キ</t>
    </rPh>
    <phoneticPr fontId="1"/>
  </si>
  <si>
    <t>保有資格
･経験</t>
    <rPh sb="0" eb="2">
      <t>ホユウ</t>
    </rPh>
    <rPh sb="2" eb="4">
      <t>シカク</t>
    </rPh>
    <rPh sb="6" eb="8">
      <t>ケイケン</t>
    </rPh>
    <phoneticPr fontId="1"/>
  </si>
  <si>
    <t>人-1</t>
    <rPh sb="0" eb="1">
      <t>ジン</t>
    </rPh>
    <phoneticPr fontId="1"/>
  </si>
  <si>
    <t>人-2</t>
    <rPh sb="0" eb="1">
      <t>ジン</t>
    </rPh>
    <phoneticPr fontId="1"/>
  </si>
  <si>
    <t>人-3</t>
    <rPh sb="0" eb="1">
      <t>ジン</t>
    </rPh>
    <phoneticPr fontId="1"/>
  </si>
  <si>
    <t>人-4</t>
    <rPh sb="0" eb="1">
      <t>ジン</t>
    </rPh>
    <phoneticPr fontId="1"/>
  </si>
  <si>
    <t>人-5</t>
    <rPh sb="0" eb="1">
      <t>ジン</t>
    </rPh>
    <phoneticPr fontId="1"/>
  </si>
  <si>
    <t>人-6</t>
    <rPh sb="0" eb="1">
      <t>ジン</t>
    </rPh>
    <phoneticPr fontId="1"/>
  </si>
  <si>
    <t>人-7</t>
    <rPh sb="0" eb="1">
      <t>ジン</t>
    </rPh>
    <phoneticPr fontId="1"/>
  </si>
  <si>
    <t>人-8</t>
    <rPh sb="0" eb="1">
      <t>ジン</t>
    </rPh>
    <phoneticPr fontId="1"/>
  </si>
  <si>
    <t>人-9</t>
    <rPh sb="0" eb="1">
      <t>ジン</t>
    </rPh>
    <phoneticPr fontId="1"/>
  </si>
  <si>
    <t>人-10</t>
    <rPh sb="0" eb="1">
      <t>ジン</t>
    </rPh>
    <phoneticPr fontId="1"/>
  </si>
  <si>
    <t>人-11</t>
    <rPh sb="0" eb="1">
      <t>ジン</t>
    </rPh>
    <phoneticPr fontId="1"/>
  </si>
  <si>
    <t>人-12</t>
    <rPh sb="0" eb="1">
      <t>ジン</t>
    </rPh>
    <phoneticPr fontId="1"/>
  </si>
  <si>
    <t>人-13</t>
    <rPh sb="0" eb="1">
      <t>ジン</t>
    </rPh>
    <phoneticPr fontId="1"/>
  </si>
  <si>
    <t>人-14</t>
    <rPh sb="0" eb="1">
      <t>ジン</t>
    </rPh>
    <phoneticPr fontId="1"/>
  </si>
  <si>
    <t>人-15</t>
    <rPh sb="0" eb="1">
      <t>ジン</t>
    </rPh>
    <phoneticPr fontId="1"/>
  </si>
  <si>
    <t>各期の期間と助成対象経費の上限額</t>
    <phoneticPr fontId="1"/>
  </si>
  <si>
    <t>開始年月日</t>
    <rPh sb="0" eb="2">
      <t>カイシ</t>
    </rPh>
    <rPh sb="2" eb="5">
      <t>ネンガッピ</t>
    </rPh>
    <phoneticPr fontId="1"/>
  </si>
  <si>
    <t>終了年月日</t>
    <rPh sb="0" eb="2">
      <t>シュウリョウ</t>
    </rPh>
    <rPh sb="2" eb="5">
      <t>ネンガッピ</t>
    </rPh>
    <phoneticPr fontId="1"/>
  </si>
  <si>
    <t>期の長さ</t>
    <rPh sb="0" eb="1">
      <t>キ</t>
    </rPh>
    <rPh sb="2" eb="3">
      <t>ナガ</t>
    </rPh>
    <phoneticPr fontId="1"/>
  </si>
  <si>
    <t>対象経費の
合計費</t>
    <rPh sb="0" eb="2">
      <t>タイショウ</t>
    </rPh>
    <rPh sb="2" eb="4">
      <t>ケイヒ</t>
    </rPh>
    <rPh sb="6" eb="8">
      <t>ゴウケイ</t>
    </rPh>
    <rPh sb="8" eb="9">
      <t>ヒ</t>
    </rPh>
    <phoneticPr fontId="1"/>
  </si>
  <si>
    <t>対象経費の
限度額</t>
    <rPh sb="0" eb="2">
      <t>タイショウ</t>
    </rPh>
    <rPh sb="2" eb="4">
      <t>ケイヒ</t>
    </rPh>
    <rPh sb="6" eb="8">
      <t>ゲンド</t>
    </rPh>
    <rPh sb="8" eb="9">
      <t>ガク</t>
    </rPh>
    <phoneticPr fontId="1"/>
  </si>
  <si>
    <t>選択してください</t>
    <rPh sb="0" eb="2">
      <t>センタク</t>
    </rPh>
    <phoneticPr fontId="1"/>
  </si>
  <si>
    <t>選択してください</t>
  </si>
  <si>
    <t>修正
ﾁｪｯｸ欄</t>
    <rPh sb="0" eb="2">
      <t>シュウセイ</t>
    </rPh>
    <rPh sb="7" eb="8">
      <t>ラン</t>
    </rPh>
    <phoneticPr fontId="1"/>
  </si>
  <si>
    <t>助成事業名</t>
    <phoneticPr fontId="1"/>
  </si>
  <si>
    <t>人件費単価表</t>
    <rPh sb="0" eb="3">
      <t>ジンケンヒ</t>
    </rPh>
    <rPh sb="3" eb="5">
      <t>タンカ</t>
    </rPh>
    <rPh sb="5" eb="6">
      <t>ヒョウ</t>
    </rPh>
    <phoneticPr fontId="1"/>
  </si>
  <si>
    <t>報酬月額（給与等）</t>
  </si>
  <si>
    <t>人件費単価（時給）</t>
  </si>
  <si>
    <t>130,000円未満</t>
    <phoneticPr fontId="1"/>
  </si>
  <si>
    <t>ベンチャーキャピタルからの出資</t>
    <rPh sb="13" eb="15">
      <t>シュッシ</t>
    </rPh>
    <phoneticPr fontId="7"/>
  </si>
  <si>
    <t>価格</t>
    <rPh sb="0" eb="2">
      <t>カカク</t>
    </rPh>
    <phoneticPr fontId="1"/>
  </si>
  <si>
    <t>納期</t>
    <rPh sb="0" eb="2">
      <t>ノウキ</t>
    </rPh>
    <phoneticPr fontId="1"/>
  </si>
  <si>
    <t>　</t>
    <phoneticPr fontId="1"/>
  </si>
  <si>
    <t>１人</t>
    <rPh sb="1" eb="2">
      <t>ヒト</t>
    </rPh>
    <phoneticPr fontId="1"/>
  </si>
  <si>
    <t>2～3人</t>
    <phoneticPr fontId="1"/>
  </si>
  <si>
    <t>4～5人</t>
    <phoneticPr fontId="1"/>
  </si>
  <si>
    <t>6～10人</t>
    <phoneticPr fontId="1"/>
  </si>
  <si>
    <t xml:space="preserve"> 11～20人</t>
    <phoneticPr fontId="1"/>
  </si>
  <si>
    <t>21人～</t>
    <phoneticPr fontId="1"/>
  </si>
  <si>
    <t>501万円
   ～1,000万円</t>
    <phoneticPr fontId="1"/>
  </si>
  <si>
    <t>1,001万円
  ～1,500万円</t>
    <phoneticPr fontId="1"/>
  </si>
  <si>
    <t>1,501万円
  ～3,000万円</t>
    <phoneticPr fontId="1"/>
  </si>
  <si>
    <t>3,001万円
  ～5,000万円</t>
    <phoneticPr fontId="1"/>
  </si>
  <si>
    <t>5,001万円
  ～1億円</t>
    <phoneticPr fontId="1"/>
  </si>
  <si>
    <t>1億2,001万円
   ～2億円</t>
    <phoneticPr fontId="1"/>
  </si>
  <si>
    <t>2億円超</t>
    <phoneticPr fontId="1"/>
  </si>
  <si>
    <t>1～20%</t>
    <phoneticPr fontId="1"/>
  </si>
  <si>
    <t>21～40%</t>
    <phoneticPr fontId="1"/>
  </si>
  <si>
    <t>41～60%</t>
    <phoneticPr fontId="1"/>
  </si>
  <si>
    <t>61～80%</t>
    <phoneticPr fontId="1"/>
  </si>
  <si>
    <t>81～100%</t>
    <phoneticPr fontId="1"/>
  </si>
  <si>
    <t>0社</t>
    <phoneticPr fontId="1"/>
  </si>
  <si>
    <t>1～3社</t>
    <phoneticPr fontId="1"/>
  </si>
  <si>
    <t>4～5社</t>
    <phoneticPr fontId="1"/>
  </si>
  <si>
    <t>6～10社</t>
    <phoneticPr fontId="1"/>
  </si>
  <si>
    <t>11～20社</t>
    <phoneticPr fontId="1"/>
  </si>
  <si>
    <t>21社～</t>
    <phoneticPr fontId="1"/>
  </si>
  <si>
    <t>技術的課題</t>
    <phoneticPr fontId="1"/>
  </si>
  <si>
    <t>知的財産権</t>
    <phoneticPr fontId="1"/>
  </si>
  <si>
    <t>生産体制・設備</t>
    <phoneticPr fontId="1"/>
  </si>
  <si>
    <t>資金調達</t>
    <phoneticPr fontId="1"/>
  </si>
  <si>
    <t>助成金</t>
    <phoneticPr fontId="1"/>
  </si>
  <si>
    <t>特になし</t>
    <rPh sb="0" eb="1">
      <t>トク</t>
    </rPh>
    <phoneticPr fontId="1"/>
  </si>
  <si>
    <t>ワンストップ
総合相談窓口</t>
    <phoneticPr fontId="1"/>
  </si>
  <si>
    <t>専門家派遣事業</t>
    <phoneticPr fontId="1"/>
  </si>
  <si>
    <t>ニューマーケット支援事業</t>
    <phoneticPr fontId="1"/>
  </si>
  <si>
    <t>事業化チャレンジ道場</t>
    <phoneticPr fontId="1"/>
  </si>
  <si>
    <t>根拠書類
添付</t>
    <rPh sb="0" eb="4">
      <t>コンキョショルイ</t>
    </rPh>
    <rPh sb="5" eb="7">
      <t>テンプ</t>
    </rPh>
    <phoneticPr fontId="1"/>
  </si>
  <si>
    <t>その他</t>
    <rPh sb="2" eb="3">
      <t>タ</t>
    </rPh>
    <phoneticPr fontId="1"/>
  </si>
  <si>
    <t>販売方法</t>
    <rPh sb="0" eb="4">
      <t>ハンバイホウホウ</t>
    </rPh>
    <phoneticPr fontId="1"/>
  </si>
  <si>
    <t>出願人名</t>
    <rPh sb="0" eb="2">
      <t>シュツガン</t>
    </rPh>
    <rPh sb="2" eb="4">
      <t>ジンメイ</t>
    </rPh>
    <phoneticPr fontId="1"/>
  </si>
  <si>
    <t>公開番号
登録番号
出願番号</t>
    <rPh sb="0" eb="4">
      <t>コウカイバンゴウ</t>
    </rPh>
    <rPh sb="5" eb="9">
      <t>トウロクバンゴウ</t>
    </rPh>
    <rPh sb="10" eb="12">
      <t>シュツガン</t>
    </rPh>
    <rPh sb="12" eb="14">
      <t>バンゴウ</t>
    </rPh>
    <phoneticPr fontId="1"/>
  </si>
  <si>
    <t>500万円以下</t>
    <rPh sb="5" eb="7">
      <t>イカ</t>
    </rPh>
    <phoneticPr fontId="1"/>
  </si>
  <si>
    <t>学生ベンチャー</t>
    <phoneticPr fontId="1"/>
  </si>
  <si>
    <t>関連ベンチャー</t>
    <phoneticPr fontId="1"/>
  </si>
  <si>
    <t>大学で達成された研究成果に基づく特許や新たな技術・ビジネス手法を事業化する目的で新規に設立されたベンチャー</t>
    <phoneticPr fontId="1"/>
  </si>
  <si>
    <t>共同研究ベンチャー</t>
    <phoneticPr fontId="1"/>
  </si>
  <si>
    <t>創業者の持つ技術やノウハウを事業化するために、設立5年以内に大学と共同研究等を行ったベンチャー</t>
    <phoneticPr fontId="1"/>
  </si>
  <si>
    <t>既存事業を維持・発展させるため、設立5年以内に大学から技術移転等を受けたベンチャー</t>
    <phoneticPr fontId="1"/>
  </si>
  <si>
    <t>技術移転ベンチャー</t>
    <phoneticPr fontId="1"/>
  </si>
  <si>
    <t>大学と深い関連のある学生ベンチャー</t>
    <phoneticPr fontId="1"/>
  </si>
  <si>
    <t>大学からの出資がある等、その他大学と深い関連のあるベンチャー</t>
    <phoneticPr fontId="1"/>
  </si>
  <si>
    <r>
      <t xml:space="preserve">５ </t>
    </r>
    <r>
      <rPr>
        <b/>
        <sz val="12"/>
        <color theme="1"/>
        <rFont val="ＭＳ Ｐゴシック"/>
        <family val="3"/>
        <charset val="128"/>
        <scheme val="major"/>
      </rPr>
      <t>役員・株主名簿</t>
    </r>
    <rPh sb="2" eb="4">
      <t>ヤクイン</t>
    </rPh>
    <rPh sb="5" eb="7">
      <t>カブヌシ</t>
    </rPh>
    <rPh sb="7" eb="9">
      <t>メイボ</t>
    </rPh>
    <phoneticPr fontId="1"/>
  </si>
  <si>
    <t>Ⅱ 事業説明</t>
    <rPh sb="2" eb="4">
      <t>ジギョウ</t>
    </rPh>
    <rPh sb="4" eb="6">
      <t>セツメイ</t>
    </rPh>
    <phoneticPr fontId="1"/>
  </si>
  <si>
    <t>Ⅲ 事業実施計画</t>
    <rPh sb="2" eb="4">
      <t>ジギョウ</t>
    </rPh>
    <rPh sb="4" eb="6">
      <t>ジッシ</t>
    </rPh>
    <rPh sb="6" eb="8">
      <t>ケイカク</t>
    </rPh>
    <phoneticPr fontId="1"/>
  </si>
  <si>
    <r>
      <rPr>
        <b/>
        <sz val="12"/>
        <rFont val="ＭＳ ゴシック"/>
        <family val="3"/>
        <charset val="128"/>
      </rPr>
      <t xml:space="preserve">２ </t>
    </r>
    <r>
      <rPr>
        <b/>
        <sz val="12"/>
        <rFont val="ＭＳ Ｐゴシック"/>
        <family val="3"/>
        <charset val="128"/>
      </rPr>
      <t>助成事業の資金計画</t>
    </r>
    <rPh sb="2" eb="4">
      <t>ジョセイ</t>
    </rPh>
    <rPh sb="4" eb="6">
      <t>ジギョウ</t>
    </rPh>
    <phoneticPr fontId="7"/>
  </si>
  <si>
    <r>
      <rPr>
        <b/>
        <sz val="12"/>
        <color theme="1"/>
        <rFont val="ＭＳ ゴシック"/>
        <family val="3"/>
        <charset val="128"/>
      </rPr>
      <t xml:space="preserve">４ </t>
    </r>
    <r>
      <rPr>
        <b/>
        <sz val="12"/>
        <color theme="1"/>
        <rFont val="ＭＳ Ｐゴシック"/>
        <family val="3"/>
        <charset val="128"/>
      </rPr>
      <t>共同申請構成表</t>
    </r>
    <phoneticPr fontId="1"/>
  </si>
  <si>
    <t>(1) 原材料・副資材費</t>
  </si>
  <si>
    <t>(1) 原材料・副資材費</t>
    <phoneticPr fontId="7"/>
  </si>
  <si>
    <t>(2) 機械装置・工具器具費</t>
  </si>
  <si>
    <t>(2) 機械装置・工具器具費</t>
    <phoneticPr fontId="7"/>
  </si>
  <si>
    <t>(3) 委託・外注費</t>
    <rPh sb="4" eb="6">
      <t>イタク</t>
    </rPh>
    <rPh sb="7" eb="10">
      <t>ガイチュウヒ</t>
    </rPh>
    <phoneticPr fontId="7"/>
  </si>
  <si>
    <t>(4) 専門家指導費</t>
    <rPh sb="4" eb="7">
      <t>センモンカ</t>
    </rPh>
    <rPh sb="7" eb="9">
      <t>シドウ</t>
    </rPh>
    <rPh sb="9" eb="10">
      <t>ヒ</t>
    </rPh>
    <phoneticPr fontId="7"/>
  </si>
  <si>
    <t>(5) 直接人件費</t>
  </si>
  <si>
    <t>(5) 直接人件費</t>
    <phoneticPr fontId="7"/>
  </si>
  <si>
    <t>(6) 規格等認証・登録費</t>
    <rPh sb="4" eb="6">
      <t>キカク</t>
    </rPh>
    <rPh sb="6" eb="7">
      <t>トウ</t>
    </rPh>
    <rPh sb="7" eb="9">
      <t>ニンショウ</t>
    </rPh>
    <rPh sb="10" eb="12">
      <t>トウロク</t>
    </rPh>
    <rPh sb="12" eb="13">
      <t>ヒ</t>
    </rPh>
    <phoneticPr fontId="7"/>
  </si>
  <si>
    <t>(7) 産業財産権出願・導入費</t>
  </si>
  <si>
    <t>(7) 産業財産権出願・導入費</t>
    <phoneticPr fontId="7"/>
  </si>
  <si>
    <t>(8) 展示会等参加費</t>
    <rPh sb="4" eb="7">
      <t>テンジカイ</t>
    </rPh>
    <rPh sb="7" eb="8">
      <t>トウ</t>
    </rPh>
    <rPh sb="8" eb="11">
      <t>サンカヒ</t>
    </rPh>
    <phoneticPr fontId="7"/>
  </si>
  <si>
    <t>(9) 広告費</t>
    <rPh sb="4" eb="7">
      <t>コウコクヒ</t>
    </rPh>
    <phoneticPr fontId="7"/>
  </si>
  <si>
    <t>(10) その他助成対象外経費</t>
  </si>
  <si>
    <t>(10) その他助成対象外経費</t>
    <phoneticPr fontId="7"/>
  </si>
  <si>
    <t>3Y1Q2</t>
  </si>
  <si>
    <t>3Y2Q3</t>
  </si>
  <si>
    <t>3Y3Q4</t>
  </si>
  <si>
    <t>3Y4Q5</t>
  </si>
  <si>
    <t>2Y1Q2</t>
  </si>
  <si>
    <t>2Y2Q3</t>
  </si>
  <si>
    <t>2Y3Q4</t>
  </si>
  <si>
    <t>2Y4Q5</t>
  </si>
  <si>
    <t>1Y1Q2</t>
  </si>
  <si>
    <t>1Y2Q3</t>
  </si>
  <si>
    <t>1Y3Q4</t>
  </si>
  <si>
    <t>1Y4Q5</t>
  </si>
  <si>
    <t>時期2</t>
    <rPh sb="0" eb="3">
      <t>ジキ2</t>
    </rPh>
    <phoneticPr fontId="1"/>
  </si>
  <si>
    <t>列2</t>
  </si>
  <si>
    <t>列3</t>
  </si>
  <si>
    <t>列4</t>
  </si>
  <si>
    <t>統括
管理者</t>
    <rPh sb="0" eb="2">
      <t>トウカツ</t>
    </rPh>
    <rPh sb="3" eb="6">
      <t>カンリシャ</t>
    </rPh>
    <phoneticPr fontId="1"/>
  </si>
  <si>
    <t>販路開拓・
取引拡大</t>
    <phoneticPr fontId="1"/>
  </si>
  <si>
    <t>TOKYO創業
ステーション</t>
    <phoneticPr fontId="1"/>
  </si>
  <si>
    <t>イノベーション
多摩支援事業</t>
    <phoneticPr fontId="1"/>
  </si>
  <si>
    <t>知的財産
総合センター</t>
    <phoneticPr fontId="1"/>
  </si>
  <si>
    <t>これまでの
利用なし</t>
    <phoneticPr fontId="1"/>
  </si>
  <si>
    <t>1億1万円
  ～1億2,000万円</t>
    <rPh sb="3" eb="4">
      <t>マン</t>
    </rPh>
    <phoneticPr fontId="1"/>
  </si>
  <si>
    <t>日経ビジネス</t>
    <phoneticPr fontId="1"/>
  </si>
  <si>
    <t>Web検索</t>
    <phoneticPr fontId="1"/>
  </si>
  <si>
    <t>配架された
案内チラシ</t>
    <rPh sb="0" eb="2">
      <t>ハイカ</t>
    </rPh>
    <rPh sb="6" eb="8">
      <t>アンナイ</t>
    </rPh>
    <phoneticPr fontId="1"/>
  </si>
  <si>
    <t>公社からの
ダイレクトメール</t>
    <phoneticPr fontId="1"/>
  </si>
  <si>
    <t>公的機関からの紹介</t>
    <rPh sb="0" eb="4">
      <t>コウテキキカン</t>
    </rPh>
    <rPh sb="7" eb="9">
      <t>ショウカイ</t>
    </rPh>
    <phoneticPr fontId="1"/>
  </si>
  <si>
    <t>大学からの紹介</t>
    <rPh sb="0" eb="2">
      <t>ダイガク</t>
    </rPh>
    <rPh sb="5" eb="7">
      <t>ショウカイ</t>
    </rPh>
    <phoneticPr fontId="1"/>
  </si>
  <si>
    <t>支援機関(VC、ｲﾝｷｭﾍﾞｰｼｮﾝ施設等)からの紹介</t>
    <phoneticPr fontId="1"/>
  </si>
  <si>
    <t>３年以上</t>
    <rPh sb="1" eb="2">
      <t>ネン</t>
    </rPh>
    <rPh sb="2" eb="4">
      <t>イジョウ</t>
    </rPh>
    <phoneticPr fontId="1"/>
  </si>
  <si>
    <t>権利名</t>
    <rPh sb="0" eb="2">
      <t>ケンリ</t>
    </rPh>
    <rPh sb="2" eb="3">
      <t>メイ</t>
    </rPh>
    <phoneticPr fontId="1"/>
  </si>
  <si>
    <t>１年未満</t>
    <rPh sb="1" eb="2">
      <t>ネン</t>
    </rPh>
    <rPh sb="2" eb="4">
      <t>ミマン</t>
    </rPh>
    <phoneticPr fontId="1"/>
  </si>
  <si>
    <t>２年未満</t>
    <rPh sb="1" eb="2">
      <t>ネン</t>
    </rPh>
    <rPh sb="2" eb="4">
      <t>ミマン</t>
    </rPh>
    <phoneticPr fontId="1"/>
  </si>
  <si>
    <t>３年未満</t>
    <rPh sb="1" eb="2">
      <t>ネン</t>
    </rPh>
    <rPh sb="2" eb="4">
      <t>ミマン</t>
    </rPh>
    <phoneticPr fontId="1"/>
  </si>
  <si>
    <t>助成事業に係る従事者数</t>
    <phoneticPr fontId="1"/>
  </si>
  <si>
    <t>機械器具・電子部品製造業</t>
    <phoneticPr fontId="1"/>
  </si>
  <si>
    <t>医業用機械器具製造業</t>
    <phoneticPr fontId="1"/>
  </si>
  <si>
    <t>その他製造業</t>
    <phoneticPr fontId="1"/>
  </si>
  <si>
    <t>インターネット付随サービス業</t>
    <phoneticPr fontId="1"/>
  </si>
  <si>
    <t>金融業・保険業・不動産業</t>
    <phoneticPr fontId="1"/>
  </si>
  <si>
    <t>専門・技術
サービス業</t>
    <phoneticPr fontId="1"/>
  </si>
  <si>
    <t>～5人</t>
    <phoneticPr fontId="1"/>
  </si>
  <si>
    <t>6～20人</t>
  </si>
  <si>
    <t xml:space="preserve"> 21～50人</t>
  </si>
  <si>
    <t>51～100人</t>
  </si>
  <si>
    <t xml:space="preserve"> 101～300人</t>
    <phoneticPr fontId="1"/>
  </si>
  <si>
    <t>301人～</t>
    <phoneticPr fontId="1"/>
  </si>
  <si>
    <t>1年未満</t>
    <phoneticPr fontId="1"/>
  </si>
  <si>
    <t xml:space="preserve"> 1～3年</t>
    <phoneticPr fontId="1"/>
  </si>
  <si>
    <t>4～5年</t>
    <phoneticPr fontId="1"/>
  </si>
  <si>
    <t>6～10年</t>
    <phoneticPr fontId="1"/>
  </si>
  <si>
    <t>11～20年</t>
    <phoneticPr fontId="1"/>
  </si>
  <si>
    <t>21年以上</t>
    <phoneticPr fontId="1"/>
  </si>
  <si>
    <t>１　防災・減災・災害復旧</t>
    <rPh sb="10" eb="12">
      <t>フッキュウ</t>
    </rPh>
    <phoneticPr fontId="1"/>
  </si>
  <si>
    <t>４　インフラメンテナンス</t>
    <phoneticPr fontId="1"/>
  </si>
  <si>
    <t>６　国際的な観光・金融都市</t>
    <phoneticPr fontId="1"/>
  </si>
  <si>
    <t>７　安全・安心の確保</t>
    <rPh sb="8" eb="10">
      <t>カクホ</t>
    </rPh>
    <phoneticPr fontId="1"/>
  </si>
  <si>
    <t>８　医療・健康</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</si>
  <si>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</si>
  <si>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</si>
  <si>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</si>
  <si>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</si>
  <si>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</si>
  <si>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</si>
  <si>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</si>
  <si>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</si>
  <si>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</si>
  <si>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</si>
  <si>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</si>
  <si>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</si>
  <si>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</si>
  <si>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</si>
  <si>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</si>
  <si>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</si>
  <si>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</si>
  <si>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</si>
  <si>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</si>
  <si>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</si>
  <si>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</si>
  <si>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</si>
  <si>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</si>
  <si>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</si>
  <si>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</si>
  <si>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</si>
  <si>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</si>
  <si>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</si>
  <si>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</si>
  <si>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</si>
  <si>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</si>
  <si>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</si>
  <si>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</si>
  <si>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</si>
  <si>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</si>
  <si>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</si>
  <si>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</si>
  <si>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</si>
  <si>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</si>
  <si>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</si>
  <si>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</si>
  <si>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</si>
  <si>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</si>
  <si>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</si>
  <si>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</si>
  <si>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</si>
  <si>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北海道</t>
    <phoneticPr fontId="1"/>
  </si>
  <si>
    <t>都道府県</t>
    <rPh sb="0" eb="4">
      <t>トドウフケン</t>
    </rPh>
    <phoneticPr fontId="1"/>
  </si>
  <si>
    <r>
      <t xml:space="preserve">E-mail
</t>
    </r>
    <r>
      <rPr>
        <sz val="6"/>
        <rFont val="ＭＳ Ｐゴシック"/>
        <family val="3"/>
        <charset val="128"/>
        <scheme val="minor"/>
      </rPr>
      <t>Ｊグランツ通知先</t>
    </r>
    <rPh sb="12" eb="15">
      <t>ツウチサキ</t>
    </rPh>
    <phoneticPr fontId="1"/>
  </si>
  <si>
    <t>役職</t>
    <rPh sb="0" eb="2">
      <t>ヤクショク</t>
    </rPh>
    <phoneticPr fontId="1"/>
  </si>
  <si>
    <t>所属部署
・
役職</t>
    <rPh sb="0" eb="2">
      <t>ショゾク</t>
    </rPh>
    <rPh sb="2" eb="3">
      <t>ブ</t>
    </rPh>
    <rPh sb="3" eb="4">
      <t>ショ</t>
    </rPh>
    <rPh sb="7" eb="9">
      <t>ヤクショク</t>
    </rPh>
    <phoneticPr fontId="1"/>
  </si>
  <si>
    <t>所属部署</t>
    <rPh sb="0" eb="2">
      <t>ショゾク</t>
    </rPh>
    <rPh sb="2" eb="4">
      <t>ブショ</t>
    </rPh>
    <phoneticPr fontId="1"/>
  </si>
  <si>
    <t>売上</t>
    <rPh sb="0" eb="2">
      <t>ウリアゲ</t>
    </rPh>
    <phoneticPr fontId="1"/>
  </si>
  <si>
    <t>営業利益</t>
    <rPh sb="0" eb="4">
      <t>エイギョウリエキ</t>
    </rPh>
    <phoneticPr fontId="1"/>
  </si>
  <si>
    <t>経常利益</t>
    <rPh sb="0" eb="4">
      <t>ケイジョウリエキ</t>
    </rPh>
    <phoneticPr fontId="1"/>
  </si>
  <si>
    <t>中分類</t>
    <rPh sb="0" eb="1">
      <t>ナカ</t>
    </rPh>
    <rPh sb="1" eb="2">
      <t>フン</t>
    </rPh>
    <rPh sb="2" eb="3">
      <t>タグイ</t>
    </rPh>
    <phoneticPr fontId="1"/>
  </si>
  <si>
    <t>流動資産</t>
    <rPh sb="0" eb="4">
      <t>リュウドウシサン</t>
    </rPh>
    <phoneticPr fontId="1"/>
  </si>
  <si>
    <t>流動負債</t>
    <rPh sb="0" eb="4">
      <t>リュウドウフサイ</t>
    </rPh>
    <phoneticPr fontId="1"/>
  </si>
  <si>
    <t>当座資産</t>
    <rPh sb="0" eb="4">
      <t>トウザシサン</t>
    </rPh>
    <phoneticPr fontId="1"/>
  </si>
  <si>
    <t>固定資産</t>
    <rPh sb="0" eb="4">
      <t>コテイシサン</t>
    </rPh>
    <phoneticPr fontId="1"/>
  </si>
  <si>
    <t>固定負債</t>
    <rPh sb="0" eb="4">
      <t>コテイフサイ</t>
    </rPh>
    <phoneticPr fontId="1"/>
  </si>
  <si>
    <t>純資産</t>
    <rPh sb="0" eb="3">
      <t>ジュンシサン</t>
    </rPh>
    <phoneticPr fontId="1"/>
  </si>
  <si>
    <t>創業</t>
    <rPh sb="0" eb="2">
      <t>ソウギョウ</t>
    </rPh>
    <phoneticPr fontId="1"/>
  </si>
  <si>
    <t>法人設立</t>
    <rPh sb="0" eb="4">
      <t>ホウジンセツリツ</t>
    </rPh>
    <phoneticPr fontId="1"/>
  </si>
  <si>
    <t>代 表 者</t>
    <rPh sb="0" eb="1">
      <t>ダイ</t>
    </rPh>
    <rPh sb="2" eb="3">
      <t>ヒョウ</t>
    </rPh>
    <rPh sb="4" eb="5">
      <t>モノ</t>
    </rPh>
    <phoneticPr fontId="1"/>
  </si>
  <si>
    <t>資本金</t>
    <rPh sb="0" eb="3">
      <t>シホンキン</t>
    </rPh>
    <phoneticPr fontId="1"/>
  </si>
  <si>
    <t>役員数（監査役含む）</t>
    <rPh sb="0" eb="3">
      <t>ヤクインスウ</t>
    </rPh>
    <rPh sb="4" eb="7">
      <t>カンサヤク</t>
    </rPh>
    <rPh sb="7" eb="8">
      <t>フク</t>
    </rPh>
    <phoneticPr fontId="1"/>
  </si>
  <si>
    <t>役職</t>
    <rPh sb="0" eb="2">
      <t>ヤクショクダイヤク</t>
    </rPh>
    <phoneticPr fontId="1"/>
  </si>
  <si>
    <t>（１）　過去５年以内に、補助金・助成金を受領済みの助成事業</t>
    <rPh sb="4" eb="6">
      <t>カコ</t>
    </rPh>
    <rPh sb="7" eb="10">
      <t>ネンイナイ</t>
    </rPh>
    <rPh sb="12" eb="15">
      <t>ホジョキン</t>
    </rPh>
    <rPh sb="25" eb="27">
      <t>ジョセイ</t>
    </rPh>
    <rPh sb="27" eb="29">
      <t>ジギョウ</t>
    </rPh>
    <phoneticPr fontId="1"/>
  </si>
  <si>
    <t>（３）　現在申請中、または、今年度及び次年度に申請予定の補助事業、助成事業</t>
    <rPh sb="14" eb="17">
      <t>コンネンド</t>
    </rPh>
    <rPh sb="17" eb="18">
      <t>オヨ</t>
    </rPh>
    <rPh sb="19" eb="22">
      <t>ジネンド</t>
    </rPh>
    <rPh sb="30" eb="32">
      <t>ジギョウ</t>
    </rPh>
    <rPh sb="35" eb="37">
      <t>ジギョウ</t>
    </rPh>
    <phoneticPr fontId="1"/>
  </si>
  <si>
    <t>（２）　過去５年以内に採択（交付決定）を受け、かつ、実施中の補助事業、助成事業</t>
    <rPh sb="4" eb="6">
      <t>カコ</t>
    </rPh>
    <rPh sb="7" eb="10">
      <t>ネンイナイ</t>
    </rPh>
    <rPh sb="14" eb="18">
      <t>コウフケッテイ</t>
    </rPh>
    <rPh sb="26" eb="28">
      <t>ジッシ</t>
    </rPh>
    <rPh sb="32" eb="34">
      <t>ジギョウ</t>
    </rPh>
    <rPh sb="37" eb="39">
      <t>ジギョウ</t>
    </rPh>
    <phoneticPr fontId="1"/>
  </si>
  <si>
    <t>対象経費</t>
    <rPh sb="0" eb="2">
      <t>タイショウ</t>
    </rPh>
    <phoneticPr fontId="1"/>
  </si>
  <si>
    <t>申請先</t>
  </si>
  <si>
    <t>申請テーマ</t>
    <phoneticPr fontId="1"/>
  </si>
  <si>
    <t>年　度</t>
    <rPh sb="0" eb="1">
      <t>ネン</t>
    </rPh>
    <rPh sb="2" eb="3">
      <t>ド</t>
    </rPh>
    <phoneticPr fontId="1"/>
  </si>
  <si>
    <t>大企業</t>
    <rPh sb="0" eb="3">
      <t>ダイキギョウ</t>
    </rPh>
    <phoneticPr fontId="1"/>
  </si>
  <si>
    <t>①</t>
    <phoneticPr fontId="1"/>
  </si>
  <si>
    <t>②</t>
    <phoneticPr fontId="1"/>
  </si>
  <si>
    <t>関係性</t>
    <rPh sb="0" eb="2">
      <t>カンケイ</t>
    </rPh>
    <rPh sb="2" eb="3">
      <t>セイ</t>
    </rPh>
    <phoneticPr fontId="1"/>
  </si>
  <si>
    <t>②</t>
  </si>
  <si>
    <t>合　計</t>
    <rPh sb="0" eb="1">
      <t>ア</t>
    </rPh>
    <rPh sb="2" eb="3">
      <t>ケイ</t>
    </rPh>
    <phoneticPr fontId="1"/>
  </si>
  <si>
    <r>
      <rPr>
        <sz val="7"/>
        <rFont val="ＭＳ Ｐゴシック"/>
        <family val="3"/>
        <charset val="128"/>
        <scheme val="minor"/>
      </rPr>
      <t>当該役員/株主の</t>
    </r>
    <r>
      <rPr>
        <sz val="8"/>
        <rFont val="ＭＳ Ｐゴシック"/>
        <family val="3"/>
        <charset val="128"/>
        <scheme val="minor"/>
      </rPr>
      <t xml:space="preserve">大企業での部署・役職等
</t>
    </r>
    <r>
      <rPr>
        <sz val="7"/>
        <rFont val="ＭＳ Ｐゴシック"/>
        <family val="3"/>
        <charset val="128"/>
        <scheme val="minor"/>
      </rPr>
      <t>※</t>
    </r>
    <r>
      <rPr>
        <sz val="8"/>
        <rFont val="ＭＳ Ｐゴシック"/>
        <family val="3"/>
        <charset val="128"/>
        <scheme val="minor"/>
      </rPr>
      <t>法人=株主</t>
    </r>
    <r>
      <rPr>
        <sz val="7"/>
        <rFont val="ＭＳ Ｐゴシック"/>
        <family val="3"/>
        <charset val="128"/>
        <scheme val="minor"/>
      </rPr>
      <t>の場合</t>
    </r>
    <r>
      <rPr>
        <sz val="8"/>
        <rFont val="ＭＳ Ｐゴシック"/>
        <family val="3"/>
        <charset val="128"/>
        <scheme val="minor"/>
      </rPr>
      <t>：「―」</t>
    </r>
    <r>
      <rPr>
        <sz val="7"/>
        <rFont val="ＭＳ Ｐゴシック"/>
        <family val="3"/>
        <charset val="128"/>
        <scheme val="minor"/>
      </rPr>
      <t>と記載</t>
    </r>
    <rPh sb="0" eb="2">
      <t>トウガイ</t>
    </rPh>
    <rPh sb="2" eb="4">
      <t>ヤクイン</t>
    </rPh>
    <rPh sb="5" eb="7">
      <t>カブヌシ</t>
    </rPh>
    <rPh sb="8" eb="11">
      <t>ダイキギョウ</t>
    </rPh>
    <rPh sb="13" eb="15">
      <t>ブショ</t>
    </rPh>
    <rPh sb="16" eb="18">
      <t>ヤクショク</t>
    </rPh>
    <rPh sb="18" eb="19">
      <t>トウ</t>
    </rPh>
    <rPh sb="21" eb="23">
      <t>ホウジン</t>
    </rPh>
    <rPh sb="24" eb="26">
      <t>カブヌシ</t>
    </rPh>
    <rPh sb="27" eb="29">
      <t>バアイ</t>
    </rPh>
    <rPh sb="34" eb="36">
      <t>キサイ</t>
    </rPh>
    <phoneticPr fontId="1"/>
  </si>
  <si>
    <t>氏　名</t>
    <rPh sb="0" eb="1">
      <t>シ</t>
    </rPh>
    <rPh sb="2" eb="3">
      <t>メイ</t>
    </rPh>
    <phoneticPr fontId="1"/>
  </si>
  <si>
    <t>〇</t>
    <phoneticPr fontId="1"/>
  </si>
  <si>
    <t>―</t>
    <phoneticPr fontId="1"/>
  </si>
  <si>
    <t>同一</t>
    <rPh sb="0" eb="2">
      <t>ドウイツ</t>
    </rPh>
    <phoneticPr fontId="1"/>
  </si>
  <si>
    <t>異なる</t>
    <rPh sb="0" eb="1">
      <t>コト</t>
    </rPh>
    <phoneticPr fontId="1"/>
  </si>
  <si>
    <t>Ⅰ 申請者の概要</t>
    <rPh sb="2" eb="5">
      <t>シンセイシャ</t>
    </rPh>
    <rPh sb="6" eb="8">
      <t>ガイヨウ</t>
    </rPh>
    <phoneticPr fontId="1"/>
  </si>
  <si>
    <t>製品・サービス名</t>
    <rPh sb="0" eb="2">
      <t>セイヒン</t>
    </rPh>
    <rPh sb="7" eb="8">
      <t>メイ</t>
    </rPh>
    <phoneticPr fontId="1"/>
  </si>
  <si>
    <t>1期</t>
    <rPh sb="1" eb="2">
      <t>キ</t>
    </rPh>
    <phoneticPr fontId="1"/>
  </si>
  <si>
    <t>2期</t>
    <rPh sb="1" eb="2">
      <t>キ</t>
    </rPh>
    <phoneticPr fontId="1"/>
  </si>
  <si>
    <t>3期</t>
    <rPh sb="1" eb="2">
      <t>キ</t>
    </rPh>
    <phoneticPr fontId="1"/>
  </si>
  <si>
    <t>機能面（定量的な内容）</t>
    <rPh sb="0" eb="2">
      <t>キノウ</t>
    </rPh>
    <rPh sb="2" eb="3">
      <t>メン</t>
    </rPh>
    <rPh sb="4" eb="6">
      <t>テイリョウ</t>
    </rPh>
    <rPh sb="6" eb="7">
      <t>テキ</t>
    </rPh>
    <rPh sb="8" eb="10">
      <t>ナイヨウ</t>
    </rPh>
    <phoneticPr fontId="1"/>
  </si>
  <si>
    <t>性能面（定性的な内容）</t>
    <rPh sb="0" eb="2">
      <t>セイノウ</t>
    </rPh>
    <rPh sb="2" eb="3">
      <t>メン</t>
    </rPh>
    <rPh sb="4" eb="6">
      <t>テイセイ</t>
    </rPh>
    <rPh sb="6" eb="7">
      <t>テキ</t>
    </rPh>
    <rPh sb="8" eb="10">
      <t>ナイヨウ</t>
    </rPh>
    <phoneticPr fontId="1"/>
  </si>
  <si>
    <t>英語がまったく喋れない初心者でも簡単に始められる英会話キット</t>
    <phoneticPr fontId="1"/>
  </si>
  <si>
    <t>※助成事業が完了後の販売行為におけるキャッチフレーズ</t>
    <phoneticPr fontId="1"/>
  </si>
  <si>
    <r>
      <t>申請テーマ</t>
    </r>
    <r>
      <rPr>
        <sz val="12"/>
        <color theme="1"/>
        <rFont val="ＭＳ Ｐゴシック"/>
        <family val="3"/>
        <charset val="128"/>
        <scheme val="minor"/>
      </rPr>
      <t>　</t>
    </r>
    <r>
      <rPr>
        <sz val="9"/>
        <color theme="1"/>
        <rFont val="ＭＳ Ｐゴシック"/>
        <family val="3"/>
        <charset val="128"/>
        <scheme val="minor"/>
      </rPr>
      <t>(20字以内)</t>
    </r>
    <rPh sb="0" eb="1">
      <t>サル</t>
    </rPh>
    <rPh sb="1" eb="2">
      <t>ショウ</t>
    </rPh>
    <rPh sb="9" eb="12">
      <t>ジイナイ</t>
    </rPh>
    <phoneticPr fontId="1"/>
  </si>
  <si>
    <t>内容</t>
    <rPh sb="0" eb="2">
      <t>ナイヨウ</t>
    </rPh>
    <phoneticPr fontId="1"/>
  </si>
  <si>
    <t>新規性</t>
    <rPh sb="0" eb="3">
      <t>シンキセイ</t>
    </rPh>
    <phoneticPr fontId="1"/>
  </si>
  <si>
    <t>優秀性</t>
    <rPh sb="0" eb="3">
      <t>ユウシュウセイ</t>
    </rPh>
    <phoneticPr fontId="1"/>
  </si>
  <si>
    <t>９　交通・物流・サプライチェーン</t>
    <phoneticPr fontId="1"/>
  </si>
  <si>
    <t>５　子育て・高齢者・障害者等</t>
    <phoneticPr fontId="1"/>
  </si>
  <si>
    <t>１　期</t>
    <rPh sb="2" eb="3">
      <t>キ</t>
    </rPh>
    <phoneticPr fontId="1"/>
  </si>
  <si>
    <t>２　期</t>
    <rPh sb="2" eb="3">
      <t>キ</t>
    </rPh>
    <phoneticPr fontId="1"/>
  </si>
  <si>
    <t>３　期</t>
    <rPh sb="2" eb="3">
      <t>キ</t>
    </rPh>
    <phoneticPr fontId="1"/>
  </si>
  <si>
    <t>達成する
「期」を選択</t>
    <rPh sb="0" eb="2">
      <t>タッセイ</t>
    </rPh>
    <rPh sb="6" eb="7">
      <t>キ</t>
    </rPh>
    <rPh sb="9" eb="11">
      <t>センタク</t>
    </rPh>
    <phoneticPr fontId="1"/>
  </si>
  <si>
    <t>新規性／優秀性</t>
    <rPh sb="0" eb="3">
      <t>シンキセイ</t>
    </rPh>
    <rPh sb="4" eb="7">
      <t>ユウシュウセイ</t>
    </rPh>
    <phoneticPr fontId="1"/>
  </si>
  <si>
    <t>求められる基本的な性能</t>
    <rPh sb="0" eb="1">
      <t>モト</t>
    </rPh>
    <rPh sb="5" eb="7">
      <t>キホン</t>
    </rPh>
    <rPh sb="7" eb="8">
      <t>テキ</t>
    </rPh>
    <rPh sb="9" eb="11">
      <t>セイノウ</t>
    </rPh>
    <phoneticPr fontId="1"/>
  </si>
  <si>
    <t>求められる基本的な機能</t>
    <rPh sb="0" eb="1">
      <t>モト</t>
    </rPh>
    <rPh sb="5" eb="7">
      <t>キホン</t>
    </rPh>
    <rPh sb="7" eb="8">
      <t>テキ</t>
    </rPh>
    <rPh sb="9" eb="11">
      <t>キノウ</t>
    </rPh>
    <phoneticPr fontId="1"/>
  </si>
  <si>
    <t>ユーザーの事例</t>
    <rPh sb="5" eb="7">
      <t>ジレイ</t>
    </rPh>
    <phoneticPr fontId="1"/>
  </si>
  <si>
    <t>具体的なユーザー</t>
    <rPh sb="0" eb="3">
      <t>グタイテキ</t>
    </rPh>
    <phoneticPr fontId="1"/>
  </si>
  <si>
    <t>キャッチフレーズ</t>
    <phoneticPr fontId="1"/>
  </si>
  <si>
    <t>競合・自社比較</t>
    <rPh sb="0" eb="2">
      <t>キョウゴウ</t>
    </rPh>
    <rPh sb="3" eb="5">
      <t>ジシャ</t>
    </rPh>
    <rPh sb="5" eb="7">
      <t>ヒカク</t>
    </rPh>
    <phoneticPr fontId="1"/>
  </si>
  <si>
    <t>選択してください</t>
    <phoneticPr fontId="1"/>
  </si>
  <si>
    <t>名称</t>
    <rPh sb="0" eb="2">
      <t>メイショウ</t>
    </rPh>
    <phoneticPr fontId="1"/>
  </si>
  <si>
    <t>法人設立</t>
    <rPh sb="0" eb="2">
      <t>ホウジン</t>
    </rPh>
    <rPh sb="2" eb="4">
      <t>セツリツ</t>
    </rPh>
    <phoneticPr fontId="1"/>
  </si>
  <si>
    <t>郵便番号
（「-」無し）</t>
    <rPh sb="0" eb="4">
      <t>ユウビンバンゴウ</t>
    </rPh>
    <rPh sb="9" eb="10">
      <t>ナ</t>
    </rPh>
    <phoneticPr fontId="1"/>
  </si>
  <si>
    <t>1.共同での研究開発をしたことがある</t>
    <rPh sb="2" eb="4">
      <t>キョウドウ</t>
    </rPh>
    <rPh sb="6" eb="8">
      <t>ケンキュウ</t>
    </rPh>
    <rPh sb="8" eb="10">
      <t>カイハツ</t>
    </rPh>
    <phoneticPr fontId="1"/>
  </si>
  <si>
    <t>2.生産/販売の一部を委託/受託したことがある</t>
    <rPh sb="2" eb="4">
      <t>セイサン</t>
    </rPh>
    <rPh sb="5" eb="7">
      <t>ハンバイ</t>
    </rPh>
    <rPh sb="8" eb="10">
      <t>イチブ</t>
    </rPh>
    <rPh sb="11" eb="13">
      <t>イタク</t>
    </rPh>
    <rPh sb="14" eb="16">
      <t>ジュタク</t>
    </rPh>
    <phoneticPr fontId="1"/>
  </si>
  <si>
    <t>3.取引履歴はないが面識はある</t>
    <rPh sb="2" eb="4">
      <t>トリヒキ</t>
    </rPh>
    <rPh sb="4" eb="6">
      <t>リレキ</t>
    </rPh>
    <rPh sb="10" eb="12">
      <t>メンシキ</t>
    </rPh>
    <phoneticPr fontId="1"/>
  </si>
  <si>
    <t>4.取引履歴はなく面識はない</t>
    <rPh sb="2" eb="4">
      <t>トリヒキ</t>
    </rPh>
    <rPh sb="4" eb="6">
      <t>リレキ</t>
    </rPh>
    <rPh sb="9" eb="11">
      <t>メンシキ</t>
    </rPh>
    <phoneticPr fontId="1"/>
  </si>
  <si>
    <t>(6)規格等認証・登録費</t>
    <rPh sb="3" eb="5">
      <t>キカク</t>
    </rPh>
    <rPh sb="5" eb="6">
      <t>トウ</t>
    </rPh>
    <rPh sb="6" eb="8">
      <t>ニンショウ</t>
    </rPh>
    <rPh sb="9" eb="11">
      <t>トウロク</t>
    </rPh>
    <rPh sb="11" eb="12">
      <t>ヒ</t>
    </rPh>
    <phoneticPr fontId="7"/>
  </si>
  <si>
    <t>連携先の役割</t>
    <rPh sb="0" eb="3">
      <t>レンケイサキ</t>
    </rPh>
    <rPh sb="4" eb="6">
      <t>ヤクワリ</t>
    </rPh>
    <phoneticPr fontId="1"/>
  </si>
  <si>
    <t>自社の役割</t>
    <rPh sb="0" eb="2">
      <t>ジシャ</t>
    </rPh>
    <rPh sb="3" eb="5">
      <t>ヤクワリ</t>
    </rPh>
    <phoneticPr fontId="1"/>
  </si>
  <si>
    <t>連携して実施する研究開発の内容</t>
    <rPh sb="0" eb="2">
      <t>レンケイ</t>
    </rPh>
    <rPh sb="4" eb="6">
      <t>ジッシ</t>
    </rPh>
    <rPh sb="8" eb="10">
      <t>ケンキュウ</t>
    </rPh>
    <rPh sb="10" eb="12">
      <t>カイハツ</t>
    </rPh>
    <rPh sb="13" eb="15">
      <t>ナイヨウ</t>
    </rPh>
    <phoneticPr fontId="1"/>
  </si>
  <si>
    <t>TEL</t>
    <phoneticPr fontId="1"/>
  </si>
  <si>
    <t>連携に係る合意・契約書の有無等</t>
    <rPh sb="0" eb="2">
      <t>レンケイ</t>
    </rPh>
    <rPh sb="3" eb="4">
      <t>カカ</t>
    </rPh>
    <rPh sb="5" eb="7">
      <t>ゴウイ</t>
    </rPh>
    <rPh sb="8" eb="11">
      <t>ケイヤクショ</t>
    </rPh>
    <rPh sb="12" eb="14">
      <t>ウム</t>
    </rPh>
    <rPh sb="14" eb="15">
      <t>トウ</t>
    </rPh>
    <phoneticPr fontId="1"/>
  </si>
  <si>
    <t>検索キーワード、
検索式、ヒット件数</t>
    <rPh sb="0" eb="2">
      <t>ケンサク</t>
    </rPh>
    <rPh sb="9" eb="11">
      <t>ケンサク</t>
    </rPh>
    <rPh sb="11" eb="12">
      <t>シキ</t>
    </rPh>
    <rPh sb="16" eb="18">
      <t>ケンスウ</t>
    </rPh>
    <phoneticPr fontId="1"/>
  </si>
  <si>
    <t>産業
財産権</t>
    <rPh sb="0" eb="2">
      <t>サンギョウ</t>
    </rPh>
    <rPh sb="3" eb="6">
      <t>ザイサンケン</t>
    </rPh>
    <phoneticPr fontId="1"/>
  </si>
  <si>
    <t>権利行使の方法</t>
    <rPh sb="0" eb="2">
      <t>ケンリ</t>
    </rPh>
    <rPh sb="2" eb="4">
      <t>コウシ</t>
    </rPh>
    <rPh sb="5" eb="7">
      <t>ホウホウ</t>
    </rPh>
    <phoneticPr fontId="1"/>
  </si>
  <si>
    <t>（４）</t>
    <phoneticPr fontId="1"/>
  </si>
  <si>
    <t>本事業に必要な産業財産権</t>
    <phoneticPr fontId="1"/>
  </si>
  <si>
    <t>（３）</t>
    <phoneticPr fontId="1"/>
  </si>
  <si>
    <t>No</t>
    <phoneticPr fontId="1"/>
  </si>
  <si>
    <t>数量</t>
    <rPh sb="0" eb="2">
      <t>スウリョウ</t>
    </rPh>
    <phoneticPr fontId="1"/>
  </si>
  <si>
    <t>（２）　実施した先行調査の概要　（先行調査を実施した場合に記載）</t>
    <rPh sb="4" eb="6">
      <t>ジッシ</t>
    </rPh>
    <rPh sb="8" eb="10">
      <t>センコウ</t>
    </rPh>
    <rPh sb="10" eb="12">
      <t>チョウサ</t>
    </rPh>
    <rPh sb="13" eb="15">
      <t>ガイヨウ</t>
    </rPh>
    <rPh sb="17" eb="19">
      <t>センコウ</t>
    </rPh>
    <rPh sb="19" eb="21">
      <t>チョウサ</t>
    </rPh>
    <rPh sb="22" eb="24">
      <t>ジッシ</t>
    </rPh>
    <rPh sb="26" eb="28">
      <t>バアイ</t>
    </rPh>
    <rPh sb="29" eb="31">
      <t>キサイ</t>
    </rPh>
    <phoneticPr fontId="1"/>
  </si>
  <si>
    <t>（１）　特許情報プラットフォーム　（J-PlatPat等）　での先行調査を実施している</t>
    <rPh sb="4" eb="6">
      <t>トッキョ</t>
    </rPh>
    <rPh sb="6" eb="8">
      <t>ジョウホウ</t>
    </rPh>
    <rPh sb="27" eb="28">
      <t>トウ</t>
    </rPh>
    <rPh sb="32" eb="34">
      <t>センコウ</t>
    </rPh>
    <rPh sb="34" eb="36">
      <t>チョウサ</t>
    </rPh>
    <rPh sb="37" eb="39">
      <t>ジッシ</t>
    </rPh>
    <phoneticPr fontId="1"/>
  </si>
  <si>
    <t>持株比率</t>
    <phoneticPr fontId="1"/>
  </si>
  <si>
    <r>
      <t xml:space="preserve">
①</t>
    </r>
    <r>
      <rPr>
        <sz val="7"/>
        <rFont val="ＭＳ Ｐゴシック"/>
        <family val="3"/>
        <charset val="128"/>
        <scheme val="minor"/>
      </rPr>
      <t xml:space="preserve">役員
</t>
    </r>
    <r>
      <rPr>
        <sz val="8"/>
        <rFont val="ＭＳ Ｐゴシック"/>
        <family val="3"/>
        <charset val="128"/>
        <scheme val="minor"/>
      </rPr>
      <t xml:space="preserve">
②</t>
    </r>
    <r>
      <rPr>
        <sz val="7"/>
        <rFont val="ＭＳ Ｐゴシック"/>
        <family val="3"/>
        <charset val="128"/>
        <scheme val="minor"/>
      </rPr>
      <t>株主</t>
    </r>
    <rPh sb="2" eb="4">
      <t>ヤクイン</t>
    </rPh>
    <rPh sb="7" eb="9">
      <t>カブヌシ</t>
    </rPh>
    <phoneticPr fontId="1"/>
  </si>
  <si>
    <t>記載
内容</t>
    <rPh sb="0" eb="2">
      <t>キサイ</t>
    </rPh>
    <rPh sb="3" eb="5">
      <t>ナイヨウ</t>
    </rPh>
    <phoneticPr fontId="1"/>
  </si>
  <si>
    <t>「試作品」</t>
    <rPh sb="1" eb="4">
      <t>シサクヒン</t>
    </rPh>
    <phoneticPr fontId="1"/>
  </si>
  <si>
    <t>「製品」</t>
    <rPh sb="1" eb="3">
      <t>セイヒン</t>
    </rPh>
    <phoneticPr fontId="1"/>
  </si>
  <si>
    <r>
      <t>のキャッチフレーズ(</t>
    </r>
    <r>
      <rPr>
        <sz val="6"/>
        <rFont val="ＭＳ Ｐゴシック"/>
        <family val="3"/>
        <charset val="128"/>
        <scheme val="minor"/>
      </rPr>
      <t>30字以内)</t>
    </r>
    <phoneticPr fontId="1"/>
  </si>
  <si>
    <t>【必須】</t>
    <phoneticPr fontId="1"/>
  </si>
  <si>
    <t>【任意】</t>
    <phoneticPr fontId="1"/>
  </si>
  <si>
    <t>達成目標１</t>
    <phoneticPr fontId="1"/>
  </si>
  <si>
    <t>達成目標２</t>
    <rPh sb="0" eb="2">
      <t>タッセイ</t>
    </rPh>
    <phoneticPr fontId="1"/>
  </si>
  <si>
    <t>達成目標３</t>
    <phoneticPr fontId="1"/>
  </si>
  <si>
    <t>達成目標４</t>
    <rPh sb="0" eb="2">
      <t>タッセイ</t>
    </rPh>
    <phoneticPr fontId="1"/>
  </si>
  <si>
    <t>達成目標５</t>
    <phoneticPr fontId="1"/>
  </si>
  <si>
    <t>達成時期</t>
    <rPh sb="0" eb="2">
      <t>タッセイ</t>
    </rPh>
    <rPh sb="2" eb="4">
      <t>ジキ</t>
    </rPh>
    <phoneticPr fontId="1"/>
  </si>
  <si>
    <t>事業概要
(活動内容)</t>
    <rPh sb="0" eb="1">
      <t>コト</t>
    </rPh>
    <rPh sb="1" eb="2">
      <t>ギョウ</t>
    </rPh>
    <rPh sb="2" eb="3">
      <t>オオムネ</t>
    </rPh>
    <rPh sb="3" eb="4">
      <t>ヨウ</t>
    </rPh>
    <rPh sb="6" eb="10">
      <t>カツドウナイヨウ</t>
    </rPh>
    <phoneticPr fontId="1"/>
  </si>
  <si>
    <t>連携先
の形態</t>
    <rPh sb="0" eb="3">
      <t>レンケイサキ</t>
    </rPh>
    <rPh sb="5" eb="7">
      <t>ケイタイ</t>
    </rPh>
    <phoneticPr fontId="1"/>
  </si>
  <si>
    <t>主たる
所在地</t>
    <rPh sb="0" eb="1">
      <t>シュ</t>
    </rPh>
    <rPh sb="4" eb="5">
      <t>ショ</t>
    </rPh>
    <rPh sb="5" eb="6">
      <t>ザイ</t>
    </rPh>
    <rPh sb="6" eb="7">
      <t>チ</t>
    </rPh>
    <phoneticPr fontId="1"/>
  </si>
  <si>
    <t>主要技術・製品</t>
    <rPh sb="0" eb="2">
      <t>シュヨウ</t>
    </rPh>
    <rPh sb="2" eb="4">
      <t>ギジュツ</t>
    </rPh>
    <rPh sb="5" eb="7">
      <t>セイヒン</t>
    </rPh>
    <phoneticPr fontId="1"/>
  </si>
  <si>
    <t>主要な技術等</t>
    <rPh sb="0" eb="2">
      <t>シュヨウ</t>
    </rPh>
    <rPh sb="3" eb="5">
      <t>ギジュツ</t>
    </rPh>
    <rPh sb="5" eb="6">
      <t>トウ</t>
    </rPh>
    <phoneticPr fontId="1"/>
  </si>
  <si>
    <t>主要技術/知見/実績等</t>
    <rPh sb="0" eb="2">
      <t>シュヨウ</t>
    </rPh>
    <rPh sb="2" eb="4">
      <t>ギジュツ</t>
    </rPh>
    <rPh sb="5" eb="7">
      <t>チケン</t>
    </rPh>
    <rPh sb="8" eb="10">
      <t>ジッセキ</t>
    </rPh>
    <rPh sb="10" eb="11">
      <t>トウ</t>
    </rPh>
    <phoneticPr fontId="1"/>
  </si>
  <si>
    <t>３　本研究開発における主たる連携先</t>
    <rPh sb="2" eb="7">
      <t>ホンケンキュウカイハツ</t>
    </rPh>
    <rPh sb="11" eb="12">
      <t>シュ</t>
    </rPh>
    <rPh sb="12" eb="13">
      <t>ジシュ</t>
    </rPh>
    <rPh sb="14" eb="16">
      <t>レンケイ</t>
    </rPh>
    <rPh sb="16" eb="17">
      <t>サキ</t>
    </rPh>
    <phoneticPr fontId="1"/>
  </si>
  <si>
    <t>新たな市場で新たな取引先を獲得（法人）</t>
    <rPh sb="0" eb="1">
      <t>シン</t>
    </rPh>
    <rPh sb="6" eb="7">
      <t>アラ</t>
    </rPh>
    <rPh sb="9" eb="11">
      <t>トリヒキ</t>
    </rPh>
    <rPh sb="11" eb="12">
      <t>サキ</t>
    </rPh>
    <rPh sb="13" eb="15">
      <t>カクトク</t>
    </rPh>
    <rPh sb="16" eb="18">
      <t>ホウジン</t>
    </rPh>
    <phoneticPr fontId="1"/>
  </si>
  <si>
    <t>新たな市場で新たな取引先を獲得（個人）</t>
    <rPh sb="0" eb="1">
      <t>シン</t>
    </rPh>
    <rPh sb="6" eb="7">
      <t>アラ</t>
    </rPh>
    <rPh sb="9" eb="11">
      <t>トリヒキ</t>
    </rPh>
    <rPh sb="11" eb="12">
      <t>サキ</t>
    </rPh>
    <rPh sb="13" eb="15">
      <t>カクトク</t>
    </rPh>
    <rPh sb="16" eb="18">
      <t>コジン</t>
    </rPh>
    <phoneticPr fontId="1"/>
  </si>
  <si>
    <t>既存の市場で既存の取引先が対象（法人）</t>
    <rPh sb="0" eb="2">
      <t>キソン</t>
    </rPh>
    <rPh sb="3" eb="5">
      <t>シジョウ</t>
    </rPh>
    <rPh sb="9" eb="12">
      <t>トリヒキサキ</t>
    </rPh>
    <rPh sb="13" eb="15">
      <t>タイショウ</t>
    </rPh>
    <rPh sb="16" eb="18">
      <t>ホウジン</t>
    </rPh>
    <phoneticPr fontId="1"/>
  </si>
  <si>
    <t>既存の市場で既存の取引先が対象（個人）</t>
    <rPh sb="0" eb="2">
      <t>キソン</t>
    </rPh>
    <rPh sb="3" eb="5">
      <t>シジョウ</t>
    </rPh>
    <rPh sb="9" eb="12">
      <t>トリヒキサキ</t>
    </rPh>
    <rPh sb="13" eb="15">
      <t>タイショウ</t>
    </rPh>
    <rPh sb="16" eb="18">
      <t>コジン</t>
    </rPh>
    <phoneticPr fontId="1"/>
  </si>
  <si>
    <t>既存の市場で新たな取引先を獲得（法人）</t>
    <rPh sb="0" eb="2">
      <t>キソン</t>
    </rPh>
    <rPh sb="3" eb="5">
      <t>シジョウ</t>
    </rPh>
    <rPh sb="6" eb="7">
      <t>アラ</t>
    </rPh>
    <rPh sb="9" eb="12">
      <t>トリヒキサキ</t>
    </rPh>
    <rPh sb="13" eb="15">
      <t>カクトク</t>
    </rPh>
    <rPh sb="16" eb="18">
      <t>ホウジン</t>
    </rPh>
    <phoneticPr fontId="1"/>
  </si>
  <si>
    <t>既存の市場で新たな取引先を獲得（個人）</t>
    <rPh sb="0" eb="2">
      <t>キソン</t>
    </rPh>
    <rPh sb="3" eb="5">
      <t>シジョウ</t>
    </rPh>
    <rPh sb="6" eb="7">
      <t>アラ</t>
    </rPh>
    <rPh sb="9" eb="12">
      <t>トリヒキサキ</t>
    </rPh>
    <rPh sb="13" eb="15">
      <t>カクトク</t>
    </rPh>
    <rPh sb="16" eb="18">
      <t>コジン</t>
    </rPh>
    <phoneticPr fontId="1"/>
  </si>
  <si>
    <t>新たな市場で既存の取引先が対象（法人）</t>
    <rPh sb="0" eb="1">
      <t>アラ</t>
    </rPh>
    <rPh sb="3" eb="5">
      <t>シジョウ</t>
    </rPh>
    <rPh sb="6" eb="8">
      <t>キゾン</t>
    </rPh>
    <rPh sb="9" eb="12">
      <t>トリヒキサキ</t>
    </rPh>
    <rPh sb="13" eb="15">
      <t>タイショウ</t>
    </rPh>
    <rPh sb="16" eb="18">
      <t>ホウジン</t>
    </rPh>
    <phoneticPr fontId="1"/>
  </si>
  <si>
    <t>新たな市場で既存の取引先が対象（個人）</t>
    <rPh sb="0" eb="1">
      <t>アラ</t>
    </rPh>
    <rPh sb="3" eb="5">
      <t>シジョウ</t>
    </rPh>
    <rPh sb="6" eb="8">
      <t>キゾン</t>
    </rPh>
    <rPh sb="9" eb="12">
      <t>トリヒキサキ</t>
    </rPh>
    <rPh sb="13" eb="15">
      <t>タイショウ</t>
    </rPh>
    <rPh sb="16" eb="18">
      <t>コジン</t>
    </rPh>
    <phoneticPr fontId="1"/>
  </si>
  <si>
    <t>調達方法</t>
    <rPh sb="0" eb="4">
      <t>チョウタツホウホウ</t>
    </rPh>
    <phoneticPr fontId="1"/>
  </si>
  <si>
    <t>購入
・
利用
目的</t>
    <rPh sb="0" eb="2">
      <t>コウニュウ</t>
    </rPh>
    <rPh sb="5" eb="7">
      <t>リヨウ</t>
    </rPh>
    <rPh sb="8" eb="10">
      <t>モクテキ</t>
    </rPh>
    <phoneticPr fontId="1"/>
  </si>
  <si>
    <t>（３）　成果物　その他マーケティング上の優位性比較</t>
    <rPh sb="10" eb="11">
      <t>タ</t>
    </rPh>
    <rPh sb="18" eb="19">
      <t>ジョウ</t>
    </rPh>
    <phoneticPr fontId="1"/>
  </si>
  <si>
    <t>自社の強み</t>
    <rPh sb="0" eb="2">
      <t>ジシャ</t>
    </rPh>
    <rPh sb="3" eb="4">
      <t>ツヨ</t>
    </rPh>
    <phoneticPr fontId="1"/>
  </si>
  <si>
    <t>広告宣伝</t>
    <rPh sb="0" eb="4">
      <t>コウコクセンデン</t>
    </rPh>
    <phoneticPr fontId="1"/>
  </si>
  <si>
    <t>広報</t>
    <rPh sb="0" eb="2">
      <t>コウホウ</t>
    </rPh>
    <phoneticPr fontId="1"/>
  </si>
  <si>
    <t>販売促進活動</t>
    <rPh sb="0" eb="4">
      <t>ハンバイソクシン</t>
    </rPh>
    <rPh sb="4" eb="6">
      <t>カツドウ</t>
    </rPh>
    <phoneticPr fontId="1"/>
  </si>
  <si>
    <t>人的販売</t>
    <rPh sb="0" eb="2">
      <t>ジンテキ</t>
    </rPh>
    <rPh sb="2" eb="4">
      <t>ハンバイ</t>
    </rPh>
    <phoneticPr fontId="1"/>
  </si>
  <si>
    <t>テレビ</t>
    <phoneticPr fontId="1"/>
  </si>
  <si>
    <t>ラジオ</t>
    <phoneticPr fontId="1"/>
  </si>
  <si>
    <t>新聞</t>
    <rPh sb="0" eb="2">
      <t>シンブン</t>
    </rPh>
    <phoneticPr fontId="1"/>
  </si>
  <si>
    <t>雑誌</t>
    <rPh sb="0" eb="2">
      <t>ザッシ</t>
    </rPh>
    <phoneticPr fontId="1"/>
  </si>
  <si>
    <t>屋外広告</t>
    <rPh sb="0" eb="4">
      <t>オクガイコウコク</t>
    </rPh>
    <phoneticPr fontId="1"/>
  </si>
  <si>
    <t>Web・SNS広告</t>
    <rPh sb="7" eb="9">
      <t>コウコク</t>
    </rPh>
    <phoneticPr fontId="1"/>
  </si>
  <si>
    <t>展示会</t>
    <rPh sb="0" eb="3">
      <t>テンジカイ</t>
    </rPh>
    <phoneticPr fontId="1"/>
  </si>
  <si>
    <t>イベント・キャンペーン</t>
    <phoneticPr fontId="1"/>
  </si>
  <si>
    <t>サンプル</t>
    <phoneticPr fontId="1"/>
  </si>
  <si>
    <t>キャッシュバックポイント付与</t>
    <rPh sb="12" eb="14">
      <t>フヨ</t>
    </rPh>
    <phoneticPr fontId="1"/>
  </si>
  <si>
    <t>対面営業</t>
    <rPh sb="0" eb="4">
      <t>タイメンエイギョウ</t>
    </rPh>
    <phoneticPr fontId="1"/>
  </si>
  <si>
    <t>店舗販売</t>
    <rPh sb="0" eb="2">
      <t>テンポ</t>
    </rPh>
    <rPh sb="2" eb="4">
      <t>ハンバイ</t>
    </rPh>
    <phoneticPr fontId="1"/>
  </si>
  <si>
    <t>実演販売</t>
    <rPh sb="0" eb="4">
      <t>ジツエンハンバイ</t>
    </rPh>
    <phoneticPr fontId="1"/>
  </si>
  <si>
    <t>③</t>
    <phoneticPr fontId="1"/>
  </si>
  <si>
    <t>④</t>
    <phoneticPr fontId="1"/>
  </si>
  <si>
    <t>パブリシティ</t>
    <phoneticPr fontId="1"/>
  </si>
  <si>
    <t>実施内容</t>
    <rPh sb="0" eb="4">
      <t>ジッシナイヨウ</t>
    </rPh>
    <phoneticPr fontId="1"/>
  </si>
  <si>
    <t>社内における実施部署</t>
    <rPh sb="0" eb="2">
      <t>シャナイ</t>
    </rPh>
    <rPh sb="6" eb="8">
      <t>ジッシ</t>
    </rPh>
    <rPh sb="8" eb="10">
      <t>ブショ</t>
    </rPh>
    <phoneticPr fontId="1"/>
  </si>
  <si>
    <t>具体的な取組内容</t>
    <rPh sb="0" eb="3">
      <t>グタイテキ</t>
    </rPh>
    <rPh sb="4" eb="8">
      <t>トリクミナイヨウ</t>
    </rPh>
    <phoneticPr fontId="1"/>
  </si>
  <si>
    <t>人的販売</t>
    <rPh sb="0" eb="4">
      <t>ジンテキハンバイ</t>
    </rPh>
    <phoneticPr fontId="1"/>
  </si>
  <si>
    <t>販売促進活動</t>
    <rPh sb="0" eb="6">
      <t>ハンバイソクシンカツドウ</t>
    </rPh>
    <phoneticPr fontId="1"/>
  </si>
  <si>
    <t>プロモーション先・標的とする相手</t>
    <rPh sb="7" eb="8">
      <t>サキ</t>
    </rPh>
    <rPh sb="9" eb="11">
      <t>ヒョウテキ</t>
    </rPh>
    <rPh sb="14" eb="16">
      <t>アイテ</t>
    </rPh>
    <phoneticPr fontId="1"/>
  </si>
  <si>
    <t>調達先として挙げた理由</t>
    <rPh sb="0" eb="2">
      <t>チョウタツ</t>
    </rPh>
    <rPh sb="2" eb="3">
      <t>サキ</t>
    </rPh>
    <rPh sb="6" eb="7">
      <t>ア</t>
    </rPh>
    <rPh sb="9" eb="11">
      <t>リユウ</t>
    </rPh>
    <phoneticPr fontId="1"/>
  </si>
  <si>
    <t>取引先</t>
    <rPh sb="0" eb="3">
      <t>トリヒキサキ</t>
    </rPh>
    <phoneticPr fontId="1"/>
  </si>
  <si>
    <t>連携承諾済み</t>
    <rPh sb="0" eb="2">
      <t>レンケイ</t>
    </rPh>
    <rPh sb="2" eb="4">
      <t>ショウダク</t>
    </rPh>
    <rPh sb="4" eb="5">
      <t>ズ</t>
    </rPh>
    <phoneticPr fontId="1"/>
  </si>
  <si>
    <t>打診中</t>
    <rPh sb="0" eb="3">
      <t>ダシンチュウ</t>
    </rPh>
    <phoneticPr fontId="1"/>
  </si>
  <si>
    <t>打診中（見込有り）</t>
    <rPh sb="0" eb="3">
      <t>ダシンチュウ</t>
    </rPh>
    <rPh sb="4" eb="6">
      <t>ミコ</t>
    </rPh>
    <rPh sb="6" eb="7">
      <t>ア</t>
    </rPh>
    <phoneticPr fontId="1"/>
  </si>
  <si>
    <t>打診中（条件次第）</t>
    <rPh sb="0" eb="3">
      <t>ダシンチュウ</t>
    </rPh>
    <rPh sb="4" eb="6">
      <t>ジョウケン</t>
    </rPh>
    <rPh sb="6" eb="8">
      <t>シダイ</t>
    </rPh>
    <phoneticPr fontId="1"/>
  </si>
  <si>
    <t>打診予定</t>
    <rPh sb="0" eb="4">
      <t>ダシンヨテイ</t>
    </rPh>
    <phoneticPr fontId="1"/>
  </si>
  <si>
    <t>借り入れ</t>
    <rPh sb="0" eb="1">
      <t>カ</t>
    </rPh>
    <rPh sb="2" eb="3">
      <t>イ</t>
    </rPh>
    <phoneticPr fontId="1"/>
  </si>
  <si>
    <t>役員借入</t>
    <rPh sb="0" eb="4">
      <t>ヤクインカリイレ</t>
    </rPh>
    <phoneticPr fontId="1"/>
  </si>
  <si>
    <t>自己資金</t>
    <rPh sb="0" eb="4">
      <t>ジコシキン</t>
    </rPh>
    <phoneticPr fontId="1"/>
  </si>
  <si>
    <t>取引先（関係企業）</t>
    <rPh sb="0" eb="3">
      <t>トリヒキサキ</t>
    </rPh>
    <rPh sb="4" eb="8">
      <t>カンケイキギョウ</t>
    </rPh>
    <phoneticPr fontId="1"/>
  </si>
  <si>
    <t>現預金</t>
    <rPh sb="0" eb="2">
      <t>ゲンヨキン</t>
    </rPh>
    <phoneticPr fontId="1"/>
  </si>
  <si>
    <t>売上債権</t>
    <rPh sb="0" eb="2">
      <t>ウリアゲ</t>
    </rPh>
    <rPh sb="2" eb="4">
      <t>サイケン</t>
    </rPh>
    <phoneticPr fontId="1"/>
  </si>
  <si>
    <t>社債</t>
    <rPh sb="0" eb="2">
      <t>シャサイ</t>
    </rPh>
    <phoneticPr fontId="1"/>
  </si>
  <si>
    <t>クラウドファンディング</t>
    <phoneticPr fontId="1"/>
  </si>
  <si>
    <t>内諾済</t>
    <rPh sb="0" eb="3">
      <t>ナイダクズ</t>
    </rPh>
    <phoneticPr fontId="1"/>
  </si>
  <si>
    <t>条件付内諾</t>
    <rPh sb="0" eb="3">
      <t>ジョウケンツ</t>
    </rPh>
    <rPh sb="3" eb="5">
      <t>ナイダク</t>
    </rPh>
    <phoneticPr fontId="1"/>
  </si>
  <si>
    <t>未定</t>
    <rPh sb="0" eb="2">
      <t>ミテイ</t>
    </rPh>
    <phoneticPr fontId="1"/>
  </si>
  <si>
    <t>補助金</t>
    <rPh sb="0" eb="3">
      <t>ホジョキン</t>
    </rPh>
    <phoneticPr fontId="1"/>
  </si>
  <si>
    <t>調達種別</t>
    <rPh sb="0" eb="2">
      <t>チョウタツ</t>
    </rPh>
    <rPh sb="2" eb="4">
      <t>シュベツ</t>
    </rPh>
    <phoneticPr fontId="1"/>
  </si>
  <si>
    <t>銀行等借入</t>
    <rPh sb="0" eb="2">
      <t>ギンコウ</t>
    </rPh>
    <rPh sb="2" eb="3">
      <t>トウ</t>
    </rPh>
    <rPh sb="3" eb="5">
      <t>カリイレ</t>
    </rPh>
    <rPh sb="4" eb="5">
      <t>イ</t>
    </rPh>
    <phoneticPr fontId="1"/>
  </si>
  <si>
    <t>出資・増資</t>
    <rPh sb="0" eb="2">
      <t>シュッシ</t>
    </rPh>
    <rPh sb="3" eb="5">
      <t>ゾウシ</t>
    </rPh>
    <phoneticPr fontId="1"/>
  </si>
  <si>
    <t>-------</t>
    <phoneticPr fontId="1"/>
  </si>
  <si>
    <t>内諾見込み</t>
    <rPh sb="0" eb="2">
      <t>ナイダク</t>
    </rPh>
    <rPh sb="2" eb="4">
      <t>ミコ</t>
    </rPh>
    <phoneticPr fontId="1"/>
  </si>
  <si>
    <t>相談中（申請中）</t>
    <rPh sb="0" eb="3">
      <t>ソウダンチュウ</t>
    </rPh>
    <rPh sb="4" eb="7">
      <t>シンセイチュウ</t>
    </rPh>
    <phoneticPr fontId="1"/>
  </si>
  <si>
    <t>相談予定（申請予定）</t>
    <rPh sb="0" eb="4">
      <t>ソウダンヨテイ</t>
    </rPh>
    <rPh sb="5" eb="7">
      <t>シンセイ</t>
    </rPh>
    <rPh sb="7" eb="9">
      <t>ヨテイ</t>
    </rPh>
    <phoneticPr fontId="1"/>
  </si>
  <si>
    <t>関連ベンチャー</t>
  </si>
  <si>
    <t>情報サービス業</t>
    <phoneticPr fontId="1"/>
  </si>
  <si>
    <t>その他</t>
    <phoneticPr fontId="1"/>
  </si>
  <si>
    <t>研究成果ベンチャー</t>
  </si>
  <si>
    <t>共同研究ベンチャー</t>
  </si>
  <si>
    <t>技術移転ベンチャー</t>
  </si>
  <si>
    <t>学生ベンチャー</t>
  </si>
  <si>
    <t>定義</t>
    <rPh sb="0" eb="2">
      <t>テイギ</t>
    </rPh>
    <phoneticPr fontId="1"/>
  </si>
  <si>
    <t>申請者アンケート</t>
    <rPh sb="0" eb="1">
      <t>サル</t>
    </rPh>
    <rPh sb="1" eb="2">
      <t>ショウ</t>
    </rPh>
    <phoneticPr fontId="7"/>
  </si>
  <si>
    <t>電子申請の方法</t>
    <phoneticPr fontId="1"/>
  </si>
  <si>
    <t>事務局からの各種案内</t>
    <phoneticPr fontId="1"/>
  </si>
  <si>
    <t>申請書の記入例の内容</t>
    <phoneticPr fontId="1"/>
  </si>
  <si>
    <t xml:space="preserve">申請書の記入量 </t>
    <phoneticPr fontId="1"/>
  </si>
  <si>
    <t>［1（少ない）→ 5（多い）］</t>
    <phoneticPr fontId="1"/>
  </si>
  <si>
    <t>［1（分かりにくい）→ 5（分かりやすい）］</t>
    <phoneticPr fontId="1"/>
  </si>
  <si>
    <t>紹介：東京都職員</t>
    <rPh sb="0" eb="2">
      <t>ショウカイ</t>
    </rPh>
    <phoneticPr fontId="1"/>
  </si>
  <si>
    <t>紹介：公社職員</t>
    <rPh sb="0" eb="2">
      <t>ショウカイ</t>
    </rPh>
    <phoneticPr fontId="1"/>
  </si>
  <si>
    <t>紹介：金融機関</t>
    <rPh sb="0" eb="2">
      <t>ショウカイ</t>
    </rPh>
    <rPh sb="3" eb="7">
      <t>キンユウキカン</t>
    </rPh>
    <phoneticPr fontId="1"/>
  </si>
  <si>
    <t>メールマガジン：公社</t>
    <rPh sb="8" eb="10">
      <t>コウシャ</t>
    </rPh>
    <phoneticPr fontId="1"/>
  </si>
  <si>
    <t>メールマガジン：公社以外</t>
    <rPh sb="8" eb="12">
      <t>コウシャイガイ</t>
    </rPh>
    <phoneticPr fontId="1"/>
  </si>
  <si>
    <t xml:space="preserve">研究成果ベンチャー </t>
    <phoneticPr fontId="1"/>
  </si>
  <si>
    <t>いずれにも該当しない</t>
    <rPh sb="5" eb="7">
      <t>ガイトウ</t>
    </rPh>
    <phoneticPr fontId="1"/>
  </si>
  <si>
    <t>開業前（創業準備中）</t>
    <phoneticPr fontId="1"/>
  </si>
  <si>
    <t>　この度は、TOKYO戦略的イノベーション促進事業にお申込みいただきありがとうございます。
本アンケートは今後募集する助成金や事業運営の参考にさせていただきますので、率直なご意見をお待ちしております。回答欄に該当する数字を記入してください。
　申請書提出時にアンケートページも一体化の上、提出してください。</t>
    <rPh sb="11" eb="14">
      <t>センリャクテキ</t>
    </rPh>
    <rPh sb="21" eb="25">
      <t>ソクシンジギョウ</t>
    </rPh>
    <rPh sb="27" eb="29">
      <t>モウシコ</t>
    </rPh>
    <rPh sb="102" eb="103">
      <t>ラン</t>
    </rPh>
    <rPh sb="104" eb="106">
      <t>ガイトウ</t>
    </rPh>
    <rPh sb="108" eb="110">
      <t>スウジ</t>
    </rPh>
    <rPh sb="111" eb="113">
      <t>キニュウ</t>
    </rPh>
    <phoneticPr fontId="7"/>
  </si>
  <si>
    <t>５　本助成事業をお知りになった経緯として該当する数字を記入してください。</t>
    <phoneticPr fontId="1"/>
  </si>
  <si>
    <t>６　各申請手続きに関する印象として該当する数字を記入してください。</t>
    <rPh sb="2" eb="3">
      <t>カク</t>
    </rPh>
    <phoneticPr fontId="1"/>
  </si>
  <si>
    <t>７　1つの研究開発に要する平均的な期間で該当する数字を記入してください。</t>
    <rPh sb="10" eb="11">
      <t>ヨウ</t>
    </rPh>
    <phoneticPr fontId="1"/>
  </si>
  <si>
    <t>８　1つの研究開発における平均的な開発人数で該当する数字を記入してください。</t>
    <phoneticPr fontId="1"/>
  </si>
  <si>
    <t>11　1つの研究開発における平均的な外部の提携社数で該当する数字を記入してください。</t>
    <rPh sb="26" eb="28">
      <t>ガイトウ</t>
    </rPh>
    <rPh sb="30" eb="32">
      <t>スウジ</t>
    </rPh>
    <phoneticPr fontId="1"/>
  </si>
  <si>
    <t>10　1つの研究開発における平均的な人件費の割合として該当する数字を記入してください。</t>
    <rPh sb="27" eb="29">
      <t>ガイトウ</t>
    </rPh>
    <phoneticPr fontId="1"/>
  </si>
  <si>
    <t>12　1つの研究開発における金額ベースの委託・外注比率として該当する数字を記入してください。</t>
    <rPh sb="30" eb="32">
      <t>ガイトウ</t>
    </rPh>
    <rPh sb="34" eb="36">
      <t>スウジ</t>
    </rPh>
    <phoneticPr fontId="1"/>
  </si>
  <si>
    <t>９　1つの研究開発における平均的な研究開発投入額として該当する数字を記入してください。</t>
    <phoneticPr fontId="1"/>
  </si>
  <si>
    <t>海外展開支援</t>
    <rPh sb="0" eb="4">
      <t>カイガイテンカイ</t>
    </rPh>
    <rPh sb="4" eb="6">
      <t>シエン</t>
    </rPh>
    <phoneticPr fontId="1"/>
  </si>
  <si>
    <t>人材確保
・育成</t>
    <phoneticPr fontId="1"/>
  </si>
  <si>
    <t>13　研究開発における課題として該当する数字を記入してください。（最大３つまで）</t>
    <rPh sb="16" eb="18">
      <t>ガイトウ</t>
    </rPh>
    <rPh sb="33" eb="35">
      <t>サイダイ</t>
    </rPh>
    <phoneticPr fontId="1"/>
  </si>
  <si>
    <t>14　公社に相談したい内容として該当する数字を記入してください。（最大３つまで）</t>
    <rPh sb="16" eb="18">
      <t>ガイトウ</t>
    </rPh>
    <rPh sb="33" eb="35">
      <t>サイダイ</t>
    </rPh>
    <phoneticPr fontId="1"/>
  </si>
  <si>
    <t>15　助成事業以外の公社事業で利用した事業の数字を記入してください。（最大３つまで）</t>
    <rPh sb="10" eb="14">
      <t>コウシャジギョウ</t>
    </rPh>
    <rPh sb="19" eb="21">
      <t>ジギョウ</t>
    </rPh>
    <rPh sb="22" eb="24">
      <t>スウジ</t>
    </rPh>
    <rPh sb="35" eb="37">
      <t>サイダイ</t>
    </rPh>
    <phoneticPr fontId="1"/>
  </si>
  <si>
    <t>助成対象外期間</t>
    <rPh sb="0" eb="5">
      <t>ジョ</t>
    </rPh>
    <rPh sb="5" eb="7">
      <t>キカン</t>
    </rPh>
    <phoneticPr fontId="1"/>
  </si>
  <si>
    <t>助成対象外期間</t>
    <rPh sb="0" eb="5">
      <t>ジョ</t>
    </rPh>
    <rPh sb="5" eb="7">
      <t>キカン</t>
    </rPh>
    <phoneticPr fontId="1"/>
  </si>
  <si>
    <r>
      <rPr>
        <b/>
        <sz val="11"/>
        <rFont val="ＭＳ ゴシック"/>
        <family val="3"/>
        <charset val="128"/>
      </rPr>
      <t xml:space="preserve">(2) </t>
    </r>
    <r>
      <rPr>
        <b/>
        <sz val="11"/>
        <rFont val="ＭＳ Ｐゴシック"/>
        <family val="3"/>
        <charset val="128"/>
      </rPr>
      <t>各期の実施期間</t>
    </r>
    <rPh sb="4" eb="6">
      <t>カクキ</t>
    </rPh>
    <rPh sb="7" eb="9">
      <t>ジッシ</t>
    </rPh>
    <rPh sb="9" eb="11">
      <t>キカン</t>
    </rPh>
    <phoneticPr fontId="7"/>
  </si>
  <si>
    <t>注意事項</t>
    <rPh sb="0" eb="4">
      <t>チュウイジコウ</t>
    </rPh>
    <phoneticPr fontId="1"/>
  </si>
  <si>
    <t>５　子育て・高齢者
　　　　　　　　　・障害者等</t>
    <phoneticPr fontId="1"/>
  </si>
  <si>
    <t>９　交通・物流
　　　　　　　 ・サプライチェーン</t>
    <phoneticPr fontId="1"/>
  </si>
  <si>
    <r>
      <t>助成対象経費・・・</t>
    </r>
    <r>
      <rPr>
        <b/>
        <sz val="10"/>
        <rFont val="ＭＳ ゴシック"/>
        <family val="3"/>
        <charset val="128"/>
      </rPr>
      <t>助成事業に要する経費</t>
    </r>
    <r>
      <rPr>
        <sz val="10"/>
        <rFont val="ＭＳ ゴシック"/>
        <family val="3"/>
        <charset val="128"/>
      </rPr>
      <t>から間接経費（消費税、振込手数料、通信費、光熱費等）を除いた金額のこと。</t>
    </r>
    <rPh sb="21" eb="25">
      <t>カンセツケイヒ</t>
    </rPh>
    <rPh sb="40" eb="43">
      <t>コウネツヒ</t>
    </rPh>
    <rPh sb="49" eb="51">
      <t>キンガク</t>
    </rPh>
    <phoneticPr fontId="7"/>
  </si>
  <si>
    <r>
      <t>助成金交付申請額・・・助成対象経費のうち</t>
    </r>
    <r>
      <rPr>
        <b/>
        <sz val="10"/>
        <rFont val="ＭＳ ゴシック"/>
        <family val="3"/>
        <charset val="128"/>
      </rPr>
      <t>助成金の交付を希望する金額</t>
    </r>
    <r>
      <rPr>
        <sz val="10"/>
        <rFont val="ＭＳ ゴシック"/>
        <family val="3"/>
        <charset val="128"/>
      </rPr>
      <t>のこと。（助成対象経費に助成率２/３を乗じた額 (</t>
    </r>
    <r>
      <rPr>
        <b/>
        <sz val="10"/>
        <rFont val="ＭＳ ゴシック"/>
        <family val="3"/>
        <charset val="128"/>
      </rPr>
      <t>千円未満切り捨て</t>
    </r>
    <r>
      <rPr>
        <sz val="10"/>
        <rFont val="ＭＳ ゴシック"/>
        <family val="3"/>
        <charset val="128"/>
      </rPr>
      <t>) で 8,000 万円が上限）</t>
    </r>
    <rPh sb="76" eb="78">
      <t>マンエン</t>
    </rPh>
    <rPh sb="79" eb="81">
      <t>ジョウゲン</t>
    </rPh>
    <phoneticPr fontId="7"/>
  </si>
  <si>
    <t>助成事業に要する経費・・・当該研究開発を遂行するために必要な経費の金額のこと。</t>
    <rPh sb="17" eb="19">
      <t>カイハツ</t>
    </rPh>
    <rPh sb="33" eb="34">
      <t>カネ</t>
    </rPh>
    <rPh sb="34" eb="35">
      <t>ガク</t>
    </rPh>
    <phoneticPr fontId="7"/>
  </si>
  <si>
    <r>
      <t>直接人件費・・・助成金交付申請額の上限額は、</t>
    </r>
    <r>
      <rPr>
        <b/>
        <sz val="10"/>
        <rFont val="ＭＳ ゴシック"/>
        <family val="3"/>
        <charset val="128"/>
      </rPr>
      <t>１年につき 1,000 万円</t>
    </r>
    <r>
      <rPr>
        <sz val="10"/>
        <rFont val="ＭＳ ゴシック"/>
        <family val="3"/>
        <charset val="128"/>
      </rPr>
      <t>です。</t>
    </r>
    <rPh sb="17" eb="20">
      <t>ジョウゲンガク</t>
    </rPh>
    <rPh sb="23" eb="24">
      <t>ネン</t>
    </rPh>
    <phoneticPr fontId="7"/>
  </si>
  <si>
    <r>
      <t>(8)展示会等参加費、(9)広告費の助成金交付申請の</t>
    </r>
    <r>
      <rPr>
        <b/>
        <sz val="10"/>
        <rFont val="ＭＳ ゴシック"/>
        <family val="3"/>
        <charset val="128"/>
      </rPr>
      <t>上限額は、合計で 1,000 万円</t>
    </r>
    <r>
      <rPr>
        <sz val="10"/>
        <rFont val="ＭＳ ゴシック"/>
        <family val="3"/>
        <charset val="128"/>
      </rPr>
      <t>です。</t>
    </r>
    <rPh sb="3" eb="6">
      <t>テンジカイ</t>
    </rPh>
    <rPh sb="6" eb="7">
      <t>トウ</t>
    </rPh>
    <rPh sb="7" eb="10">
      <t>サンカヒ</t>
    </rPh>
    <rPh sb="14" eb="16">
      <t>コウコク</t>
    </rPh>
    <rPh sb="16" eb="17">
      <t>ヒ</t>
    </rPh>
    <rPh sb="26" eb="28">
      <t>ジョウゲン</t>
    </rPh>
    <rPh sb="31" eb="33">
      <t>ゴウケイ</t>
    </rPh>
    <rPh sb="41" eb="42">
      <t>マン</t>
    </rPh>
    <phoneticPr fontId="7"/>
  </si>
  <si>
    <r>
      <t>(6)規格等認証・登録費、(7)産業財産権出願・導入費、(8)展示会等参加費、(9)広告費の助成金交付申請額の</t>
    </r>
    <r>
      <rPr>
        <b/>
        <sz val="10"/>
        <rFont val="ＭＳ ゴシック"/>
        <family val="3"/>
        <charset val="128"/>
      </rPr>
      <t>合計は、助成金交付申請額の１／２が上限</t>
    </r>
    <r>
      <rPr>
        <sz val="10"/>
        <rFont val="ＭＳ ゴシック"/>
        <family val="3"/>
        <charset val="128"/>
      </rPr>
      <t>です。</t>
    </r>
    <rPh sb="16" eb="18">
      <t>サンギョウ</t>
    </rPh>
    <rPh sb="18" eb="21">
      <t>ザイサンケン</t>
    </rPh>
    <rPh sb="21" eb="23">
      <t>シュツガン</t>
    </rPh>
    <rPh sb="24" eb="26">
      <t>ドウニュウ</t>
    </rPh>
    <rPh sb="26" eb="27">
      <t>ヒ</t>
    </rPh>
    <rPh sb="31" eb="34">
      <t>テンジカイ</t>
    </rPh>
    <rPh sb="34" eb="35">
      <t>トウ</t>
    </rPh>
    <rPh sb="35" eb="38">
      <t>サンカヒ</t>
    </rPh>
    <rPh sb="42" eb="45">
      <t>コウコクヒ</t>
    </rPh>
    <rPh sb="46" eb="49">
      <t>ジョセイキン</t>
    </rPh>
    <rPh sb="49" eb="51">
      <t>コウフ</t>
    </rPh>
    <rPh sb="51" eb="53">
      <t>シンセイ</t>
    </rPh>
    <rPh sb="53" eb="54">
      <t>ガク</t>
    </rPh>
    <rPh sb="55" eb="57">
      <t>ゴウケイ</t>
    </rPh>
    <rPh sb="59" eb="67">
      <t>ジョセイキンコウフシンセイガク</t>
    </rPh>
    <rPh sb="72" eb="74">
      <t>ジョウゲン</t>
    </rPh>
    <phoneticPr fontId="1"/>
  </si>
  <si>
    <r>
      <t>(10)その他助成対象外経費・・・</t>
    </r>
    <r>
      <rPr>
        <b/>
        <sz val="10"/>
        <rFont val="ＭＳ ゴシック"/>
        <family val="3"/>
        <charset val="128"/>
      </rPr>
      <t>(1)～(9) 以外に本助成事業に要する経費</t>
    </r>
    <r>
      <rPr>
        <sz val="10"/>
        <rFont val="ＭＳ ゴシック"/>
        <family val="3"/>
        <charset val="128"/>
      </rPr>
      <t>です。</t>
    </r>
    <rPh sb="6" eb="14">
      <t>タジョセイタイショウガイケイヒ</t>
    </rPh>
    <rPh sb="25" eb="27">
      <t>イガイ</t>
    </rPh>
    <rPh sb="28" eb="29">
      <t>ホン</t>
    </rPh>
    <rPh sb="29" eb="31">
      <t>ジョセイ</t>
    </rPh>
    <rPh sb="31" eb="33">
      <t>ジギョウ</t>
    </rPh>
    <rPh sb="34" eb="35">
      <t>ヨウ</t>
    </rPh>
    <rPh sb="37" eb="39">
      <t>ケイヒ</t>
    </rPh>
    <phoneticPr fontId="7"/>
  </si>
  <si>
    <t>自己資金</t>
    <phoneticPr fontId="7"/>
  </si>
  <si>
    <t>役員借入金</t>
    <rPh sb="0" eb="1">
      <t>ヤク</t>
    </rPh>
    <rPh sb="1" eb="2">
      <t>イン</t>
    </rPh>
    <rPh sb="2" eb="3">
      <t>シャク</t>
    </rPh>
    <rPh sb="3" eb="4">
      <t>イ</t>
    </rPh>
    <rPh sb="4" eb="5">
      <t>キン</t>
    </rPh>
    <phoneticPr fontId="7"/>
  </si>
  <si>
    <t>銀行借入金</t>
    <rPh sb="0" eb="1">
      <t>ギン</t>
    </rPh>
    <rPh sb="1" eb="2">
      <t>イ</t>
    </rPh>
    <rPh sb="2" eb="3">
      <t>シャク</t>
    </rPh>
    <rPh sb="3" eb="4">
      <t>イ</t>
    </rPh>
    <rPh sb="4" eb="5">
      <t>キン</t>
    </rPh>
    <phoneticPr fontId="7"/>
  </si>
  <si>
    <r>
      <rPr>
        <sz val="10"/>
        <rFont val="ＭＳ ゴシック"/>
        <family val="3"/>
        <charset val="128"/>
      </rPr>
      <t>資金調達金額</t>
    </r>
    <r>
      <rPr>
        <sz val="9"/>
        <rFont val="ＭＳ ゴシック"/>
        <family val="3"/>
        <charset val="128"/>
      </rPr>
      <t xml:space="preserve">
(単位：円)</t>
    </r>
    <rPh sb="1" eb="2">
      <t>キン</t>
    </rPh>
    <rPh sb="2" eb="3">
      <t>チョウ</t>
    </rPh>
    <rPh sb="8" eb="10">
      <t>タンイ</t>
    </rPh>
    <rPh sb="11" eb="12">
      <t>エン</t>
    </rPh>
    <phoneticPr fontId="7"/>
  </si>
  <si>
    <r>
      <t xml:space="preserve">調 達 先
</t>
    </r>
    <r>
      <rPr>
        <sz val="9"/>
        <rFont val="ＭＳ ゴシック"/>
        <family val="3"/>
        <charset val="128"/>
      </rPr>
      <t>（名称等）</t>
    </r>
    <rPh sb="0" eb="1">
      <t>チョウ</t>
    </rPh>
    <rPh sb="2" eb="3">
      <t>タッ</t>
    </rPh>
    <rPh sb="4" eb="5">
      <t>サキ</t>
    </rPh>
    <rPh sb="7" eb="9">
      <t>メイショウ</t>
    </rPh>
    <rPh sb="9" eb="10">
      <t>ナド</t>
    </rPh>
    <phoneticPr fontId="7"/>
  </si>
  <si>
    <r>
      <t xml:space="preserve">進捗状況等
</t>
    </r>
    <r>
      <rPr>
        <sz val="9"/>
        <rFont val="ＭＳ ゴシック"/>
        <family val="3"/>
        <charset val="128"/>
      </rPr>
      <t>（実現見込み）</t>
    </r>
    <rPh sb="0" eb="2">
      <t>シンチョク</t>
    </rPh>
    <rPh sb="2" eb="4">
      <t>ジョウキョウ</t>
    </rPh>
    <rPh sb="4" eb="5">
      <t>ナド</t>
    </rPh>
    <rPh sb="7" eb="11">
      <t>ジツゲンミコ</t>
    </rPh>
    <phoneticPr fontId="7"/>
  </si>
  <si>
    <r>
      <rPr>
        <b/>
        <sz val="12"/>
        <color theme="1"/>
        <rFont val="ＭＳ ゴシック"/>
        <family val="3"/>
        <charset val="128"/>
      </rPr>
      <t>１ 助成事業関連</t>
    </r>
    <r>
      <rPr>
        <b/>
        <sz val="12"/>
        <color theme="1"/>
        <rFont val="ＭＳ Ｐゴシック"/>
        <family val="3"/>
        <charset val="128"/>
        <scheme val="minor"/>
      </rPr>
      <t>のスケジュール</t>
    </r>
    <rPh sb="2" eb="6">
      <t>ジョセイジギョウ</t>
    </rPh>
    <rPh sb="6" eb="8">
      <t>カンレン</t>
    </rPh>
    <phoneticPr fontId="1"/>
  </si>
  <si>
    <t>●</t>
    <phoneticPr fontId="1"/>
  </si>
  <si>
    <t xml:space="preserve"> </t>
    <phoneticPr fontId="1"/>
  </si>
  <si>
    <r>
      <rPr>
        <sz val="11"/>
        <rFont val="ＭＳ Ｐゴシック"/>
        <family val="3"/>
        <charset val="128"/>
        <scheme val="minor"/>
      </rPr>
      <t>期</t>
    </r>
    <r>
      <rPr>
        <sz val="10"/>
        <rFont val="ＭＳ Ｐゴシック"/>
        <family val="3"/>
        <charset val="128"/>
        <scheme val="minor"/>
      </rPr>
      <t>　（助成対象期間）</t>
    </r>
    <rPh sb="0" eb="1">
      <t>キ</t>
    </rPh>
    <rPh sb="3" eb="9">
      <t>ジョセイタイショウキカン</t>
    </rPh>
    <phoneticPr fontId="1"/>
  </si>
  <si>
    <r>
      <t>（２）本事業に関連するスケジュール　</t>
    </r>
    <r>
      <rPr>
        <sz val="9"/>
        <color theme="1"/>
        <rFont val="ＭＳ Ｐゴシック"/>
        <family val="3"/>
        <charset val="128"/>
        <scheme val="minor"/>
      </rPr>
      <t>　※助成対象期間外に実施（発注、契約、作業、支払など）をした取組は、助成対象外経費となります。</t>
    </r>
    <rPh sb="3" eb="6">
      <t>ホンジギョウ</t>
    </rPh>
    <rPh sb="7" eb="9">
      <t>カンレン</t>
    </rPh>
    <rPh sb="20" eb="26">
      <t>ジョセイタイショウキカン</t>
    </rPh>
    <rPh sb="26" eb="27">
      <t>ガイ</t>
    </rPh>
    <rPh sb="28" eb="30">
      <t>ジッシ</t>
    </rPh>
    <rPh sb="31" eb="33">
      <t>ハッチュウ</t>
    </rPh>
    <rPh sb="34" eb="36">
      <t>ケイヤク</t>
    </rPh>
    <rPh sb="37" eb="39">
      <t>サギョウ</t>
    </rPh>
    <rPh sb="40" eb="42">
      <t>シハラ</t>
    </rPh>
    <rPh sb="48" eb="50">
      <t>トリクミ</t>
    </rPh>
    <rPh sb="52" eb="57">
      <t>ジョセイタイショウガイ</t>
    </rPh>
    <rPh sb="57" eb="59">
      <t>ケイヒ</t>
    </rPh>
    <phoneticPr fontId="1"/>
  </si>
  <si>
    <t>期の設定数</t>
    <rPh sb="0" eb="1">
      <t>キ</t>
    </rPh>
    <rPh sb="2" eb="4">
      <t>セッテイ</t>
    </rPh>
    <rPh sb="4" eb="5">
      <t>カズ</t>
    </rPh>
    <phoneticPr fontId="1"/>
  </si>
  <si>
    <t>各「期」の開始年月日</t>
    <rPh sb="0" eb="1">
      <t>カク</t>
    </rPh>
    <rPh sb="2" eb="3">
      <t>キ</t>
    </rPh>
    <rPh sb="5" eb="7">
      <t>カイシ</t>
    </rPh>
    <rPh sb="7" eb="9">
      <t>ネンゲツ</t>
    </rPh>
    <rPh sb="9" eb="10">
      <t>ヒ</t>
    </rPh>
    <phoneticPr fontId="7"/>
  </si>
  <si>
    <t>各「期」の終了年月日</t>
    <rPh sb="0" eb="1">
      <t>カク</t>
    </rPh>
    <rPh sb="2" eb="3">
      <t>キ</t>
    </rPh>
    <rPh sb="5" eb="7">
      <t>シュウリョウ</t>
    </rPh>
    <rPh sb="7" eb="9">
      <t>ネンゲツ</t>
    </rPh>
    <rPh sb="9" eb="10">
      <t>ヒ</t>
    </rPh>
    <phoneticPr fontId="7"/>
  </si>
  <si>
    <r>
      <t xml:space="preserve">助成事業に要する
経費（税込）
</t>
    </r>
    <r>
      <rPr>
        <b/>
        <sz val="9"/>
        <rFont val="ＭＳ ゴシック"/>
        <family val="3"/>
        <charset val="128"/>
      </rPr>
      <t>【用語説明１】</t>
    </r>
    <rPh sb="17" eb="19">
      <t>ヨウゴ</t>
    </rPh>
    <rPh sb="19" eb="21">
      <t>セツメイ</t>
    </rPh>
    <phoneticPr fontId="7"/>
  </si>
  <si>
    <r>
      <t xml:space="preserve">助成対象経費
（税抜）
</t>
    </r>
    <r>
      <rPr>
        <b/>
        <sz val="9"/>
        <rFont val="ＭＳ ゴシック"/>
        <family val="3"/>
        <charset val="128"/>
      </rPr>
      <t>【用語説明２】</t>
    </r>
    <rPh sb="0" eb="1">
      <t>スケ</t>
    </rPh>
    <rPh sb="1" eb="2">
      <t>セイ</t>
    </rPh>
    <rPh sb="2" eb="3">
      <t>ツイ</t>
    </rPh>
    <rPh sb="3" eb="4">
      <t>ゾウ</t>
    </rPh>
    <rPh sb="4" eb="5">
      <t>キョウ</t>
    </rPh>
    <rPh sb="5" eb="6">
      <t>ヒ</t>
    </rPh>
    <rPh sb="13" eb="17">
      <t>ヨウゴセツメイ</t>
    </rPh>
    <phoneticPr fontId="7"/>
  </si>
  <si>
    <r>
      <t xml:space="preserve">助成金交付申請額
(千円未満切捨)
</t>
    </r>
    <r>
      <rPr>
        <b/>
        <sz val="9"/>
        <rFont val="ＭＳ ゴシック"/>
        <family val="3"/>
        <charset val="128"/>
      </rPr>
      <t>【用語説明３】</t>
    </r>
    <rPh sb="0" eb="3">
      <t>ジョセイキン</t>
    </rPh>
    <rPh sb="3" eb="5">
      <t>コウフ</t>
    </rPh>
    <rPh sb="5" eb="7">
      <t>シンセイ</t>
    </rPh>
    <rPh sb="7" eb="8">
      <t>ガク</t>
    </rPh>
    <rPh sb="19" eb="23">
      <t>ヨウゴセツメイ</t>
    </rPh>
    <phoneticPr fontId="7"/>
  </si>
  <si>
    <t>用語説明</t>
    <rPh sb="0" eb="4">
      <t>ヨウゴセツメイ</t>
    </rPh>
    <phoneticPr fontId="1"/>
  </si>
  <si>
    <r>
      <t xml:space="preserve">(5)直接人件費・・・・・・ </t>
    </r>
    <r>
      <rPr>
        <b/>
        <sz val="10"/>
        <rFont val="ＭＳ ゴシック"/>
        <family val="3"/>
        <charset val="128"/>
      </rPr>
      <t>【補１】</t>
    </r>
    <rPh sb="16" eb="17">
      <t>ホ</t>
    </rPh>
    <phoneticPr fontId="7"/>
  </si>
  <si>
    <r>
      <t xml:space="preserve">(6)規格等認証・登録費・・ </t>
    </r>
    <r>
      <rPr>
        <b/>
        <sz val="10"/>
        <rFont val="ＭＳ ゴシック"/>
        <family val="3"/>
        <charset val="128"/>
      </rPr>
      <t>【補２】</t>
    </r>
    <rPh sb="3" eb="5">
      <t>キカク</t>
    </rPh>
    <rPh sb="5" eb="6">
      <t>トウ</t>
    </rPh>
    <rPh sb="6" eb="8">
      <t>ニンショウ</t>
    </rPh>
    <rPh sb="9" eb="11">
      <t>トウロク</t>
    </rPh>
    <rPh sb="11" eb="12">
      <t>ヒ</t>
    </rPh>
    <rPh sb="16" eb="17">
      <t>ホ</t>
    </rPh>
    <phoneticPr fontId="7"/>
  </si>
  <si>
    <r>
      <t xml:space="preserve">(7)産業財産権出願・導入費 </t>
    </r>
    <r>
      <rPr>
        <b/>
        <sz val="10"/>
        <rFont val="ＭＳ ゴシック"/>
        <family val="3"/>
        <charset val="128"/>
      </rPr>
      <t>【補２】</t>
    </r>
    <rPh sb="16" eb="17">
      <t>ホ</t>
    </rPh>
    <phoneticPr fontId="7"/>
  </si>
  <si>
    <r>
      <t>(8)展示会等参加費</t>
    </r>
    <r>
      <rPr>
        <sz val="6"/>
        <rFont val="ＭＳ ゴシック"/>
        <family val="3"/>
        <charset val="128"/>
      </rPr>
      <t xml:space="preserve"> </t>
    </r>
    <r>
      <rPr>
        <b/>
        <sz val="10"/>
        <rFont val="ＭＳ ゴシック"/>
        <family val="3"/>
        <charset val="128"/>
      </rPr>
      <t>【補２】【補３】</t>
    </r>
    <rPh sb="3" eb="6">
      <t>テンジカイ</t>
    </rPh>
    <rPh sb="6" eb="7">
      <t>トウ</t>
    </rPh>
    <rPh sb="7" eb="10">
      <t>サンカヒ</t>
    </rPh>
    <rPh sb="12" eb="13">
      <t>ホ</t>
    </rPh>
    <rPh sb="16" eb="17">
      <t>ホ</t>
    </rPh>
    <phoneticPr fontId="7"/>
  </si>
  <si>
    <r>
      <t xml:space="preserve">(9)広告費・・ ・ </t>
    </r>
    <r>
      <rPr>
        <sz val="6"/>
        <rFont val="ＭＳ ゴシック"/>
        <family val="3"/>
        <charset val="128"/>
      </rPr>
      <t xml:space="preserve"> </t>
    </r>
    <r>
      <rPr>
        <b/>
        <sz val="10"/>
        <rFont val="ＭＳ ゴシック"/>
        <family val="3"/>
        <charset val="128"/>
      </rPr>
      <t>【補２】【補３】</t>
    </r>
    <rPh sb="3" eb="6">
      <t>コウコクヒ</t>
    </rPh>
    <phoneticPr fontId="7"/>
  </si>
  <si>
    <r>
      <t>(10)その他助成対象外経費　</t>
    </r>
    <r>
      <rPr>
        <b/>
        <sz val="10"/>
        <rFont val="ＭＳ ゴシック"/>
        <family val="3"/>
        <charset val="128"/>
      </rPr>
      <t>【補４】</t>
    </r>
    <rPh sb="16" eb="17">
      <t>ホ</t>
    </rPh>
    <phoneticPr fontId="7"/>
  </si>
  <si>
    <r>
      <t>合　　計・・・・・・・・・</t>
    </r>
    <r>
      <rPr>
        <b/>
        <sz val="10"/>
        <rFont val="ＭＳ ゴシック"/>
        <family val="3"/>
        <charset val="128"/>
      </rPr>
      <t>【補５】</t>
    </r>
    <rPh sb="14" eb="15">
      <t>ホ</t>
    </rPh>
    <phoneticPr fontId="7"/>
  </si>
  <si>
    <r>
      <t xml:space="preserve">合　　計・・・・・・・・・・  </t>
    </r>
    <r>
      <rPr>
        <b/>
        <sz val="10"/>
        <rFont val="ＭＳ ゴシック"/>
        <family val="3"/>
        <charset val="128"/>
      </rPr>
      <t>【補５】</t>
    </r>
    <rPh sb="17" eb="18">
      <t>ホ</t>
    </rPh>
    <phoneticPr fontId="7"/>
  </si>
  <si>
    <t>補足</t>
    <rPh sb="0" eb="2">
      <t>ホソク</t>
    </rPh>
    <phoneticPr fontId="1"/>
  </si>
  <si>
    <t>◇</t>
    <phoneticPr fontId="1"/>
  </si>
  <si>
    <r>
      <rPr>
        <b/>
        <sz val="12"/>
        <rFont val="ＭＳ ゴシック"/>
        <family val="3"/>
        <charset val="128"/>
      </rPr>
      <t xml:space="preserve">３ </t>
    </r>
    <r>
      <rPr>
        <b/>
        <sz val="12"/>
        <rFont val="ＭＳ Ｐゴシック"/>
        <family val="3"/>
        <charset val="128"/>
      </rPr>
      <t>資金支出明細　（各経費区分の説明）</t>
    </r>
    <rPh sb="2" eb="4">
      <t>シキン</t>
    </rPh>
    <rPh sb="4" eb="6">
      <t>シシュツ</t>
    </rPh>
    <rPh sb="6" eb="8">
      <t>メイサイ</t>
    </rPh>
    <rPh sb="10" eb="11">
      <t>カク</t>
    </rPh>
    <rPh sb="11" eb="15">
      <t>ケイヒクブン</t>
    </rPh>
    <rPh sb="16" eb="18">
      <t>セツメイ</t>
    </rPh>
    <phoneticPr fontId="7"/>
  </si>
  <si>
    <t>購入</t>
    <rPh sb="0" eb="2">
      <t>コウニュウ</t>
    </rPh>
    <phoneticPr fontId="1"/>
  </si>
  <si>
    <t>リース</t>
    <phoneticPr fontId="1"/>
  </si>
  <si>
    <t>レンタル</t>
    <phoneticPr fontId="1"/>
  </si>
  <si>
    <t>機械装置・工具器具購入計画書</t>
    <rPh sb="0" eb="2">
      <t>キカイ</t>
    </rPh>
    <rPh sb="2" eb="4">
      <t>ソウチ</t>
    </rPh>
    <rPh sb="5" eb="7">
      <t>コウグ</t>
    </rPh>
    <rPh sb="7" eb="9">
      <t>キグ</t>
    </rPh>
    <rPh sb="9" eb="11">
      <t>コウニュウ</t>
    </rPh>
    <rPh sb="11" eb="14">
      <t>ケイカクショ</t>
    </rPh>
    <phoneticPr fontId="7"/>
  </si>
  <si>
    <t>購入計画書</t>
    <rPh sb="0" eb="5">
      <t>コウニュウケイカクショ</t>
    </rPh>
    <phoneticPr fontId="1"/>
  </si>
  <si>
    <t>設置期間
【C】</t>
    <rPh sb="0" eb="2">
      <t>セッチ</t>
    </rPh>
    <rPh sb="2" eb="4">
      <t>キカン</t>
    </rPh>
    <phoneticPr fontId="7"/>
  </si>
  <si>
    <t>数量
【A】</t>
    <rPh sb="0" eb="1">
      <t>カズ</t>
    </rPh>
    <rPh sb="1" eb="2">
      <t>リョウ</t>
    </rPh>
    <phoneticPr fontId="7"/>
  </si>
  <si>
    <t xml:space="preserve">単位
</t>
    <rPh sb="0" eb="2">
      <t>タンイ</t>
    </rPh>
    <phoneticPr fontId="1"/>
  </si>
  <si>
    <t>購入単価、
リース・レンタル月額料金
(税抜)
【B】</t>
    <rPh sb="0" eb="2">
      <t>コウニュウ</t>
    </rPh>
    <rPh sb="2" eb="4">
      <t>タンカ</t>
    </rPh>
    <rPh sb="14" eb="18">
      <t>ゲツガクリョウキン</t>
    </rPh>
    <rPh sb="20" eb="22">
      <t>ゼイヌ</t>
    </rPh>
    <phoneticPr fontId="7"/>
  </si>
  <si>
    <t xml:space="preserve">
助成事業に
要する経費
（税込）</t>
    <rPh sb="1" eb="3">
      <t>ジョセイ</t>
    </rPh>
    <rPh sb="3" eb="5">
      <t>ジギョウ</t>
    </rPh>
    <rPh sb="7" eb="8">
      <t>ヨウ</t>
    </rPh>
    <rPh sb="14" eb="16">
      <t>ゼイコミ</t>
    </rPh>
    <phoneticPr fontId="7"/>
  </si>
  <si>
    <t>記載の方法</t>
    <phoneticPr fontId="1"/>
  </si>
  <si>
    <t>本書の意義</t>
    <rPh sb="0" eb="1">
      <t>ホン</t>
    </rPh>
    <rPh sb="1" eb="2">
      <t>ショ</t>
    </rPh>
    <rPh sb="3" eb="5">
      <t>イギ</t>
    </rPh>
    <phoneticPr fontId="1"/>
  </si>
  <si>
    <t>本書が必要となる対象条件</t>
    <rPh sb="0" eb="1">
      <t>ホン</t>
    </rPh>
    <rPh sb="1" eb="2">
      <t>ショ</t>
    </rPh>
    <rPh sb="8" eb="10">
      <t>タイショウ</t>
    </rPh>
    <phoneticPr fontId="1"/>
  </si>
  <si>
    <t>調達時期</t>
    <rPh sb="0" eb="2">
      <t>チョウタツ</t>
    </rPh>
    <rPh sb="2" eb="4">
      <t>ジキ</t>
    </rPh>
    <phoneticPr fontId="1"/>
  </si>
  <si>
    <t>2社目見積額</t>
    <rPh sb="1" eb="2">
      <t>シャ</t>
    </rPh>
    <rPh sb="2" eb="3">
      <t>メ</t>
    </rPh>
    <rPh sb="3" eb="6">
      <t>ミツモリガク</t>
    </rPh>
    <phoneticPr fontId="7"/>
  </si>
  <si>
    <t>調達予定先</t>
    <rPh sb="0" eb="2">
      <t>チョウタツ</t>
    </rPh>
    <rPh sb="2" eb="5">
      <t>ヨテイサキ</t>
    </rPh>
    <phoneticPr fontId="7"/>
  </si>
  <si>
    <t>注意事項③ 見積書と費用番号</t>
    <rPh sb="6" eb="9">
      <t>ミツモリショ</t>
    </rPh>
    <rPh sb="10" eb="14">
      <t>ヒヨウバンゴウ</t>
    </rPh>
    <phoneticPr fontId="1"/>
  </si>
  <si>
    <t>注意事項① 相見積書の取得</t>
    <rPh sb="6" eb="7">
      <t>アイ</t>
    </rPh>
    <rPh sb="7" eb="10">
      <t>ミツモリショ</t>
    </rPh>
    <rPh sb="11" eb="13">
      <t>シュトク</t>
    </rPh>
    <phoneticPr fontId="1"/>
  </si>
  <si>
    <t>注意事項② 相見積書の例外</t>
    <rPh sb="6" eb="7">
      <t>アイ</t>
    </rPh>
    <rPh sb="7" eb="10">
      <t>ミツモリショ</t>
    </rPh>
    <rPh sb="9" eb="10">
      <t>ショ</t>
    </rPh>
    <rPh sb="11" eb="13">
      <t>レイガイ</t>
    </rPh>
    <phoneticPr fontId="1"/>
  </si>
  <si>
    <r>
      <t xml:space="preserve">規 格
</t>
    </r>
    <r>
      <rPr>
        <sz val="8"/>
        <color theme="1"/>
        <rFont val="ＭＳ ゴシック"/>
        <family val="3"/>
        <charset val="128"/>
      </rPr>
      <t>ﾒｰｶｰ/型番</t>
    </r>
    <rPh sb="0" eb="1">
      <t>タダシ</t>
    </rPh>
    <rPh sb="2" eb="3">
      <t>カク</t>
    </rPh>
    <rPh sb="9" eb="11">
      <t>カタバン</t>
    </rPh>
    <phoneticPr fontId="7"/>
  </si>
  <si>
    <t>相見積が困難</t>
    <rPh sb="0" eb="3">
      <t>アイミツ</t>
    </rPh>
    <rPh sb="4" eb="6">
      <t>コンナン</t>
    </rPh>
    <phoneticPr fontId="1"/>
  </si>
  <si>
    <t>✓</t>
    <phoneticPr fontId="1"/>
  </si>
  <si>
    <t>2社見積が入手困難な理由</t>
    <phoneticPr fontId="1"/>
  </si>
  <si>
    <t>本調達先について、自社と資本関係、役員または従業員の兼務、自社の代表者３親等以内の親族による経営であるか。</t>
    <rPh sb="0" eb="1">
      <t>ホン</t>
    </rPh>
    <rPh sb="1" eb="3">
      <t>チョウタツ</t>
    </rPh>
    <phoneticPr fontId="1"/>
  </si>
  <si>
    <t>該当する</t>
    <rPh sb="0" eb="2">
      <t>ガイトウ</t>
    </rPh>
    <phoneticPr fontId="1"/>
  </si>
  <si>
    <t>該当しない</t>
    <rPh sb="0" eb="2">
      <t>ガイトウ</t>
    </rPh>
    <phoneticPr fontId="1"/>
  </si>
  <si>
    <t>選択してください</t>
    <rPh sb="0" eb="2">
      <t>センタク</t>
    </rPh>
    <phoneticPr fontId="1"/>
  </si>
  <si>
    <t>見積金額(税抜)</t>
    <rPh sb="0" eb="2">
      <t>ミツモリ</t>
    </rPh>
    <rPh sb="2" eb="4">
      <t>キンガク</t>
    </rPh>
    <rPh sb="5" eb="7">
      <t>ゼイヌキ</t>
    </rPh>
    <phoneticPr fontId="1"/>
  </si>
  <si>
    <t>　</t>
    <phoneticPr fontId="1"/>
  </si>
  <si>
    <t>注意事項④ 関連会社</t>
    <rPh sb="6" eb="10">
      <t>カンレンガイシャ</t>
    </rPh>
    <phoneticPr fontId="1"/>
  </si>
  <si>
    <t>※カタログのページ、画像・写真などを張り付けてください</t>
    <rPh sb="18" eb="19">
      <t>ハ</t>
    </rPh>
    <rPh sb="20" eb="21">
      <t>ツ</t>
    </rPh>
    <phoneticPr fontId="1"/>
  </si>
  <si>
    <t>調達品の該当ページＵＲＬ</t>
    <rPh sb="0" eb="3">
      <t>チョウタツヒン</t>
    </rPh>
    <rPh sb="4" eb="6">
      <t>ガイトウ</t>
    </rPh>
    <phoneticPr fontId="1"/>
  </si>
  <si>
    <t>（２）調達予定先</t>
    <rPh sb="3" eb="5">
      <t>チョウタツ</t>
    </rPh>
    <rPh sb="5" eb="8">
      <t>ヨテイサキ</t>
    </rPh>
    <phoneticPr fontId="1"/>
  </si>
  <si>
    <t>（３）調達物の画像等</t>
    <rPh sb="3" eb="5">
      <t>チョウタツ</t>
    </rPh>
    <rPh sb="5" eb="6">
      <t>ブツ</t>
    </rPh>
    <rPh sb="7" eb="10">
      <t>ガゾウトウ</t>
    </rPh>
    <phoneticPr fontId="1"/>
  </si>
  <si>
    <r>
      <t>本書が必要なとなった場合、本書とともに、</t>
    </r>
    <r>
      <rPr>
        <sz val="9"/>
        <color theme="1"/>
        <rFont val="HGS創英角ｺﾞｼｯｸUB"/>
        <family val="3"/>
        <charset val="128"/>
      </rPr>
      <t>２社以上の見積書の提出</t>
    </r>
    <r>
      <rPr>
        <sz val="9"/>
        <color theme="1"/>
        <rFont val="ＭＳ Ｐゴシック"/>
        <family val="3"/>
        <charset val="128"/>
        <scheme val="minor"/>
      </rPr>
      <t>が必要です。
　</t>
    </r>
    <r>
      <rPr>
        <sz val="8"/>
        <color theme="1"/>
        <rFont val="ＭＳ Ｐゴシック"/>
        <family val="3"/>
        <charset val="128"/>
        <scheme val="minor"/>
      </rPr>
      <t>※但しカタログ、パンフレット、ホームページ等で価格表示があり当該部分の添付がある場合、相見積書は不要です。</t>
    </r>
    <rPh sb="0" eb="1">
      <t>ホン</t>
    </rPh>
    <rPh sb="3" eb="5">
      <t>ヒツヨウ</t>
    </rPh>
    <rPh sb="10" eb="12">
      <t>バアイ</t>
    </rPh>
    <rPh sb="13" eb="15">
      <t>ホンショ</t>
    </rPh>
    <rPh sb="29" eb="31">
      <t>テイシュツ</t>
    </rPh>
    <rPh sb="40" eb="41">
      <t>タダ</t>
    </rPh>
    <rPh sb="69" eb="71">
      <t>トウガイ</t>
    </rPh>
    <rPh sb="71" eb="73">
      <t>ブブン</t>
    </rPh>
    <rPh sb="79" eb="81">
      <t>バアイ</t>
    </rPh>
    <rPh sb="82" eb="86">
      <t>アイミツモリ</t>
    </rPh>
    <rPh sb="83" eb="86">
      <t>ミツモリショ</t>
    </rPh>
    <phoneticPr fontId="1"/>
  </si>
  <si>
    <r>
      <rPr>
        <sz val="9"/>
        <color theme="1"/>
        <rFont val="HGP創英角ｺﾞｼｯｸUB"/>
        <family val="3"/>
        <charset val="128"/>
      </rPr>
      <t>見積書には費用番号を明記</t>
    </r>
    <r>
      <rPr>
        <sz val="9"/>
        <color theme="1"/>
        <rFont val="ＭＳ Ｐゴシック"/>
        <family val="3"/>
        <charset val="128"/>
        <scheme val="minor"/>
      </rPr>
      <t>し、当該見積書と費用番号が一致するように整理してください。</t>
    </r>
    <rPh sb="0" eb="3">
      <t>ミツモリショ</t>
    </rPh>
    <rPh sb="14" eb="16">
      <t>トウガイ</t>
    </rPh>
    <rPh sb="16" eb="19">
      <t>ミツモリショ</t>
    </rPh>
    <rPh sb="22" eb="24">
      <t>バンゴウ</t>
    </rPh>
    <rPh sb="25" eb="27">
      <t>イッチ</t>
    </rPh>
    <rPh sb="32" eb="34">
      <t>セイリ</t>
    </rPh>
    <phoneticPr fontId="1"/>
  </si>
  <si>
    <r>
      <t>相見積書が取れない場合、</t>
    </r>
    <r>
      <rPr>
        <sz val="9"/>
        <color theme="1"/>
        <rFont val="HGS創英角ｺﾞｼｯｸUB"/>
        <family val="3"/>
        <charset val="128"/>
      </rPr>
      <t>その正当な理由</t>
    </r>
    <r>
      <rPr>
        <sz val="9"/>
        <color theme="1"/>
        <rFont val="ＭＳ Ｐゴシック"/>
        <family val="3"/>
        <charset val="128"/>
        <scheme val="minor"/>
      </rPr>
      <t>を記載してください。</t>
    </r>
    <rPh sb="0" eb="3">
      <t>アイミツ</t>
    </rPh>
    <rPh sb="3" eb="4">
      <t>ショ</t>
    </rPh>
    <rPh sb="5" eb="6">
      <t>ト</t>
    </rPh>
    <rPh sb="9" eb="11">
      <t>バアイ</t>
    </rPh>
    <rPh sb="14" eb="16">
      <t>セイトウ</t>
    </rPh>
    <rPh sb="17" eb="19">
      <t>リユウ</t>
    </rPh>
    <rPh sb="20" eb="22">
      <t>キサイ</t>
    </rPh>
    <phoneticPr fontId="1"/>
  </si>
  <si>
    <r>
      <rPr>
        <sz val="9"/>
        <color theme="1"/>
        <rFont val="HGS創英角ｺﾞｼｯｸUB"/>
        <family val="3"/>
        <charset val="128"/>
      </rPr>
      <t>１つの費用番号につき１枚の購入計画書</t>
    </r>
    <r>
      <rPr>
        <sz val="9"/>
        <color theme="1"/>
        <rFont val="ＭＳ Ｐゴシック"/>
        <family val="3"/>
        <charset val="128"/>
        <scheme val="minor"/>
      </rPr>
      <t>を作成ください。 複数必要な場合、シートを複製ください。</t>
    </r>
    <phoneticPr fontId="1"/>
  </si>
  <si>
    <r>
      <t>原資が公金で運用される助成金のため、</t>
    </r>
    <r>
      <rPr>
        <sz val="9"/>
        <color theme="1"/>
        <rFont val="HGS創英角ｺﾞｼｯｸUB"/>
        <family val="3"/>
        <charset val="128"/>
      </rPr>
      <t>申請者は、調達の金額や理由の妥当性を第三者に対し、合理的に説明・立</t>
    </r>
    <r>
      <rPr>
        <sz val="9"/>
        <color theme="1"/>
        <rFont val="HGP創英角ｺﾞｼｯｸUB"/>
        <family val="3"/>
        <charset val="128"/>
      </rPr>
      <t>証</t>
    </r>
    <r>
      <rPr>
        <sz val="9"/>
        <color theme="1"/>
        <rFont val="ＭＳ Ｐゴシック"/>
        <family val="3"/>
        <charset val="128"/>
        <scheme val="minor"/>
      </rPr>
      <t>する必要があります。本書は、そのための資料として作成いただきます。</t>
    </r>
    <rPh sb="0" eb="2">
      <t>ゲンシ</t>
    </rPh>
    <rPh sb="3" eb="5">
      <t>コウキン</t>
    </rPh>
    <rPh sb="6" eb="8">
      <t>ウンヨウ</t>
    </rPh>
    <rPh sb="11" eb="14">
      <t>ジョセイキン</t>
    </rPh>
    <rPh sb="18" eb="21">
      <t>シンセイシャ</t>
    </rPh>
    <rPh sb="23" eb="25">
      <t>チョウタツ</t>
    </rPh>
    <rPh sb="26" eb="28">
      <t>キンガク</t>
    </rPh>
    <rPh sb="29" eb="31">
      <t>リユウ</t>
    </rPh>
    <rPh sb="32" eb="35">
      <t>ダトウセイ</t>
    </rPh>
    <rPh sb="36" eb="39">
      <t>ダイサンシャ</t>
    </rPh>
    <rPh sb="40" eb="41">
      <t>タイ</t>
    </rPh>
    <rPh sb="43" eb="46">
      <t>ゴウリテキ</t>
    </rPh>
    <rPh sb="47" eb="49">
      <t>セツメイ</t>
    </rPh>
    <rPh sb="50" eb="52">
      <t>リッショウ</t>
    </rPh>
    <rPh sb="54" eb="56">
      <t>ヒツヨウ</t>
    </rPh>
    <rPh sb="62" eb="64">
      <t>ホンショ</t>
    </rPh>
    <rPh sb="71" eb="73">
      <t>シリョウ</t>
    </rPh>
    <rPh sb="76" eb="78">
      <t>サクセイ</t>
    </rPh>
    <phoneticPr fontId="1"/>
  </si>
  <si>
    <t xml:space="preserve">助成事業に
要する経費
（税込）
</t>
    <rPh sb="0" eb="2">
      <t>ジョセイ</t>
    </rPh>
    <rPh sb="2" eb="4">
      <t>ジギョウ</t>
    </rPh>
    <rPh sb="6" eb="7">
      <t>ヨウ</t>
    </rPh>
    <phoneticPr fontId="7"/>
  </si>
  <si>
    <t>助成対象
経費(税抜)
【 A × B 】</t>
    <rPh sb="8" eb="10">
      <t>ゼイヌ</t>
    </rPh>
    <phoneticPr fontId="1"/>
  </si>
  <si>
    <t>単価(税抜)
【B】</t>
    <rPh sb="0" eb="2">
      <t>タンカ</t>
    </rPh>
    <rPh sb="3" eb="5">
      <t>ゼイヌキ</t>
    </rPh>
    <phoneticPr fontId="7"/>
  </si>
  <si>
    <t>複数見積書</t>
    <rPh sb="0" eb="5">
      <t>フクスウミツモリショ</t>
    </rPh>
    <phoneticPr fontId="1"/>
  </si>
  <si>
    <r>
      <rPr>
        <sz val="10"/>
        <rFont val="HGS創英角ｺﾞｼｯｸUB"/>
        <family val="3"/>
        <charset val="128"/>
      </rPr>
      <t>成果物の一部として構成</t>
    </r>
    <r>
      <rPr>
        <sz val="10"/>
        <rFont val="ＭＳ Ｐ明朝"/>
        <family val="1"/>
        <charset val="128"/>
      </rPr>
      <t>される部品、または、</t>
    </r>
    <r>
      <rPr>
        <sz val="10"/>
        <rFont val="HGS創英角ｺﾞｼｯｸUB"/>
        <family val="3"/>
        <charset val="128"/>
      </rPr>
      <t>組み込まれる部品</t>
    </r>
    <r>
      <rPr>
        <sz val="10"/>
        <rFont val="ＭＳ Ｐ明朝"/>
        <family val="1"/>
        <charset val="128"/>
      </rPr>
      <t>等は、</t>
    </r>
    <r>
      <rPr>
        <sz val="10"/>
        <rFont val="HGS創英角ｺﾞｼｯｸUB"/>
        <family val="3"/>
        <charset val="128"/>
      </rPr>
      <t>本経費区分に計上</t>
    </r>
    <r>
      <rPr>
        <sz val="10"/>
        <rFont val="ＭＳ Ｐ明朝"/>
        <family val="1"/>
        <charset val="128"/>
      </rPr>
      <t>してください。</t>
    </r>
    <rPh sb="0" eb="3">
      <t>セイカブツ</t>
    </rPh>
    <rPh sb="14" eb="16">
      <t>ブヒン</t>
    </rPh>
    <rPh sb="32" eb="33">
      <t>ホン</t>
    </rPh>
    <rPh sb="33" eb="37">
      <t>ケイヒクブン</t>
    </rPh>
    <phoneticPr fontId="1"/>
  </si>
  <si>
    <r>
      <rPr>
        <sz val="10"/>
        <rFont val="HGS創英角ｺﾞｼｯｸUB"/>
        <family val="3"/>
        <charset val="128"/>
      </rPr>
      <t>特注の部品</t>
    </r>
    <r>
      <rPr>
        <sz val="10"/>
        <rFont val="ＭＳ 明朝"/>
        <family val="1"/>
        <charset val="128"/>
      </rPr>
      <t>類等は本経費区分ではなく、</t>
    </r>
    <r>
      <rPr>
        <sz val="10"/>
        <rFont val="HGS創英角ｺﾞｼｯｸUB"/>
        <family val="3"/>
        <charset val="128"/>
      </rPr>
      <t>委託・外注費の経費区分に計上</t>
    </r>
    <r>
      <rPr>
        <sz val="10"/>
        <rFont val="ＭＳ 明朝"/>
        <family val="1"/>
        <charset val="128"/>
      </rPr>
      <t>してください。</t>
    </r>
    <rPh sb="8" eb="9">
      <t>ホン</t>
    </rPh>
    <rPh sb="9" eb="11">
      <t>ケイヒ</t>
    </rPh>
    <rPh sb="11" eb="13">
      <t>クブン</t>
    </rPh>
    <rPh sb="25" eb="29">
      <t>ケイヒクブン</t>
    </rPh>
    <phoneticPr fontId="1"/>
  </si>
  <si>
    <r>
      <rPr>
        <sz val="10"/>
        <rFont val="HGS創英角ｺﾞｼｯｸUB"/>
        <family val="3"/>
        <charset val="128"/>
      </rPr>
      <t>試作金型に係る経費</t>
    </r>
    <r>
      <rPr>
        <sz val="10"/>
        <rFont val="ＭＳ Ｐ明朝"/>
        <family val="1"/>
        <charset val="128"/>
      </rPr>
      <t>は本経費区分ではなく、</t>
    </r>
    <r>
      <rPr>
        <sz val="10"/>
        <rFont val="HGS創英角ｺﾞｼｯｸUB"/>
        <family val="3"/>
        <charset val="128"/>
      </rPr>
      <t>機械装置・工具器具費の経費区分に計上</t>
    </r>
    <r>
      <rPr>
        <sz val="10"/>
        <rFont val="ＭＳ Ｐ明朝"/>
        <family val="1"/>
        <charset val="128"/>
      </rPr>
      <t>してください。</t>
    </r>
    <rPh sb="0" eb="2">
      <t>シサク</t>
    </rPh>
    <rPh sb="2" eb="4">
      <t>カナガタ</t>
    </rPh>
    <rPh sb="5" eb="6">
      <t>カカワ</t>
    </rPh>
    <rPh sb="7" eb="9">
      <t>ケイヒ</t>
    </rPh>
    <rPh sb="10" eb="15">
      <t>ホンケイヒクブン</t>
    </rPh>
    <rPh sb="20" eb="22">
      <t>キカイ</t>
    </rPh>
    <rPh sb="22" eb="24">
      <t>ソウチ</t>
    </rPh>
    <rPh sb="25" eb="27">
      <t>コウグ</t>
    </rPh>
    <rPh sb="27" eb="29">
      <t>キグ</t>
    </rPh>
    <rPh sb="29" eb="30">
      <t>ヒ</t>
    </rPh>
    <rPh sb="31" eb="35">
      <t>ケイヒクブン</t>
    </rPh>
    <rPh sb="36" eb="38">
      <t>ケイジョウ</t>
    </rPh>
    <phoneticPr fontId="1"/>
  </si>
  <si>
    <r>
      <t>研究開発に直接必要な経費が対象です。</t>
    </r>
    <r>
      <rPr>
        <sz val="10"/>
        <rFont val="HGP創英角ｺﾞｼｯｸUB"/>
        <family val="3"/>
        <charset val="128"/>
      </rPr>
      <t>量産用経費</t>
    </r>
    <r>
      <rPr>
        <sz val="10"/>
        <rFont val="ＭＳ Ｐ明朝"/>
        <family val="1"/>
        <charset val="128"/>
      </rPr>
      <t>や</t>
    </r>
    <r>
      <rPr>
        <sz val="10"/>
        <rFont val="HGP創英角ｺﾞｼｯｸUB"/>
        <family val="3"/>
        <charset val="128"/>
      </rPr>
      <t>間接経費</t>
    </r>
    <r>
      <rPr>
        <sz val="10"/>
        <rFont val="ＭＳ Ｐ明朝"/>
        <family val="1"/>
        <charset val="128"/>
      </rPr>
      <t>(消費税、振込手数料、通信費、光熱費等)は対象外です。</t>
    </r>
    <phoneticPr fontId="7"/>
  </si>
  <si>
    <r>
      <t>期を設定した場合は、原則、</t>
    </r>
    <r>
      <rPr>
        <u/>
        <sz val="10"/>
        <rFont val="HGP創英角ｺﾞｼｯｸUB"/>
        <family val="3"/>
        <charset val="128"/>
      </rPr>
      <t>設定した各期の期間内で契約、取得、使用(履行)、支払いが完了した経費を助成対象</t>
    </r>
    <r>
      <rPr>
        <sz val="10"/>
        <rFont val="ＭＳ Ｐ明朝"/>
        <family val="1"/>
        <charset val="128"/>
      </rPr>
      <t>とします。</t>
    </r>
    <rPh sb="0" eb="1">
      <t>キ</t>
    </rPh>
    <rPh sb="2" eb="4">
      <t>セッテイ</t>
    </rPh>
    <rPh sb="6" eb="8">
      <t>バアイ</t>
    </rPh>
    <rPh sb="10" eb="12">
      <t>ゲンソク</t>
    </rPh>
    <rPh sb="13" eb="15">
      <t>セッテイ</t>
    </rPh>
    <rPh sb="17" eb="19">
      <t>カクキ</t>
    </rPh>
    <rPh sb="20" eb="23">
      <t>キカンナイ</t>
    </rPh>
    <rPh sb="24" eb="26">
      <t>ケイヤク</t>
    </rPh>
    <rPh sb="27" eb="29">
      <t>シュトク</t>
    </rPh>
    <rPh sb="30" eb="32">
      <t>シヨウ</t>
    </rPh>
    <rPh sb="33" eb="35">
      <t>リコウ</t>
    </rPh>
    <rPh sb="37" eb="39">
      <t>シハラ</t>
    </rPh>
    <rPh sb="41" eb="43">
      <t>カンリョウ</t>
    </rPh>
    <rPh sb="45" eb="47">
      <t>ケイヒ</t>
    </rPh>
    <rPh sb="48" eb="52">
      <t>ジョセイタイショウ</t>
    </rPh>
    <phoneticPr fontId="7"/>
  </si>
  <si>
    <r>
      <rPr>
        <sz val="10"/>
        <rFont val="HGP創英角ｺﾞｼｯｸUB"/>
        <family val="3"/>
        <charset val="128"/>
      </rPr>
      <t>期を設定しない場合</t>
    </r>
    <r>
      <rPr>
        <sz val="10"/>
        <rFont val="ＭＳ Ｐ明朝"/>
        <family val="1"/>
        <charset val="128"/>
      </rPr>
      <t>、</t>
    </r>
    <r>
      <rPr>
        <sz val="10"/>
        <rFont val="HGP創英角ｺﾞｼｯｸUB"/>
        <family val="3"/>
        <charset val="128"/>
      </rPr>
      <t>実施予定期</t>
    </r>
    <r>
      <rPr>
        <sz val="10"/>
        <rFont val="ＭＳ Ｐ明朝"/>
        <family val="1"/>
        <charset val="128"/>
      </rPr>
      <t>欄には　</t>
    </r>
    <r>
      <rPr>
        <sz val="11"/>
        <rFont val="ＭＳ Ｐ明朝"/>
        <family val="1"/>
        <charset val="128"/>
      </rPr>
      <t>「</t>
    </r>
    <r>
      <rPr>
        <sz val="11"/>
        <rFont val="HGP創英角ｺﾞｼｯｸUB"/>
        <family val="3"/>
        <charset val="128"/>
      </rPr>
      <t>1</t>
    </r>
    <r>
      <rPr>
        <sz val="11"/>
        <rFont val="ＭＳ Ｐ明朝"/>
        <family val="1"/>
        <charset val="128"/>
      </rPr>
      <t>」　</t>
    </r>
    <r>
      <rPr>
        <sz val="10"/>
        <rFont val="ＭＳ Ｐ明朝"/>
        <family val="1"/>
        <charset val="128"/>
      </rPr>
      <t>を記入してください。</t>
    </r>
    <rPh sb="0" eb="1">
      <t>キ</t>
    </rPh>
    <rPh sb="2" eb="4">
      <t>セッテイ</t>
    </rPh>
    <rPh sb="7" eb="9">
      <t>バアイ</t>
    </rPh>
    <rPh sb="10" eb="12">
      <t>ジッシ</t>
    </rPh>
    <rPh sb="12" eb="14">
      <t>ヨテイ</t>
    </rPh>
    <rPh sb="14" eb="15">
      <t>キ</t>
    </rPh>
    <rPh sb="15" eb="16">
      <t>ラン</t>
    </rPh>
    <rPh sb="24" eb="26">
      <t>キニュウ</t>
    </rPh>
    <phoneticPr fontId="7"/>
  </si>
  <si>
    <t>各費用において行が足りない場合は、新たな行を挿入して作成してください（ページが切れないよう、調整してください）。</t>
    <rPh sb="0" eb="1">
      <t>カク</t>
    </rPh>
    <rPh sb="1" eb="3">
      <t>ヒヨウ</t>
    </rPh>
    <rPh sb="7" eb="8">
      <t>ギョウ</t>
    </rPh>
    <rPh sb="9" eb="10">
      <t>タ</t>
    </rPh>
    <rPh sb="13" eb="15">
      <t>バアイ</t>
    </rPh>
    <rPh sb="17" eb="18">
      <t>アラ</t>
    </rPh>
    <rPh sb="20" eb="21">
      <t>ギョウ</t>
    </rPh>
    <rPh sb="22" eb="24">
      <t>ソウニュウ</t>
    </rPh>
    <rPh sb="26" eb="28">
      <t>サクセイ</t>
    </rPh>
    <rPh sb="39" eb="40">
      <t>キ</t>
    </rPh>
    <rPh sb="46" eb="48">
      <t>チョウセイ</t>
    </rPh>
    <phoneticPr fontId="7"/>
  </si>
  <si>
    <t>数
量
【A】</t>
    <rPh sb="0" eb="1">
      <t>カズ</t>
    </rPh>
    <rPh sb="2" eb="3">
      <t>リョウ</t>
    </rPh>
    <phoneticPr fontId="7"/>
  </si>
  <si>
    <t xml:space="preserve">単
位
</t>
    <rPh sb="0" eb="1">
      <t>タン</t>
    </rPh>
    <rPh sb="2" eb="3">
      <t>イ</t>
    </rPh>
    <phoneticPr fontId="1"/>
  </si>
  <si>
    <t>単価(税抜)
【B】</t>
    <rPh sb="0" eb="2">
      <t>タンカ</t>
    </rPh>
    <rPh sb="3" eb="5">
      <t>ゼイヌキ</t>
    </rPh>
    <phoneticPr fontId="7"/>
  </si>
  <si>
    <r>
      <t xml:space="preserve">委託・外注先
名称
</t>
    </r>
    <r>
      <rPr>
        <sz val="9"/>
        <rFont val="ＭＳ Ｐゴシック"/>
        <family val="3"/>
        <charset val="128"/>
        <scheme val="major"/>
      </rPr>
      <t>※未定の場合、申請時点の候補先を</t>
    </r>
    <r>
      <rPr>
        <sz val="9"/>
        <rFont val="HGS創英角ｺﾞｼｯｸUB"/>
        <family val="3"/>
        <charset val="128"/>
      </rPr>
      <t>下線表示</t>
    </r>
    <rPh sb="0" eb="2">
      <t>イタク</t>
    </rPh>
    <rPh sb="3" eb="6">
      <t>ガイチュウサキ</t>
    </rPh>
    <rPh sb="7" eb="9">
      <t>メイショウ</t>
    </rPh>
    <rPh sb="12" eb="14">
      <t>ミテイ</t>
    </rPh>
    <rPh sb="15" eb="17">
      <t>バアイ</t>
    </rPh>
    <rPh sb="18" eb="20">
      <t>シンセイ</t>
    </rPh>
    <rPh sb="20" eb="22">
      <t>ジテン</t>
    </rPh>
    <rPh sb="23" eb="26">
      <t>コウホサキ</t>
    </rPh>
    <rPh sb="27" eb="29">
      <t>カセン</t>
    </rPh>
    <rPh sb="29" eb="31">
      <t>ヒョウジ</t>
    </rPh>
    <phoneticPr fontId="7"/>
  </si>
  <si>
    <t>（１）経費区分別内訳</t>
    <phoneticPr fontId="7"/>
  </si>
  <si>
    <r>
      <rPr>
        <b/>
        <sz val="11"/>
        <rFont val="ＭＳ ゴシック"/>
        <family val="3"/>
        <charset val="128"/>
      </rPr>
      <t>（１）</t>
    </r>
    <r>
      <rPr>
        <b/>
        <sz val="11"/>
        <rFont val="ＭＳ Ｐゴシック"/>
        <family val="3"/>
        <charset val="128"/>
      </rPr>
      <t>原材料・副資材費</t>
    </r>
    <phoneticPr fontId="7"/>
  </si>
  <si>
    <t>（２）機械装置・工具器具費</t>
    <rPh sb="3" eb="5">
      <t>キカイ</t>
    </rPh>
    <rPh sb="5" eb="7">
      <t>ソウチ</t>
    </rPh>
    <rPh sb="8" eb="12">
      <t>コウグキグ</t>
    </rPh>
    <phoneticPr fontId="7"/>
  </si>
  <si>
    <t>（３）委託・外注費</t>
    <rPh sb="3" eb="5">
      <t>イタク</t>
    </rPh>
    <rPh sb="6" eb="9">
      <t>ガイチュウヒ</t>
    </rPh>
    <phoneticPr fontId="7"/>
  </si>
  <si>
    <t>（４）専門家指導費</t>
    <rPh sb="3" eb="6">
      <t>センモンカ</t>
    </rPh>
    <rPh sb="6" eb="8">
      <t>シドウ</t>
    </rPh>
    <rPh sb="8" eb="9">
      <t>ヒ</t>
    </rPh>
    <phoneticPr fontId="7"/>
  </si>
  <si>
    <t>（５）直接人件費</t>
    <rPh sb="3" eb="8">
      <t>チョクセツジンケンヒ</t>
    </rPh>
    <phoneticPr fontId="7"/>
  </si>
  <si>
    <t xml:space="preserve">助成事業に
要する経費
（税込）
</t>
    <rPh sb="0" eb="2">
      <t>ジョセイ</t>
    </rPh>
    <rPh sb="2" eb="4">
      <t>ジギョウ</t>
    </rPh>
    <rPh sb="6" eb="7">
      <t>ヨウ</t>
    </rPh>
    <phoneticPr fontId="7"/>
  </si>
  <si>
    <t>助成対象
経費(税抜)
【 A × B 】</t>
    <rPh sb="8" eb="10">
      <t>ゼイヌ</t>
    </rPh>
    <phoneticPr fontId="1"/>
  </si>
  <si>
    <t>指導者名称</t>
    <rPh sb="0" eb="3">
      <t>シドウシャ</t>
    </rPh>
    <rPh sb="3" eb="5">
      <t>メイショウ</t>
    </rPh>
    <phoneticPr fontId="7"/>
  </si>
  <si>
    <t>本助成事業の開発に直接寄与する
技術指導の 内容</t>
    <rPh sb="0" eb="5">
      <t>ホンジョセイジギョウ</t>
    </rPh>
    <rPh sb="6" eb="8">
      <t>カイハツ</t>
    </rPh>
    <rPh sb="9" eb="11">
      <t>チョクセツ</t>
    </rPh>
    <rPh sb="11" eb="13">
      <t>キヨ</t>
    </rPh>
    <rPh sb="16" eb="18">
      <t>ギジュツ</t>
    </rPh>
    <rPh sb="18" eb="20">
      <t>シドウ</t>
    </rPh>
    <rPh sb="22" eb="23">
      <t>ウチ</t>
    </rPh>
    <rPh sb="23" eb="24">
      <t>カタチ</t>
    </rPh>
    <phoneticPr fontId="2"/>
  </si>
  <si>
    <t>（２）依頼予定先</t>
    <rPh sb="3" eb="7">
      <t>イライヨテイ</t>
    </rPh>
    <rPh sb="7" eb="8">
      <t>サキ</t>
    </rPh>
    <phoneticPr fontId="1"/>
  </si>
  <si>
    <t>（１）調達内容</t>
    <rPh sb="3" eb="5">
      <t>チョウタツ</t>
    </rPh>
    <rPh sb="5" eb="7">
      <t>ナイヨウ</t>
    </rPh>
    <phoneticPr fontId="1"/>
  </si>
  <si>
    <t>（１）依頼内容</t>
    <rPh sb="3" eb="5">
      <t>イライ</t>
    </rPh>
    <rPh sb="5" eb="7">
      <t>ナイヨウ</t>
    </rPh>
    <phoneticPr fontId="1"/>
  </si>
  <si>
    <t>依頼内容</t>
    <rPh sb="0" eb="4">
      <t>イライナイヨウ</t>
    </rPh>
    <phoneticPr fontId="7"/>
  </si>
  <si>
    <t>依頼先名称</t>
    <rPh sb="0" eb="3">
      <t>イライサキ</t>
    </rPh>
    <rPh sb="3" eb="5">
      <t>メイショウ</t>
    </rPh>
    <phoneticPr fontId="7"/>
  </si>
  <si>
    <r>
      <t>原資が公金で運用される助成金のため、</t>
    </r>
    <r>
      <rPr>
        <sz val="9"/>
        <color theme="1"/>
        <rFont val="HGP創英角ｺﾞｼｯｸUB"/>
        <family val="3"/>
        <charset val="128"/>
      </rPr>
      <t>申請者は委託・外注の実施</t>
    </r>
    <r>
      <rPr>
        <sz val="9"/>
        <color theme="1"/>
        <rFont val="ＭＳ Ｐゴシック"/>
        <family val="3"/>
        <charset val="128"/>
        <scheme val="minor"/>
      </rPr>
      <t>又は</t>
    </r>
    <r>
      <rPr>
        <sz val="9"/>
        <color theme="1"/>
        <rFont val="HGP創英角ｺﾞｼｯｸUB"/>
        <family val="3"/>
        <charset val="128"/>
      </rPr>
      <t>専門家指導の意義、金額の妥当性等を第三者に対し、合理的に説明・立証</t>
    </r>
    <r>
      <rPr>
        <sz val="9"/>
        <color theme="1"/>
        <rFont val="ＭＳ Ｐゴシック"/>
        <family val="3"/>
        <charset val="128"/>
        <scheme val="minor"/>
      </rPr>
      <t>する必要があります。本書は、そのための資料となります。</t>
    </r>
    <rPh sb="0" eb="2">
      <t>ゲンシ</t>
    </rPh>
    <rPh sb="3" eb="5">
      <t>コウキン</t>
    </rPh>
    <rPh sb="6" eb="8">
      <t>ウンヨウ</t>
    </rPh>
    <rPh sb="11" eb="14">
      <t>ジョセイキン</t>
    </rPh>
    <rPh sb="18" eb="21">
      <t>シンセイシャ</t>
    </rPh>
    <rPh sb="22" eb="24">
      <t>イタク</t>
    </rPh>
    <rPh sb="25" eb="27">
      <t>ガイチュウ</t>
    </rPh>
    <rPh sb="28" eb="30">
      <t>ジッシ</t>
    </rPh>
    <rPh sb="30" eb="31">
      <t>マタ</t>
    </rPh>
    <rPh sb="32" eb="35">
      <t>センモンカ</t>
    </rPh>
    <rPh sb="35" eb="37">
      <t>シドウ</t>
    </rPh>
    <rPh sb="38" eb="40">
      <t>イギ</t>
    </rPh>
    <rPh sb="41" eb="43">
      <t>キンガク</t>
    </rPh>
    <rPh sb="44" eb="47">
      <t>ダトウセイ</t>
    </rPh>
    <rPh sb="47" eb="48">
      <t>トウ</t>
    </rPh>
    <rPh sb="49" eb="52">
      <t>ダイサンシャ</t>
    </rPh>
    <rPh sb="53" eb="54">
      <t>タイ</t>
    </rPh>
    <rPh sb="56" eb="59">
      <t>ゴウリテキ</t>
    </rPh>
    <rPh sb="60" eb="62">
      <t>セツメイ</t>
    </rPh>
    <rPh sb="63" eb="65">
      <t>リッショウ</t>
    </rPh>
    <rPh sb="67" eb="69">
      <t>ヒツヨウ</t>
    </rPh>
    <rPh sb="75" eb="77">
      <t>ホンショ</t>
    </rPh>
    <rPh sb="84" eb="86">
      <t>シリョウ</t>
    </rPh>
    <phoneticPr fontId="1"/>
  </si>
  <si>
    <r>
      <rPr>
        <sz val="9"/>
        <color theme="1"/>
        <rFont val="HGP創英角ｺﾞｼｯｸUB"/>
        <family val="3"/>
        <charset val="128"/>
      </rPr>
      <t>助成対象経費が税抜１００万円以上</t>
    </r>
    <r>
      <rPr>
        <sz val="9"/>
        <color theme="1"/>
        <rFont val="ＭＳ Ｐゴシック"/>
        <family val="3"/>
        <charset val="128"/>
        <scheme val="minor"/>
      </rPr>
      <t>の費用番号のものは</t>
    </r>
    <r>
      <rPr>
        <sz val="9"/>
        <color theme="1"/>
        <rFont val="HGS創英角ｺﾞｼｯｸUB"/>
        <family val="3"/>
        <charset val="128"/>
      </rPr>
      <t>２社以上の見積書の提出</t>
    </r>
    <r>
      <rPr>
        <sz val="9"/>
        <color theme="1"/>
        <rFont val="ＭＳ Ｐゴシック"/>
        <family val="3"/>
        <charset val="128"/>
        <scheme val="minor"/>
      </rPr>
      <t>が必要です。</t>
    </r>
    <rPh sb="0" eb="6">
      <t>ジョ</t>
    </rPh>
    <rPh sb="34" eb="36">
      <t>テイシュツ</t>
    </rPh>
    <phoneticPr fontId="1"/>
  </si>
  <si>
    <t>（３）当該依頼先を選定した理由</t>
    <rPh sb="3" eb="8">
      <t>トウガイイライサキ</t>
    </rPh>
    <rPh sb="9" eb="11">
      <t>センテイ</t>
    </rPh>
    <rPh sb="13" eb="15">
      <t>リユウ</t>
    </rPh>
    <phoneticPr fontId="1"/>
  </si>
  <si>
    <t>依頼先として相応しい実績</t>
    <rPh sb="0" eb="2">
      <t>イライ</t>
    </rPh>
    <rPh sb="2" eb="3">
      <t>サキ</t>
    </rPh>
    <rPh sb="6" eb="8">
      <t>フサワ</t>
    </rPh>
    <rPh sb="10" eb="12">
      <t>ジッセキ</t>
    </rPh>
    <phoneticPr fontId="1"/>
  </si>
  <si>
    <t>依頼先として相応しい経歴</t>
    <rPh sb="0" eb="2">
      <t>イライ</t>
    </rPh>
    <rPh sb="2" eb="3">
      <t>サキ</t>
    </rPh>
    <rPh sb="6" eb="8">
      <t>フサワ</t>
    </rPh>
    <rPh sb="10" eb="12">
      <t>ケイレキ</t>
    </rPh>
    <phoneticPr fontId="1"/>
  </si>
  <si>
    <t>２社見積書の入手が困難な理由</t>
    <rPh sb="4" eb="5">
      <t>ショ</t>
    </rPh>
    <phoneticPr fontId="1"/>
  </si>
  <si>
    <t>２社目見積額</t>
    <rPh sb="1" eb="2">
      <t>シャ</t>
    </rPh>
    <rPh sb="2" eb="3">
      <t>メ</t>
    </rPh>
    <rPh sb="3" eb="6">
      <t>ミツモリガク</t>
    </rPh>
    <phoneticPr fontId="7"/>
  </si>
  <si>
    <t>その他：
実績・経歴以外の選定理由</t>
    <rPh sb="2" eb="3">
      <t>タ</t>
    </rPh>
    <rPh sb="5" eb="7">
      <t>ジッセキ</t>
    </rPh>
    <rPh sb="8" eb="10">
      <t>ケイレキ</t>
    </rPh>
    <rPh sb="10" eb="12">
      <t>イガイ</t>
    </rPh>
    <rPh sb="13" eb="15">
      <t>センテイ</t>
    </rPh>
    <rPh sb="15" eb="17">
      <t>リユウ</t>
    </rPh>
    <phoneticPr fontId="1"/>
  </si>
  <si>
    <t>「期」</t>
    <rPh sb="1" eb="2">
      <t>キ</t>
    </rPh>
    <phoneticPr fontId="7"/>
  </si>
  <si>
    <t>契約締結時期</t>
    <rPh sb="0" eb="4">
      <t>ケイヤクテイケツ</t>
    </rPh>
    <rPh sb="4" eb="6">
      <t>ジキ</t>
    </rPh>
    <phoneticPr fontId="1"/>
  </si>
  <si>
    <t>依頼内容に関するＵＲＬ</t>
    <rPh sb="5" eb="6">
      <t>カン</t>
    </rPh>
    <phoneticPr fontId="1"/>
  </si>
  <si>
    <t>依頼予定先</t>
    <rPh sb="0" eb="2">
      <t>イライ</t>
    </rPh>
    <rPh sb="2" eb="5">
      <t>ヨテイサキ</t>
    </rPh>
    <phoneticPr fontId="7"/>
  </si>
  <si>
    <t>従事時間
【B】</t>
    <rPh sb="0" eb="2">
      <t>ジュウジ</t>
    </rPh>
    <rPh sb="2" eb="4">
      <t>ジカン</t>
    </rPh>
    <phoneticPr fontId="1"/>
  </si>
  <si>
    <t>時間単価
【A】</t>
    <rPh sb="0" eb="2">
      <t>ジカン</t>
    </rPh>
    <rPh sb="2" eb="4">
      <t>タンカ</t>
    </rPh>
    <phoneticPr fontId="1"/>
  </si>
  <si>
    <t>助成
対象経費
【A×B】</t>
    <rPh sb="0" eb="2">
      <t>ジョセイ</t>
    </rPh>
    <rPh sb="3" eb="5">
      <t>タイショウ</t>
    </rPh>
    <rPh sb="5" eb="7">
      <t>ケイヒ</t>
    </rPh>
    <phoneticPr fontId="1"/>
  </si>
  <si>
    <t>※「Ⅲ １(1)「期」の設定と各「期」の実施期間の設定」で設定した期の長さから期ごとの限度額を自動算出しています。</t>
    <phoneticPr fontId="1"/>
  </si>
  <si>
    <t>依頼先名称</t>
    <rPh sb="0" eb="3">
      <t>イライサキサキ</t>
    </rPh>
    <rPh sb="3" eb="5">
      <t>メイショウ</t>
    </rPh>
    <phoneticPr fontId="7"/>
  </si>
  <si>
    <t>規格等認証・登録計画書</t>
    <phoneticPr fontId="7"/>
  </si>
  <si>
    <r>
      <rPr>
        <sz val="9"/>
        <color theme="1"/>
        <rFont val="HGS創英角ｺﾞｼｯｸUB"/>
        <family val="3"/>
        <charset val="128"/>
      </rPr>
      <t>１つの費用番号につき１枚の本書</t>
    </r>
    <r>
      <rPr>
        <sz val="9"/>
        <color theme="1"/>
        <rFont val="ＭＳ Ｐゴシック"/>
        <family val="3"/>
        <charset val="128"/>
        <scheme val="minor"/>
      </rPr>
      <t>を作成ください。 複数必要な場合、シートを複製ください。</t>
    </r>
    <rPh sb="13" eb="14">
      <t>ホン</t>
    </rPh>
    <phoneticPr fontId="1"/>
  </si>
  <si>
    <r>
      <rPr>
        <sz val="9"/>
        <color theme="1"/>
        <rFont val="HGP創英角ｺﾞｼｯｸUB"/>
        <family val="3"/>
        <charset val="128"/>
      </rPr>
      <t>（３）委託・外注費</t>
    </r>
    <r>
      <rPr>
        <sz val="9"/>
        <color theme="1"/>
        <rFont val="ＭＳ Ｐゴシック"/>
        <family val="3"/>
        <charset val="128"/>
        <scheme val="minor"/>
      </rPr>
      <t>、</t>
    </r>
    <r>
      <rPr>
        <sz val="9"/>
        <color theme="0" tint="-0.14999847407452621"/>
        <rFont val="HGP創英角ｺﾞｼｯｸUB"/>
        <family val="3"/>
        <charset val="128"/>
      </rPr>
      <t>（４）専門家指導費</t>
    </r>
    <r>
      <rPr>
        <sz val="9"/>
        <color theme="0" tint="-0.14999847407452621"/>
        <rFont val="ＭＳ Ｐゴシック"/>
        <family val="3"/>
        <charset val="128"/>
        <scheme val="minor"/>
      </rPr>
      <t>　</t>
    </r>
    <r>
      <rPr>
        <sz val="9"/>
        <color theme="1"/>
        <rFont val="ＭＳ Ｐゴシック"/>
        <family val="3"/>
        <charset val="128"/>
        <scheme val="minor"/>
      </rPr>
      <t>に記載した</t>
    </r>
    <r>
      <rPr>
        <sz val="9"/>
        <color theme="1"/>
        <rFont val="HGP創英角ｺﾞｼｯｸUB"/>
        <family val="3"/>
        <charset val="128"/>
      </rPr>
      <t>全て</t>
    </r>
    <r>
      <rPr>
        <sz val="9"/>
        <color theme="1"/>
        <rFont val="ＭＳ Ｐゴシック"/>
        <family val="3"/>
        <charset val="128"/>
        <scheme val="minor"/>
      </rPr>
      <t>の費用番号が対象です。</t>
    </r>
    <rPh sb="21" eb="23">
      <t>キサイ</t>
    </rPh>
    <rPh sb="25" eb="26">
      <t>スベ</t>
    </rPh>
    <rPh sb="28" eb="32">
      <t>ヒヨウバンゴウ</t>
    </rPh>
    <rPh sb="33" eb="35">
      <t>タイショウ</t>
    </rPh>
    <phoneticPr fontId="1"/>
  </si>
  <si>
    <r>
      <rPr>
        <sz val="9"/>
        <color theme="0" tint="-0.14999847407452621"/>
        <rFont val="HGP創英角ｺﾞｼｯｸUB"/>
        <family val="3"/>
        <charset val="128"/>
      </rPr>
      <t>（３）委託・外注費</t>
    </r>
    <r>
      <rPr>
        <sz val="9"/>
        <color theme="0" tint="-0.14999847407452621"/>
        <rFont val="ＭＳ Ｐゴシック"/>
        <family val="3"/>
        <charset val="128"/>
        <scheme val="minor"/>
      </rPr>
      <t>、</t>
    </r>
    <r>
      <rPr>
        <sz val="9"/>
        <color theme="1"/>
        <rFont val="HGP創英角ｺﾞｼｯｸUB"/>
        <family val="3"/>
        <charset val="128"/>
      </rPr>
      <t>（４）専門家指導費</t>
    </r>
    <r>
      <rPr>
        <sz val="9"/>
        <color theme="1"/>
        <rFont val="ＭＳ Ｐゴシック"/>
        <family val="3"/>
        <charset val="128"/>
        <scheme val="minor"/>
      </rPr>
      <t>　に記載した</t>
    </r>
    <r>
      <rPr>
        <sz val="9"/>
        <color theme="1"/>
        <rFont val="HGP創英角ｺﾞｼｯｸUB"/>
        <family val="3"/>
        <charset val="128"/>
      </rPr>
      <t>全て</t>
    </r>
    <r>
      <rPr>
        <sz val="9"/>
        <color theme="1"/>
        <rFont val="ＭＳ Ｐゴシック"/>
        <family val="3"/>
        <charset val="128"/>
        <scheme val="minor"/>
      </rPr>
      <t>の費用番号が対象です。</t>
    </r>
    <rPh sb="21" eb="23">
      <t>キサイ</t>
    </rPh>
    <rPh sb="25" eb="26">
      <t>スベ</t>
    </rPh>
    <rPh sb="28" eb="32">
      <t>ヒヨウバンゴウ</t>
    </rPh>
    <rPh sb="33" eb="35">
      <t>タイショウ</t>
    </rPh>
    <phoneticPr fontId="1"/>
  </si>
  <si>
    <r>
      <rPr>
        <sz val="9"/>
        <color theme="1"/>
        <rFont val="HGP創英角ｺﾞｼｯｸUB"/>
        <family val="3"/>
        <charset val="128"/>
      </rPr>
      <t>（２）機械装置・工具器具費に</t>
    </r>
    <r>
      <rPr>
        <sz val="9"/>
        <color theme="1"/>
        <rFont val="ＭＳ Ｐゴシック"/>
        <family val="3"/>
        <charset val="128"/>
        <scheme val="minor"/>
      </rPr>
      <t>記載した費用番号のうち、</t>
    </r>
    <r>
      <rPr>
        <sz val="9"/>
        <color theme="1"/>
        <rFont val="HGS創英角ｺﾞｼｯｸUB"/>
        <family val="3"/>
        <charset val="128"/>
      </rPr>
      <t>助成対象経費</t>
    </r>
    <r>
      <rPr>
        <sz val="9"/>
        <color theme="1"/>
        <rFont val="ＭＳ Ｐゴシック"/>
        <family val="3"/>
        <charset val="128"/>
        <scheme val="minor"/>
      </rPr>
      <t>が</t>
    </r>
    <r>
      <rPr>
        <sz val="9"/>
        <color theme="1"/>
        <rFont val="HGS創英角ｺﾞｼｯｸUB"/>
        <family val="3"/>
        <charset val="128"/>
      </rPr>
      <t>税抜１００万円以上</t>
    </r>
    <r>
      <rPr>
        <sz val="9"/>
        <color theme="1"/>
        <rFont val="ＭＳ Ｐゴシック"/>
        <family val="3"/>
        <charset val="128"/>
      </rPr>
      <t xml:space="preserve"> </t>
    </r>
    <r>
      <rPr>
        <sz val="9"/>
        <color theme="1"/>
        <rFont val="ＭＳ Ｐゴシック"/>
        <family val="3"/>
        <charset val="128"/>
        <scheme val="minor"/>
      </rPr>
      <t>のもの。</t>
    </r>
    <rPh sb="14" eb="16">
      <t>キサイ</t>
    </rPh>
    <rPh sb="18" eb="22">
      <t>ヒヨウバンゴウ</t>
    </rPh>
    <phoneticPr fontId="1"/>
  </si>
  <si>
    <r>
      <rPr>
        <sz val="9"/>
        <color theme="1"/>
        <rFont val="HGP創英角ｺﾞｼｯｸUB"/>
        <family val="3"/>
        <charset val="128"/>
      </rPr>
      <t>（６）規格等認証・登録費</t>
    </r>
    <r>
      <rPr>
        <sz val="9"/>
        <color theme="1"/>
        <rFont val="ＭＳ Ｐゴシック"/>
        <family val="3"/>
        <charset val="128"/>
        <scheme val="minor"/>
      </rPr>
      <t>　に記載した</t>
    </r>
    <r>
      <rPr>
        <sz val="9"/>
        <color theme="1"/>
        <rFont val="HGP創英角ｺﾞｼｯｸUB"/>
        <family val="3"/>
        <charset val="128"/>
      </rPr>
      <t>全て</t>
    </r>
    <r>
      <rPr>
        <sz val="9"/>
        <color theme="1"/>
        <rFont val="ＭＳ Ｐゴシック"/>
        <family val="3"/>
        <charset val="128"/>
        <scheme val="minor"/>
      </rPr>
      <t>の費用番号が対象です。</t>
    </r>
    <rPh sb="14" eb="16">
      <t>キサイ</t>
    </rPh>
    <rPh sb="18" eb="19">
      <t>スベ</t>
    </rPh>
    <rPh sb="21" eb="25">
      <t>ヒヨウバンゴウ</t>
    </rPh>
    <rPh sb="26" eb="28">
      <t>タイショウ</t>
    </rPh>
    <phoneticPr fontId="1"/>
  </si>
  <si>
    <r>
      <t>原資が公金で運用される助成金のため、</t>
    </r>
    <r>
      <rPr>
        <sz val="9"/>
        <color theme="1"/>
        <rFont val="HGP創英角ｺﾞｼｯｸUB"/>
        <family val="3"/>
        <charset val="128"/>
      </rPr>
      <t>申請者は本件を依頼する意義。依頼金額等の妥当性等を第三者に対し、合理的に説明・立証</t>
    </r>
    <r>
      <rPr>
        <sz val="9"/>
        <color theme="1"/>
        <rFont val="ＭＳ Ｐゴシック"/>
        <family val="3"/>
        <charset val="128"/>
        <scheme val="minor"/>
      </rPr>
      <t>する必要があります。本書は、そのための資料となります。</t>
    </r>
    <rPh sb="0" eb="2">
      <t>ゲンシ</t>
    </rPh>
    <rPh sb="3" eb="5">
      <t>コウキン</t>
    </rPh>
    <rPh sb="6" eb="8">
      <t>ウンヨウ</t>
    </rPh>
    <rPh sb="11" eb="14">
      <t>ジョセイキン</t>
    </rPh>
    <rPh sb="18" eb="21">
      <t>シンセイシャ</t>
    </rPh>
    <rPh sb="22" eb="24">
      <t>ホンケン</t>
    </rPh>
    <rPh sb="25" eb="27">
      <t>イライ</t>
    </rPh>
    <rPh sb="29" eb="31">
      <t>イギ</t>
    </rPh>
    <rPh sb="32" eb="34">
      <t>イライ</t>
    </rPh>
    <rPh sb="34" eb="36">
      <t>キンガク</t>
    </rPh>
    <rPh sb="36" eb="37">
      <t>トウ</t>
    </rPh>
    <rPh sb="38" eb="41">
      <t>ダトウセイ</t>
    </rPh>
    <rPh sb="41" eb="42">
      <t>トウ</t>
    </rPh>
    <rPh sb="43" eb="46">
      <t>ダイサンシャ</t>
    </rPh>
    <rPh sb="47" eb="48">
      <t>タイ</t>
    </rPh>
    <rPh sb="50" eb="53">
      <t>ゴウリテキ</t>
    </rPh>
    <rPh sb="54" eb="56">
      <t>セツメイ</t>
    </rPh>
    <rPh sb="57" eb="59">
      <t>リッショウ</t>
    </rPh>
    <rPh sb="61" eb="63">
      <t>ヒツヨウ</t>
    </rPh>
    <rPh sb="69" eb="71">
      <t>ホンショ</t>
    </rPh>
    <rPh sb="78" eb="80">
      <t>シリョウ</t>
    </rPh>
    <phoneticPr fontId="1"/>
  </si>
  <si>
    <t>助成対象
経費(税抜)
【 A × B 】</t>
    <phoneticPr fontId="1"/>
  </si>
  <si>
    <t>単価(税抜)
【B】</t>
    <rPh sb="0" eb="2">
      <t>タンカ</t>
    </rPh>
    <rPh sb="3" eb="5">
      <t>ゼイヌ</t>
    </rPh>
    <phoneticPr fontId="7"/>
  </si>
  <si>
    <t>数量
【A】</t>
    <rPh sb="0" eb="1">
      <t>カズ</t>
    </rPh>
    <rPh sb="1" eb="2">
      <t>リョウ</t>
    </rPh>
    <phoneticPr fontId="7"/>
  </si>
  <si>
    <t xml:space="preserve">単位
</t>
    <rPh sb="0" eb="2">
      <t>タンイ</t>
    </rPh>
    <phoneticPr fontId="1"/>
  </si>
  <si>
    <t>単価(税抜)
【B】</t>
    <rPh sb="0" eb="2">
      <t>タンカ</t>
    </rPh>
    <rPh sb="3" eb="5">
      <t>ゼイヌ</t>
    </rPh>
    <phoneticPr fontId="7"/>
  </si>
  <si>
    <t>助成対象
経費(税抜)
【A×B】</t>
    <rPh sb="8" eb="10">
      <t>ゼイヌ</t>
    </rPh>
    <phoneticPr fontId="7"/>
  </si>
  <si>
    <t>（１０）その他助成対象外経費</t>
    <rPh sb="6" eb="7">
      <t>タ</t>
    </rPh>
    <phoneticPr fontId="7"/>
  </si>
  <si>
    <t>（９）広告費</t>
    <rPh sb="3" eb="6">
      <t>コウコクヒ</t>
    </rPh>
    <phoneticPr fontId="7"/>
  </si>
  <si>
    <t>（８）展示会等参加費</t>
    <rPh sb="3" eb="6">
      <t>テンジカイ</t>
    </rPh>
    <rPh sb="6" eb="7">
      <t>トウ</t>
    </rPh>
    <rPh sb="7" eb="10">
      <t>サンカヒ</t>
    </rPh>
    <phoneticPr fontId="7"/>
  </si>
  <si>
    <t>（７）産業財産権出願・導入費</t>
    <phoneticPr fontId="7"/>
  </si>
  <si>
    <t>開催期間、
会場</t>
    <phoneticPr fontId="7"/>
  </si>
  <si>
    <t>単価(税込)
【Ｂ】</t>
    <rPh sb="0" eb="2">
      <t>タンカ</t>
    </rPh>
    <rPh sb="3" eb="5">
      <t>ゼイコミ</t>
    </rPh>
    <phoneticPr fontId="7"/>
  </si>
  <si>
    <t>委託・外注、専門家指導計画書</t>
    <phoneticPr fontId="1"/>
  </si>
  <si>
    <t>□　委託・外注費
☑　専門家指導</t>
    <rPh sb="2" eb="4">
      <t>イタク</t>
    </rPh>
    <rPh sb="5" eb="7">
      <t>ガイチュウ</t>
    </rPh>
    <rPh sb="7" eb="8">
      <t>ヒ</t>
    </rPh>
    <rPh sb="11" eb="16">
      <t>センモンカシドウ</t>
    </rPh>
    <phoneticPr fontId="1"/>
  </si>
  <si>
    <t>☑　委託・外注費
□　専門家指導</t>
    <rPh sb="2" eb="4">
      <t>イタク</t>
    </rPh>
    <rPh sb="5" eb="7">
      <t>ガイチュウ</t>
    </rPh>
    <rPh sb="7" eb="8">
      <t>ヒ</t>
    </rPh>
    <rPh sb="11" eb="16">
      <t>センモンカシドウ</t>
    </rPh>
    <phoneticPr fontId="1"/>
  </si>
  <si>
    <t>（６）規格等認証・登録費</t>
    <rPh sb="3" eb="5">
      <t>キカク</t>
    </rPh>
    <rPh sb="5" eb="6">
      <t>トウ</t>
    </rPh>
    <rPh sb="6" eb="8">
      <t>ニンショウ</t>
    </rPh>
    <rPh sb="9" eb="11">
      <t>トウロク</t>
    </rPh>
    <rPh sb="11" eb="12">
      <t>ヒ</t>
    </rPh>
    <phoneticPr fontId="7"/>
  </si>
  <si>
    <t>（４）　自社のプロモーション活動　（助成事業完了後）</t>
    <rPh sb="4" eb="6">
      <t>ジシャ</t>
    </rPh>
    <rPh sb="14" eb="16">
      <t>カツドウ</t>
    </rPh>
    <rPh sb="18" eb="22">
      <t>ジョセイジギョウ</t>
    </rPh>
    <rPh sb="22" eb="25">
      <t>カンリョウゴ</t>
    </rPh>
    <phoneticPr fontId="1"/>
  </si>
  <si>
    <t>（１）　主たる連携先の概要</t>
    <rPh sb="4" eb="5">
      <t>シュ</t>
    </rPh>
    <rPh sb="7" eb="9">
      <t>レンケイ</t>
    </rPh>
    <rPh sb="9" eb="10">
      <t>サキ</t>
    </rPh>
    <rPh sb="11" eb="13">
      <t>ガイヨウ</t>
    </rPh>
    <phoneticPr fontId="1"/>
  </si>
  <si>
    <t>その他求められる特徴</t>
    <rPh sb="2" eb="3">
      <t>タ</t>
    </rPh>
    <rPh sb="3" eb="4">
      <t>モト</t>
    </rPh>
    <rPh sb="8" eb="10">
      <t>トクチョウ</t>
    </rPh>
    <phoneticPr fontId="1"/>
  </si>
  <si>
    <t>(３)　成果物=</t>
    <rPh sb="4" eb="7">
      <t>セイカブツ</t>
    </rPh>
    <phoneticPr fontId="1"/>
  </si>
  <si>
    <t>①
②</t>
    <phoneticPr fontId="1"/>
  </si>
  <si>
    <t>　(1)　名称　
　(2)　代表者名
　(3)　本社所在地</t>
    <rPh sb="5" eb="7">
      <t>メイショウ</t>
    </rPh>
    <rPh sb="14" eb="18">
      <t>ダイヒョウシャメイ</t>
    </rPh>
    <rPh sb="24" eb="26">
      <t>ホンシャ</t>
    </rPh>
    <rPh sb="26" eb="29">
      <t>ショザイチ</t>
    </rPh>
    <phoneticPr fontId="1"/>
  </si>
  <si>
    <t>選択してください</t>
    <rPh sb="0" eb="2">
      <t>センタク</t>
    </rPh>
    <phoneticPr fontId="1"/>
  </si>
  <si>
    <t>最も該当するテーマ番号</t>
    <rPh sb="0" eb="1">
      <t>モット</t>
    </rPh>
    <rPh sb="2" eb="4">
      <t>ガイトウ</t>
    </rPh>
    <rPh sb="9" eb="11">
      <t>バンゴウ</t>
    </rPh>
    <phoneticPr fontId="1"/>
  </si>
  <si>
    <t>イノベーションマップ上の開発支援テーマ</t>
    <rPh sb="10" eb="11">
      <t>ジョウ</t>
    </rPh>
    <rPh sb="12" eb="14">
      <t>カイハツ</t>
    </rPh>
    <rPh sb="14" eb="16">
      <t>シエン</t>
    </rPh>
    <phoneticPr fontId="1"/>
  </si>
  <si>
    <t>東京が抱える都市課題とその解決方法の方向性</t>
    <rPh sb="0" eb="2">
      <t>トウキョウ</t>
    </rPh>
    <rPh sb="3" eb="4">
      <t>カカ</t>
    </rPh>
    <rPh sb="6" eb="10">
      <t>トシカダイ</t>
    </rPh>
    <rPh sb="13" eb="15">
      <t>カイケツ</t>
    </rPh>
    <rPh sb="15" eb="17">
      <t>ホウホウ</t>
    </rPh>
    <rPh sb="18" eb="21">
      <t>ホウコウセイ</t>
    </rPh>
    <phoneticPr fontId="1"/>
  </si>
  <si>
    <t>※交付決定時、採択事業者においては、本欄に準じた内容が公社ホームページにて一般公開されます。</t>
    <rPh sb="18" eb="19">
      <t>ホン</t>
    </rPh>
    <rPh sb="19" eb="20">
      <t>ラン</t>
    </rPh>
    <rPh sb="21" eb="22">
      <t>ジュン</t>
    </rPh>
    <rPh sb="24" eb="26">
      <t>ナイヨウ</t>
    </rPh>
    <phoneticPr fontId="1"/>
  </si>
  <si>
    <t>※交付決定時、採択事業者においては、「申請テーマ」が公社ホームページにて一般公開されます。</t>
    <rPh sb="1" eb="6">
      <t>コウフケッテイジ</t>
    </rPh>
    <rPh sb="7" eb="12">
      <t>サイタクジギョウシャ</t>
    </rPh>
    <rPh sb="19" eb="21">
      <t>シンセイ</t>
    </rPh>
    <rPh sb="26" eb="28">
      <t>コウシャ</t>
    </rPh>
    <rPh sb="36" eb="38">
      <t>イッパン</t>
    </rPh>
    <rPh sb="38" eb="40">
      <t>コウカイ</t>
    </rPh>
    <phoneticPr fontId="1"/>
  </si>
  <si>
    <t>-</t>
  </si>
  <si>
    <t>自社</t>
    <rPh sb="0" eb="2">
      <t>ジシャ</t>
    </rPh>
    <phoneticPr fontId="1"/>
  </si>
  <si>
    <t>既存人材(即戦力)</t>
    <rPh sb="0" eb="2">
      <t>キゾン</t>
    </rPh>
    <rPh sb="2" eb="4">
      <t>ジンザイ</t>
    </rPh>
    <rPh sb="5" eb="8">
      <t>ソクセンリョク</t>
    </rPh>
    <phoneticPr fontId="1"/>
  </si>
  <si>
    <t>既存人材(要育成)</t>
    <rPh sb="0" eb="2">
      <t>キゾン</t>
    </rPh>
    <rPh sb="2" eb="4">
      <t>ジンザイ</t>
    </rPh>
    <rPh sb="5" eb="6">
      <t>ヨウ</t>
    </rPh>
    <rPh sb="6" eb="8">
      <t>イクセイ</t>
    </rPh>
    <phoneticPr fontId="1"/>
  </si>
  <si>
    <t>即戦力を採用</t>
    <rPh sb="0" eb="3">
      <t>ソクセンリョク</t>
    </rPh>
    <rPh sb="4" eb="6">
      <t>サイヨウ</t>
    </rPh>
    <phoneticPr fontId="1"/>
  </si>
  <si>
    <t>複数より選定中</t>
    <rPh sb="0" eb="2">
      <t>フクスウ</t>
    </rPh>
    <rPh sb="4" eb="6">
      <t>センテイ</t>
    </rPh>
    <rPh sb="6" eb="7">
      <t>チュウ</t>
    </rPh>
    <phoneticPr fontId="1"/>
  </si>
  <si>
    <t>候補先の一社</t>
    <rPh sb="0" eb="3">
      <t>コウホサキ</t>
    </rPh>
    <rPh sb="4" eb="6">
      <t>イッシャ</t>
    </rPh>
    <phoneticPr fontId="1"/>
  </si>
  <si>
    <t>打診中（見込有）</t>
    <rPh sb="0" eb="3">
      <t>ダシンチュウ</t>
    </rPh>
    <rPh sb="4" eb="6">
      <t>ミコ</t>
    </rPh>
    <rPh sb="6" eb="7">
      <t>ア</t>
    </rPh>
    <phoneticPr fontId="1"/>
  </si>
  <si>
    <t>連携承諾済</t>
    <rPh sb="0" eb="2">
      <t>レンケイ</t>
    </rPh>
    <rPh sb="2" eb="4">
      <t>ショウダク</t>
    </rPh>
    <rPh sb="4" eb="5">
      <t>ズ</t>
    </rPh>
    <phoneticPr fontId="1"/>
  </si>
  <si>
    <t>社員採用・育成</t>
    <rPh sb="0" eb="2">
      <t>シャイン</t>
    </rPh>
    <rPh sb="2" eb="4">
      <t>サイヨウ</t>
    </rPh>
    <rPh sb="5" eb="7">
      <t>イクセイ</t>
    </rPh>
    <phoneticPr fontId="1"/>
  </si>
  <si>
    <t>体制確保の状況</t>
    <rPh sb="0" eb="2">
      <t>タイセイ</t>
    </rPh>
    <rPh sb="2" eb="4">
      <t>カクホ</t>
    </rPh>
    <rPh sb="5" eb="7">
      <t>ジョウキョウ</t>
    </rPh>
    <phoneticPr fontId="1"/>
  </si>
  <si>
    <t>（５）　その他　継続的な事業化に向けて必要となる取り組み</t>
    <rPh sb="6" eb="7">
      <t>タ</t>
    </rPh>
    <rPh sb="8" eb="11">
      <t>ケイゾクテキ</t>
    </rPh>
    <rPh sb="12" eb="15">
      <t>ジギョウカ</t>
    </rPh>
    <rPh sb="16" eb="17">
      <t>ム</t>
    </rPh>
    <rPh sb="19" eb="21">
      <t>ヒツヨウ</t>
    </rPh>
    <rPh sb="24" eb="25">
      <t>ト</t>
    </rPh>
    <rPh sb="26" eb="27">
      <t>ク</t>
    </rPh>
    <phoneticPr fontId="1"/>
  </si>
  <si>
    <t>資金調達面</t>
    <rPh sb="0" eb="2">
      <t>シキン</t>
    </rPh>
    <rPh sb="2" eb="4">
      <t>チョウタツ</t>
    </rPh>
    <rPh sb="4" eb="5">
      <t>メン</t>
    </rPh>
    <phoneticPr fontId="1"/>
  </si>
  <si>
    <t>供給面</t>
    <rPh sb="0" eb="2">
      <t>キョウキュウ</t>
    </rPh>
    <rPh sb="2" eb="3">
      <t>メン</t>
    </rPh>
    <phoneticPr fontId="1"/>
  </si>
  <si>
    <t>資金調達の候補先</t>
    <rPh sb="0" eb="2">
      <t>シキン</t>
    </rPh>
    <rPh sb="2" eb="4">
      <t>チョウタツ</t>
    </rPh>
    <rPh sb="5" eb="7">
      <t>コウホ</t>
    </rPh>
    <rPh sb="7" eb="8">
      <t>サキ</t>
    </rPh>
    <phoneticPr fontId="1"/>
  </si>
  <si>
    <t>供給上の取り組みの内容</t>
    <rPh sb="0" eb="3">
      <t>キョウキュウジョウ</t>
    </rPh>
    <rPh sb="4" eb="5">
      <t>ト</t>
    </rPh>
    <rPh sb="6" eb="7">
      <t>ク</t>
    </rPh>
    <rPh sb="9" eb="11">
      <t>ナイヨウ</t>
    </rPh>
    <phoneticPr fontId="1"/>
  </si>
  <si>
    <t>既存の取引先</t>
    <rPh sb="0" eb="2">
      <t>キゾン</t>
    </rPh>
    <rPh sb="3" eb="6">
      <t>トリヒキサキ</t>
    </rPh>
    <phoneticPr fontId="1"/>
  </si>
  <si>
    <t>新たな取引先</t>
    <rPh sb="0" eb="1">
      <t>アラ</t>
    </rPh>
    <rPh sb="3" eb="6">
      <t>トリヒキサキ</t>
    </rPh>
    <phoneticPr fontId="1"/>
  </si>
  <si>
    <t>取引はないが面識あり</t>
    <rPh sb="0" eb="2">
      <t>トリヒキ</t>
    </rPh>
    <rPh sb="6" eb="8">
      <t>メンシキ</t>
    </rPh>
    <phoneticPr fontId="1"/>
  </si>
  <si>
    <t>全く新規の相手方</t>
    <rPh sb="0" eb="1">
      <t>マッタ</t>
    </rPh>
    <rPh sb="2" eb="4">
      <t>シンキ</t>
    </rPh>
    <rPh sb="5" eb="8">
      <t>アイテガタ</t>
    </rPh>
    <phoneticPr fontId="1"/>
  </si>
  <si>
    <t>実施主体</t>
    <rPh sb="0" eb="4">
      <t>ジッシシュタイ</t>
    </rPh>
    <phoneticPr fontId="1"/>
  </si>
  <si>
    <t>実施主体の名称</t>
    <rPh sb="0" eb="4">
      <t>ジッシシュタイ</t>
    </rPh>
    <rPh sb="5" eb="7">
      <t>メイショウ</t>
    </rPh>
    <phoneticPr fontId="1"/>
  </si>
  <si>
    <t>主たる連携先</t>
    <rPh sb="0" eb="1">
      <t>シュ</t>
    </rPh>
    <rPh sb="3" eb="6">
      <t>レンケイサキ</t>
    </rPh>
    <phoneticPr fontId="1"/>
  </si>
  <si>
    <t>～</t>
  </si>
  <si>
    <t>1/2</t>
    <phoneticPr fontId="1"/>
  </si>
  <si>
    <t>2/3</t>
    <phoneticPr fontId="1"/>
  </si>
  <si>
    <r>
      <rPr>
        <b/>
        <sz val="9"/>
        <color theme="1"/>
        <rFont val="HGP創英角ｺﾞｼｯｸUB"/>
        <family val="3"/>
        <charset val="128"/>
      </rPr>
      <t>➣</t>
    </r>
    <r>
      <rPr>
        <sz val="9"/>
        <color theme="1"/>
        <rFont val="ＭＳ Ｐゴシック"/>
        <family val="3"/>
        <charset val="128"/>
        <scheme val="minor"/>
      </rPr>
      <t xml:space="preserve">記載例…委-1、原-1・2
</t>
    </r>
    <r>
      <rPr>
        <b/>
        <sz val="9"/>
        <color theme="1"/>
        <rFont val="HGP創英角ｺﾞｼｯｸUB"/>
        <family val="3"/>
        <charset val="128"/>
      </rPr>
      <t>➣</t>
    </r>
    <r>
      <rPr>
        <sz val="9"/>
        <color theme="1"/>
        <rFont val="ＭＳ Ｐゴシック"/>
        <family val="3"/>
        <charset val="128"/>
        <scheme val="minor"/>
      </rPr>
      <t>複数の費用が含まれる作業の場合、費用番号も複数記載ください</t>
    </r>
    <rPh sb="1" eb="4">
      <t>キサイレイ</t>
    </rPh>
    <rPh sb="9" eb="10">
      <t>ハラ</t>
    </rPh>
    <rPh sb="16" eb="18">
      <t>フクスウ</t>
    </rPh>
    <rPh sb="19" eb="21">
      <t>ヒヨウ</t>
    </rPh>
    <rPh sb="22" eb="23">
      <t>フク</t>
    </rPh>
    <rPh sb="26" eb="28">
      <t>サギョウ</t>
    </rPh>
    <rPh sb="29" eb="31">
      <t>バアイ</t>
    </rPh>
    <rPh sb="32" eb="36">
      <t>ヒヨウバンゴウ</t>
    </rPh>
    <rPh sb="37" eb="39">
      <t>フクスウ</t>
    </rPh>
    <rPh sb="39" eb="41">
      <t>キサイ</t>
    </rPh>
    <phoneticPr fontId="1"/>
  </si>
  <si>
    <t>費用番号</t>
    <rPh sb="0" eb="4">
      <t>ヒヨウバンゴウ</t>
    </rPh>
    <phoneticPr fontId="1"/>
  </si>
  <si>
    <t>実施時期</t>
    <rPh sb="0" eb="4">
      <t>ジッシジキ</t>
    </rPh>
    <phoneticPr fontId="1"/>
  </si>
  <si>
    <t>作業項目</t>
    <rPh sb="0" eb="2">
      <t>サギョウ</t>
    </rPh>
    <rPh sb="2" eb="4">
      <t>コウモク</t>
    </rPh>
    <phoneticPr fontId="1"/>
  </si>
  <si>
    <t>大まかな工程</t>
    <rPh sb="0" eb="1">
      <t>オオ</t>
    </rPh>
    <rPh sb="4" eb="6">
      <t>コウテイ</t>
    </rPh>
    <phoneticPr fontId="1"/>
  </si>
  <si>
    <r>
      <rPr>
        <sz val="10"/>
        <color theme="1"/>
        <rFont val="HGP創英角ｺﾞｼｯｸUB"/>
        <family val="3"/>
        <charset val="128"/>
      </rPr>
      <t>着手
時期</t>
    </r>
    <r>
      <rPr>
        <sz val="10"/>
        <color theme="1"/>
        <rFont val="ＭＳ Ｐゴシック"/>
        <family val="3"/>
        <charset val="128"/>
        <scheme val="minor"/>
      </rPr>
      <t xml:space="preserve">
</t>
    </r>
    <r>
      <rPr>
        <sz val="3"/>
        <color theme="1"/>
        <rFont val="ＭＳ Ｐゴシック"/>
        <family val="3"/>
        <charset val="128"/>
        <scheme val="minor"/>
      </rPr>
      <t xml:space="preserve">
</t>
    </r>
    <r>
      <rPr>
        <sz val="10"/>
        <color theme="1"/>
        <rFont val="ＭＳ Ｐゴシック"/>
        <family val="3"/>
        <charset val="128"/>
        <scheme val="minor"/>
      </rPr>
      <t xml:space="preserve">と
</t>
    </r>
    <r>
      <rPr>
        <sz val="3"/>
        <color theme="1"/>
        <rFont val="ＭＳ Ｐゴシック"/>
        <family val="3"/>
        <charset val="128"/>
        <scheme val="minor"/>
      </rPr>
      <t xml:space="preserve">
</t>
    </r>
    <r>
      <rPr>
        <sz val="10"/>
        <color theme="1"/>
        <rFont val="HGP創英角ｺﾞｼｯｸUB"/>
        <family val="3"/>
        <charset val="128"/>
      </rPr>
      <t>助成
対象
期間</t>
    </r>
    <r>
      <rPr>
        <sz val="10"/>
        <color theme="1"/>
        <rFont val="ＭＳ Ｐゴシック"/>
        <family val="3"/>
        <charset val="128"/>
        <scheme val="minor"/>
      </rPr>
      <t xml:space="preserve">
</t>
    </r>
    <rPh sb="10" eb="12">
      <t>ジョセイ</t>
    </rPh>
    <rPh sb="13" eb="15">
      <t>タイショウ</t>
    </rPh>
    <rPh sb="16" eb="18">
      <t>キカン</t>
    </rPh>
    <phoneticPr fontId="1"/>
  </si>
  <si>
    <t>事業開始
年月日(西暦)</t>
    <rPh sb="0" eb="4">
      <t>ジギョウカイシ</t>
    </rPh>
    <rPh sb="5" eb="8">
      <t>ネンガッピ</t>
    </rPh>
    <rPh sb="9" eb="11">
      <t>セイレキ</t>
    </rPh>
    <phoneticPr fontId="1"/>
  </si>
  <si>
    <r>
      <rPr>
        <sz val="11"/>
        <rFont val="ＭＳ Ｐゴシック"/>
        <family val="3"/>
        <charset val="128"/>
        <scheme val="minor"/>
      </rPr>
      <t xml:space="preserve">1 </t>
    </r>
    <r>
      <rPr>
        <sz val="9"/>
        <rFont val="ＭＳ Ｐゴシック"/>
        <family val="3"/>
        <charset val="128"/>
        <scheme val="minor"/>
      </rPr>
      <t>法人　</t>
    </r>
    <r>
      <rPr>
        <sz val="11"/>
        <rFont val="ＭＳ Ｐゴシック"/>
        <family val="3"/>
        <charset val="128"/>
        <scheme val="minor"/>
      </rPr>
      <t xml:space="preserve">2 </t>
    </r>
    <r>
      <rPr>
        <sz val="9"/>
        <rFont val="ＭＳ Ｐゴシック"/>
        <family val="3"/>
        <charset val="128"/>
        <scheme val="minor"/>
      </rPr>
      <t>個人事業者　</t>
    </r>
    <r>
      <rPr>
        <sz val="11"/>
        <rFont val="ＭＳ Ｐゴシック"/>
        <family val="3"/>
        <charset val="128"/>
        <scheme val="minor"/>
      </rPr>
      <t xml:space="preserve">3 </t>
    </r>
    <r>
      <rPr>
        <sz val="9"/>
        <rFont val="ＭＳ Ｐゴシック"/>
        <family val="3"/>
        <charset val="128"/>
        <scheme val="minor"/>
      </rPr>
      <t>創業予定者</t>
    </r>
    <rPh sb="2" eb="4">
      <t>ホウジン</t>
    </rPh>
    <rPh sb="7" eb="12">
      <t>コジンジギョウシャ</t>
    </rPh>
    <rPh sb="15" eb="20">
      <t>ソウギョウヨテイシャ</t>
    </rPh>
    <phoneticPr fontId="1"/>
  </si>
  <si>
    <t>大企業の
出資割合</t>
    <rPh sb="0" eb="1">
      <t>ダイ</t>
    </rPh>
    <rPh sb="1" eb="3">
      <t>キギョウ</t>
    </rPh>
    <rPh sb="5" eb="7">
      <t>シュッシ</t>
    </rPh>
    <rPh sb="7" eb="9">
      <t>ワリアイ</t>
    </rPh>
    <phoneticPr fontId="1"/>
  </si>
  <si>
    <t>うち大企業からの出資額</t>
    <rPh sb="2" eb="5">
      <t>ダイキギョウ</t>
    </rPh>
    <rPh sb="8" eb="10">
      <t>シュッシ</t>
    </rPh>
    <rPh sb="10" eb="11">
      <t>ガク</t>
    </rPh>
    <phoneticPr fontId="1"/>
  </si>
  <si>
    <t>自社WEBサイト</t>
    <phoneticPr fontId="1"/>
  </si>
  <si>
    <t>使用形態</t>
  </si>
  <si>
    <t>TEL</t>
    <phoneticPr fontId="1"/>
  </si>
  <si>
    <t>所 在 地</t>
    <rPh sb="0" eb="1">
      <t>ジョ</t>
    </rPh>
    <rPh sb="1" eb="2">
      <t>バショ</t>
    </rPh>
    <rPh sb="2" eb="3">
      <t>ザイ</t>
    </rPh>
    <rPh sb="4" eb="5">
      <t>チ</t>
    </rPh>
    <phoneticPr fontId="1"/>
  </si>
  <si>
    <t>山梨県</t>
    <rPh sb="0" eb="3">
      <t>ヤマナシケン</t>
    </rPh>
    <phoneticPr fontId="1"/>
  </si>
  <si>
    <t>１都６県である</t>
    <rPh sb="1" eb="2">
      <t>ト</t>
    </rPh>
    <rPh sb="3" eb="4">
      <t>ケン</t>
    </rPh>
    <phoneticPr fontId="1"/>
  </si>
  <si>
    <t>選択してください</t>
    <rPh sb="0" eb="2">
      <t>センタク</t>
    </rPh>
    <phoneticPr fontId="1"/>
  </si>
  <si>
    <t>所在</t>
    <rPh sb="0" eb="2">
      <t>ショザイ</t>
    </rPh>
    <phoneticPr fontId="1"/>
  </si>
  <si>
    <t>東京都</t>
    <rPh sb="0" eb="3">
      <t>トウキョウト</t>
    </rPh>
    <phoneticPr fontId="1"/>
  </si>
  <si>
    <r>
      <rPr>
        <sz val="8"/>
        <rFont val="ＭＳ Ｐゴシック"/>
        <family val="3"/>
        <charset val="128"/>
        <scheme val="minor"/>
      </rPr>
      <t>申請事業者の形態</t>
    </r>
    <r>
      <rPr>
        <sz val="9"/>
        <rFont val="ＭＳ Ｐゴシック"/>
        <family val="3"/>
        <charset val="128"/>
        <scheme val="minor"/>
      </rPr>
      <t xml:space="preserve">
※基準日時点</t>
    </r>
    <rPh sb="0" eb="5">
      <t>シンセイジギョウシャ</t>
    </rPh>
    <rPh sb="6" eb="8">
      <t>ケイタイ</t>
    </rPh>
    <rPh sb="10" eb="13">
      <t>キジュンビ</t>
    </rPh>
    <rPh sb="13" eb="15">
      <t>ジテン</t>
    </rPh>
    <phoneticPr fontId="1"/>
  </si>
  <si>
    <t>直近
２年間
の業績</t>
    <rPh sb="4" eb="6">
      <t>ネンカン</t>
    </rPh>
    <rPh sb="8" eb="10">
      <t>ギョウセキ</t>
    </rPh>
    <phoneticPr fontId="1"/>
  </si>
  <si>
    <t>うち正社員</t>
    <rPh sb="2" eb="5">
      <t>セイシャイン</t>
    </rPh>
    <phoneticPr fontId="1"/>
  </si>
  <si>
    <t>,</t>
    <phoneticPr fontId="1"/>
  </si>
  <si>
    <t>同意します</t>
    <rPh sb="0" eb="2">
      <t>ドウイ</t>
    </rPh>
    <phoneticPr fontId="1"/>
  </si>
  <si>
    <t>直近の賃借契約終了日</t>
    <rPh sb="0" eb="2">
      <t>チョッキン</t>
    </rPh>
    <rPh sb="3" eb="5">
      <t>チンシャク</t>
    </rPh>
    <rPh sb="5" eb="7">
      <t>ケイヤク</t>
    </rPh>
    <rPh sb="7" eb="9">
      <t>シュウリョウ</t>
    </rPh>
    <phoneticPr fontId="1"/>
  </si>
  <si>
    <t>その後
の予定</t>
    <rPh sb="2" eb="3">
      <t>ゴ</t>
    </rPh>
    <rPh sb="5" eb="7">
      <t>ヨテイ</t>
    </rPh>
    <phoneticPr fontId="1"/>
  </si>
  <si>
    <t>同所で契約更新見込</t>
    <rPh sb="0" eb="2">
      <t>ドウショ</t>
    </rPh>
    <rPh sb="3" eb="5">
      <t>ケイヤク</t>
    </rPh>
    <rPh sb="5" eb="7">
      <t>コウシン</t>
    </rPh>
    <rPh sb="7" eb="9">
      <t>ミコ</t>
    </rPh>
    <phoneticPr fontId="1"/>
  </si>
  <si>
    <t>別の場所へ移転見込</t>
    <rPh sb="0" eb="1">
      <t>ベツ</t>
    </rPh>
    <rPh sb="2" eb="4">
      <t>バショ</t>
    </rPh>
    <rPh sb="5" eb="7">
      <t>イテン</t>
    </rPh>
    <rPh sb="7" eb="9">
      <t>ミコミ</t>
    </rPh>
    <phoneticPr fontId="1"/>
  </si>
  <si>
    <t>今後のことは未定</t>
    <rPh sb="0" eb="2">
      <t>コンゴ</t>
    </rPh>
    <rPh sb="6" eb="8">
      <t>ミテイ</t>
    </rPh>
    <phoneticPr fontId="1"/>
  </si>
  <si>
    <r>
      <t>事業完了時は、</t>
    </r>
    <r>
      <rPr>
        <sz val="8"/>
        <color theme="1"/>
        <rFont val="HGP創英角ｺﾞｼｯｸUB"/>
        <family val="3"/>
        <charset val="128"/>
      </rPr>
      <t>【補１】</t>
    </r>
    <r>
      <rPr>
        <sz val="8"/>
        <color theme="1"/>
        <rFont val="ＭＳ Ｐゴシック"/>
        <family val="3"/>
        <charset val="128"/>
        <scheme val="minor"/>
      </rPr>
      <t>のとおり、本実施場所にて検査を受けることについて</t>
    </r>
    <rPh sb="0" eb="5">
      <t>ジギョウカンリョウジ</t>
    </rPh>
    <rPh sb="8" eb="9">
      <t>ホ</t>
    </rPh>
    <rPh sb="16" eb="17">
      <t>ホン</t>
    </rPh>
    <rPh sb="17" eb="21">
      <t>ジッシバショ</t>
    </rPh>
    <rPh sb="23" eb="25">
      <t>ケンサ</t>
    </rPh>
    <rPh sb="26" eb="27">
      <t>ウ</t>
    </rPh>
    <phoneticPr fontId="1"/>
  </si>
  <si>
    <r>
      <t>２-２ 本事業</t>
    </r>
    <r>
      <rPr>
        <b/>
        <sz val="12"/>
        <rFont val="ＭＳ Ｐゴシック"/>
        <family val="3"/>
        <charset val="128"/>
        <scheme val="major"/>
      </rPr>
      <t>の実施場所</t>
    </r>
    <rPh sb="4" eb="5">
      <t>ホン</t>
    </rPh>
    <rPh sb="5" eb="7">
      <t>ジギョウ</t>
    </rPh>
    <rPh sb="8" eb="10">
      <t>ジッシ</t>
    </rPh>
    <rPh sb="10" eb="12">
      <t>バショ</t>
    </rPh>
    <phoneticPr fontId="1"/>
  </si>
  <si>
    <t>２-１　本事業に係る申請者概要</t>
    <rPh sb="4" eb="5">
      <t>ホン</t>
    </rPh>
    <rPh sb="5" eb="7">
      <t>ジギョウ</t>
    </rPh>
    <rPh sb="8" eb="9">
      <t>カカ</t>
    </rPh>
    <rPh sb="10" eb="13">
      <t>シンセイシャ</t>
    </rPh>
    <rPh sb="13" eb="15">
      <t>ガイヨウ</t>
    </rPh>
    <phoneticPr fontId="1"/>
  </si>
  <si>
    <r>
      <rPr>
        <sz val="8"/>
        <rFont val="HGP創英角ｺﾞｼｯｸUB"/>
        <family val="3"/>
        <charset val="128"/>
      </rPr>
      <t>補①　本事業の実施拠点として、</t>
    </r>
    <r>
      <rPr>
        <sz val="8"/>
        <rFont val="ＭＳ Ｐゴシック"/>
        <family val="3"/>
        <charset val="128"/>
        <scheme val="minor"/>
      </rPr>
      <t>事業中に取得した</t>
    </r>
    <r>
      <rPr>
        <sz val="8"/>
        <rFont val="HGP創英角ｺﾞｼｯｸUB"/>
        <family val="3"/>
        <charset val="128"/>
      </rPr>
      <t>財産</t>
    </r>
    <r>
      <rPr>
        <sz val="8"/>
        <rFont val="ＭＳ Ｐゴシック"/>
        <family val="3"/>
        <charset val="128"/>
        <scheme val="minor"/>
      </rPr>
      <t>（機械装置等を含む）や開発した</t>
    </r>
    <r>
      <rPr>
        <sz val="8"/>
        <rFont val="HGP創英角ｺﾞｼｯｸUB"/>
        <family val="3"/>
        <charset val="128"/>
      </rPr>
      <t>研究開発
　　　　物</t>
    </r>
    <r>
      <rPr>
        <sz val="8"/>
        <rFont val="ＭＳ Ｐゴシック"/>
        <family val="3"/>
        <charset val="128"/>
        <scheme val="minor"/>
      </rPr>
      <t>（=</t>
    </r>
    <r>
      <rPr>
        <sz val="8"/>
        <rFont val="HGP創英角ｺﾞｼｯｸUB"/>
        <family val="3"/>
        <charset val="128"/>
      </rPr>
      <t>成果物</t>
    </r>
    <r>
      <rPr>
        <sz val="8"/>
        <rFont val="ＭＳ Ｐゴシック"/>
        <family val="3"/>
        <charset val="128"/>
        <scheme val="minor"/>
      </rPr>
      <t>）について、事業完了時、</t>
    </r>
    <r>
      <rPr>
        <sz val="8"/>
        <rFont val="HGP創英角ｺﾞｼｯｸUB"/>
        <family val="3"/>
        <charset val="128"/>
      </rPr>
      <t>公社が同所を訪問し、実際の動作等を検査</t>
    </r>
    <r>
      <rPr>
        <sz val="8"/>
        <rFont val="ＭＳ Ｐゴシック"/>
        <family val="3"/>
        <charset val="128"/>
        <scheme val="minor"/>
      </rPr>
      <t>します。</t>
    </r>
    <r>
      <rPr>
        <sz val="8"/>
        <rFont val="HGP創英角ｺﾞｼｯｸUB"/>
        <family val="3"/>
        <charset val="128"/>
      </rPr>
      <t xml:space="preserve">
補②　</t>
    </r>
    <r>
      <rPr>
        <sz val="8"/>
        <rFont val="ＭＳ Ｐゴシック"/>
        <family val="3"/>
        <charset val="128"/>
        <scheme val="minor"/>
      </rPr>
      <t>借り上げを含む自社施設のみとし、他社の事業所等を指定することはできません。</t>
    </r>
    <rPh sb="0" eb="1">
      <t>ホ</t>
    </rPh>
    <rPh sb="3" eb="4">
      <t>ホン</t>
    </rPh>
    <rPh sb="9" eb="11">
      <t>キョテン</t>
    </rPh>
    <rPh sb="19" eb="21">
      <t>シュトク</t>
    </rPh>
    <rPh sb="30" eb="31">
      <t>ナド</t>
    </rPh>
    <rPh sb="36" eb="38">
      <t>カイハツ</t>
    </rPh>
    <rPh sb="49" eb="50">
      <t>ブツ</t>
    </rPh>
    <rPh sb="52" eb="55">
      <t>セイカブツ</t>
    </rPh>
    <rPh sb="67" eb="69">
      <t>コウシャ</t>
    </rPh>
    <rPh sb="70" eb="72">
      <t>ドウショ</t>
    </rPh>
    <rPh sb="77" eb="79">
      <t>ジッサイ</t>
    </rPh>
    <rPh sb="80" eb="82">
      <t>ドウサ</t>
    </rPh>
    <rPh sb="82" eb="83">
      <t>トウ</t>
    </rPh>
    <rPh sb="84" eb="86">
      <t>ケンサ</t>
    </rPh>
    <rPh sb="94" eb="95">
      <t>カ</t>
    </rPh>
    <rPh sb="96" eb="97">
      <t>ア</t>
    </rPh>
    <rPh sb="99" eb="100">
      <t>フク</t>
    </rPh>
    <rPh sb="101" eb="103">
      <t>ジシャ</t>
    </rPh>
    <rPh sb="110" eb="112">
      <t>タシャ</t>
    </rPh>
    <rPh sb="116" eb="117">
      <t>トウ</t>
    </rPh>
    <phoneticPr fontId="1"/>
  </si>
  <si>
    <t>成果物のキャッチフレーズ(30字以内)</t>
    <rPh sb="0" eb="3">
      <t>セイカブツ</t>
    </rPh>
    <phoneticPr fontId="1"/>
  </si>
  <si>
    <t>本店所在地と、本事業の「連絡先所在地」は同一か</t>
    <rPh sb="0" eb="2">
      <t>ホンテン</t>
    </rPh>
    <rPh sb="2" eb="5">
      <t>ショザイチ</t>
    </rPh>
    <rPh sb="7" eb="8">
      <t>ホン</t>
    </rPh>
    <rPh sb="8" eb="10">
      <t>ジギョウ</t>
    </rPh>
    <rPh sb="12" eb="14">
      <t>レンラク</t>
    </rPh>
    <rPh sb="14" eb="15">
      <t>サキ</t>
    </rPh>
    <rPh sb="15" eb="17">
      <t>ショザイ</t>
    </rPh>
    <rPh sb="17" eb="18">
      <t>チ</t>
    </rPh>
    <rPh sb="20" eb="22">
      <t>ドウイツ</t>
    </rPh>
    <phoneticPr fontId="1"/>
  </si>
  <si>
    <t>本事業との重複関係</t>
    <rPh sb="0" eb="1">
      <t>ホン</t>
    </rPh>
    <rPh sb="1" eb="3">
      <t>ジギョウ</t>
    </rPh>
    <rPh sb="5" eb="7">
      <t>チョウフク</t>
    </rPh>
    <rPh sb="7" eb="9">
      <t>カンケイ</t>
    </rPh>
    <phoneticPr fontId="1"/>
  </si>
  <si>
    <r>
      <t xml:space="preserve">４ </t>
    </r>
    <r>
      <rPr>
        <b/>
        <sz val="12"/>
        <color theme="1"/>
        <rFont val="ＭＳ Ｐゴシック"/>
        <family val="3"/>
        <charset val="128"/>
        <scheme val="major"/>
      </rPr>
      <t>補助事業・助成事業の申請状況　　　</t>
    </r>
    <r>
      <rPr>
        <sz val="10"/>
        <color theme="1"/>
        <rFont val="HGP創英角ｺﾞｼｯｸUB"/>
        <family val="3"/>
        <charset val="128"/>
      </rPr>
      <t>【基準日】　本年8月1日　</t>
    </r>
    <rPh sb="2" eb="4">
      <t>ホジョ</t>
    </rPh>
    <rPh sb="4" eb="6">
      <t>ジギョウ</t>
    </rPh>
    <rPh sb="7" eb="9">
      <t>ジョセイ</t>
    </rPh>
    <rPh sb="9" eb="11">
      <t>ジギョウ</t>
    </rPh>
    <rPh sb="12" eb="14">
      <t>シンセイ</t>
    </rPh>
    <rPh sb="14" eb="16">
      <t>ジョウキョウ</t>
    </rPh>
    <rPh sb="20" eb="23">
      <t>キジュンビ</t>
    </rPh>
    <rPh sb="25" eb="27">
      <t>ホンネン</t>
    </rPh>
    <rPh sb="28" eb="29">
      <t>ガツ</t>
    </rPh>
    <rPh sb="30" eb="31">
      <t>ヒ</t>
    </rPh>
    <phoneticPr fontId="1"/>
  </si>
  <si>
    <r>
      <t>①　</t>
    </r>
    <r>
      <rPr>
        <sz val="9"/>
        <color theme="1"/>
        <rFont val="HGP創英角ｺﾞｼｯｸUB"/>
        <family val="3"/>
        <charset val="128"/>
      </rPr>
      <t>基準日</t>
    </r>
    <r>
      <rPr>
        <sz val="9"/>
        <color theme="1"/>
        <rFont val="ＭＳ ゴシック"/>
        <family val="3"/>
        <charset val="128"/>
      </rPr>
      <t>現在で、下表（１）～（３）に該当する補助事業・助成事業がある場合は、必ず記入してください。
②　対象となるものは、国・地方公共団体等が実施する事業であり、</t>
    </r>
    <r>
      <rPr>
        <sz val="9"/>
        <color theme="1"/>
        <rFont val="HGP創英角ｺﾞｼｯｸUB"/>
        <family val="3"/>
        <charset val="128"/>
      </rPr>
      <t>当公社の助成事業も含みます。</t>
    </r>
    <r>
      <rPr>
        <sz val="9"/>
        <color theme="1"/>
        <rFont val="ＭＳ ゴシック"/>
        <family val="3"/>
        <charset val="128"/>
      </rPr>
      <t xml:space="preserve">
③　該当事業がある場合、西暦表記で、直近順に最大３事業まで記載してください。
④　該当事業がある場合、追加資料として、本事業の申請時に、該当事業の申請書(最終版)の写しも提出してください。</t>
    </r>
    <rPh sb="2" eb="5">
      <t>キジュンビ</t>
    </rPh>
    <rPh sb="9" eb="11">
      <t>カヒョウ</t>
    </rPh>
    <rPh sb="19" eb="21">
      <t>ガイトウ</t>
    </rPh>
    <rPh sb="25" eb="27">
      <t>ジギョウ</t>
    </rPh>
    <rPh sb="30" eb="32">
      <t>ジギョウ</t>
    </rPh>
    <rPh sb="53" eb="55">
      <t>タイショウ</t>
    </rPh>
    <rPh sb="62" eb="63">
      <t>クニ</t>
    </rPh>
    <rPh sb="64" eb="70">
      <t>チホウコウキョウダンタイ</t>
    </rPh>
    <rPh sb="70" eb="71">
      <t>トウ</t>
    </rPh>
    <rPh sb="72" eb="74">
      <t>ジッシ</t>
    </rPh>
    <rPh sb="76" eb="78">
      <t>ジギョウ</t>
    </rPh>
    <rPh sb="82" eb="83">
      <t>トウ</t>
    </rPh>
    <rPh sb="86" eb="88">
      <t>ジョセイ</t>
    </rPh>
    <rPh sb="88" eb="90">
      <t>ジギョウ</t>
    </rPh>
    <rPh sb="91" eb="92">
      <t>フク</t>
    </rPh>
    <rPh sb="99" eb="103">
      <t>ガイトウジギョウ</t>
    </rPh>
    <rPh sb="106" eb="108">
      <t>バアイ</t>
    </rPh>
    <rPh sb="111" eb="113">
      <t>ヒョウキ</t>
    </rPh>
    <rPh sb="119" eb="121">
      <t>サイダイ</t>
    </rPh>
    <rPh sb="122" eb="124">
      <t>ジギョウ</t>
    </rPh>
    <rPh sb="138" eb="140">
      <t>ガイトウ</t>
    </rPh>
    <rPh sb="140" eb="142">
      <t>ジギョウ</t>
    </rPh>
    <rPh sb="145" eb="147">
      <t>バアイ</t>
    </rPh>
    <rPh sb="148" eb="152">
      <t>ツイカシリョウ</t>
    </rPh>
    <rPh sb="156" eb="159">
      <t>ホンジギョウ</t>
    </rPh>
    <rPh sb="162" eb="163">
      <t>ジ</t>
    </rPh>
    <rPh sb="165" eb="167">
      <t>ガイトウ</t>
    </rPh>
    <rPh sb="179" eb="180">
      <t>ウツ</t>
    </rPh>
    <rPh sb="182" eb="184">
      <t>テイシュツ</t>
    </rPh>
    <phoneticPr fontId="1"/>
  </si>
  <si>
    <r>
      <rPr>
        <sz val="9"/>
        <rFont val="HGP創英角ｺﾞｼｯｸUB"/>
        <family val="3"/>
        <charset val="128"/>
      </rPr>
      <t>「役員・株主名簿」</t>
    </r>
    <r>
      <rPr>
        <sz val="9"/>
        <rFont val="ＭＳ Ｐゴシック"/>
        <family val="3"/>
        <charset val="128"/>
        <scheme val="minor"/>
      </rPr>
      <t>の記載内容と、</t>
    </r>
    <r>
      <rPr>
        <sz val="9"/>
        <rFont val="HGP創英角ｺﾞｼｯｸUB"/>
        <family val="3"/>
        <charset val="128"/>
      </rPr>
      <t>「履歴事項全部証明書」</t>
    </r>
    <r>
      <rPr>
        <b/>
        <sz val="9"/>
        <rFont val="ＭＳ Ｐゴシック"/>
        <family val="3"/>
        <charset val="128"/>
        <scheme val="minor"/>
      </rPr>
      <t>　</t>
    </r>
    <r>
      <rPr>
        <sz val="9"/>
        <rFont val="ＭＳ Ｐゴシック"/>
        <family val="3"/>
        <charset val="128"/>
        <scheme val="minor"/>
      </rPr>
      <t>又は　</t>
    </r>
    <r>
      <rPr>
        <sz val="9"/>
        <rFont val="HGP創英角ｺﾞｼｯｸUB"/>
        <family val="3"/>
        <charset val="128"/>
      </rPr>
      <t>「確定申告書 別表二」</t>
    </r>
    <r>
      <rPr>
        <b/>
        <sz val="9"/>
        <rFont val="ＭＳ Ｐゴシック"/>
        <family val="3"/>
        <charset val="128"/>
        <scheme val="minor"/>
      </rPr>
      <t>　</t>
    </r>
    <r>
      <rPr>
        <sz val="9"/>
        <rFont val="ＭＳ Ｐゴシック"/>
        <family val="3"/>
        <charset val="128"/>
        <scheme val="minor"/>
      </rPr>
      <t>と異なる場合は、その理由を記載してください。</t>
    </r>
    <rPh sb="6" eb="8">
      <t>メイボ</t>
    </rPh>
    <rPh sb="10" eb="14">
      <t>キサイナイヨウ</t>
    </rPh>
    <rPh sb="40" eb="41">
      <t>２</t>
    </rPh>
    <rPh sb="47" eb="49">
      <t>バアイ</t>
    </rPh>
    <rPh sb="56" eb="58">
      <t>キサイ</t>
    </rPh>
    <phoneticPr fontId="1"/>
  </si>
  <si>
    <r>
      <t xml:space="preserve">具体的な内容
</t>
    </r>
    <r>
      <rPr>
        <b/>
        <sz val="9"/>
        <color theme="1"/>
        <rFont val="ＭＳ Ｐゴシック"/>
        <family val="3"/>
        <charset val="128"/>
        <scheme val="minor"/>
      </rPr>
      <t>(120字以内)</t>
    </r>
    <rPh sb="0" eb="2">
      <t>グタイ</t>
    </rPh>
    <rPh sb="2" eb="3">
      <t>テキ</t>
    </rPh>
    <rPh sb="4" eb="6">
      <t>ナイヨウ</t>
    </rPh>
    <rPh sb="11" eb="12">
      <t>ジ</t>
    </rPh>
    <rPh sb="12" eb="14">
      <t>イナイ</t>
    </rPh>
    <phoneticPr fontId="1"/>
  </si>
  <si>
    <r>
      <t xml:space="preserve">ポイント
</t>
    </r>
    <r>
      <rPr>
        <b/>
        <sz val="9"/>
        <color theme="1"/>
        <rFont val="ＭＳ Ｐゴシック"/>
        <family val="3"/>
        <charset val="128"/>
        <scheme val="minor"/>
      </rPr>
      <t>（20字以内）</t>
    </r>
    <rPh sb="8" eb="11">
      <t>ジイナイ</t>
    </rPh>
    <phoneticPr fontId="1"/>
  </si>
  <si>
    <r>
      <t xml:space="preserve">ポイント
</t>
    </r>
    <r>
      <rPr>
        <b/>
        <sz val="9"/>
        <color theme="1"/>
        <rFont val="ＭＳ Ｐゴシック"/>
        <family val="3"/>
        <charset val="128"/>
        <scheme val="minor"/>
      </rPr>
      <t>（20字以内）</t>
    </r>
    <phoneticPr fontId="1"/>
  </si>
  <si>
    <r>
      <t>※字数制限のない項目は文字サイズ</t>
    </r>
    <r>
      <rPr>
        <sz val="8"/>
        <color theme="1"/>
        <rFont val="HGP創英角ｺﾞｼｯｸUB"/>
        <family val="3"/>
        <charset val="128"/>
      </rPr>
      <t>９pt以上</t>
    </r>
    <r>
      <rPr>
        <sz val="8"/>
        <color theme="1"/>
        <rFont val="ＭＳ Ｐ明朝"/>
        <family val="1"/>
        <charset val="128"/>
      </rPr>
      <t>で記載し、印刷・PDF変換時のページ切れ(縦・横)のないよう調整してください。</t>
    </r>
    <phoneticPr fontId="1"/>
  </si>
  <si>
    <r>
      <t>※字数制限のない項目は文字サイズ</t>
    </r>
    <r>
      <rPr>
        <sz val="9"/>
        <color theme="1"/>
        <rFont val="HGP創英角ｺﾞｼｯｸUB"/>
        <family val="3"/>
        <charset val="128"/>
      </rPr>
      <t>９pt以上</t>
    </r>
    <r>
      <rPr>
        <sz val="9"/>
        <color theme="1"/>
        <rFont val="ＭＳ Ｐ明朝"/>
        <family val="1"/>
        <charset val="128"/>
      </rPr>
      <t>で記載し、印刷・PDF変換時のページ切れ(縦・横)のないよう調整してください。</t>
    </r>
    <rPh sb="1" eb="3">
      <t>ジスウ</t>
    </rPh>
    <rPh sb="3" eb="5">
      <t>セイゲン</t>
    </rPh>
    <rPh sb="8" eb="10">
      <t>コウモク</t>
    </rPh>
    <rPh sb="11" eb="13">
      <t>モジ</t>
    </rPh>
    <rPh sb="26" eb="28">
      <t>インサツ</t>
    </rPh>
    <rPh sb="32" eb="34">
      <t>ヘンカン</t>
    </rPh>
    <rPh sb="34" eb="35">
      <t>ジ</t>
    </rPh>
    <rPh sb="39" eb="40">
      <t>キ</t>
    </rPh>
    <rPh sb="42" eb="43">
      <t>タテ</t>
    </rPh>
    <rPh sb="44" eb="45">
      <t>ヨコ</t>
    </rPh>
    <rPh sb="51" eb="53">
      <t>チョウセイ</t>
    </rPh>
    <phoneticPr fontId="1"/>
  </si>
  <si>
    <r>
      <t>※字数制限のない項目は文字サイズ</t>
    </r>
    <r>
      <rPr>
        <sz val="10"/>
        <color theme="1"/>
        <rFont val="HGP創英角ｺﾞｼｯｸUB"/>
        <family val="3"/>
        <charset val="128"/>
      </rPr>
      <t>９pt</t>
    </r>
    <r>
      <rPr>
        <sz val="10"/>
        <color theme="1"/>
        <rFont val="ＭＳ Ｐゴシック"/>
        <family val="3"/>
        <charset val="128"/>
        <scheme val="minor"/>
      </rPr>
      <t>以上で記載し、印刷・PDF変換時のページ切れ(縦・横)のないよう調整してください。</t>
    </r>
    <phoneticPr fontId="1"/>
  </si>
  <si>
    <r>
      <t>※字数制限のない項目は文字サイズ９</t>
    </r>
    <r>
      <rPr>
        <sz val="8"/>
        <color theme="1"/>
        <rFont val="HGP創英角ｺﾞｼｯｸUB"/>
        <family val="3"/>
        <charset val="128"/>
      </rPr>
      <t>pt</t>
    </r>
    <r>
      <rPr>
        <sz val="8"/>
        <color theme="1"/>
        <rFont val="ＭＳ Ｐ明朝"/>
        <family val="1"/>
        <charset val="128"/>
      </rPr>
      <t>以上で記載し、印刷・</t>
    </r>
    <r>
      <rPr>
        <sz val="8"/>
        <color theme="1"/>
        <rFont val="HGP創英角ｺﾞｼｯｸUB"/>
        <family val="3"/>
        <charset val="128"/>
      </rPr>
      <t>PDF</t>
    </r>
    <r>
      <rPr>
        <sz val="8"/>
        <color theme="1"/>
        <rFont val="ＭＳ Ｐ明朝"/>
        <family val="1"/>
        <charset val="128"/>
      </rPr>
      <t>変換時のページ切れ</t>
    </r>
    <r>
      <rPr>
        <sz val="8"/>
        <color theme="1"/>
        <rFont val="HGP創英角ｺﾞｼｯｸUB"/>
        <family val="3"/>
        <charset val="128"/>
      </rPr>
      <t>(</t>
    </r>
    <r>
      <rPr>
        <sz val="8"/>
        <color theme="1"/>
        <rFont val="ＭＳ Ｐ明朝"/>
        <family val="1"/>
        <charset val="128"/>
      </rPr>
      <t>縦・横</t>
    </r>
    <r>
      <rPr>
        <sz val="8"/>
        <color theme="1"/>
        <rFont val="HGP創英角ｺﾞｼｯｸUB"/>
        <family val="3"/>
        <charset val="128"/>
      </rPr>
      <t>)</t>
    </r>
    <r>
      <rPr>
        <sz val="8"/>
        <color theme="1"/>
        <rFont val="ＭＳ Ｐ明朝"/>
        <family val="1"/>
        <charset val="128"/>
      </rPr>
      <t>のないよう調整してください。</t>
    </r>
    <phoneticPr fontId="1"/>
  </si>
  <si>
    <t>（５）　本事業の成果に関する産業財産権の出願</t>
    <rPh sb="11" eb="12">
      <t>カン</t>
    </rPh>
    <phoneticPr fontId="1"/>
  </si>
  <si>
    <t>本表に記載した産業財産権については、本事業への申請時の追加資料として特許公報類の資料を提出が必要です。</t>
    <rPh sb="18" eb="21">
      <t>ホンジギョウ</t>
    </rPh>
    <rPh sb="23" eb="25">
      <t>シンセイ</t>
    </rPh>
    <rPh sb="25" eb="26">
      <t>ジ</t>
    </rPh>
    <rPh sb="27" eb="31">
      <t>ツイカシリョウ</t>
    </rPh>
    <rPh sb="34" eb="39">
      <t>トッキョコウホウルイ</t>
    </rPh>
    <rPh sb="40" eb="42">
      <t>シリョウ</t>
    </rPh>
    <rPh sb="43" eb="45">
      <t>テイシュツ</t>
    </rPh>
    <rPh sb="46" eb="48">
      <t>ヒツヨウ</t>
    </rPh>
    <phoneticPr fontId="1"/>
  </si>
  <si>
    <r>
      <t xml:space="preserve">概要
</t>
    </r>
    <r>
      <rPr>
        <b/>
        <sz val="8"/>
        <color theme="1"/>
        <rFont val="ＭＳ Ｐゴシック"/>
        <family val="3"/>
        <charset val="128"/>
      </rPr>
      <t>（20字以内）</t>
    </r>
    <rPh sb="0" eb="2">
      <t>ガイヨウ</t>
    </rPh>
    <rPh sb="6" eb="7">
      <t>ジ</t>
    </rPh>
    <rPh sb="7" eb="9">
      <t>イナイ</t>
    </rPh>
    <phoneticPr fontId="1"/>
  </si>
  <si>
    <r>
      <t xml:space="preserve">詳細
</t>
    </r>
    <r>
      <rPr>
        <sz val="9"/>
        <color theme="1"/>
        <rFont val="ＭＳ Ｐゴシック"/>
        <family val="3"/>
        <charset val="128"/>
      </rPr>
      <t>※自社のコア技術が何かを示しながら記載してください</t>
    </r>
    <phoneticPr fontId="1"/>
  </si>
  <si>
    <r>
      <t xml:space="preserve">コア技術
</t>
    </r>
    <r>
      <rPr>
        <b/>
        <sz val="8"/>
        <color theme="1"/>
        <rFont val="ＭＳ Ｐゴシック"/>
        <family val="3"/>
        <charset val="128"/>
      </rPr>
      <t>(100字以内)</t>
    </r>
    <rPh sb="2" eb="4">
      <t>ギジュツ</t>
    </rPh>
    <rPh sb="9" eb="10">
      <t>ジ</t>
    </rPh>
    <rPh sb="10" eb="12">
      <t>イナイ</t>
    </rPh>
    <phoneticPr fontId="1"/>
  </si>
  <si>
    <r>
      <t xml:space="preserve">自社単独
開発部分
</t>
    </r>
    <r>
      <rPr>
        <b/>
        <sz val="8"/>
        <color theme="1"/>
        <rFont val="ＭＳ Ｐゴシック"/>
        <family val="3"/>
        <charset val="128"/>
      </rPr>
      <t>(200字以内)</t>
    </r>
    <rPh sb="0" eb="2">
      <t>ジシャ</t>
    </rPh>
    <rPh sb="2" eb="4">
      <t>タンドク</t>
    </rPh>
    <rPh sb="5" eb="9">
      <t>カイハツブブン</t>
    </rPh>
    <rPh sb="14" eb="15">
      <t>ジ</t>
    </rPh>
    <rPh sb="15" eb="17">
      <t>イナイ</t>
    </rPh>
    <phoneticPr fontId="1"/>
  </si>
  <si>
    <t>※「主たる連携先」の設定は１つとし、複数の連携先がある場合は、最も主となる連携先に絞ってください。</t>
    <rPh sb="10" eb="12">
      <t>セッテイ</t>
    </rPh>
    <rPh sb="21" eb="24">
      <t>レンケイサキ</t>
    </rPh>
    <rPh sb="33" eb="34">
      <t>シュ</t>
    </rPh>
    <rPh sb="37" eb="40">
      <t>レンケイサキ</t>
    </rPh>
    <phoneticPr fontId="1"/>
  </si>
  <si>
    <t>具体的
な内容</t>
    <rPh sb="0" eb="3">
      <t>グタイテキ</t>
    </rPh>
    <rPh sb="5" eb="7">
      <t>ナイヨウ</t>
    </rPh>
    <phoneticPr fontId="1"/>
  </si>
  <si>
    <r>
      <t>達成目標５　　／　　</t>
    </r>
    <r>
      <rPr>
        <sz val="10"/>
        <color theme="1"/>
        <rFont val="HGP創英角ｺﾞｼｯｸUB"/>
        <family val="3"/>
        <charset val="128"/>
      </rPr>
      <t>その他の技術的な特徴</t>
    </r>
    <rPh sb="0" eb="4">
      <t>タッセイモクヒョウ</t>
    </rPh>
    <rPh sb="12" eb="13">
      <t>タ</t>
    </rPh>
    <rPh sb="14" eb="17">
      <t>ギジュツテキ</t>
    </rPh>
    <rPh sb="18" eb="20">
      <t>トクチョウ</t>
    </rPh>
    <phoneticPr fontId="1"/>
  </si>
  <si>
    <r>
      <t>達成目標４　　／　　</t>
    </r>
    <r>
      <rPr>
        <sz val="10"/>
        <color theme="1"/>
        <rFont val="HGP創英角ｺﾞｼｯｸUB"/>
        <family val="3"/>
        <charset val="128"/>
      </rPr>
      <t>性能　②</t>
    </r>
    <rPh sb="0" eb="4">
      <t>タッセイモクヒョウ</t>
    </rPh>
    <rPh sb="10" eb="12">
      <t>セイノウ</t>
    </rPh>
    <phoneticPr fontId="1"/>
  </si>
  <si>
    <r>
      <t>達成目標３　　／　　</t>
    </r>
    <r>
      <rPr>
        <sz val="10"/>
        <color theme="1"/>
        <rFont val="HGP創英角ｺﾞｼｯｸUB"/>
        <family val="3"/>
        <charset val="128"/>
      </rPr>
      <t>機能　②</t>
    </r>
    <rPh sb="0" eb="4">
      <t>タッセイモクヒョウ</t>
    </rPh>
    <rPh sb="10" eb="12">
      <t>キノウ</t>
    </rPh>
    <phoneticPr fontId="1"/>
  </si>
  <si>
    <r>
      <t>達成目標１　　／　　</t>
    </r>
    <r>
      <rPr>
        <sz val="10"/>
        <color theme="1"/>
        <rFont val="HGP創英角ｺﾞｼｯｸUB"/>
        <family val="3"/>
        <charset val="128"/>
      </rPr>
      <t>機能　①</t>
    </r>
    <rPh sb="0" eb="4">
      <t>タッセイモクヒョウ</t>
    </rPh>
    <rPh sb="10" eb="12">
      <t>キノウ</t>
    </rPh>
    <phoneticPr fontId="1"/>
  </si>
  <si>
    <r>
      <t>　※</t>
    </r>
    <r>
      <rPr>
        <b/>
        <sz val="10"/>
        <rFont val="ＭＳ Ｐゴシック"/>
        <family val="3"/>
        <charset val="128"/>
      </rPr>
      <t>Ⅱ１(5)</t>
    </r>
    <r>
      <rPr>
        <sz val="10"/>
        <rFont val="ＭＳ Ｐゴシック"/>
        <family val="3"/>
        <charset val="128"/>
      </rPr>
      <t>で記載した各項目について、</t>
    </r>
    <r>
      <rPr>
        <sz val="10"/>
        <rFont val="HGP創英角ｺﾞｼｯｸUB"/>
        <family val="3"/>
        <charset val="128"/>
      </rPr>
      <t>期</t>
    </r>
    <r>
      <rPr>
        <sz val="10"/>
        <rFont val="ＭＳ Ｐゴシック"/>
        <family val="3"/>
        <charset val="128"/>
      </rPr>
      <t>ごとの</t>
    </r>
    <r>
      <rPr>
        <sz val="10"/>
        <rFont val="HGP創英角ｺﾞｼｯｸUB"/>
        <family val="3"/>
        <charset val="128"/>
      </rPr>
      <t>達成項目</t>
    </r>
    <r>
      <rPr>
        <sz val="10"/>
        <rFont val="ＭＳ Ｐゴシック"/>
        <family val="3"/>
        <charset val="128"/>
      </rPr>
      <t>と、その</t>
    </r>
    <r>
      <rPr>
        <sz val="10"/>
        <rFont val="HGP創英角ｺﾞｼｯｸUB"/>
        <family val="3"/>
        <charset val="128"/>
      </rPr>
      <t>達成状況の確認方法</t>
    </r>
    <r>
      <rPr>
        <sz val="10"/>
        <rFont val="ＭＳ Ｐゴシック"/>
        <family val="3"/>
        <charset val="128"/>
      </rPr>
      <t>を記載してください</t>
    </r>
    <rPh sb="12" eb="13">
      <t>カク</t>
    </rPh>
    <rPh sb="20" eb="21">
      <t>キ</t>
    </rPh>
    <rPh sb="26" eb="28">
      <t>コウモク</t>
    </rPh>
    <rPh sb="32" eb="34">
      <t>タッセイ</t>
    </rPh>
    <rPh sb="34" eb="36">
      <t>ジョウキョウ</t>
    </rPh>
    <rPh sb="37" eb="39">
      <t>カクニン</t>
    </rPh>
    <rPh sb="39" eb="41">
      <t>ホウホウ</t>
    </rPh>
    <rPh sb="42" eb="44">
      <t>キサイ</t>
    </rPh>
    <phoneticPr fontId="1"/>
  </si>
  <si>
    <r>
      <t>達成項目</t>
    </r>
    <r>
      <rPr>
        <sz val="8"/>
        <color theme="1"/>
        <rFont val="HGP創英角ｺﾞｼｯｸUB"/>
        <family val="3"/>
        <charset val="128"/>
      </rPr>
      <t>　（85字以内）</t>
    </r>
    <rPh sb="0" eb="2">
      <t>タッセイ</t>
    </rPh>
    <rPh sb="2" eb="4">
      <t>コウモク</t>
    </rPh>
    <rPh sb="8" eb="9">
      <t>ジ</t>
    </rPh>
    <rPh sb="9" eb="11">
      <t>イナイ</t>
    </rPh>
    <phoneticPr fontId="1"/>
  </si>
  <si>
    <r>
      <t xml:space="preserve">概要
</t>
    </r>
    <r>
      <rPr>
        <sz val="3"/>
        <color theme="1"/>
        <rFont val="ＭＳ Ｐゴシック"/>
        <family val="3"/>
        <charset val="128"/>
        <scheme val="minor"/>
      </rPr>
      <t xml:space="preserve">
</t>
    </r>
    <r>
      <rPr>
        <b/>
        <sz val="8"/>
        <color theme="1"/>
        <rFont val="ＭＳ Ｐゴシック"/>
        <family val="3"/>
        <charset val="128"/>
        <scheme val="minor"/>
      </rPr>
      <t>(200字以内）</t>
    </r>
    <phoneticPr fontId="1"/>
  </si>
  <si>
    <r>
      <t>(本事業で必ず達成させる＝</t>
    </r>
    <r>
      <rPr>
        <sz val="9"/>
        <color theme="1"/>
        <rFont val="HGP創英角ｺﾞｼｯｸUB"/>
        <family val="3"/>
        <charset val="128"/>
      </rPr>
      <t>達成目標</t>
    </r>
    <r>
      <rPr>
        <sz val="9"/>
        <color theme="1"/>
        <rFont val="ＭＳ Ｐゴシック"/>
        <family val="3"/>
        <charset val="128"/>
        <scheme val="minor"/>
      </rPr>
      <t>)</t>
    </r>
    <rPh sb="5" eb="6">
      <t>カナラ</t>
    </rPh>
    <rPh sb="7" eb="9">
      <t>タッセイ</t>
    </rPh>
    <rPh sb="13" eb="17">
      <t>タッセイモクヒョウ</t>
    </rPh>
    <phoneticPr fontId="1"/>
  </si>
  <si>
    <r>
      <t xml:space="preserve">
(４)
</t>
    </r>
    <r>
      <rPr>
        <b/>
        <sz val="10"/>
        <color theme="1"/>
        <rFont val="ＭＳ Ｐゴシック"/>
        <family val="3"/>
        <charset val="128"/>
        <scheme val="major"/>
      </rPr>
      <t>研究開発</t>
    </r>
    <r>
      <rPr>
        <sz val="10"/>
        <color theme="1"/>
        <rFont val="ＭＳ Ｐゴシック"/>
        <family val="3"/>
        <charset val="128"/>
        <scheme val="major"/>
      </rPr>
      <t>の内容</t>
    </r>
    <phoneticPr fontId="1"/>
  </si>
  <si>
    <r>
      <t xml:space="preserve"> 達成目標 ５</t>
    </r>
    <r>
      <rPr>
        <sz val="9"/>
        <color theme="1"/>
        <rFont val="HGPｺﾞｼｯｸE"/>
        <family val="3"/>
        <charset val="128"/>
      </rPr>
      <t>　</t>
    </r>
    <rPh sb="1" eb="5">
      <t>タッセイモクヒョウ</t>
    </rPh>
    <phoneticPr fontId="1"/>
  </si>
  <si>
    <t xml:space="preserve"> 達成目標３・４</t>
    <rPh sb="1" eb="5">
      <t>タッセイモクヒョウ</t>
    </rPh>
    <phoneticPr fontId="1"/>
  </si>
  <si>
    <t xml:space="preserve"> 達成目標１・２</t>
    <rPh sb="1" eb="5">
      <t>タッセイモクヒョウ</t>
    </rPh>
    <phoneticPr fontId="1"/>
  </si>
  <si>
    <t>補足欄
(用語、
その他)</t>
    <rPh sb="0" eb="3">
      <t>ホソクラン</t>
    </rPh>
    <rPh sb="6" eb="8">
      <t>ヨウゴ</t>
    </rPh>
    <rPh sb="12" eb="13">
      <t>タ</t>
    </rPh>
    <phoneticPr fontId="1"/>
  </si>
  <si>
    <t>詳細
内容</t>
    <rPh sb="0" eb="2">
      <t>ショウサイ</t>
    </rPh>
    <rPh sb="3" eb="5">
      <t>ナイヨウ</t>
    </rPh>
    <phoneticPr fontId="1"/>
  </si>
  <si>
    <r>
      <rPr>
        <sz val="9"/>
        <rFont val="ＭＳ Ｐゴシック"/>
        <family val="3"/>
        <charset val="128"/>
        <scheme val="minor"/>
      </rPr>
      <t xml:space="preserve">詳細
内容
</t>
    </r>
    <r>
      <rPr>
        <sz val="8"/>
        <rFont val="ＭＳ Ｐゴシック"/>
        <family val="3"/>
        <charset val="128"/>
        <scheme val="minor"/>
      </rPr>
      <t xml:space="preserve">
(写真・
矢印等
ご使用
ください)</t>
    </r>
    <rPh sb="0" eb="2">
      <t>ショウサイ</t>
    </rPh>
    <rPh sb="3" eb="5">
      <t>ナイヨウ</t>
    </rPh>
    <rPh sb="9" eb="11">
      <t>シャシン</t>
    </rPh>
    <rPh sb="13" eb="15">
      <t>ヤジルシ</t>
    </rPh>
    <rPh sb="15" eb="16">
      <t>ナド</t>
    </rPh>
    <rPh sb="18" eb="20">
      <t>シヨウ</t>
    </rPh>
    <phoneticPr fontId="1"/>
  </si>
  <si>
    <t>機能面②
（定性的）</t>
    <rPh sb="0" eb="2">
      <t>キノウ</t>
    </rPh>
    <rPh sb="2" eb="3">
      <t>メン</t>
    </rPh>
    <phoneticPr fontId="1"/>
  </si>
  <si>
    <r>
      <t>性能面②</t>
    </r>
    <r>
      <rPr>
        <sz val="9"/>
        <color theme="1"/>
        <rFont val="HGP創英角ｺﾞｼｯｸUB"/>
        <family val="3"/>
        <charset val="128"/>
      </rPr>
      <t xml:space="preserve">
（定量的）</t>
    </r>
    <rPh sb="0" eb="2">
      <t>セイノウ</t>
    </rPh>
    <rPh sb="2" eb="3">
      <t>メン</t>
    </rPh>
    <rPh sb="6" eb="8">
      <t>テイリョウ</t>
    </rPh>
    <rPh sb="8" eb="9">
      <t>テキ</t>
    </rPh>
    <phoneticPr fontId="1"/>
  </si>
  <si>
    <r>
      <t xml:space="preserve">性能面①
</t>
    </r>
    <r>
      <rPr>
        <sz val="9"/>
        <color theme="1"/>
        <rFont val="HGP創英角ｺﾞｼｯｸUB"/>
        <family val="3"/>
        <charset val="128"/>
      </rPr>
      <t>（定量的）</t>
    </r>
    <rPh sb="0" eb="2">
      <t>セイノウ</t>
    </rPh>
    <rPh sb="2" eb="3">
      <t>メン</t>
    </rPh>
    <rPh sb="6" eb="8">
      <t>テイリョウ</t>
    </rPh>
    <rPh sb="8" eb="9">
      <t>テキ</t>
    </rPh>
    <phoneticPr fontId="1"/>
  </si>
  <si>
    <r>
      <t xml:space="preserve">機能面①
</t>
    </r>
    <r>
      <rPr>
        <sz val="9"/>
        <color theme="1"/>
        <rFont val="HGP創英角ｺﾞｼｯｸUB"/>
        <family val="3"/>
        <charset val="128"/>
      </rPr>
      <t>（定性的）</t>
    </r>
    <rPh sb="0" eb="2">
      <t>キノウ</t>
    </rPh>
    <rPh sb="2" eb="3">
      <t>メン</t>
    </rPh>
    <phoneticPr fontId="1"/>
  </si>
  <si>
    <t>持ち株比率の累積</t>
    <rPh sb="0" eb="1">
      <t>モ</t>
    </rPh>
    <rPh sb="2" eb="5">
      <t>カブヒリツ</t>
    </rPh>
    <rPh sb="6" eb="8">
      <t>ルイセキ</t>
    </rPh>
    <phoneticPr fontId="1"/>
  </si>
  <si>
    <r>
      <t>達成状況の確認方法</t>
    </r>
    <r>
      <rPr>
        <sz val="8"/>
        <color theme="1"/>
        <rFont val="HGP創英角ｺﾞｼｯｸUB"/>
        <family val="3"/>
        <charset val="128"/>
      </rPr>
      <t>　　（80字以内）</t>
    </r>
    <rPh sb="0" eb="2">
      <t>タッセイ</t>
    </rPh>
    <rPh sb="2" eb="4">
      <t>ジョウキョウ</t>
    </rPh>
    <rPh sb="5" eb="9">
      <t>カクニンホウホウ</t>
    </rPh>
    <phoneticPr fontId="1"/>
  </si>
  <si>
    <r>
      <t>達成目標２　　／</t>
    </r>
    <r>
      <rPr>
        <sz val="10"/>
        <color theme="1"/>
        <rFont val="HGP創英角ｺﾞｼｯｸUB"/>
        <family val="3"/>
        <charset val="128"/>
      </rPr>
      <t>　　性能　①</t>
    </r>
    <rPh sb="0" eb="4">
      <t>タッセイモクヒョウ</t>
    </rPh>
    <rPh sb="10" eb="12">
      <t>セイノウ</t>
    </rPh>
    <phoneticPr fontId="1"/>
  </si>
  <si>
    <r>
      <t>①合意有</t>
    </r>
    <r>
      <rPr>
        <sz val="7"/>
        <color theme="1"/>
        <rFont val="ＭＳ Ｐゴシック"/>
        <family val="3"/>
        <charset val="128"/>
        <scheme val="minor"/>
      </rPr>
      <t>/
関心表明書の添付有り</t>
    </r>
    <rPh sb="1" eb="3">
      <t>ゴウイ</t>
    </rPh>
    <rPh sb="3" eb="4">
      <t>ア</t>
    </rPh>
    <rPh sb="6" eb="10">
      <t>カンシンヒョウメイ</t>
    </rPh>
    <rPh sb="10" eb="11">
      <t>ショ</t>
    </rPh>
    <rPh sb="12" eb="14">
      <t>テンプ</t>
    </rPh>
    <rPh sb="14" eb="15">
      <t>ア</t>
    </rPh>
    <phoneticPr fontId="1"/>
  </si>
  <si>
    <r>
      <t>②合意有</t>
    </r>
    <r>
      <rPr>
        <sz val="7"/>
        <color theme="1"/>
        <rFont val="ＭＳ Ｐゴシック"/>
        <family val="3"/>
        <charset val="128"/>
        <scheme val="minor"/>
      </rPr>
      <t>/
関心表明書の添付無し</t>
    </r>
    <rPh sb="1" eb="3">
      <t>ゴウイ</t>
    </rPh>
    <rPh sb="3" eb="4">
      <t>ア</t>
    </rPh>
    <rPh sb="6" eb="10">
      <t>カンシンヒョウメイ</t>
    </rPh>
    <rPh sb="10" eb="11">
      <t>ショ</t>
    </rPh>
    <rPh sb="12" eb="15">
      <t>テンプナ</t>
    </rPh>
    <phoneticPr fontId="1"/>
  </si>
  <si>
    <r>
      <t>③合意無</t>
    </r>
    <r>
      <rPr>
        <sz val="7"/>
        <color theme="1"/>
        <rFont val="ＭＳ Ｐゴシック"/>
        <family val="3"/>
        <charset val="128"/>
        <scheme val="minor"/>
      </rPr>
      <t>/
打診・回答待ち</t>
    </r>
    <rPh sb="1" eb="3">
      <t>ゴウイ</t>
    </rPh>
    <rPh sb="3" eb="4">
      <t>ナ</t>
    </rPh>
    <rPh sb="6" eb="8">
      <t>ダシン</t>
    </rPh>
    <rPh sb="9" eb="12">
      <t>カイトウマ</t>
    </rPh>
    <phoneticPr fontId="1"/>
  </si>
  <si>
    <r>
      <t>④合意無</t>
    </r>
    <r>
      <rPr>
        <sz val="7"/>
        <color theme="1"/>
        <rFont val="ＭＳ Ｐゴシック"/>
        <family val="3"/>
        <charset val="128"/>
        <scheme val="minor"/>
      </rPr>
      <t>/
打診予定</t>
    </r>
    <rPh sb="1" eb="3">
      <t>ゴウイ</t>
    </rPh>
    <rPh sb="3" eb="4">
      <t>ナ</t>
    </rPh>
    <rPh sb="6" eb="10">
      <t>ダシンヨテイ</t>
    </rPh>
    <phoneticPr fontId="1"/>
  </si>
  <si>
    <r>
      <rPr>
        <b/>
        <sz val="12"/>
        <color theme="1"/>
        <rFont val="ＭＳ Ｐゴシック"/>
        <family val="3"/>
        <charset val="128"/>
        <scheme val="minor"/>
      </rPr>
      <t xml:space="preserve">【予定制作物・数量の記載について】
</t>
    </r>
    <r>
      <rPr>
        <b/>
        <sz val="10"/>
        <color theme="1"/>
        <rFont val="ＭＳ Ｐゴシック"/>
        <family val="3"/>
        <charset val="128"/>
        <scheme val="minor"/>
      </rPr>
      <t>　（１）　ソフトウェアの数量単位は、「1式」としてください
　　　　　※　ただし、プラットフォーム構築など複数システムの組み合わせの場合は、</t>
    </r>
    <r>
      <rPr>
        <b/>
        <u/>
        <sz val="10"/>
        <color theme="1"/>
        <rFont val="ＭＳ Ｐゴシック"/>
        <family val="3"/>
        <charset val="128"/>
        <scheme val="minor"/>
      </rPr>
      <t>各システムごとに</t>
    </r>
    <r>
      <rPr>
        <b/>
        <sz val="10"/>
        <color theme="1"/>
        <rFont val="ＭＳ Ｐゴシック"/>
        <family val="3"/>
        <charset val="128"/>
        <scheme val="minor"/>
      </rPr>
      <t>「１式」と記載ください。
　（２）　最終開発物のほか、</t>
    </r>
    <r>
      <rPr>
        <b/>
        <u/>
        <sz val="10"/>
        <color theme="1"/>
        <rFont val="ＭＳ Ｐゴシック"/>
        <family val="3"/>
        <charset val="128"/>
        <scheme val="minor"/>
      </rPr>
      <t>開発過程で制作する試作品</t>
    </r>
    <r>
      <rPr>
        <b/>
        <sz val="10"/>
        <color theme="1"/>
        <rFont val="ＭＳ Ｐゴシック"/>
        <family val="3"/>
        <charset val="128"/>
        <scheme val="minor"/>
      </rPr>
      <t>も記入ください
　　　　　※　ただし、一次試作品を改良して最終試作品を製作する場合、最終試作品のみ記入ください
　　　　　　　　・・・本</t>
    </r>
    <r>
      <rPr>
        <b/>
        <u/>
        <sz val="10"/>
        <color theme="1"/>
        <rFont val="ＭＳ Ｐゴシック"/>
        <family val="3"/>
        <charset val="128"/>
        <scheme val="minor"/>
      </rPr>
      <t>助成事業の終了時に残る試作品</t>
    </r>
    <r>
      <rPr>
        <b/>
        <sz val="10"/>
        <color theme="1"/>
        <rFont val="ＭＳ Ｐゴシック"/>
        <family val="3"/>
        <charset val="128"/>
        <scheme val="minor"/>
      </rPr>
      <t>のみ記入ください
　（３）　本欄に記載した品目は、本助成事業の完了年度の翌年度から5年間、保存する必要があります</t>
    </r>
    <rPh sb="1" eb="6">
      <t>ヨテイセイサクブツ</t>
    </rPh>
    <rPh sb="7" eb="9">
      <t>スウリョウ</t>
    </rPh>
    <rPh sb="10" eb="12">
      <t>キサイ</t>
    </rPh>
    <rPh sb="30" eb="32">
      <t>スウリョウ</t>
    </rPh>
    <rPh sb="32" eb="34">
      <t>タンイ</t>
    </rPh>
    <rPh sb="38" eb="39">
      <t>シキ</t>
    </rPh>
    <rPh sb="67" eb="69">
      <t>コウチク</t>
    </rPh>
    <rPh sb="71" eb="73">
      <t>フクスウ</t>
    </rPh>
    <rPh sb="78" eb="79">
      <t>ク</t>
    </rPh>
    <rPh sb="80" eb="81">
      <t>ア</t>
    </rPh>
    <rPh sb="84" eb="86">
      <t>バアイ</t>
    </rPh>
    <rPh sb="88" eb="89">
      <t>カク</t>
    </rPh>
    <rPh sb="98" eb="99">
      <t>シキ</t>
    </rPh>
    <rPh sb="101" eb="103">
      <t>キサイ</t>
    </rPh>
    <rPh sb="125" eb="127">
      <t>カテイ</t>
    </rPh>
    <rPh sb="128" eb="130">
      <t>セイサク</t>
    </rPh>
    <rPh sb="154" eb="155">
      <t>1</t>
    </rPh>
    <rPh sb="177" eb="179">
      <t>サイシュウ</t>
    </rPh>
    <rPh sb="179" eb="182">
      <t>シサクヒン</t>
    </rPh>
    <rPh sb="184" eb="186">
      <t>キニュウ</t>
    </rPh>
    <rPh sb="202" eb="203">
      <t>ホン</t>
    </rPh>
    <rPh sb="231" eb="232">
      <t>ホン</t>
    </rPh>
    <rPh sb="232" eb="233">
      <t>ラン</t>
    </rPh>
    <rPh sb="234" eb="236">
      <t>キサイ</t>
    </rPh>
    <rPh sb="238" eb="240">
      <t>ヒンモク</t>
    </rPh>
    <rPh sb="242" eb="243">
      <t>ホン</t>
    </rPh>
    <rPh sb="260" eb="261">
      <t>カン</t>
    </rPh>
    <rPh sb="266" eb="268">
      <t>ヒツヨウ</t>
    </rPh>
    <phoneticPr fontId="1"/>
  </si>
  <si>
    <r>
      <t xml:space="preserve">①会社法人
 </t>
    </r>
    <r>
      <rPr>
        <sz val="7"/>
        <color theme="1"/>
        <rFont val="ＭＳ Ｐゴシック"/>
        <family val="3"/>
        <charset val="128"/>
        <scheme val="minor"/>
      </rPr>
      <t>（出資関係、役員・社員の兼任、親族経営先以外）</t>
    </r>
    <rPh sb="1" eb="3">
      <t>カイシャ</t>
    </rPh>
    <rPh sb="3" eb="5">
      <t>ホウジン</t>
    </rPh>
    <rPh sb="8" eb="12">
      <t>シュッシカンケイ</t>
    </rPh>
    <rPh sb="13" eb="15">
      <t>ヤクイン</t>
    </rPh>
    <rPh sb="16" eb="18">
      <t>シャイン</t>
    </rPh>
    <rPh sb="19" eb="21">
      <t>ケンニン</t>
    </rPh>
    <rPh sb="22" eb="24">
      <t>シンゾク</t>
    </rPh>
    <rPh sb="24" eb="26">
      <t>ケイエイ</t>
    </rPh>
    <rPh sb="26" eb="27">
      <t>サキ</t>
    </rPh>
    <rPh sb="27" eb="29">
      <t>イガイ</t>
    </rPh>
    <phoneticPr fontId="1"/>
  </si>
  <si>
    <t>②大学等</t>
    <rPh sb="1" eb="3">
      <t>ダイガク</t>
    </rPh>
    <rPh sb="3" eb="4">
      <t>トウ</t>
    </rPh>
    <phoneticPr fontId="1"/>
  </si>
  <si>
    <t>③公設試験研究機関等</t>
    <rPh sb="1" eb="3">
      <t>コウセツ</t>
    </rPh>
    <rPh sb="3" eb="9">
      <t>シケンケンキュウキカン</t>
    </rPh>
    <rPh sb="9" eb="10">
      <t>トウ</t>
    </rPh>
    <phoneticPr fontId="1"/>
  </si>
  <si>
    <t>④病院等</t>
    <rPh sb="1" eb="3">
      <t>ビョウイン</t>
    </rPh>
    <rPh sb="3" eb="4">
      <t>トウ</t>
    </rPh>
    <phoneticPr fontId="1"/>
  </si>
  <si>
    <t>⑤個人事業主</t>
    <rPh sb="1" eb="6">
      <t>コジンジギョウヌシ</t>
    </rPh>
    <phoneticPr fontId="1"/>
  </si>
  <si>
    <t>⑥その他</t>
    <rPh sb="3" eb="4">
      <t>タ</t>
    </rPh>
    <phoneticPr fontId="1"/>
  </si>
  <si>
    <t>（３）　事業期間中に取り組む内容</t>
    <phoneticPr fontId="1"/>
  </si>
  <si>
    <t>（４）　事業完了後の事業化中に取り組む内容</t>
    <rPh sb="4" eb="6">
      <t>ジギョウ</t>
    </rPh>
    <rPh sb="6" eb="8">
      <t>カンリョウ</t>
    </rPh>
    <rPh sb="8" eb="9">
      <t>ゴ</t>
    </rPh>
    <rPh sb="10" eb="13">
      <t>ジギョウカ</t>
    </rPh>
    <rPh sb="13" eb="14">
      <t>チュウ</t>
    </rPh>
    <rPh sb="15" eb="16">
      <t>ト</t>
    </rPh>
    <rPh sb="17" eb="18">
      <t>ク</t>
    </rPh>
    <rPh sb="19" eb="21">
      <t>ナイヨウ</t>
    </rPh>
    <phoneticPr fontId="1"/>
  </si>
  <si>
    <r>
      <rPr>
        <sz val="6"/>
        <color theme="1"/>
        <rFont val="ＭＳ Ｐゴシック"/>
        <family val="3"/>
        <charset val="128"/>
      </rPr>
      <t xml:space="preserve"> </t>
    </r>
    <r>
      <rPr>
        <sz val="11"/>
        <color theme="1"/>
        <rFont val="ＭＳ Ｐゴシック"/>
        <family val="3"/>
        <charset val="128"/>
      </rPr>
      <t xml:space="preserve">先行調査により
</t>
    </r>
    <r>
      <rPr>
        <sz val="6"/>
        <color theme="1"/>
        <rFont val="ＭＳ Ｐゴシック"/>
        <family val="3"/>
        <charset val="128"/>
      </rPr>
      <t xml:space="preserve"> </t>
    </r>
    <r>
      <rPr>
        <sz val="11"/>
        <color theme="1"/>
        <rFont val="ＭＳ Ｐゴシック"/>
        <family val="3"/>
        <charset val="128"/>
      </rPr>
      <t>判明した関連特許</t>
    </r>
    <r>
      <rPr>
        <sz val="6"/>
        <color theme="1"/>
        <rFont val="ＭＳ Ｐゴシック"/>
        <family val="3"/>
        <charset val="128"/>
      </rPr>
      <t xml:space="preserve"> </t>
    </r>
    <r>
      <rPr>
        <sz val="11"/>
        <color theme="1"/>
        <rFont val="ＭＳ Ｐゴシック"/>
        <family val="3"/>
        <charset val="128"/>
      </rPr>
      <t>等</t>
    </r>
    <rPh sb="1" eb="3">
      <t>センコウ</t>
    </rPh>
    <phoneticPr fontId="1"/>
  </si>
  <si>
    <t>（２）　事業化にあたり求められる安全性・品質</t>
    <rPh sb="4" eb="7">
      <t>ジギョウカ</t>
    </rPh>
    <rPh sb="11" eb="12">
      <t>モト</t>
    </rPh>
    <rPh sb="16" eb="19">
      <t>アンゼンセイ</t>
    </rPh>
    <rPh sb="20" eb="22">
      <t>ヒンシツ</t>
    </rPh>
    <phoneticPr fontId="1"/>
  </si>
  <si>
    <r>
      <rPr>
        <b/>
        <sz val="12"/>
        <color theme="1"/>
        <rFont val="ＭＳ Ｐゴシック"/>
        <family val="3"/>
        <charset val="128"/>
        <scheme val="minor"/>
      </rPr>
      <t>６　本事業における研究開発体制の全容</t>
    </r>
    <r>
      <rPr>
        <sz val="12"/>
        <color theme="1"/>
        <rFont val="ＭＳ Ｐゴシック"/>
        <family val="3"/>
        <charset val="128"/>
        <scheme val="minor"/>
      </rPr>
      <t/>
    </r>
    <rPh sb="2" eb="3">
      <t>ホン</t>
    </rPh>
    <rPh sb="3" eb="5">
      <t>ジギョウ</t>
    </rPh>
    <rPh sb="13" eb="15">
      <t>タイセイ</t>
    </rPh>
    <rPh sb="16" eb="18">
      <t>ゼンヨウ</t>
    </rPh>
    <phoneticPr fontId="1"/>
  </si>
  <si>
    <r>
      <t>本事業に関わる</t>
    </r>
    <r>
      <rPr>
        <sz val="8"/>
        <color theme="1"/>
        <rFont val="HGP創英角ｺﾞｼｯｸUB"/>
        <family val="3"/>
        <charset val="128"/>
      </rPr>
      <t>購入先や委託先を含む</t>
    </r>
    <r>
      <rPr>
        <sz val="8"/>
        <color theme="1"/>
        <rFont val="ＭＳ Ｐゴシック"/>
        <family val="3"/>
        <charset val="128"/>
        <scheme val="minor"/>
      </rPr>
      <t>、全体の開発体制について説明してください。なお、</t>
    </r>
    <r>
      <rPr>
        <sz val="8"/>
        <color theme="1"/>
        <rFont val="HGP創英角ｺﾞｼｯｸUB"/>
        <family val="3"/>
        <charset val="128"/>
      </rPr>
      <t>「直接人件費」を計上する社員がいる場合</t>
    </r>
    <r>
      <rPr>
        <sz val="8"/>
        <color theme="1"/>
        <rFont val="ＭＳ Ｐゴシック"/>
        <family val="3"/>
        <charset val="128"/>
        <scheme val="minor"/>
      </rPr>
      <t>、各人の関わり方も含めて記載してください。</t>
    </r>
    <rPh sb="7" eb="10">
      <t>コウニュウサキ</t>
    </rPh>
    <rPh sb="11" eb="13">
      <t>イタク</t>
    </rPh>
    <rPh sb="13" eb="14">
      <t>サキ</t>
    </rPh>
    <rPh sb="15" eb="16">
      <t>フク</t>
    </rPh>
    <rPh sb="18" eb="20">
      <t>ゼンタイ</t>
    </rPh>
    <rPh sb="21" eb="23">
      <t>カイハツ</t>
    </rPh>
    <rPh sb="29" eb="31">
      <t>セツメイ</t>
    </rPh>
    <rPh sb="42" eb="44">
      <t>チョクセツ</t>
    </rPh>
    <rPh sb="53" eb="55">
      <t>シャイン</t>
    </rPh>
    <rPh sb="58" eb="60">
      <t>バアイ</t>
    </rPh>
    <rPh sb="61" eb="62">
      <t>カク</t>
    </rPh>
    <rPh sb="62" eb="63">
      <t>ジン</t>
    </rPh>
    <rPh sb="64" eb="65">
      <t>カカ</t>
    </rPh>
    <rPh sb="67" eb="68">
      <t>カタ</t>
    </rPh>
    <rPh sb="69" eb="70">
      <t>フク</t>
    </rPh>
    <rPh sb="72" eb="74">
      <t>キサイ</t>
    </rPh>
    <phoneticPr fontId="1"/>
  </si>
  <si>
    <t>（１）　体制図</t>
    <rPh sb="4" eb="7">
      <t>タイセイズ</t>
    </rPh>
    <phoneticPr fontId="1"/>
  </si>
  <si>
    <r>
      <t>（２）　体制図・役割分担の補足説明</t>
    </r>
    <r>
      <rPr>
        <sz val="8"/>
        <color theme="1"/>
        <rFont val="ＭＳ Ｐゴシック"/>
        <family val="3"/>
        <charset val="128"/>
        <scheme val="minor"/>
      </rPr>
      <t>　</t>
    </r>
    <rPh sb="4" eb="7">
      <t>タイセイズ</t>
    </rPh>
    <rPh sb="8" eb="12">
      <t>ヤクワリブンタン</t>
    </rPh>
    <rPh sb="13" eb="15">
      <t>ホソク</t>
    </rPh>
    <rPh sb="15" eb="17">
      <t>セツメイ</t>
    </rPh>
    <phoneticPr fontId="1"/>
  </si>
  <si>
    <t>機能　①</t>
    <rPh sb="0" eb="2">
      <t>キノウ</t>
    </rPh>
    <phoneticPr fontId="1"/>
  </si>
  <si>
    <t>機能　②</t>
    <rPh sb="0" eb="2">
      <t>キノウ</t>
    </rPh>
    <phoneticPr fontId="1"/>
  </si>
  <si>
    <t>性能　①</t>
    <rPh sb="0" eb="2">
      <t>セイノウ</t>
    </rPh>
    <phoneticPr fontId="1"/>
  </si>
  <si>
    <t>性能　②</t>
    <rPh sb="0" eb="2">
      <t>セイノウ</t>
    </rPh>
    <phoneticPr fontId="1"/>
  </si>
  <si>
    <t>その他の特徴</t>
    <rPh sb="2" eb="3">
      <t>タ</t>
    </rPh>
    <phoneticPr fontId="1"/>
  </si>
  <si>
    <r>
      <rPr>
        <sz val="10"/>
        <color theme="1"/>
        <rFont val="HGP創英角ｺﾞｼｯｸUB"/>
        <family val="3"/>
        <charset val="128"/>
      </rPr>
      <t>③新市場開拓戦略　</t>
    </r>
    <r>
      <rPr>
        <sz val="9"/>
        <color theme="1"/>
        <rFont val="ＭＳ Ｐゴシック"/>
        <family val="3"/>
        <charset val="128"/>
        <scheme val="minor"/>
      </rPr>
      <t>（新規顧客層×既存製品の大幅改良）</t>
    </r>
    <rPh sb="1" eb="6">
      <t>シンシジョウカイタク</t>
    </rPh>
    <rPh sb="6" eb="8">
      <t>センリャク</t>
    </rPh>
    <rPh sb="10" eb="14">
      <t>シンキコキャク</t>
    </rPh>
    <rPh sb="14" eb="15">
      <t>ソウ</t>
    </rPh>
    <rPh sb="16" eb="18">
      <t>キゾン</t>
    </rPh>
    <rPh sb="18" eb="20">
      <t>セイヒン</t>
    </rPh>
    <rPh sb="21" eb="23">
      <t>オオハバ</t>
    </rPh>
    <rPh sb="23" eb="25">
      <t>カイリョウ</t>
    </rPh>
    <phoneticPr fontId="1"/>
  </si>
  <si>
    <r>
      <rPr>
        <sz val="10"/>
        <color theme="1"/>
        <rFont val="HGP創英角ｺﾞｼｯｸUB"/>
        <family val="3"/>
        <charset val="128"/>
      </rPr>
      <t>②新製品開発戦略　</t>
    </r>
    <r>
      <rPr>
        <sz val="9"/>
        <color theme="1"/>
        <rFont val="ＭＳ Ｐゴシック"/>
        <family val="3"/>
        <charset val="128"/>
        <scheme val="minor"/>
      </rPr>
      <t>（既存顧客層×新たな製品の開発）</t>
    </r>
    <rPh sb="1" eb="8">
      <t>シンセイヒンカイハツセンリャク</t>
    </rPh>
    <rPh sb="10" eb="15">
      <t>キゾンコキャクソウ</t>
    </rPh>
    <rPh sb="16" eb="17">
      <t>アラ</t>
    </rPh>
    <rPh sb="19" eb="21">
      <t>セイヒン</t>
    </rPh>
    <rPh sb="22" eb="24">
      <t>カイハツ</t>
    </rPh>
    <phoneticPr fontId="1"/>
  </si>
  <si>
    <r>
      <rPr>
        <sz val="10"/>
        <color theme="1"/>
        <rFont val="HGP創英角ｺﾞｼｯｸUB"/>
        <family val="3"/>
        <charset val="128"/>
      </rPr>
      <t>①市場浸透戦略　</t>
    </r>
    <r>
      <rPr>
        <sz val="9"/>
        <color theme="1"/>
        <rFont val="ＭＳ Ｐゴシック"/>
        <family val="3"/>
        <charset val="128"/>
        <scheme val="minor"/>
      </rPr>
      <t>（既存顧客層×既存製品の大幅改良）</t>
    </r>
    <rPh sb="1" eb="3">
      <t>シジョウ</t>
    </rPh>
    <rPh sb="3" eb="5">
      <t>シントウ</t>
    </rPh>
    <rPh sb="5" eb="7">
      <t>センリャク</t>
    </rPh>
    <rPh sb="9" eb="11">
      <t>キゾン</t>
    </rPh>
    <rPh sb="11" eb="13">
      <t>コキャク</t>
    </rPh>
    <rPh sb="13" eb="14">
      <t>ソウ</t>
    </rPh>
    <rPh sb="15" eb="17">
      <t>キゾン</t>
    </rPh>
    <rPh sb="17" eb="19">
      <t>セイヒン</t>
    </rPh>
    <rPh sb="20" eb="22">
      <t>オオハバ</t>
    </rPh>
    <rPh sb="22" eb="24">
      <t>カイリョウ</t>
    </rPh>
    <phoneticPr fontId="1"/>
  </si>
  <si>
    <r>
      <rPr>
        <sz val="10"/>
        <color theme="1"/>
        <rFont val="HGP創英角ｺﾞｼｯｸUB"/>
        <family val="3"/>
        <charset val="128"/>
      </rPr>
      <t>④多角化戦略　</t>
    </r>
    <r>
      <rPr>
        <sz val="9"/>
        <color theme="1"/>
        <rFont val="ＭＳ Ｐゴシック"/>
        <family val="3"/>
        <charset val="128"/>
        <scheme val="minor"/>
      </rPr>
      <t>（新規顧客層×新たな製品の開発）</t>
    </r>
    <rPh sb="1" eb="6">
      <t>タカクカセンリャク</t>
    </rPh>
    <rPh sb="8" eb="12">
      <t>シンキコキャク</t>
    </rPh>
    <rPh sb="12" eb="13">
      <t>ソウ</t>
    </rPh>
    <rPh sb="14" eb="15">
      <t>アラ</t>
    </rPh>
    <rPh sb="17" eb="19">
      <t>セイヒン</t>
    </rPh>
    <rPh sb="20" eb="22">
      <t>カイハツ</t>
    </rPh>
    <phoneticPr fontId="1"/>
  </si>
  <si>
    <r>
      <t>市場で売上を確保していく根拠として、技術を含め競合先との客観的な比較してください。A社、B社と記載のある箇所には、</t>
    </r>
    <r>
      <rPr>
        <sz val="10"/>
        <rFont val="HGP創英角ｺﾞｼｯｸUB"/>
        <family val="3"/>
        <charset val="128"/>
      </rPr>
      <t>具体的な企業名と製品名</t>
    </r>
    <r>
      <rPr>
        <sz val="10"/>
        <rFont val="ＭＳ Ｐゴシック"/>
        <family val="3"/>
        <charset val="128"/>
      </rPr>
      <t>を記載してください。</t>
    </r>
    <rPh sb="0" eb="2">
      <t>シジョウ</t>
    </rPh>
    <rPh sb="2" eb="4">
      <t>セイカブツ</t>
    </rPh>
    <rPh sb="3" eb="4">
      <t>ウ</t>
    </rPh>
    <rPh sb="4" eb="5">
      <t>ア</t>
    </rPh>
    <rPh sb="6" eb="8">
      <t>カクホ</t>
    </rPh>
    <rPh sb="12" eb="14">
      <t>コンキョ</t>
    </rPh>
    <rPh sb="28" eb="31">
      <t>キャッカンテキ</t>
    </rPh>
    <rPh sb="32" eb="34">
      <t>ヒカク</t>
    </rPh>
    <rPh sb="65" eb="67">
      <t>セイヒン</t>
    </rPh>
    <rPh sb="67" eb="68">
      <t>メイ</t>
    </rPh>
    <phoneticPr fontId="1"/>
  </si>
  <si>
    <t>競合Ａ社</t>
    <rPh sb="0" eb="2">
      <t>キョウゴウ</t>
    </rPh>
    <rPh sb="3" eb="4">
      <t>シャ</t>
    </rPh>
    <phoneticPr fontId="1"/>
  </si>
  <si>
    <t>競合B社</t>
    <rPh sb="0" eb="2">
      <t>キョウゴウ</t>
    </rPh>
    <rPh sb="3" eb="4">
      <t>シャ</t>
    </rPh>
    <phoneticPr fontId="1"/>
  </si>
  <si>
    <r>
      <t>　</t>
    </r>
    <r>
      <rPr>
        <sz val="10"/>
        <rFont val="HGP創英角ｺﾞｼｯｸUB"/>
        <family val="3"/>
        <charset val="128"/>
      </rPr>
      <t>３　資金支出明細</t>
    </r>
    <r>
      <rPr>
        <sz val="10"/>
        <rFont val="ＭＳ 明朝"/>
        <family val="1"/>
        <charset val="128"/>
      </rPr>
      <t>の</t>
    </r>
    <r>
      <rPr>
        <sz val="10"/>
        <rFont val="HGP創英角ｺﾞｼｯｸUB"/>
        <family val="3"/>
        <charset val="128"/>
      </rPr>
      <t>各経費</t>
    </r>
    <r>
      <rPr>
        <sz val="10"/>
        <rFont val="ＭＳ 明朝"/>
        <family val="1"/>
        <charset val="128"/>
      </rPr>
      <t>を期ごとに自動的に再集計した内訳表です。</t>
    </r>
    <rPh sb="3" eb="5">
      <t>シキン</t>
    </rPh>
    <rPh sb="5" eb="7">
      <t>シシュツ</t>
    </rPh>
    <rPh sb="7" eb="9">
      <t>メイサイ</t>
    </rPh>
    <rPh sb="10" eb="13">
      <t>カクケイヒ</t>
    </rPh>
    <rPh sb="14" eb="15">
      <t>キ</t>
    </rPh>
    <rPh sb="18" eb="21">
      <t>ジドウテキ</t>
    </rPh>
    <rPh sb="22" eb="25">
      <t>サイシュウケイ</t>
    </rPh>
    <rPh sb="27" eb="29">
      <t>ウチワケ</t>
    </rPh>
    <rPh sb="29" eb="30">
      <t>ヒョウ</t>
    </rPh>
    <phoneticPr fontId="7"/>
  </si>
  <si>
    <t>（３）　各期ごとの経費内訳</t>
    <rPh sb="4" eb="6">
      <t>カクキ</t>
    </rPh>
    <phoneticPr fontId="7"/>
  </si>
  <si>
    <t>依頼内容</t>
    <rPh sb="0" eb="4">
      <t>イライナイヨウ</t>
    </rPh>
    <phoneticPr fontId="1"/>
  </si>
  <si>
    <t>依頼内容に直結するＵＲＬ</t>
    <rPh sb="5" eb="7">
      <t>チョッケツ</t>
    </rPh>
    <phoneticPr fontId="1"/>
  </si>
  <si>
    <t>助成事業に
要する経費
（税込）
【A×B】</t>
    <rPh sb="0" eb="2">
      <t>ジョセイ</t>
    </rPh>
    <rPh sb="2" eb="4">
      <t>ジギョウ</t>
    </rPh>
    <rPh sb="6" eb="7">
      <t>ヨウ</t>
    </rPh>
    <phoneticPr fontId="7"/>
  </si>
  <si>
    <r>
      <t xml:space="preserve">依頼の必要性
</t>
    </r>
    <r>
      <rPr>
        <sz val="8"/>
        <color theme="1"/>
        <rFont val="ＭＳ ゴシック"/>
        <family val="3"/>
        <charset val="128"/>
      </rPr>
      <t>本事業で必要な技術・知見の要素</t>
    </r>
    <rPh sb="0" eb="2">
      <t>イライ</t>
    </rPh>
    <rPh sb="3" eb="5">
      <t>ヒツヨウ</t>
    </rPh>
    <rPh sb="5" eb="6">
      <t>セイ</t>
    </rPh>
    <rPh sb="8" eb="9">
      <t>ホン</t>
    </rPh>
    <rPh sb="9" eb="11">
      <t>ジギョウ</t>
    </rPh>
    <rPh sb="12" eb="14">
      <t>ヒツヨウ</t>
    </rPh>
    <rPh sb="15" eb="17">
      <t>ギジュツ</t>
    </rPh>
    <rPh sb="18" eb="20">
      <t>チケン</t>
    </rPh>
    <rPh sb="21" eb="23">
      <t>ヨウソ</t>
    </rPh>
    <phoneticPr fontId="7"/>
  </si>
  <si>
    <t>具体的な依頼内容</t>
    <phoneticPr fontId="7"/>
  </si>
  <si>
    <t>依頼の目的</t>
    <rPh sb="0" eb="2">
      <t>イライ</t>
    </rPh>
    <rPh sb="3" eb="5">
      <t>モクテキ</t>
    </rPh>
    <phoneticPr fontId="1"/>
  </si>
  <si>
    <r>
      <t xml:space="preserve">依頼先に求める
提出物・納品物
</t>
    </r>
    <r>
      <rPr>
        <sz val="8"/>
        <color theme="1"/>
        <rFont val="ＭＳ Ｐゴシック"/>
        <family val="3"/>
        <charset val="128"/>
        <scheme val="minor"/>
      </rPr>
      <t>(検査時の確認対象)</t>
    </r>
    <rPh sb="0" eb="2">
      <t>イライ</t>
    </rPh>
    <rPh sb="2" eb="3">
      <t>サキ</t>
    </rPh>
    <rPh sb="4" eb="5">
      <t>モト</t>
    </rPh>
    <rPh sb="8" eb="11">
      <t>テイシュツブツ</t>
    </rPh>
    <rPh sb="12" eb="14">
      <t>ノウヒン</t>
    </rPh>
    <rPh sb="14" eb="15">
      <t>ブツ</t>
    </rPh>
    <rPh sb="17" eb="19">
      <t>ケンサ</t>
    </rPh>
    <rPh sb="19" eb="20">
      <t>ジ</t>
    </rPh>
    <rPh sb="21" eb="23">
      <t>カクニン</t>
    </rPh>
    <rPh sb="23" eb="25">
      <t>タイショウ</t>
    </rPh>
    <phoneticPr fontId="7"/>
  </si>
  <si>
    <t>使用目的</t>
    <rPh sb="0" eb="2">
      <t>シヨウ</t>
    </rPh>
    <rPh sb="2" eb="4">
      <t>モクテキ</t>
    </rPh>
    <phoneticPr fontId="1"/>
  </si>
  <si>
    <t>本調達品が
必要不可欠
な理由</t>
    <rPh sb="0" eb="1">
      <t>ホン</t>
    </rPh>
    <rPh sb="1" eb="4">
      <t>チョウタツヒン</t>
    </rPh>
    <rPh sb="6" eb="8">
      <t>ヒツヨウ</t>
    </rPh>
    <rPh sb="8" eb="11">
      <t>フカケツ</t>
    </rPh>
    <rPh sb="13" eb="15">
      <t>リユウ</t>
    </rPh>
    <phoneticPr fontId="7"/>
  </si>
  <si>
    <r>
      <rPr>
        <sz val="8"/>
        <color theme="1"/>
        <rFont val="ＭＳ ゴシック"/>
        <family val="3"/>
        <charset val="128"/>
      </rPr>
      <t>調達方法で「</t>
    </r>
    <r>
      <rPr>
        <sz val="8"/>
        <color theme="1"/>
        <rFont val="HGP創英角ｺﾞｼｯｸUB"/>
        <family val="3"/>
        <charset val="128"/>
      </rPr>
      <t>購入</t>
    </r>
    <r>
      <rPr>
        <sz val="8"/>
        <color theme="1"/>
        <rFont val="ＭＳ ゴシック"/>
        <family val="3"/>
        <charset val="128"/>
      </rPr>
      <t>」を選択した</t>
    </r>
    <r>
      <rPr>
        <sz val="8"/>
        <color theme="1"/>
        <rFont val="HGP創英角ｺﾞｼｯｸUB"/>
        <family val="3"/>
        <charset val="128"/>
      </rPr>
      <t>理由</t>
    </r>
    <rPh sb="0" eb="4">
      <t>チョウタツホウホウ</t>
    </rPh>
    <rPh sb="6" eb="8">
      <t>コウニュウ</t>
    </rPh>
    <rPh sb="10" eb="12">
      <t>センタク</t>
    </rPh>
    <rPh sb="14" eb="16">
      <t>リユウ</t>
    </rPh>
    <phoneticPr fontId="1"/>
  </si>
  <si>
    <r>
      <t>上記に加え、</t>
    </r>
    <r>
      <rPr>
        <sz val="9"/>
        <color theme="0"/>
        <rFont val="HGP創英角ｺﾞｼｯｸUB"/>
        <family val="3"/>
        <charset val="128"/>
      </rPr>
      <t>税抜50万円以上</t>
    </r>
    <r>
      <rPr>
        <sz val="9"/>
        <color theme="0"/>
        <rFont val="ＭＳ ゴシック"/>
        <family val="3"/>
        <charset val="128"/>
      </rPr>
      <t>の物件を「</t>
    </r>
    <r>
      <rPr>
        <sz val="9"/>
        <color theme="0"/>
        <rFont val="HGP創英角ｺﾞｼｯｸUB"/>
        <family val="3"/>
        <charset val="128"/>
      </rPr>
      <t>購入</t>
    </r>
    <r>
      <rPr>
        <sz val="9"/>
        <color theme="0"/>
        <rFont val="ＭＳ ゴシック"/>
        <family val="3"/>
        <charset val="128"/>
      </rPr>
      <t>」で調達された場合、事業完了年度を含め</t>
    </r>
    <r>
      <rPr>
        <sz val="9"/>
        <color theme="0"/>
        <rFont val="HGP創英角ｺﾞｼｯｸUB"/>
        <family val="3"/>
        <charset val="128"/>
      </rPr>
      <t>６年間の保存義務</t>
    </r>
    <r>
      <rPr>
        <sz val="9"/>
        <color theme="0"/>
        <rFont val="ＭＳ ゴシック"/>
        <family val="3"/>
        <charset val="128"/>
      </rPr>
      <t>があります。</t>
    </r>
    <rPh sb="0" eb="2">
      <t>ジョウキ</t>
    </rPh>
    <rPh sb="3" eb="4">
      <t>クワ</t>
    </rPh>
    <phoneticPr fontId="1"/>
  </si>
  <si>
    <r>
      <rPr>
        <sz val="11"/>
        <color theme="1"/>
        <rFont val="HGP創英角ｺﾞｼｯｸUB"/>
        <family val="3"/>
        <charset val="128"/>
      </rPr>
      <t>※</t>
    </r>
    <r>
      <rPr>
        <sz val="12"/>
        <color theme="1"/>
        <rFont val="HGP創英角ｺﾞｼｯｸUB"/>
        <family val="3"/>
        <charset val="128"/>
      </rPr>
      <t>　</t>
    </r>
    <r>
      <rPr>
        <sz val="9"/>
        <color theme="1"/>
        <rFont val="ＭＳ ゴシック"/>
        <family val="3"/>
        <charset val="128"/>
      </rPr>
      <t>助成金で調達された場合の</t>
    </r>
    <r>
      <rPr>
        <sz val="9"/>
        <color theme="1"/>
        <rFont val="HGP創英角ｺﾞｼｯｸUB"/>
        <family val="3"/>
        <charset val="128"/>
      </rPr>
      <t>重要な注意事項　</t>
    </r>
    <r>
      <rPr>
        <sz val="9"/>
        <color theme="1"/>
        <rFont val="ＭＳ ゴシック"/>
        <family val="3"/>
        <charset val="128"/>
      </rPr>
      <t>…　調達品について</t>
    </r>
    <r>
      <rPr>
        <sz val="9"/>
        <color theme="1"/>
        <rFont val="HGP創英角ｺﾞｼｯｸUB"/>
        <family val="3"/>
        <charset val="128"/>
      </rPr>
      <t>本事業以外での使用</t>
    </r>
    <r>
      <rPr>
        <sz val="9"/>
        <color theme="1"/>
        <rFont val="ＭＳ ゴシック"/>
        <family val="3"/>
        <charset val="128"/>
      </rPr>
      <t>は</t>
    </r>
    <r>
      <rPr>
        <sz val="9"/>
        <color theme="1"/>
        <rFont val="HGP創英角ｺﾞｼｯｸUB"/>
        <family val="3"/>
        <charset val="128"/>
      </rPr>
      <t>禁止</t>
    </r>
    <r>
      <rPr>
        <sz val="9"/>
        <color theme="1"/>
        <rFont val="ＭＳ ゴシック"/>
        <family val="3"/>
        <charset val="128"/>
      </rPr>
      <t>されています。</t>
    </r>
    <rPh sb="2" eb="5">
      <t>ジョセイキン</t>
    </rPh>
    <rPh sb="14" eb="16">
      <t>ジュウヨウ</t>
    </rPh>
    <rPh sb="19" eb="21">
      <t>ジコウ</t>
    </rPh>
    <rPh sb="41" eb="43">
      <t>キンシ</t>
    </rPh>
    <phoneticPr fontId="1"/>
  </si>
  <si>
    <r>
      <t>違反した場合、交付決定の</t>
    </r>
    <r>
      <rPr>
        <sz val="9"/>
        <color theme="1"/>
        <rFont val="HGP創英角ｺﾞｼｯｸUB"/>
        <family val="3"/>
        <charset val="128"/>
      </rPr>
      <t>取消し</t>
    </r>
    <r>
      <rPr>
        <sz val="9"/>
        <color theme="1"/>
        <rFont val="ＭＳ ゴシック"/>
        <family val="3"/>
        <charset val="128"/>
      </rPr>
      <t>、助成金を交付済の場合は助成金の</t>
    </r>
    <r>
      <rPr>
        <sz val="9"/>
        <color theme="1"/>
        <rFont val="HGP創英角ｺﾞｼｯｸUB"/>
        <family val="3"/>
        <charset val="128"/>
      </rPr>
      <t>返還</t>
    </r>
    <r>
      <rPr>
        <sz val="9"/>
        <color theme="1"/>
        <rFont val="ＭＳ ゴシック"/>
        <family val="3"/>
        <charset val="128"/>
      </rPr>
      <t>、申請者及び協力した関係者等の</t>
    </r>
    <r>
      <rPr>
        <sz val="9"/>
        <color theme="1"/>
        <rFont val="HGP創英角ｺﾞｼｯｸUB"/>
        <family val="3"/>
        <charset val="128"/>
      </rPr>
      <t>公表</t>
    </r>
    <r>
      <rPr>
        <sz val="9"/>
        <color theme="1"/>
        <rFont val="ＭＳ ゴシック"/>
        <family val="3"/>
        <charset val="128"/>
      </rPr>
      <t>を行うことがあることをご承知の上でご申請ください（『募集要項』</t>
    </r>
    <r>
      <rPr>
        <sz val="8"/>
        <color theme="1"/>
        <rFont val="HGP創英角ｺﾞｼｯｸUB"/>
        <family val="3"/>
        <charset val="128"/>
      </rPr>
      <t>助成事業完了後の注意事項　（３）</t>
    </r>
    <r>
      <rPr>
        <sz val="9"/>
        <color theme="1"/>
        <rFont val="ＭＳ ゴシック"/>
        <family val="3"/>
        <charset val="128"/>
      </rPr>
      <t>、</t>
    </r>
    <r>
      <rPr>
        <sz val="8"/>
        <color theme="1"/>
        <rFont val="HGP創英角ｺﾞｼｯｸUB"/>
        <family val="3"/>
        <charset val="128"/>
      </rPr>
      <t>助成金交付決定の取消し及び助成金の返還 ③</t>
    </r>
    <r>
      <rPr>
        <sz val="8"/>
        <color theme="1"/>
        <rFont val="ＭＳ ゴシック"/>
        <family val="3"/>
        <charset val="128"/>
      </rPr>
      <t>）</t>
    </r>
    <rPh sb="27" eb="30">
      <t>ジョセイキン</t>
    </rPh>
    <rPh sb="62" eb="64">
      <t>ショウチ</t>
    </rPh>
    <rPh sb="65" eb="66">
      <t>ウエ</t>
    </rPh>
    <rPh sb="68" eb="70">
      <t>シンセイ</t>
    </rPh>
    <rPh sb="115" eb="117">
      <t>ヘンカン</t>
    </rPh>
    <phoneticPr fontId="1"/>
  </si>
  <si>
    <r>
      <t>自社と資本関係や役員等の兼任などを有する</t>
    </r>
    <r>
      <rPr>
        <sz val="9"/>
        <color theme="1"/>
        <rFont val="HGS創英角ｺﾞｼｯｸUB"/>
        <family val="3"/>
        <charset val="128"/>
      </rPr>
      <t>「関連会社」</t>
    </r>
    <r>
      <rPr>
        <sz val="9"/>
        <color theme="1"/>
        <rFont val="ＭＳ Ｐゴシック"/>
        <family val="3"/>
        <charset val="128"/>
        <scheme val="minor"/>
      </rPr>
      <t>に該当する事業者との取引は、</t>
    </r>
    <r>
      <rPr>
        <sz val="9"/>
        <color theme="1"/>
        <rFont val="HGS創英角ｺﾞｼｯｸUB"/>
        <family val="3"/>
        <charset val="128"/>
      </rPr>
      <t>助成金の交付対象外</t>
    </r>
    <r>
      <rPr>
        <sz val="9"/>
        <color theme="1"/>
        <rFont val="ＭＳ Ｐゴシック"/>
        <family val="3"/>
        <charset val="128"/>
        <scheme val="minor"/>
      </rPr>
      <t xml:space="preserve">となります。　（　『募集要項』 </t>
    </r>
    <r>
      <rPr>
        <sz val="9"/>
        <color theme="1"/>
        <rFont val="HGP創英角ｺﾞｼｯｸUB"/>
        <family val="3"/>
        <charset val="128"/>
      </rPr>
      <t>助成対象とならない経費 （２） サ</t>
    </r>
    <r>
      <rPr>
        <sz val="9"/>
        <color theme="1"/>
        <rFont val="ＭＳ Ｐゴシック"/>
        <family val="3"/>
        <charset val="128"/>
        <scheme val="minor"/>
      </rPr>
      <t>　）</t>
    </r>
    <rPh sb="0" eb="2">
      <t>ジシャ</t>
    </rPh>
    <rPh sb="3" eb="5">
      <t>シホン</t>
    </rPh>
    <rPh sb="5" eb="7">
      <t>カンケイ</t>
    </rPh>
    <rPh sb="8" eb="10">
      <t>ヤクイン</t>
    </rPh>
    <rPh sb="10" eb="11">
      <t>トウ</t>
    </rPh>
    <rPh sb="12" eb="14">
      <t>ケンニン</t>
    </rPh>
    <rPh sb="17" eb="18">
      <t>ユウ</t>
    </rPh>
    <rPh sb="21" eb="23">
      <t>カンレン</t>
    </rPh>
    <rPh sb="23" eb="25">
      <t>カイシャ</t>
    </rPh>
    <rPh sb="27" eb="29">
      <t>ガイトウ</t>
    </rPh>
    <rPh sb="31" eb="34">
      <t>ジギョウシャ</t>
    </rPh>
    <rPh sb="36" eb="38">
      <t>トリヒキ</t>
    </rPh>
    <rPh sb="40" eb="42">
      <t>ジョセイ</t>
    </rPh>
    <rPh sb="42" eb="43">
      <t>キン</t>
    </rPh>
    <rPh sb="44" eb="46">
      <t>コウフ</t>
    </rPh>
    <rPh sb="46" eb="48">
      <t>タイショウ</t>
    </rPh>
    <rPh sb="48" eb="49">
      <t>ガイ</t>
    </rPh>
    <phoneticPr fontId="1"/>
  </si>
  <si>
    <r>
      <t>自社と資本関係や役員等の兼任などを有する</t>
    </r>
    <r>
      <rPr>
        <sz val="9"/>
        <color theme="1"/>
        <rFont val="HGS創英角ｺﾞｼｯｸUB"/>
        <family val="3"/>
        <charset val="128"/>
      </rPr>
      <t>「関連会社」</t>
    </r>
    <r>
      <rPr>
        <sz val="9"/>
        <color theme="1"/>
        <rFont val="ＭＳ Ｐゴシック"/>
        <family val="3"/>
        <charset val="128"/>
        <scheme val="minor"/>
      </rPr>
      <t>に該当する事業者との取引は、</t>
    </r>
    <r>
      <rPr>
        <sz val="9"/>
        <color theme="1"/>
        <rFont val="HGS創英角ｺﾞｼｯｸUB"/>
        <family val="3"/>
        <charset val="128"/>
      </rPr>
      <t>助成金の交付対象外</t>
    </r>
    <r>
      <rPr>
        <sz val="9"/>
        <color theme="1"/>
        <rFont val="ＭＳ Ｐゴシック"/>
        <family val="3"/>
        <charset val="128"/>
        <scheme val="minor"/>
      </rPr>
      <t>となります。　（　『募集要項』　</t>
    </r>
    <r>
      <rPr>
        <sz val="9"/>
        <color theme="1"/>
        <rFont val="HGP創英角ｺﾞｼｯｸUB"/>
        <family val="3"/>
        <charset val="128"/>
      </rPr>
      <t>助成対象とならない経費 （２） サ</t>
    </r>
    <r>
      <rPr>
        <sz val="9"/>
        <color theme="1"/>
        <rFont val="ＭＳ Ｐゴシック"/>
        <family val="3"/>
        <charset val="128"/>
        <scheme val="minor"/>
      </rPr>
      <t xml:space="preserve"> ）</t>
    </r>
    <rPh sb="0" eb="2">
      <t>ジシャ</t>
    </rPh>
    <rPh sb="3" eb="5">
      <t>シホン</t>
    </rPh>
    <rPh sb="5" eb="7">
      <t>カンケイ</t>
    </rPh>
    <rPh sb="8" eb="10">
      <t>ヤクイン</t>
    </rPh>
    <rPh sb="10" eb="11">
      <t>トウ</t>
    </rPh>
    <rPh sb="12" eb="14">
      <t>ケンニン</t>
    </rPh>
    <rPh sb="17" eb="18">
      <t>ユウ</t>
    </rPh>
    <rPh sb="21" eb="23">
      <t>カンレン</t>
    </rPh>
    <rPh sb="23" eb="25">
      <t>カイシャ</t>
    </rPh>
    <rPh sb="27" eb="29">
      <t>ガイトウ</t>
    </rPh>
    <rPh sb="31" eb="34">
      <t>ジギョウシャ</t>
    </rPh>
    <rPh sb="36" eb="38">
      <t>トリヒキ</t>
    </rPh>
    <rPh sb="40" eb="42">
      <t>ジョセイ</t>
    </rPh>
    <rPh sb="42" eb="43">
      <t>キン</t>
    </rPh>
    <rPh sb="44" eb="46">
      <t>コウフ</t>
    </rPh>
    <rPh sb="46" eb="48">
      <t>タイショウ</t>
    </rPh>
    <rPh sb="48" eb="49">
      <t>ガイ</t>
    </rPh>
    <phoneticPr fontId="1"/>
  </si>
  <si>
    <r>
      <t>自社と資本関係や役員等の兼任などを有する</t>
    </r>
    <r>
      <rPr>
        <sz val="9"/>
        <color theme="1"/>
        <rFont val="HGS創英角ｺﾞｼｯｸUB"/>
        <family val="3"/>
        <charset val="128"/>
      </rPr>
      <t>「関連会社」</t>
    </r>
    <r>
      <rPr>
        <sz val="9"/>
        <color theme="1"/>
        <rFont val="ＭＳ Ｐゴシック"/>
        <family val="3"/>
        <charset val="128"/>
        <scheme val="minor"/>
      </rPr>
      <t>に該当する事業者との取引は、</t>
    </r>
    <r>
      <rPr>
        <sz val="9"/>
        <color theme="1"/>
        <rFont val="HGS創英角ｺﾞｼｯｸUB"/>
        <family val="3"/>
        <charset val="128"/>
      </rPr>
      <t>助成金の交付対象外</t>
    </r>
    <r>
      <rPr>
        <sz val="9"/>
        <color theme="1"/>
        <rFont val="ＭＳ Ｐゴシック"/>
        <family val="3"/>
        <charset val="128"/>
        <scheme val="minor"/>
      </rPr>
      <t>となります。　（　『募集要項』　</t>
    </r>
    <r>
      <rPr>
        <sz val="9"/>
        <color theme="1"/>
        <rFont val="HGP創英角ｺﾞｼｯｸUB"/>
        <family val="3"/>
        <charset val="128"/>
      </rPr>
      <t>助成対象とならない経費 （２） サ</t>
    </r>
    <r>
      <rPr>
        <sz val="9"/>
        <color theme="1"/>
        <rFont val="ＭＳ Ｐゴシック"/>
        <family val="3"/>
        <charset val="128"/>
        <scheme val="minor"/>
      </rPr>
      <t xml:space="preserve"> 　）</t>
    </r>
    <rPh sb="0" eb="2">
      <t>ジシャ</t>
    </rPh>
    <rPh sb="3" eb="5">
      <t>シホン</t>
    </rPh>
    <rPh sb="5" eb="7">
      <t>カンケイ</t>
    </rPh>
    <rPh sb="8" eb="10">
      <t>ヤクイン</t>
    </rPh>
    <rPh sb="10" eb="11">
      <t>トウ</t>
    </rPh>
    <rPh sb="12" eb="14">
      <t>ケンニン</t>
    </rPh>
    <rPh sb="17" eb="18">
      <t>ユウ</t>
    </rPh>
    <rPh sb="21" eb="23">
      <t>カンレン</t>
    </rPh>
    <rPh sb="23" eb="25">
      <t>カイシャ</t>
    </rPh>
    <rPh sb="27" eb="29">
      <t>ガイトウ</t>
    </rPh>
    <rPh sb="31" eb="34">
      <t>ジギョウシャ</t>
    </rPh>
    <rPh sb="36" eb="38">
      <t>トリヒキ</t>
    </rPh>
    <rPh sb="40" eb="42">
      <t>ジョセイ</t>
    </rPh>
    <rPh sb="42" eb="43">
      <t>キン</t>
    </rPh>
    <rPh sb="44" eb="46">
      <t>コウフ</t>
    </rPh>
    <rPh sb="46" eb="48">
      <t>タイショウ</t>
    </rPh>
    <rPh sb="48" eb="49">
      <t>ガイ</t>
    </rPh>
    <phoneticPr fontId="1"/>
  </si>
  <si>
    <r>
      <t>自社と資本関係や役員等の兼任などを有する</t>
    </r>
    <r>
      <rPr>
        <sz val="9"/>
        <color theme="1"/>
        <rFont val="HGS創英角ｺﾞｼｯｸUB"/>
        <family val="3"/>
        <charset val="128"/>
      </rPr>
      <t>「関連会社」</t>
    </r>
    <r>
      <rPr>
        <sz val="9"/>
        <color theme="1"/>
        <rFont val="ＭＳ Ｐゴシック"/>
        <family val="3"/>
        <charset val="128"/>
        <scheme val="minor"/>
      </rPr>
      <t>に該当する事業者との取引は、</t>
    </r>
    <r>
      <rPr>
        <sz val="9"/>
        <color theme="1"/>
        <rFont val="HGS創英角ｺﾞｼｯｸUB"/>
        <family val="3"/>
        <charset val="128"/>
      </rPr>
      <t>助成金の交付対象外</t>
    </r>
    <r>
      <rPr>
        <sz val="9"/>
        <color theme="1"/>
        <rFont val="ＭＳ Ｐゴシック"/>
        <family val="3"/>
        <charset val="128"/>
        <scheme val="minor"/>
      </rPr>
      <t xml:space="preserve">となります。　（　『募集要項』　「 </t>
    </r>
    <r>
      <rPr>
        <sz val="9"/>
        <color theme="1"/>
        <rFont val="HGP創英角ｺﾞｼｯｸUB"/>
        <family val="3"/>
        <charset val="128"/>
      </rPr>
      <t>助成対象とならない経費 （２） サ</t>
    </r>
    <r>
      <rPr>
        <sz val="9"/>
        <color theme="1"/>
        <rFont val="ＭＳ Ｐゴシック"/>
        <family val="3"/>
        <charset val="128"/>
        <scheme val="minor"/>
      </rPr>
      <t xml:space="preserve"> 」　）</t>
    </r>
    <rPh sb="0" eb="2">
      <t>ジシャ</t>
    </rPh>
    <rPh sb="3" eb="5">
      <t>シホン</t>
    </rPh>
    <rPh sb="5" eb="7">
      <t>カンケイ</t>
    </rPh>
    <rPh sb="8" eb="10">
      <t>ヤクイン</t>
    </rPh>
    <rPh sb="10" eb="11">
      <t>トウ</t>
    </rPh>
    <rPh sb="12" eb="14">
      <t>ケンニン</t>
    </rPh>
    <rPh sb="17" eb="18">
      <t>ユウ</t>
    </rPh>
    <rPh sb="21" eb="23">
      <t>カンレン</t>
    </rPh>
    <rPh sb="23" eb="25">
      <t>カイシャ</t>
    </rPh>
    <rPh sb="27" eb="29">
      <t>ガイトウ</t>
    </rPh>
    <rPh sb="31" eb="34">
      <t>ジギョウシャ</t>
    </rPh>
    <rPh sb="36" eb="38">
      <t>トリヒキ</t>
    </rPh>
    <rPh sb="40" eb="42">
      <t>ジョセイ</t>
    </rPh>
    <rPh sb="42" eb="43">
      <t>キン</t>
    </rPh>
    <rPh sb="44" eb="46">
      <t>コウフ</t>
    </rPh>
    <rPh sb="46" eb="48">
      <t>タイショウ</t>
    </rPh>
    <rPh sb="48" eb="49">
      <t>ガイ</t>
    </rPh>
    <rPh sb="58" eb="64">
      <t>｢ボシュウヨウコウ｣</t>
    </rPh>
    <phoneticPr fontId="1"/>
  </si>
  <si>
    <t>-</t>
    <phoneticPr fontId="1"/>
  </si>
  <si>
    <t>↑期の設定と費用の支出時期が一致していません</t>
    <phoneticPr fontId="1"/>
  </si>
  <si>
    <r>
      <t>※行の追加可</t>
    </r>
    <r>
      <rPr>
        <sz val="10"/>
        <rFont val="HGP創英角ｺﾞｼｯｸUB"/>
        <family val="3"/>
        <charset val="128"/>
      </rPr>
      <t>（１枚に収まるよう、印刷範囲の調整等をお願いいたします。）</t>
    </r>
    <rPh sb="1" eb="2">
      <t>ギョウ</t>
    </rPh>
    <rPh sb="3" eb="5">
      <t>ツイカ</t>
    </rPh>
    <rPh sb="5" eb="6">
      <t>カ</t>
    </rPh>
    <rPh sb="8" eb="9">
      <t>マイ</t>
    </rPh>
    <rPh sb="10" eb="11">
      <t>オサ</t>
    </rPh>
    <rPh sb="16" eb="18">
      <t>インサツ</t>
    </rPh>
    <rPh sb="18" eb="20">
      <t>ハンイ</t>
    </rPh>
    <rPh sb="21" eb="24">
      <t>チョウセイトウ</t>
    </rPh>
    <rPh sb="26" eb="27">
      <t>ネガ</t>
    </rPh>
    <phoneticPr fontId="1"/>
  </si>
  <si>
    <r>
      <t>生産・量産を目的とした機械装置等の費用や、運用・保守に要する費用は、</t>
    </r>
    <r>
      <rPr>
        <sz val="10"/>
        <rFont val="HGP創英角ｺﾞｼｯｸUB"/>
        <family val="3"/>
        <charset val="128"/>
      </rPr>
      <t>助成対象外</t>
    </r>
    <r>
      <rPr>
        <sz val="10"/>
        <rFont val="ＭＳ Ｐ明朝"/>
        <family val="1"/>
        <charset val="128"/>
      </rPr>
      <t>です。</t>
    </r>
    <rPh sb="0" eb="2">
      <t>セイサン</t>
    </rPh>
    <rPh sb="3" eb="5">
      <t>リョウサン</t>
    </rPh>
    <rPh sb="6" eb="8">
      <t>モクテキ</t>
    </rPh>
    <rPh sb="11" eb="13">
      <t>キカイ</t>
    </rPh>
    <rPh sb="13" eb="15">
      <t>ソウチ</t>
    </rPh>
    <rPh sb="15" eb="16">
      <t>トウ</t>
    </rPh>
    <rPh sb="17" eb="19">
      <t>ヒヨウ</t>
    </rPh>
    <rPh sb="21" eb="23">
      <t>ウンヨウ</t>
    </rPh>
    <rPh sb="24" eb="26">
      <t>ホシュ</t>
    </rPh>
    <rPh sb="27" eb="28">
      <t>ヨウ</t>
    </rPh>
    <rPh sb="30" eb="32">
      <t>ヒヨウ</t>
    </rPh>
    <rPh sb="34" eb="36">
      <t>ジョセイ</t>
    </rPh>
    <rPh sb="36" eb="38">
      <t>タイショウ</t>
    </rPh>
    <rPh sb="38" eb="39">
      <t>ガイ</t>
    </rPh>
    <phoneticPr fontId="1"/>
  </si>
  <si>
    <r>
      <rPr>
        <sz val="10"/>
        <rFont val="HGP創英角ｺﾞｼｯｸUB"/>
        <family val="3"/>
        <charset val="128"/>
      </rPr>
      <t>試作金型</t>
    </r>
    <r>
      <rPr>
        <sz val="10"/>
        <rFont val="ＭＳ Ｐ明朝"/>
        <family val="1"/>
        <charset val="128"/>
      </rPr>
      <t>に係る経費は機械装置・工具器具費になります。</t>
    </r>
    <rPh sb="0" eb="2">
      <t>シサク</t>
    </rPh>
    <rPh sb="2" eb="4">
      <t>カナガタ</t>
    </rPh>
    <rPh sb="5" eb="6">
      <t>カカワ</t>
    </rPh>
    <rPh sb="7" eb="9">
      <t>ケイヒ</t>
    </rPh>
    <rPh sb="10" eb="12">
      <t>キカイ</t>
    </rPh>
    <rPh sb="12" eb="14">
      <t>ソウチ</t>
    </rPh>
    <rPh sb="15" eb="17">
      <t>コウグ</t>
    </rPh>
    <rPh sb="17" eb="19">
      <t>キグ</t>
    </rPh>
    <rPh sb="19" eb="20">
      <t>ヒ</t>
    </rPh>
    <phoneticPr fontId="1"/>
  </si>
  <si>
    <r>
      <t>直接人件費の</t>
    </r>
    <r>
      <rPr>
        <sz val="10"/>
        <color theme="1"/>
        <rFont val="HGP創英角ｺﾞｼｯｸUB"/>
        <family val="3"/>
        <charset val="128"/>
      </rPr>
      <t>交付申請額の上限</t>
    </r>
    <r>
      <rPr>
        <sz val="10"/>
        <color theme="1"/>
        <rFont val="ＭＳ Ｐ明朝"/>
        <family val="1"/>
        <charset val="128"/>
      </rPr>
      <t>は、</t>
    </r>
    <r>
      <rPr>
        <sz val="10"/>
        <color theme="1"/>
        <rFont val="HGP創英角ｺﾞｼｯｸUB"/>
        <family val="3"/>
        <charset val="128"/>
      </rPr>
      <t>１年間につき 1,000 万円（</t>
    </r>
    <r>
      <rPr>
        <sz val="10"/>
        <color theme="1"/>
        <rFont val="ＭＳ Ｐ明朝"/>
        <family val="1"/>
        <charset val="128"/>
      </rPr>
      <t>3年間で3,000 万円）です。</t>
    </r>
    <rPh sb="18" eb="19">
      <t>カン</t>
    </rPh>
    <phoneticPr fontId="1"/>
  </si>
  <si>
    <r>
      <rPr>
        <sz val="10"/>
        <color theme="1"/>
        <rFont val="HGP創英角ｺﾞｼｯｸUB"/>
        <family val="3"/>
        <charset val="128"/>
      </rPr>
      <t>従事時間の限度</t>
    </r>
    <r>
      <rPr>
        <sz val="10"/>
        <color theme="1"/>
        <rFont val="ＭＳ Ｐ明朝"/>
        <family val="1"/>
        <charset val="128"/>
      </rPr>
      <t>は、 一人につき、</t>
    </r>
    <r>
      <rPr>
        <sz val="10"/>
        <color theme="1"/>
        <rFont val="HGP創英角ｺﾞｼｯｸUB"/>
        <family val="3"/>
        <charset val="128"/>
      </rPr>
      <t>１日８時間、 年間 1,800 時間</t>
    </r>
    <r>
      <rPr>
        <sz val="10"/>
        <color theme="1"/>
        <rFont val="ＭＳ Ｐ明朝"/>
        <family val="1"/>
        <charset val="128"/>
      </rPr>
      <t>です。</t>
    </r>
    <phoneticPr fontId="1"/>
  </si>
  <si>
    <r>
      <t>時間単価は、募集要項の</t>
    </r>
    <r>
      <rPr>
        <sz val="10"/>
        <color theme="1"/>
        <rFont val="HGP創英角ｺﾞｼｯｸUB"/>
        <family val="3"/>
        <charset val="128"/>
      </rPr>
      <t>人件費単価一覧表</t>
    </r>
    <r>
      <rPr>
        <sz val="10"/>
        <color theme="1"/>
        <rFont val="ＭＳ Ｐ明朝"/>
        <family val="1"/>
        <charset val="128"/>
      </rPr>
      <t>の額を適用してください。</t>
    </r>
    <rPh sb="6" eb="8">
      <t>ボシュウ</t>
    </rPh>
    <rPh sb="8" eb="10">
      <t>ヨウコウ</t>
    </rPh>
    <phoneticPr fontId="1"/>
  </si>
  <si>
    <r>
      <rPr>
        <sz val="10"/>
        <color theme="1"/>
        <rFont val="HGP創英角ｺﾞｼｯｸUB"/>
        <family val="3"/>
        <charset val="128"/>
      </rPr>
      <t>統括管理者</t>
    </r>
    <r>
      <rPr>
        <sz val="10"/>
        <color theme="1"/>
        <rFont val="ＭＳ 明朝"/>
        <family val="1"/>
        <charset val="128"/>
      </rPr>
      <t>は１名のみ設定可能です。</t>
    </r>
    <rPh sb="0" eb="5">
      <t>トウカツカンリシャ</t>
    </rPh>
    <rPh sb="7" eb="8">
      <t>メイ</t>
    </rPh>
    <rPh sb="10" eb="14">
      <t>セッテイカノウ</t>
    </rPh>
    <phoneticPr fontId="1"/>
  </si>
  <si>
    <r>
      <t>規格等認証・登録費を計上する場合は、</t>
    </r>
    <r>
      <rPr>
        <sz val="10"/>
        <rFont val="HGP創英角ｺﾞｼｯｸUB"/>
        <family val="3"/>
        <charset val="128"/>
      </rPr>
      <t>費用番号ごとに規格等認証・登録計画書を作成</t>
    </r>
    <r>
      <rPr>
        <sz val="10"/>
        <rFont val="ＭＳ Ｐ明朝"/>
        <family val="1"/>
        <charset val="128"/>
      </rPr>
      <t>してください。</t>
    </r>
    <rPh sb="0" eb="2">
      <t>キカク</t>
    </rPh>
    <rPh sb="2" eb="3">
      <t>トウ</t>
    </rPh>
    <rPh sb="3" eb="5">
      <t>ニンショウ</t>
    </rPh>
    <rPh sb="6" eb="8">
      <t>トウロク</t>
    </rPh>
    <rPh sb="8" eb="9">
      <t>ヒ</t>
    </rPh>
    <rPh sb="10" eb="12">
      <t>ケイジョウ</t>
    </rPh>
    <rPh sb="14" eb="16">
      <t>バアイ</t>
    </rPh>
    <rPh sb="18" eb="22">
      <t>ヒヨウバンゴウ</t>
    </rPh>
    <rPh sb="27" eb="28">
      <t>トウ</t>
    </rPh>
    <rPh sb="37" eb="39">
      <t>サクセイ</t>
    </rPh>
    <phoneticPr fontId="1"/>
  </si>
  <si>
    <r>
      <t>規格等認証・登録費、産業財産権出願・導入費、展示会等参加費、広告費の助成対象経費の</t>
    </r>
    <r>
      <rPr>
        <sz val="10"/>
        <rFont val="HGP創英角ｺﾞｼｯｸUB"/>
        <family val="3"/>
        <charset val="128"/>
      </rPr>
      <t>合計</t>
    </r>
    <r>
      <rPr>
        <sz val="10"/>
        <rFont val="ＭＳ Ｐ明朝"/>
        <family val="1"/>
        <charset val="128"/>
      </rPr>
      <t>は、</t>
    </r>
    <r>
      <rPr>
        <sz val="10"/>
        <rFont val="HGP創英角ｺﾞｼｯｸUB"/>
        <family val="3"/>
        <charset val="128"/>
      </rPr>
      <t>全体の２分の１を上限</t>
    </r>
    <r>
      <rPr>
        <sz val="10"/>
        <rFont val="ＭＳ Ｐ明朝"/>
        <family val="1"/>
        <charset val="128"/>
      </rPr>
      <t>とします。</t>
    </r>
    <rPh sb="34" eb="36">
      <t>ジョセイ</t>
    </rPh>
    <rPh sb="36" eb="38">
      <t>タイショウ</t>
    </rPh>
    <rPh sb="38" eb="40">
      <t>ケイヒ</t>
    </rPh>
    <phoneticPr fontId="1"/>
  </si>
  <si>
    <r>
      <rPr>
        <sz val="10"/>
        <rFont val="HGS創英角ｺﾞｼｯｸUB"/>
        <family val="3"/>
        <charset val="128"/>
      </rPr>
      <t>試作金型</t>
    </r>
    <r>
      <rPr>
        <sz val="10"/>
        <rFont val="ＭＳ Ｐ明朝"/>
        <family val="1"/>
        <charset val="128"/>
      </rPr>
      <t>に係る経費は委託・外注で製作するとしても、</t>
    </r>
    <r>
      <rPr>
        <sz val="10"/>
        <rFont val="HGS創英角ｺﾞｼｯｸUB"/>
        <family val="3"/>
        <charset val="128"/>
      </rPr>
      <t>機械装置・工具器具費に計上</t>
    </r>
    <r>
      <rPr>
        <sz val="10"/>
        <rFont val="ＭＳ Ｐ明朝"/>
        <family val="1"/>
        <charset val="128"/>
      </rPr>
      <t>してください。</t>
    </r>
    <rPh sb="10" eb="12">
      <t>イタク</t>
    </rPh>
    <rPh sb="13" eb="15">
      <t>ガイチュウ</t>
    </rPh>
    <rPh sb="16" eb="18">
      <t>セイサク</t>
    </rPh>
    <phoneticPr fontId="1"/>
  </si>
  <si>
    <r>
      <t>本申請の</t>
    </r>
    <r>
      <rPr>
        <sz val="10"/>
        <rFont val="HGS創英角ｺﾞｼｯｸUB"/>
        <family val="3"/>
        <charset val="128"/>
      </rPr>
      <t>開発に直接寄与</t>
    </r>
    <r>
      <rPr>
        <sz val="10"/>
        <rFont val="ＭＳ Ｐ明朝"/>
        <family val="1"/>
        <charset val="128"/>
      </rPr>
      <t>する技術指導</t>
    </r>
    <r>
      <rPr>
        <sz val="10"/>
        <rFont val="HGS創英角ｺﾞｼｯｸUB"/>
        <family val="3"/>
        <charset val="128"/>
      </rPr>
      <t>のみ</t>
    </r>
    <r>
      <rPr>
        <sz val="10"/>
        <rFont val="ＭＳ Ｐ明朝"/>
        <family val="1"/>
        <charset val="128"/>
      </rPr>
      <t>が助成対象です。</t>
    </r>
    <rPh sb="0" eb="1">
      <t>ホン</t>
    </rPh>
    <rPh sb="1" eb="3">
      <t>シンセイ</t>
    </rPh>
    <rPh sb="4" eb="6">
      <t>カイハツ</t>
    </rPh>
    <rPh sb="7" eb="9">
      <t>チョクセツ</t>
    </rPh>
    <rPh sb="9" eb="11">
      <t>キヨ</t>
    </rPh>
    <rPh sb="13" eb="15">
      <t>ギジュツ</t>
    </rPh>
    <rPh sb="15" eb="17">
      <t>シドウ</t>
    </rPh>
    <rPh sb="20" eb="22">
      <t>ジョセイ</t>
    </rPh>
    <rPh sb="22" eb="24">
      <t>タイショウ</t>
    </rPh>
    <phoneticPr fontId="1"/>
  </si>
  <si>
    <r>
      <rPr>
        <sz val="10"/>
        <rFont val="HGS創英角ｺﾞｼｯｸUB"/>
        <family val="3"/>
        <charset val="128"/>
      </rPr>
      <t>開発の前提</t>
    </r>
    <r>
      <rPr>
        <sz val="10"/>
        <rFont val="ＭＳ Ｐ明朝"/>
        <family val="1"/>
        <charset val="128"/>
      </rPr>
      <t>となる基礎知識習得のための費用は</t>
    </r>
    <r>
      <rPr>
        <sz val="10"/>
        <rFont val="HGS創英角ｺﾞｼｯｸUB"/>
        <family val="3"/>
        <charset val="128"/>
      </rPr>
      <t>助成対象外</t>
    </r>
    <r>
      <rPr>
        <sz val="10"/>
        <rFont val="ＭＳ Ｐ明朝"/>
        <family val="1"/>
        <charset val="128"/>
      </rPr>
      <t>です。</t>
    </r>
    <rPh sb="0" eb="2">
      <t>カイハツ</t>
    </rPh>
    <rPh sb="3" eb="5">
      <t>ゼンテイ</t>
    </rPh>
    <rPh sb="8" eb="10">
      <t>キソ</t>
    </rPh>
    <rPh sb="10" eb="12">
      <t>チシキ</t>
    </rPh>
    <rPh sb="12" eb="14">
      <t>シュウトク</t>
    </rPh>
    <rPh sb="18" eb="20">
      <t>ヒヨウ</t>
    </rPh>
    <rPh sb="21" eb="23">
      <t>ジョセイ</t>
    </rPh>
    <rPh sb="23" eb="25">
      <t>タイショウ</t>
    </rPh>
    <rPh sb="25" eb="26">
      <t>ガイ</t>
    </rPh>
    <phoneticPr fontId="1"/>
  </si>
  <si>
    <r>
      <rPr>
        <sz val="10"/>
        <rFont val="HGS創英角ｺﾞｼｯｸUB"/>
        <family val="3"/>
        <charset val="128"/>
      </rPr>
      <t>全ての費用番号について、それぞれ『委託・外注、専門家指導計画書』の作成が必要</t>
    </r>
    <r>
      <rPr>
        <sz val="10"/>
        <rFont val="ＭＳ Ｐ明朝"/>
        <family val="1"/>
        <charset val="128"/>
      </rPr>
      <t>です。</t>
    </r>
    <rPh sb="0" eb="1">
      <t>スベ</t>
    </rPh>
    <rPh sb="3" eb="5">
      <t>ヒヨウ</t>
    </rPh>
    <rPh sb="5" eb="7">
      <t>バンゴウ</t>
    </rPh>
    <rPh sb="17" eb="19">
      <t>イタク</t>
    </rPh>
    <rPh sb="20" eb="22">
      <t>ガイチュウ</t>
    </rPh>
    <rPh sb="23" eb="26">
      <t>センモンカ</t>
    </rPh>
    <rPh sb="26" eb="28">
      <t>シドウ</t>
    </rPh>
    <rPh sb="28" eb="30">
      <t>ケイカク</t>
    </rPh>
    <rPh sb="30" eb="31">
      <t>ショ</t>
    </rPh>
    <rPh sb="33" eb="35">
      <t>サクセイ</t>
    </rPh>
    <rPh sb="36" eb="38">
      <t>ヒツヨウ</t>
    </rPh>
    <phoneticPr fontId="1"/>
  </si>
  <si>
    <r>
      <rPr>
        <sz val="10"/>
        <rFont val="HGS創英角ｺﾞｼｯｸUB"/>
        <family val="3"/>
        <charset val="128"/>
      </rPr>
      <t>全ての費用番号</t>
    </r>
    <r>
      <rPr>
        <sz val="10"/>
        <rFont val="ＭＳ Ｐ明朝"/>
        <family val="1"/>
        <charset val="128"/>
      </rPr>
      <t>について、</t>
    </r>
    <r>
      <rPr>
        <sz val="10"/>
        <rFont val="HGS創英角ｺﾞｼｯｸUB"/>
        <family val="3"/>
        <charset val="128"/>
      </rPr>
      <t>それぞれ『委託・外注、専門家指導計画書』の作成が必要</t>
    </r>
    <r>
      <rPr>
        <sz val="10"/>
        <rFont val="ＭＳ Ｐ明朝"/>
        <family val="1"/>
        <charset val="128"/>
      </rPr>
      <t>です。</t>
    </r>
    <rPh sb="0" eb="1">
      <t>スベ</t>
    </rPh>
    <rPh sb="3" eb="7">
      <t>ヒヨウバンゴウ</t>
    </rPh>
    <rPh sb="17" eb="19">
      <t>イタク</t>
    </rPh>
    <rPh sb="20" eb="22">
      <t>ガイチュウ</t>
    </rPh>
    <rPh sb="23" eb="26">
      <t>センモンカ</t>
    </rPh>
    <rPh sb="26" eb="28">
      <t>シドウ</t>
    </rPh>
    <rPh sb="28" eb="30">
      <t>ケイカク</t>
    </rPh>
    <rPh sb="30" eb="31">
      <t>ショ</t>
    </rPh>
    <rPh sb="33" eb="35">
      <t>サクセイ</t>
    </rPh>
    <rPh sb="36" eb="38">
      <t>ヒツヨウ</t>
    </rPh>
    <phoneticPr fontId="1"/>
  </si>
  <si>
    <r>
      <rPr>
        <sz val="10"/>
        <rFont val="HGP創英角ｺﾞｼｯｸUB"/>
        <family val="3"/>
        <charset val="128"/>
      </rPr>
      <t>支払予定先</t>
    </r>
    <r>
      <rPr>
        <sz val="10"/>
        <rFont val="ＭＳ Ｐ明朝"/>
        <family val="1"/>
        <charset val="128"/>
      </rPr>
      <t>が複数の場合は複数記入してください。</t>
    </r>
    <phoneticPr fontId="1"/>
  </si>
  <si>
    <r>
      <t>展示会等参加費の助成金交付申請額の</t>
    </r>
    <r>
      <rPr>
        <sz val="10"/>
        <rFont val="HGP創英角ｺﾞｼｯｸUB"/>
        <family val="3"/>
        <charset val="128"/>
      </rPr>
      <t>上限</t>
    </r>
    <r>
      <rPr>
        <sz val="10"/>
        <rFont val="ＭＳ Ｐ明朝"/>
        <family val="1"/>
        <charset val="128"/>
      </rPr>
      <t>は、広告費との合計で</t>
    </r>
    <r>
      <rPr>
        <sz val="10"/>
        <rFont val="HGP創英角ｺﾞｼｯｸUB"/>
        <family val="3"/>
        <charset val="128"/>
      </rPr>
      <t>1,000万円</t>
    </r>
    <r>
      <rPr>
        <sz val="10"/>
        <rFont val="ＭＳ Ｐ明朝"/>
        <family val="1"/>
        <charset val="128"/>
      </rPr>
      <t>です。</t>
    </r>
    <phoneticPr fontId="1"/>
  </si>
  <si>
    <r>
      <rPr>
        <sz val="10"/>
        <rFont val="HGP創英角ｺﾞｼｯｸUB"/>
        <family val="3"/>
        <charset val="128"/>
      </rPr>
      <t>オンライン展示会</t>
    </r>
    <r>
      <rPr>
        <sz val="10"/>
        <rFont val="ＭＳ Ｐ明朝"/>
        <family val="1"/>
        <charset val="128"/>
      </rPr>
      <t>への出展の場合は、会場欄に「</t>
    </r>
    <r>
      <rPr>
        <sz val="10"/>
        <rFont val="HGP創英角ｺﾞｼｯｸUB"/>
        <family val="3"/>
        <charset val="128"/>
      </rPr>
      <t>オンライン</t>
    </r>
    <r>
      <rPr>
        <sz val="10"/>
        <rFont val="ＭＳ Ｐ明朝"/>
        <family val="1"/>
        <charset val="128"/>
      </rPr>
      <t>」と記入してください。</t>
    </r>
    <rPh sb="5" eb="8">
      <t>テンジカイ</t>
    </rPh>
    <rPh sb="10" eb="12">
      <t>シュッテン</t>
    </rPh>
    <rPh sb="13" eb="15">
      <t>バアイ</t>
    </rPh>
    <rPh sb="17" eb="19">
      <t>カイジョウ</t>
    </rPh>
    <rPh sb="19" eb="20">
      <t>ラン</t>
    </rPh>
    <rPh sb="29" eb="31">
      <t>キニュウ</t>
    </rPh>
    <phoneticPr fontId="1"/>
  </si>
  <si>
    <r>
      <rPr>
        <sz val="10"/>
        <rFont val="HGP創英角ｺﾞｼｯｸUB"/>
        <family val="3"/>
        <charset val="128"/>
      </rPr>
      <t>オンライン展示会</t>
    </r>
    <r>
      <rPr>
        <sz val="10"/>
        <rFont val="ＭＳ 明朝"/>
        <family val="1"/>
        <charset val="128"/>
      </rPr>
      <t>の場合は、助成金交付申請額の</t>
    </r>
    <r>
      <rPr>
        <sz val="10"/>
        <rFont val="HGP創英角ｺﾞｼｯｸUB"/>
        <family val="3"/>
        <charset val="128"/>
      </rPr>
      <t>上限は20万円/回</t>
    </r>
    <r>
      <rPr>
        <sz val="10"/>
        <rFont val="ＭＳ 明朝"/>
        <family val="1"/>
        <charset val="128"/>
      </rPr>
      <t>となります。</t>
    </r>
    <rPh sb="5" eb="8">
      <t>テンジカイ</t>
    </rPh>
    <rPh sb="9" eb="11">
      <t>バアイ</t>
    </rPh>
    <rPh sb="13" eb="16">
      <t>ジョセイキン</t>
    </rPh>
    <rPh sb="16" eb="18">
      <t>コウフ</t>
    </rPh>
    <rPh sb="18" eb="21">
      <t>シンセイガク</t>
    </rPh>
    <rPh sb="22" eb="24">
      <t>ジョウゲン</t>
    </rPh>
    <rPh sb="27" eb="29">
      <t>マンエン</t>
    </rPh>
    <rPh sb="30" eb="31">
      <t>カイ</t>
    </rPh>
    <phoneticPr fontId="1"/>
  </si>
  <si>
    <r>
      <t>特許料・登録料等は</t>
    </r>
    <r>
      <rPr>
        <sz val="10"/>
        <rFont val="HGP創英角ｺﾞｼｯｸUB"/>
        <family val="3"/>
        <charset val="128"/>
      </rPr>
      <t>助成対象外</t>
    </r>
    <r>
      <rPr>
        <sz val="10"/>
        <rFont val="ＭＳ Ｐ明朝"/>
        <family val="1"/>
        <charset val="128"/>
      </rPr>
      <t>です。</t>
    </r>
    <rPh sb="0" eb="3">
      <t>トッキョリョウ</t>
    </rPh>
    <rPh sb="4" eb="6">
      <t>トウロク</t>
    </rPh>
    <rPh sb="6" eb="7">
      <t>リョウ</t>
    </rPh>
    <rPh sb="7" eb="8">
      <t>トウ</t>
    </rPh>
    <rPh sb="9" eb="11">
      <t>ジョセイ</t>
    </rPh>
    <rPh sb="11" eb="14">
      <t>タイショウガイ</t>
    </rPh>
    <phoneticPr fontId="1"/>
  </si>
  <si>
    <r>
      <t>広告費の助成金交付申請額の上限は、展示会等参加費との</t>
    </r>
    <r>
      <rPr>
        <sz val="10"/>
        <rFont val="HGP創英角ｺﾞｼｯｸUB"/>
        <family val="3"/>
        <charset val="128"/>
      </rPr>
      <t>合計</t>
    </r>
    <r>
      <rPr>
        <sz val="10"/>
        <rFont val="ＭＳ Ｐ明朝"/>
        <family val="1"/>
        <charset val="128"/>
      </rPr>
      <t xml:space="preserve">で </t>
    </r>
    <r>
      <rPr>
        <sz val="10"/>
        <rFont val="HGP創英角ｺﾞｼｯｸUB"/>
        <family val="3"/>
        <charset val="128"/>
      </rPr>
      <t>1,000 万円</t>
    </r>
    <r>
      <rPr>
        <sz val="10"/>
        <rFont val="ＭＳ Ｐ明朝"/>
        <family val="1"/>
        <charset val="128"/>
      </rPr>
      <t>です。</t>
    </r>
    <phoneticPr fontId="1"/>
  </si>
  <si>
    <r>
      <t>（３）　本研究開発上の自社が単独で開発する部分　　</t>
    </r>
    <r>
      <rPr>
        <sz val="9"/>
        <color theme="1"/>
        <rFont val="ＭＳ Ｐゴシック"/>
        <family val="3"/>
        <charset val="128"/>
      </rPr>
      <t>（主たる連携先との役割の違いが分かるように記載してください）</t>
    </r>
    <rPh sb="9" eb="10">
      <t>ジョウ</t>
    </rPh>
    <rPh sb="21" eb="23">
      <t>ブブン</t>
    </rPh>
    <rPh sb="26" eb="27">
      <t>シュ</t>
    </rPh>
    <rPh sb="29" eb="32">
      <t>レンケイサキ</t>
    </rPh>
    <rPh sb="34" eb="36">
      <t>ヤクワリ</t>
    </rPh>
    <rPh sb="37" eb="38">
      <t>チガ</t>
    </rPh>
    <rPh sb="40" eb="41">
      <t>ワ</t>
    </rPh>
    <rPh sb="46" eb="48">
      <t>キサイ</t>
    </rPh>
    <phoneticPr fontId="1"/>
  </si>
  <si>
    <r>
      <t>４　本事業に係る技術に関する産業財産権　　</t>
    </r>
    <r>
      <rPr>
        <sz val="10"/>
        <color theme="1"/>
        <rFont val="ＭＳ Ｐゴシック"/>
        <family val="3"/>
        <charset val="128"/>
      </rPr>
      <t>（特許権、実用新案権、意匠権、商標権）</t>
    </r>
    <rPh sb="2" eb="3">
      <t>ホン</t>
    </rPh>
    <rPh sb="3" eb="5">
      <t>ジギョウ</t>
    </rPh>
    <rPh sb="6" eb="7">
      <t>カカ</t>
    </rPh>
    <rPh sb="8" eb="10">
      <t>ギジュツ</t>
    </rPh>
    <rPh sb="11" eb="12">
      <t>カン</t>
    </rPh>
    <rPh sb="14" eb="16">
      <t>サンギョウ</t>
    </rPh>
    <rPh sb="16" eb="19">
      <t>ザイサンケン</t>
    </rPh>
    <rPh sb="22" eb="25">
      <t>トッキョケン</t>
    </rPh>
    <rPh sb="26" eb="28">
      <t>ジツヨウ</t>
    </rPh>
    <rPh sb="28" eb="30">
      <t>シンアン</t>
    </rPh>
    <rPh sb="30" eb="31">
      <t>ケン</t>
    </rPh>
    <rPh sb="32" eb="35">
      <t>イショウケン</t>
    </rPh>
    <rPh sb="36" eb="39">
      <t>ショウヒョウケン</t>
    </rPh>
    <phoneticPr fontId="1"/>
  </si>
  <si>
    <r>
      <rPr>
        <sz val="9"/>
        <color theme="1"/>
        <rFont val="HGP創英角ｺﾞｼｯｸUB"/>
        <family val="3"/>
        <charset val="128"/>
      </rPr>
      <t>① 助成対象期間</t>
    </r>
    <r>
      <rPr>
        <sz val="8"/>
        <color theme="1"/>
        <rFont val="HGP創英角ｺﾞｼｯｸUB"/>
        <family val="3"/>
        <charset val="128"/>
      </rPr>
      <t xml:space="preserve">
</t>
    </r>
    <r>
      <rPr>
        <sz val="8"/>
        <color theme="1"/>
        <rFont val="ＭＳ Ｐゴシック"/>
        <family val="3"/>
        <charset val="128"/>
        <scheme val="minor"/>
      </rPr>
      <t xml:space="preserve"> 開始日：</t>
    </r>
    <r>
      <rPr>
        <sz val="8"/>
        <color theme="9" tint="-0.249977111117893"/>
        <rFont val="ＭＳ Ｐゴシック"/>
        <family val="3"/>
        <charset val="128"/>
        <scheme val="minor"/>
      </rPr>
      <t>2026年3月1日</t>
    </r>
    <r>
      <rPr>
        <sz val="8"/>
        <rFont val="ＭＳ Ｐゴシック"/>
        <family val="3"/>
        <charset val="128"/>
        <scheme val="minor"/>
      </rPr>
      <t>～</t>
    </r>
    <r>
      <rPr>
        <sz val="8"/>
        <color theme="1"/>
        <rFont val="ＭＳ Ｐゴシック"/>
        <family val="3"/>
        <charset val="128"/>
        <scheme val="minor"/>
      </rPr>
      <t xml:space="preserve">
 </t>
    </r>
    <r>
      <rPr>
        <sz val="7"/>
        <color theme="1"/>
        <rFont val="ＭＳ Ｐゴシック"/>
        <family val="3"/>
        <charset val="128"/>
        <scheme val="minor"/>
      </rPr>
      <t>(最長)</t>
    </r>
    <r>
      <rPr>
        <sz val="8"/>
        <color theme="9" tint="-0.249977111117893"/>
        <rFont val="ＭＳ Ｐゴシック"/>
        <family val="3"/>
        <charset val="128"/>
        <scheme val="minor"/>
      </rPr>
      <t>2029年2月28日</t>
    </r>
    <r>
      <rPr>
        <sz val="8"/>
        <color theme="1"/>
        <rFont val="ＭＳ Ｐゴシック"/>
        <family val="3"/>
        <charset val="128"/>
        <scheme val="minor"/>
      </rPr>
      <t xml:space="preserve">迄
</t>
    </r>
    <r>
      <rPr>
        <sz val="9"/>
        <color theme="1"/>
        <rFont val="HGP創英角ｺﾞｼｯｸUB"/>
        <family val="3"/>
        <charset val="128"/>
      </rPr>
      <t>② 「期」の最短期間</t>
    </r>
    <r>
      <rPr>
        <sz val="8"/>
        <color theme="1"/>
        <rFont val="ＭＳ Ｐゴシック"/>
        <family val="3"/>
        <charset val="128"/>
        <scheme val="minor"/>
      </rPr>
      <t xml:space="preserve">
 12か月間</t>
    </r>
    <rPh sb="2" eb="8">
      <t>ジョセイタイショウキカン</t>
    </rPh>
    <rPh sb="10" eb="13">
      <t>カイシビ</t>
    </rPh>
    <rPh sb="18" eb="19">
      <t>ネン</t>
    </rPh>
    <rPh sb="20" eb="21">
      <t>ガツ</t>
    </rPh>
    <rPh sb="22" eb="23">
      <t>ヒ</t>
    </rPh>
    <rPh sb="27" eb="29">
      <t>サイチョウ</t>
    </rPh>
    <rPh sb="34" eb="35">
      <t>ネン</t>
    </rPh>
    <rPh sb="36" eb="37">
      <t>ガツ</t>
    </rPh>
    <rPh sb="39" eb="40">
      <t>ヒ</t>
    </rPh>
    <rPh sb="40" eb="41">
      <t>マデ</t>
    </rPh>
    <rPh sb="46" eb="47">
      <t>キ</t>
    </rPh>
    <rPh sb="49" eb="51">
      <t>サイタン</t>
    </rPh>
    <rPh sb="51" eb="53">
      <t>キカン</t>
    </rPh>
    <phoneticPr fontId="1"/>
  </si>
  <si>
    <t>期間前</t>
    <rPh sb="0" eb="3">
      <t>キカンマエ</t>
    </rPh>
    <phoneticPr fontId="1"/>
  </si>
  <si>
    <t>期間内</t>
    <rPh sb="0" eb="3">
      <t>キカンナイ</t>
    </rPh>
    <phoneticPr fontId="1"/>
  </si>
  <si>
    <t>期間後</t>
    <rPh sb="0" eb="3">
      <t>キカンゴ</t>
    </rPh>
    <phoneticPr fontId="1"/>
  </si>
  <si>
    <r>
      <t>・左記工程における
作業項目
・</t>
    </r>
    <r>
      <rPr>
        <sz val="9"/>
        <color theme="1"/>
        <rFont val="HGP創英角ｺﾞｼｯｸUB"/>
        <family val="3"/>
        <charset val="128"/>
      </rPr>
      <t>同一工程内の別作業</t>
    </r>
    <r>
      <rPr>
        <sz val="9"/>
        <color theme="1"/>
        <rFont val="ＭＳ Ｐゴシック"/>
        <family val="3"/>
        <charset val="128"/>
        <scheme val="minor"/>
      </rPr>
      <t>の場合、</t>
    </r>
    <r>
      <rPr>
        <sz val="9"/>
        <color theme="1"/>
        <rFont val="HGP創英角ｺﾞｼｯｸUB"/>
        <family val="3"/>
        <charset val="128"/>
      </rPr>
      <t>工程欄</t>
    </r>
    <r>
      <rPr>
        <sz val="9"/>
        <color theme="1"/>
        <rFont val="ＭＳ Ｐゴシック"/>
        <family val="3"/>
        <charset val="128"/>
        <scheme val="minor"/>
      </rPr>
      <t>は「</t>
    </r>
    <r>
      <rPr>
        <sz val="9"/>
        <color theme="1"/>
        <rFont val="HGP創英角ｺﾞｼｯｸUB"/>
        <family val="3"/>
        <charset val="128"/>
      </rPr>
      <t>同上</t>
    </r>
    <r>
      <rPr>
        <sz val="9"/>
        <color theme="1"/>
        <rFont val="ＭＳ Ｐゴシック"/>
        <family val="3"/>
        <charset val="128"/>
        <scheme val="minor"/>
      </rPr>
      <t>」としてください</t>
    </r>
    <rPh sb="1" eb="3">
      <t>サキ</t>
    </rPh>
    <rPh sb="3" eb="5">
      <t>コウテイ</t>
    </rPh>
    <rPh sb="10" eb="12">
      <t>サギョウ</t>
    </rPh>
    <rPh sb="12" eb="14">
      <t>コウモク</t>
    </rPh>
    <rPh sb="17" eb="22">
      <t>ドウイツコウテイナイ</t>
    </rPh>
    <rPh sb="23" eb="24">
      <t>ベツ</t>
    </rPh>
    <rPh sb="24" eb="26">
      <t>サギョウ</t>
    </rPh>
    <rPh sb="27" eb="29">
      <t>バアイ</t>
    </rPh>
    <rPh sb="30" eb="32">
      <t>コウテイ</t>
    </rPh>
    <rPh sb="32" eb="33">
      <t>ラン</t>
    </rPh>
    <rPh sb="35" eb="37">
      <t>ドウジョウ</t>
    </rPh>
    <phoneticPr fontId="1"/>
  </si>
  <si>
    <r>
      <t>本事業における</t>
    </r>
    <r>
      <rPr>
        <sz val="9"/>
        <color theme="1"/>
        <rFont val="HGP創英角ｺﾞｼｯｸUB"/>
        <family val="3"/>
        <charset val="128"/>
      </rPr>
      <t>開発</t>
    </r>
    <r>
      <rPr>
        <sz val="9"/>
        <color theme="1"/>
        <rFont val="ＭＳ Ｐゴシック"/>
        <family val="3"/>
        <charset val="128"/>
        <scheme val="minor"/>
      </rPr>
      <t xml:space="preserve">
および</t>
    </r>
    <r>
      <rPr>
        <sz val="9"/>
        <color theme="1"/>
        <rFont val="HGP創英角ｺﾞｼｯｸUB"/>
        <family val="3"/>
        <charset val="128"/>
      </rPr>
      <t>事業完了後に実施する事業化</t>
    </r>
    <r>
      <rPr>
        <sz val="9"/>
        <color theme="1"/>
        <rFont val="ＭＳ Ｐゴシック"/>
        <family val="3"/>
        <charset val="128"/>
        <scheme val="minor"/>
      </rPr>
      <t xml:space="preserve">の取り組み
</t>
    </r>
    <r>
      <rPr>
        <sz val="8"/>
        <color theme="1"/>
        <rFont val="ＭＳ Ｐゴシック"/>
        <family val="3"/>
        <charset val="128"/>
        <scheme val="minor"/>
      </rPr>
      <t xml:space="preserve">
</t>
    </r>
    <r>
      <rPr>
        <sz val="9"/>
        <color theme="1"/>
        <rFont val="ＭＳ Ｐゴシック"/>
        <family val="3"/>
        <charset val="128"/>
        <scheme val="minor"/>
      </rPr>
      <t>を記載してください</t>
    </r>
    <rPh sb="0" eb="3">
      <t>ホンジギョウ</t>
    </rPh>
    <rPh sb="7" eb="9">
      <t>カイハツ</t>
    </rPh>
    <rPh sb="13" eb="15">
      <t>ジギョウ</t>
    </rPh>
    <rPh sb="15" eb="18">
      <t>カンリョウゴ</t>
    </rPh>
    <rPh sb="19" eb="21">
      <t>ジッシ</t>
    </rPh>
    <rPh sb="23" eb="26">
      <t>ジギョウカ</t>
    </rPh>
    <rPh sb="27" eb="28">
      <t>ト</t>
    </rPh>
    <rPh sb="29" eb="30">
      <t>ク</t>
    </rPh>
    <rPh sb="34" eb="36">
      <t>キサイ</t>
    </rPh>
    <phoneticPr fontId="1"/>
  </si>
  <si>
    <r>
      <rPr>
        <sz val="9"/>
        <rFont val="ＭＳ Ｐゴシック"/>
        <family val="3"/>
        <charset val="128"/>
        <scheme val="minor"/>
      </rPr>
      <t>（</t>
    </r>
    <r>
      <rPr>
        <sz val="9"/>
        <rFont val="HGP創英角ｺﾞｼｯｸUB"/>
        <family val="3"/>
        <charset val="128"/>
      </rPr>
      <t>期間前</t>
    </r>
    <r>
      <rPr>
        <sz val="9"/>
        <rFont val="ＭＳ Ｐゴシック"/>
        <family val="3"/>
        <charset val="128"/>
        <scheme val="minor"/>
      </rPr>
      <t>）</t>
    </r>
    <rPh sb="1" eb="4">
      <t>キカンマエ</t>
    </rPh>
    <phoneticPr fontId="1"/>
  </si>
  <si>
    <r>
      <t>（期間後</t>
    </r>
    <r>
      <rPr>
        <sz val="9"/>
        <rFont val="ＭＳ Ｐゴシック"/>
        <family val="3"/>
        <charset val="128"/>
        <scheme val="minor"/>
      </rPr>
      <t>）</t>
    </r>
    <rPh sb="1" eb="3">
      <t>キカン</t>
    </rPh>
    <rPh sb="3" eb="4">
      <t>ゴ</t>
    </rPh>
    <phoneticPr fontId="1"/>
  </si>
  <si>
    <t>単価(税抜)
【B】</t>
    <rPh sb="0" eb="1">
      <t>タン</t>
    </rPh>
    <rPh sb="1" eb="2">
      <t>カ</t>
    </rPh>
    <phoneticPr fontId="7"/>
  </si>
  <si>
    <t>数量
【A】</t>
    <rPh sb="0" eb="1">
      <t>カズ</t>
    </rPh>
    <rPh sb="1" eb="2">
      <t>リョウ</t>
    </rPh>
    <phoneticPr fontId="7"/>
  </si>
  <si>
    <t xml:space="preserve">単位
</t>
    <rPh sb="0" eb="2">
      <t>タンイ</t>
    </rPh>
    <phoneticPr fontId="1"/>
  </si>
  <si>
    <t>助成対象
経費(税抜)
【 A × B 】</t>
    <rPh sb="8" eb="10">
      <t>ゼイヌ</t>
    </rPh>
    <phoneticPr fontId="7"/>
  </si>
  <si>
    <t>助成事業に要
する経費
（税込）</t>
    <rPh sb="0" eb="2">
      <t>ジョセイ</t>
    </rPh>
    <rPh sb="2" eb="4">
      <t>ジギョウ</t>
    </rPh>
    <rPh sb="5" eb="6">
      <t>ヨウ</t>
    </rPh>
    <phoneticPr fontId="7"/>
  </si>
  <si>
    <t>調達先企業名
(購入・リース・
レンタル先）</t>
    <rPh sb="0" eb="2">
      <t>チョウタツ</t>
    </rPh>
    <rPh sb="2" eb="3">
      <t>サキ</t>
    </rPh>
    <rPh sb="3" eb="6">
      <t>キギョウメイ</t>
    </rPh>
    <rPh sb="21" eb="22">
      <t>サキ</t>
    </rPh>
    <phoneticPr fontId="7"/>
  </si>
  <si>
    <r>
      <t>助成
対象経費
（税抜）
【</t>
    </r>
    <r>
      <rPr>
        <sz val="8"/>
        <rFont val="ＭＳ Ｐゴシック"/>
        <family val="3"/>
        <charset val="128"/>
        <scheme val="major"/>
      </rPr>
      <t xml:space="preserve"> </t>
    </r>
    <r>
      <rPr>
        <b/>
        <sz val="10"/>
        <rFont val="ＭＳ Ｐゴシック"/>
        <family val="3"/>
        <charset val="128"/>
        <scheme val="major"/>
      </rPr>
      <t>A</t>
    </r>
    <r>
      <rPr>
        <sz val="8"/>
        <rFont val="ＭＳ Ｐゴシック"/>
        <family val="3"/>
        <charset val="128"/>
        <scheme val="major"/>
      </rPr>
      <t>×</t>
    </r>
    <r>
      <rPr>
        <b/>
        <sz val="10"/>
        <rFont val="ＭＳ Ｐゴシック"/>
        <family val="3"/>
        <charset val="128"/>
        <scheme val="major"/>
      </rPr>
      <t>Ｂ</t>
    </r>
    <r>
      <rPr>
        <b/>
        <sz val="8"/>
        <rFont val="ＭＳ Ｐゴシック"/>
        <family val="3"/>
        <charset val="128"/>
        <scheme val="major"/>
      </rPr>
      <t xml:space="preserve"> </t>
    </r>
    <r>
      <rPr>
        <sz val="8"/>
        <rFont val="ＭＳ Ｐゴシック"/>
        <family val="3"/>
        <charset val="128"/>
        <scheme val="major"/>
      </rPr>
      <t>(×</t>
    </r>
    <r>
      <rPr>
        <b/>
        <sz val="10"/>
        <rFont val="ＭＳ Ｐゴシック"/>
        <family val="3"/>
        <charset val="128"/>
        <scheme val="major"/>
      </rPr>
      <t>Ｃ</t>
    </r>
    <r>
      <rPr>
        <sz val="8"/>
        <rFont val="ＭＳ Ｐゴシック"/>
        <family val="3"/>
        <charset val="128"/>
        <scheme val="major"/>
      </rPr>
      <t xml:space="preserve">) </t>
    </r>
    <r>
      <rPr>
        <sz val="10"/>
        <rFont val="ＭＳ Ｐゴシック"/>
        <family val="3"/>
        <charset val="128"/>
        <scheme val="major"/>
      </rPr>
      <t xml:space="preserve">】
</t>
    </r>
    <rPh sb="9" eb="11">
      <t>ゼイヌ</t>
    </rPh>
    <phoneticPr fontId="1"/>
  </si>
  <si>
    <r>
      <rPr>
        <sz val="10"/>
        <rFont val="HGP創英角ｺﾞｼｯｸUB"/>
        <family val="3"/>
        <charset val="128"/>
      </rPr>
      <t>リース・レンタル</t>
    </r>
    <r>
      <rPr>
        <sz val="10"/>
        <rFont val="ＭＳ Ｐゴシック"/>
        <family val="3"/>
        <charset val="128"/>
        <scheme val="minor"/>
      </rPr>
      <t>の場合</t>
    </r>
    <r>
      <rPr>
        <sz val="8"/>
        <rFont val="ＭＳ Ｐゴシック"/>
        <family val="3"/>
        <charset val="128"/>
        <scheme val="minor"/>
      </rPr>
      <t>、</t>
    </r>
    <r>
      <rPr>
        <sz val="10"/>
        <rFont val="ＭＳ Ｐ明朝"/>
        <family val="1"/>
        <charset val="128"/>
      </rPr>
      <t>【A】使用する数量 ×【B】月額料金 ×【C】設置期間（＝助成実施期間内の</t>
    </r>
    <r>
      <rPr>
        <sz val="10"/>
        <rFont val="HGP創英角ｺﾞｼｯｸUB"/>
        <family val="3"/>
        <charset val="128"/>
      </rPr>
      <t>使用月数</t>
    </r>
    <r>
      <rPr>
        <sz val="10"/>
        <rFont val="ＭＳ Ｐ明朝"/>
        <family val="1"/>
        <charset val="128"/>
      </rPr>
      <t>） が助成対象です。</t>
    </r>
    <rPh sb="9" eb="11">
      <t>バアイ</t>
    </rPh>
    <rPh sb="15" eb="17">
      <t>シヨウ</t>
    </rPh>
    <rPh sb="19" eb="21">
      <t>スウリョウ</t>
    </rPh>
    <rPh sb="26" eb="28">
      <t>ゲツガク</t>
    </rPh>
    <rPh sb="28" eb="30">
      <t>リョウキン</t>
    </rPh>
    <rPh sb="35" eb="39">
      <t>セッチキカン</t>
    </rPh>
    <rPh sb="41" eb="43">
      <t>ジョセイ</t>
    </rPh>
    <rPh sb="43" eb="45">
      <t>ジッシ</t>
    </rPh>
    <rPh sb="45" eb="47">
      <t>キカン</t>
    </rPh>
    <rPh sb="47" eb="48">
      <t>ナイ</t>
    </rPh>
    <rPh sb="49" eb="51">
      <t>シヨウ</t>
    </rPh>
    <rPh sb="51" eb="53">
      <t>ゲッスウ</t>
    </rPh>
    <rPh sb="56" eb="58">
      <t>ジョセイ</t>
    </rPh>
    <rPh sb="58" eb="60">
      <t>タイショウ</t>
    </rPh>
    <phoneticPr fontId="1"/>
  </si>
  <si>
    <r>
      <t>生産・量産を目的とした費用、開発に直接的には関係ない費用、運用・保守費用は</t>
    </r>
    <r>
      <rPr>
        <sz val="10"/>
        <rFont val="HGP創英角ｺﾞｼｯｸUB"/>
        <family val="3"/>
        <charset val="128"/>
      </rPr>
      <t>助成対象外</t>
    </r>
    <r>
      <rPr>
        <sz val="10"/>
        <rFont val="ＭＳ Ｐ明朝"/>
        <family val="1"/>
        <charset val="128"/>
      </rPr>
      <t>です。</t>
    </r>
    <rPh sb="14" eb="16">
      <t>カイハツ</t>
    </rPh>
    <rPh sb="17" eb="19">
      <t>チョクセツ</t>
    </rPh>
    <rPh sb="19" eb="20">
      <t>テキ</t>
    </rPh>
    <rPh sb="22" eb="24">
      <t>カンケイ</t>
    </rPh>
    <rPh sb="26" eb="28">
      <t>ヒヨウ</t>
    </rPh>
    <rPh sb="29" eb="31">
      <t>ウンヨウ</t>
    </rPh>
    <rPh sb="32" eb="34">
      <t>ホシュ</t>
    </rPh>
    <rPh sb="34" eb="36">
      <t>ヒヨウ</t>
    </rPh>
    <rPh sb="37" eb="39">
      <t>ジョセイ</t>
    </rPh>
    <rPh sb="39" eb="41">
      <t>タイショウ</t>
    </rPh>
    <rPh sb="41" eb="42">
      <t>ガイ</t>
    </rPh>
    <phoneticPr fontId="1"/>
  </si>
  <si>
    <r>
      <t>１　申請者概要　　　　</t>
    </r>
    <r>
      <rPr>
        <sz val="9"/>
        <rFont val="HGP創英角ｺﾞｼｯｸUB"/>
        <family val="3"/>
        <charset val="128"/>
      </rPr>
      <t>（令和7年8月1日時点）</t>
    </r>
    <rPh sb="2" eb="5">
      <t>シンセイシャ</t>
    </rPh>
    <rPh sb="5" eb="7">
      <t>ガイヨウ</t>
    </rPh>
    <rPh sb="12" eb="14">
      <t>レイワ</t>
    </rPh>
    <rPh sb="15" eb="16">
      <t>ネン</t>
    </rPh>
    <rPh sb="17" eb="18">
      <t>ガツ</t>
    </rPh>
    <rPh sb="19" eb="20">
      <t>ヒ</t>
    </rPh>
    <rPh sb="20" eb="22">
      <t>ジテン</t>
    </rPh>
    <phoneticPr fontId="1"/>
  </si>
  <si>
    <t>主要製品
WEBサイト</t>
    <rPh sb="0" eb="4">
      <t>シュヨウセイヒン</t>
    </rPh>
    <phoneticPr fontId="1"/>
  </si>
  <si>
    <t>主要
製品</t>
    <rPh sb="0" eb="1">
      <t>シュ</t>
    </rPh>
    <rPh sb="1" eb="2">
      <t>ヨウ</t>
    </rPh>
    <rPh sb="3" eb="4">
      <t>セイ</t>
    </rPh>
    <rPh sb="4" eb="5">
      <t>ヒン</t>
    </rPh>
    <phoneticPr fontId="1"/>
  </si>
  <si>
    <r>
      <t xml:space="preserve">役員数
</t>
    </r>
    <r>
      <rPr>
        <sz val="8"/>
        <rFont val="ＭＳ Ｐゴシック"/>
        <family val="3"/>
        <charset val="128"/>
        <scheme val="minor"/>
      </rPr>
      <t>(監査役含む)</t>
    </r>
    <r>
      <rPr>
        <sz val="9"/>
        <rFont val="ＭＳ Ｐゴシック"/>
        <family val="3"/>
        <charset val="128"/>
        <scheme val="minor"/>
      </rPr>
      <t xml:space="preserve">
</t>
    </r>
    <r>
      <rPr>
        <sz val="8"/>
        <rFont val="ＭＳ Ｐゴシック"/>
        <family val="3"/>
        <charset val="128"/>
        <scheme val="minor"/>
      </rPr>
      <t xml:space="preserve">・
</t>
    </r>
    <r>
      <rPr>
        <sz val="9"/>
        <rFont val="ＭＳ Ｐゴシック"/>
        <family val="3"/>
        <charset val="128"/>
        <scheme val="minor"/>
      </rPr>
      <t>従業員数</t>
    </r>
    <rPh sb="0" eb="1">
      <t>ヤク</t>
    </rPh>
    <rPh sb="1" eb="2">
      <t>イン</t>
    </rPh>
    <rPh sb="2" eb="3">
      <t>スウ</t>
    </rPh>
    <rPh sb="14" eb="18">
      <t>ジュウギョウインスウ</t>
    </rPh>
    <phoneticPr fontId="1"/>
  </si>
  <si>
    <r>
      <t xml:space="preserve">本事業に係る
</t>
    </r>
    <r>
      <rPr>
        <sz val="9"/>
        <rFont val="HGP創英角ｺﾞｼｯｸUB"/>
        <family val="3"/>
        <charset val="128"/>
      </rPr>
      <t>統括管理者</t>
    </r>
    <rPh sb="0" eb="1">
      <t>ホン</t>
    </rPh>
    <rPh sb="1" eb="3">
      <t>ジギョウ</t>
    </rPh>
    <rPh sb="4" eb="5">
      <t>カカ</t>
    </rPh>
    <rPh sb="7" eb="12">
      <t>トウカツカンリシャ</t>
    </rPh>
    <phoneticPr fontId="1"/>
  </si>
  <si>
    <r>
      <t xml:space="preserve">本事業に係る
</t>
    </r>
    <r>
      <rPr>
        <sz val="9"/>
        <rFont val="HGP創英角ｺﾞｼｯｸUB"/>
        <family val="3"/>
        <charset val="128"/>
      </rPr>
      <t>連絡担当者</t>
    </r>
    <rPh sb="0" eb="1">
      <t>ホン</t>
    </rPh>
    <rPh sb="1" eb="3">
      <t>ジギョウ</t>
    </rPh>
    <rPh sb="4" eb="5">
      <t>カカ</t>
    </rPh>
    <rPh sb="7" eb="8">
      <t>レン</t>
    </rPh>
    <rPh sb="8" eb="9">
      <t>カラメル</t>
    </rPh>
    <rPh sb="9" eb="10">
      <t>タン</t>
    </rPh>
    <rPh sb="10" eb="11">
      <t>トウ</t>
    </rPh>
    <rPh sb="11" eb="12">
      <t>モノ</t>
    </rPh>
    <phoneticPr fontId="1"/>
  </si>
  <si>
    <t>連絡先
所在地</t>
    <rPh sb="0" eb="1">
      <t>レン</t>
    </rPh>
    <rPh sb="1" eb="2">
      <t>ラク</t>
    </rPh>
    <rPh sb="2" eb="3">
      <t>サキ</t>
    </rPh>
    <rPh sb="4" eb="5">
      <t>ショ</t>
    </rPh>
    <rPh sb="5" eb="6">
      <t>ザイ</t>
    </rPh>
    <rPh sb="6" eb="7">
      <t>チ</t>
    </rPh>
    <phoneticPr fontId="1"/>
  </si>
  <si>
    <t>都内登記
所在地</t>
    <rPh sb="0" eb="1">
      <t>ト</t>
    </rPh>
    <rPh sb="1" eb="2">
      <t>ナイ</t>
    </rPh>
    <rPh sb="2" eb="3">
      <t>ノボル</t>
    </rPh>
    <rPh sb="3" eb="4">
      <t>キ</t>
    </rPh>
    <rPh sb="5" eb="6">
      <t>ショ</t>
    </rPh>
    <rPh sb="6" eb="7">
      <t>ザイ</t>
    </rPh>
    <rPh sb="7" eb="8">
      <t>チ</t>
    </rPh>
    <phoneticPr fontId="1"/>
  </si>
  <si>
    <t>主たる連携先として選定した理由</t>
    <rPh sb="0" eb="1">
      <t>シュ</t>
    </rPh>
    <rPh sb="3" eb="6">
      <t>レンケイサキ</t>
    </rPh>
    <rPh sb="9" eb="11">
      <t>センテイ</t>
    </rPh>
    <rPh sb="13" eb="15">
      <t>リユウ</t>
    </rPh>
    <phoneticPr fontId="1"/>
  </si>
  <si>
    <t>当該事業者とのこれまでの関係</t>
    <rPh sb="0" eb="5">
      <t>トウガイジギョウシャ</t>
    </rPh>
    <rPh sb="12" eb="14">
      <t>カンケイ</t>
    </rPh>
    <phoneticPr fontId="1"/>
  </si>
  <si>
    <r>
      <t xml:space="preserve">本研究開発に係る知見、技術、取組実績など
</t>
    </r>
    <r>
      <rPr>
        <sz val="8"/>
        <rFont val="ＭＳ Ｐゴシック"/>
        <family val="3"/>
        <charset val="128"/>
        <scheme val="minor"/>
      </rPr>
      <t>(客観性を伴うもの)</t>
    </r>
    <rPh sb="14" eb="15">
      <t>ト</t>
    </rPh>
    <rPh sb="15" eb="16">
      <t>ク</t>
    </rPh>
    <rPh sb="16" eb="18">
      <t>ジッセキ</t>
    </rPh>
    <rPh sb="22" eb="24">
      <t>キャッカン</t>
    </rPh>
    <rPh sb="24" eb="25">
      <t>セイ</t>
    </rPh>
    <rPh sb="26" eb="27">
      <t>トモナ</t>
    </rPh>
    <phoneticPr fontId="1"/>
  </si>
  <si>
    <r>
      <t>・申請書または補足説明資料の中で産業財産権の説明をする場合、「</t>
    </r>
    <r>
      <rPr>
        <sz val="10"/>
        <color theme="1"/>
        <rFont val="HGP創英角ｺﾞｼｯｸUB"/>
        <family val="3"/>
        <charset val="128"/>
      </rPr>
      <t>産業財産権①</t>
    </r>
    <r>
      <rPr>
        <sz val="10"/>
        <color theme="1"/>
        <rFont val="ＭＳ Ｐゴシック"/>
        <family val="3"/>
        <charset val="128"/>
      </rPr>
      <t>」などと明示してください。
・　表が不足している場合は行を追加してください。
・　PDFにした際、</t>
    </r>
    <r>
      <rPr>
        <sz val="10"/>
        <color theme="1"/>
        <rFont val="HGP創英角ｺﾞｼｯｸUB"/>
        <family val="3"/>
        <charset val="128"/>
      </rPr>
      <t>ページが切れることのないよう</t>
    </r>
    <r>
      <rPr>
        <sz val="10"/>
        <color theme="1"/>
        <rFont val="ＭＳ Ｐゴシック"/>
        <family val="3"/>
        <charset val="128"/>
      </rPr>
      <t>調整をお願いいたします。</t>
    </r>
    <rPh sb="53" eb="54">
      <t>ヒョウ</t>
    </rPh>
    <rPh sb="55" eb="57">
      <t>フソク</t>
    </rPh>
    <rPh sb="61" eb="63">
      <t>バアイ</t>
    </rPh>
    <rPh sb="84" eb="85">
      <t>サイ</t>
    </rPh>
    <rPh sb="90" eb="91">
      <t>キ</t>
    </rPh>
    <rPh sb="100" eb="102">
      <t>チョウセイ</t>
    </rPh>
    <rPh sb="104" eb="105">
      <t>ネガ</t>
    </rPh>
    <phoneticPr fontId="1"/>
  </si>
  <si>
    <r>
      <rPr>
        <sz val="6"/>
        <color theme="1"/>
        <rFont val="HGP創英角ｺﾞｼｯｸUB"/>
        <family val="3"/>
        <charset val="128"/>
      </rPr>
      <t>※</t>
    </r>
    <r>
      <rPr>
        <sz val="8"/>
        <color theme="1"/>
        <rFont val="ＭＳ Ｐゴシック"/>
        <family val="3"/>
        <charset val="128"/>
        <scheme val="minor"/>
      </rPr>
      <t xml:space="preserve">必要最小限の経費の原則（ </t>
    </r>
    <r>
      <rPr>
        <sz val="8"/>
        <color theme="1"/>
        <rFont val="HGP創英角ｺﾞｼｯｸUB"/>
        <family val="3"/>
        <charset val="128"/>
      </rPr>
      <t>『募集要項』</t>
    </r>
    <r>
      <rPr>
        <sz val="8"/>
        <color theme="1"/>
        <rFont val="ＭＳ Ｐゴシック"/>
        <family val="3"/>
        <charset val="128"/>
      </rPr>
      <t xml:space="preserve"> </t>
    </r>
    <r>
      <rPr>
        <sz val="8"/>
        <color theme="1"/>
        <rFont val="HGP創英角ｺﾞｼｯｸUB"/>
        <family val="3"/>
        <charset val="128"/>
      </rPr>
      <t xml:space="preserve">助成対象経費 (1) </t>
    </r>
    <r>
      <rPr>
        <sz val="8"/>
        <color theme="1"/>
        <rFont val="ＭＳ Ｐゴシック"/>
        <family val="3"/>
        <charset val="128"/>
        <scheme val="minor"/>
      </rPr>
      <t>）を踏まえても、なお、複数単位を完成させる必要性について</t>
    </r>
    <rPh sb="10" eb="12">
      <t>ゲンソク</t>
    </rPh>
    <rPh sb="15" eb="19">
      <t>ボシュウヨウコウ</t>
    </rPh>
    <rPh sb="21" eb="27">
      <t>ジョセイタイショウケイヒ</t>
    </rPh>
    <rPh sb="45" eb="47">
      <t>タンイ</t>
    </rPh>
    <phoneticPr fontId="1"/>
  </si>
  <si>
    <r>
      <t>複数開発する場合の理由</t>
    </r>
    <r>
      <rPr>
        <sz val="6"/>
        <color theme="1"/>
        <rFont val="HGP創英角ｺﾞｼｯｸUB"/>
        <family val="3"/>
        <charset val="128"/>
      </rPr>
      <t>※</t>
    </r>
    <rPh sb="0" eb="2">
      <t>フクスウ</t>
    </rPh>
    <rPh sb="9" eb="11">
      <t>リユウ</t>
    </rPh>
    <phoneticPr fontId="1"/>
  </si>
  <si>
    <t>　※画像やフロー図を交えて説明ください</t>
    <phoneticPr fontId="1"/>
  </si>
  <si>
    <t>　（１）　市場展開、収益性確保の全体像</t>
    <rPh sb="5" eb="9">
      <t>シジョウテンカイ</t>
    </rPh>
    <rPh sb="10" eb="15">
      <t>シュウエキセイカクホ</t>
    </rPh>
    <rPh sb="16" eb="19">
      <t>ゼンタイゾウ</t>
    </rPh>
    <phoneticPr fontId="1"/>
  </si>
  <si>
    <r>
      <rPr>
        <sz val="10"/>
        <color theme="1"/>
        <rFont val="HGP創英角ｺﾞｼｯｸUB"/>
        <family val="3"/>
        <charset val="128"/>
      </rPr>
      <t>①</t>
    </r>
    <r>
      <rPr>
        <sz val="10"/>
        <color theme="1"/>
        <rFont val="ＭＳ Ｐゴシック"/>
        <family val="3"/>
        <charset val="128"/>
      </rPr>
      <t>　採用する成長戦略</t>
    </r>
    <rPh sb="2" eb="4">
      <t>サイヨウ</t>
    </rPh>
    <rPh sb="6" eb="10">
      <t>セイチョウセンリャク</t>
    </rPh>
    <phoneticPr fontId="1"/>
  </si>
  <si>
    <r>
      <rPr>
        <sz val="10"/>
        <color theme="1"/>
        <rFont val="ＭＳ Ｐゴシック"/>
        <family val="3"/>
        <charset val="128"/>
      </rPr>
      <t>優位性</t>
    </r>
    <r>
      <rPr>
        <sz val="10"/>
        <color theme="1"/>
        <rFont val="HGP創英角ｺﾞｼｯｸUB"/>
        <family val="3"/>
        <charset val="128"/>
      </rPr>
      <t>有り</t>
    </r>
    <r>
      <rPr>
        <sz val="10"/>
        <color theme="1"/>
        <rFont val="ＭＳ Ｐゴシック"/>
        <family val="3"/>
        <charset val="128"/>
      </rPr>
      <t>　</t>
    </r>
    <r>
      <rPr>
        <sz val="9"/>
        <color theme="1"/>
        <rFont val="ＭＳ Ｐゴシック"/>
        <family val="3"/>
        <charset val="128"/>
      </rPr>
      <t>(以下に理由記載)</t>
    </r>
    <rPh sb="0" eb="3">
      <t>ユウイセイ</t>
    </rPh>
    <rPh sb="3" eb="4">
      <t>ア</t>
    </rPh>
    <rPh sb="7" eb="9">
      <t>イカ</t>
    </rPh>
    <rPh sb="10" eb="14">
      <t>リユウキサイ</t>
    </rPh>
    <phoneticPr fontId="1"/>
  </si>
  <si>
    <r>
      <rPr>
        <sz val="9"/>
        <color theme="1"/>
        <rFont val="ＭＳ Ｐゴシック"/>
        <family val="3"/>
        <charset val="128"/>
      </rPr>
      <t>本項での優位性は</t>
    </r>
    <r>
      <rPr>
        <sz val="9"/>
        <color theme="1"/>
        <rFont val="HGP創英角ｺﾞｼｯｸUB"/>
        <family val="3"/>
        <charset val="128"/>
      </rPr>
      <t>特に無し</t>
    </r>
    <rPh sb="0" eb="1">
      <t>ホン</t>
    </rPh>
    <rPh sb="1" eb="2">
      <t>コウ</t>
    </rPh>
    <rPh sb="4" eb="7">
      <t>ユウイセイ</t>
    </rPh>
    <rPh sb="8" eb="9">
      <t>トク</t>
    </rPh>
    <rPh sb="10" eb="11">
      <t>ナ</t>
    </rPh>
    <phoneticPr fontId="1"/>
  </si>
  <si>
    <t>（２）　主たる連携先と本事業における研究開発</t>
    <rPh sb="4" eb="5">
      <t>シュ</t>
    </rPh>
    <rPh sb="7" eb="10">
      <t>レンケイサキ</t>
    </rPh>
    <rPh sb="11" eb="12">
      <t>ホン</t>
    </rPh>
    <rPh sb="12" eb="14">
      <t>ジギョウ</t>
    </rPh>
    <rPh sb="18" eb="20">
      <t>ケンキュウ</t>
    </rPh>
    <rPh sb="20" eb="22">
      <t>カイハツ</t>
    </rPh>
    <phoneticPr fontId="1"/>
  </si>
  <si>
    <t>同連携先に対して生じる経費の区分と費用番号</t>
    <rPh sb="0" eb="1">
      <t>ドウ</t>
    </rPh>
    <rPh sb="1" eb="4">
      <t>レンケイサキ</t>
    </rPh>
    <rPh sb="5" eb="6">
      <t>タイ</t>
    </rPh>
    <rPh sb="8" eb="9">
      <t>ショウ</t>
    </rPh>
    <rPh sb="11" eb="13">
      <t>ケイヒ</t>
    </rPh>
    <rPh sb="14" eb="16">
      <t>クブン</t>
    </rPh>
    <rPh sb="17" eb="19">
      <t>ヒヨウ</t>
    </rPh>
    <rPh sb="19" eb="21">
      <t>バンゴウ</t>
    </rPh>
    <phoneticPr fontId="1"/>
  </si>
  <si>
    <r>
      <rPr>
        <b/>
        <sz val="11"/>
        <rFont val="ＭＳ Ｐゴシック"/>
        <family val="3"/>
        <charset val="128"/>
      </rPr>
      <t>（２）資金調達内訳</t>
    </r>
    <r>
      <rPr>
        <b/>
        <sz val="11"/>
        <rFont val="ＭＳ ゴシック"/>
        <family val="3"/>
        <charset val="128"/>
      </rPr>
      <t xml:space="preserve"> 　</t>
    </r>
    <r>
      <rPr>
        <sz val="9"/>
        <rFont val="ＭＳ Ｐ明朝"/>
        <family val="1"/>
        <charset val="128"/>
      </rPr>
      <t>（</t>
    </r>
    <r>
      <rPr>
        <sz val="9"/>
        <rFont val="HGP創英角ｺﾞｼｯｸUB"/>
        <family val="3"/>
        <charset val="128"/>
      </rPr>
      <t>助成事業に要する経費</t>
    </r>
    <r>
      <rPr>
        <sz val="9"/>
        <rFont val="ＭＳ Ｐゴシック"/>
        <family val="3"/>
        <charset val="128"/>
        <scheme val="minor"/>
      </rPr>
      <t>に対応する</t>
    </r>
    <r>
      <rPr>
        <sz val="9"/>
        <rFont val="HGP創英角ｺﾞｼｯｸUB"/>
        <family val="3"/>
        <charset val="128"/>
      </rPr>
      <t>確保資金の内訳</t>
    </r>
    <r>
      <rPr>
        <sz val="9"/>
        <rFont val="ＭＳ Ｐゴシック"/>
        <family val="3"/>
        <charset val="128"/>
        <scheme val="minor"/>
      </rPr>
      <t>　：　</t>
    </r>
    <r>
      <rPr>
        <sz val="9"/>
        <rFont val="HGP創英角ｺﾞｼｯｸUB"/>
        <family val="3"/>
        <charset val="128"/>
      </rPr>
      <t>助成金は後払いであり、減額</t>
    </r>
    <r>
      <rPr>
        <sz val="9"/>
        <rFont val="ＭＳ Ｐゴシック"/>
        <family val="3"/>
        <charset val="128"/>
        <scheme val="minor"/>
      </rPr>
      <t>の可能性があります</t>
    </r>
    <r>
      <rPr>
        <sz val="9"/>
        <rFont val="ＭＳ Ｐ明朝"/>
        <family val="1"/>
        <charset val="128"/>
      </rPr>
      <t>）</t>
    </r>
    <rPh sb="12" eb="14">
      <t>ジョセイ</t>
    </rPh>
    <rPh sb="14" eb="16">
      <t>ジギョウ</t>
    </rPh>
    <rPh sb="17" eb="18">
      <t>ヨウ</t>
    </rPh>
    <rPh sb="20" eb="22">
      <t>ケイヒ</t>
    </rPh>
    <rPh sb="23" eb="25">
      <t>タイオウ</t>
    </rPh>
    <rPh sb="27" eb="29">
      <t>カクホ</t>
    </rPh>
    <rPh sb="29" eb="31">
      <t>シキン</t>
    </rPh>
    <rPh sb="32" eb="34">
      <t>ウチワケ</t>
    </rPh>
    <rPh sb="37" eb="40">
      <t>ジョセイキン</t>
    </rPh>
    <rPh sb="41" eb="43">
      <t>アトバラ</t>
    </rPh>
    <rPh sb="48" eb="50">
      <t>ゲンガク</t>
    </rPh>
    <rPh sb="51" eb="53">
      <t>カノウ</t>
    </rPh>
    <rPh sb="53" eb="54">
      <t>セイ</t>
    </rPh>
    <phoneticPr fontId="7"/>
  </si>
  <si>
    <t>上記の表における注意書きの説明</t>
    <rPh sb="0" eb="2">
      <t>ジョウキ</t>
    </rPh>
    <rPh sb="3" eb="4">
      <t>ヒョウ</t>
    </rPh>
    <rPh sb="8" eb="11">
      <t>チュウイガ</t>
    </rPh>
    <rPh sb="13" eb="15">
      <t>セツメイ</t>
    </rPh>
    <phoneticPr fontId="1"/>
  </si>
  <si>
    <t>（単位：千円）</t>
    <rPh sb="1" eb="3">
      <t>タンイ</t>
    </rPh>
    <rPh sb="4" eb="5">
      <t>セン</t>
    </rPh>
    <rPh sb="5" eb="6">
      <t>エン</t>
    </rPh>
    <phoneticPr fontId="1"/>
  </si>
  <si>
    <r>
      <rPr>
        <sz val="9"/>
        <rFont val="ＭＳ Ｐゴシック"/>
        <family val="3"/>
        <charset val="128"/>
        <scheme val="minor"/>
      </rPr>
      <t>資 本 金</t>
    </r>
    <r>
      <rPr>
        <sz val="7"/>
        <rFont val="ＭＳ Ｐゴシック"/>
        <family val="3"/>
        <charset val="128"/>
        <scheme val="minor"/>
      </rPr>
      <t xml:space="preserve">
</t>
    </r>
    <r>
      <rPr>
        <sz val="8"/>
        <rFont val="ＭＳ Ｐゴシック"/>
        <family val="3"/>
        <charset val="128"/>
        <scheme val="minor"/>
      </rPr>
      <t>（単位：千円）</t>
    </r>
    <rPh sb="0" eb="1">
      <t>シ</t>
    </rPh>
    <rPh sb="2" eb="3">
      <t>ホン</t>
    </rPh>
    <rPh sb="4" eb="5">
      <t>キン</t>
    </rPh>
    <rPh sb="7" eb="9">
      <t>タンイ</t>
    </rPh>
    <rPh sb="10" eb="12">
      <t>センエン</t>
    </rPh>
    <phoneticPr fontId="1"/>
  </si>
  <si>
    <r>
      <t>取引先名称</t>
    </r>
    <r>
      <rPr>
        <sz val="8"/>
        <rFont val="ＭＳ Ｐゴシック"/>
        <family val="3"/>
        <charset val="128"/>
        <scheme val="minor"/>
      </rPr>
      <t>(25字以内)</t>
    </r>
    <rPh sb="0" eb="2">
      <t>トリヒキ</t>
    </rPh>
    <rPh sb="2" eb="3">
      <t>サキ</t>
    </rPh>
    <rPh sb="3" eb="5">
      <t>メイショウ</t>
    </rPh>
    <rPh sb="8" eb="11">
      <t>ジイナイ</t>
    </rPh>
    <phoneticPr fontId="1"/>
  </si>
  <si>
    <r>
      <t>主な製品・サービス名</t>
    </r>
    <r>
      <rPr>
        <sz val="8"/>
        <rFont val="ＭＳ Ｐゴシック"/>
        <family val="3"/>
        <charset val="128"/>
        <scheme val="minor"/>
      </rPr>
      <t>（34字以内）</t>
    </r>
    <rPh sb="0" eb="1">
      <t>オモ</t>
    </rPh>
    <rPh sb="2" eb="4">
      <t>セイヒン</t>
    </rPh>
    <rPh sb="9" eb="10">
      <t>メイ</t>
    </rPh>
    <rPh sb="13" eb="16">
      <t>ジイナイ</t>
    </rPh>
    <phoneticPr fontId="1"/>
  </si>
  <si>
    <r>
      <t>　</t>
    </r>
    <r>
      <rPr>
        <sz val="9"/>
        <color theme="1"/>
        <rFont val="ＭＳ Ｐゴシック"/>
        <family val="3"/>
        <charset val="128"/>
      </rPr>
      <t>過去５年間における</t>
    </r>
    <r>
      <rPr>
        <b/>
        <sz val="9"/>
        <color theme="1"/>
        <rFont val="ＭＳ Ｐゴシック"/>
        <family val="3"/>
        <charset val="128"/>
      </rPr>
      <t>東京都及び公社事業の利用・受賞状況</t>
    </r>
    <r>
      <rPr>
        <sz val="9"/>
        <color theme="1"/>
        <rFont val="ＭＳ Ｐゴシック"/>
        <family val="3"/>
        <charset val="128"/>
      </rPr>
      <t>について</t>
    </r>
    <r>
      <rPr>
        <b/>
        <sz val="9"/>
        <color theme="1"/>
        <rFont val="ＭＳ Ｐゴシック"/>
        <family val="3"/>
        <charset val="128"/>
      </rPr>
      <t>直近のものから順に最大５事業まで</t>
    </r>
    <r>
      <rPr>
        <sz val="9"/>
        <color theme="1"/>
        <rFont val="ＭＳ Ｐゴシック"/>
        <family val="3"/>
        <charset val="128"/>
      </rPr>
      <t>記載してください。</t>
    </r>
    <rPh sb="1" eb="3">
      <t>カコ</t>
    </rPh>
    <rPh sb="4" eb="6">
      <t>ネンカン</t>
    </rPh>
    <rPh sb="10" eb="12">
      <t>トウキョウ</t>
    </rPh>
    <rPh sb="12" eb="13">
      <t>ト</t>
    </rPh>
    <rPh sb="13" eb="14">
      <t>オヨ</t>
    </rPh>
    <rPh sb="15" eb="17">
      <t>コウシャ</t>
    </rPh>
    <rPh sb="17" eb="19">
      <t>ジギョウ</t>
    </rPh>
    <rPh sb="20" eb="22">
      <t>リヨウ</t>
    </rPh>
    <rPh sb="23" eb="25">
      <t>ジュショウ</t>
    </rPh>
    <rPh sb="25" eb="27">
      <t>ジョウキョウ</t>
    </rPh>
    <rPh sb="31" eb="33">
      <t>チョッキン</t>
    </rPh>
    <rPh sb="38" eb="39">
      <t>ジュン</t>
    </rPh>
    <rPh sb="40" eb="42">
      <t>サイダイ</t>
    </rPh>
    <rPh sb="43" eb="45">
      <t>ジギョウ</t>
    </rPh>
    <rPh sb="47" eb="49">
      <t>キサイ</t>
    </rPh>
    <phoneticPr fontId="1"/>
  </si>
  <si>
    <t>選択してください</t>
    <rPh sb="0" eb="2">
      <t>センタク</t>
    </rPh>
    <phoneticPr fontId="1"/>
  </si>
  <si>
    <t>あり</t>
    <phoneticPr fontId="1"/>
  </si>
  <si>
    <t>なし</t>
    <phoneticPr fontId="1"/>
  </si>
  <si>
    <r>
      <t xml:space="preserve">●記入の仕方
</t>
    </r>
    <r>
      <rPr>
        <sz val="6"/>
        <rFont val="ＭＳ Ｐ明朝"/>
        <family val="1"/>
        <charset val="128"/>
      </rPr>
      <t xml:space="preserve">
</t>
    </r>
    <r>
      <rPr>
        <sz val="9"/>
        <rFont val="ＭＳ Ｐ明朝"/>
        <family val="1"/>
        <charset val="128"/>
      </rPr>
      <t>（１）</t>
    </r>
    <r>
      <rPr>
        <sz val="9"/>
        <rFont val="HGP創英角ｺﾞｼｯｸUB"/>
        <family val="3"/>
        <charset val="128"/>
      </rPr>
      <t>　「①役員②株主」の欄</t>
    </r>
    <r>
      <rPr>
        <sz val="9"/>
        <rFont val="ＭＳ Ｐ明朝"/>
        <family val="1"/>
        <charset val="128"/>
      </rPr>
      <t>において、「履歴事項全部証明書」に記載されている</t>
    </r>
    <r>
      <rPr>
        <sz val="9"/>
        <rFont val="HGP創英角ｺﾞｼｯｸUB"/>
        <family val="3"/>
        <charset val="128"/>
      </rPr>
      <t>①役員</t>
    </r>
    <r>
      <rPr>
        <sz val="9"/>
        <rFont val="ＭＳ Ｐ明朝"/>
        <family val="1"/>
        <charset val="128"/>
      </rPr>
      <t>（</t>
    </r>
    <r>
      <rPr>
        <sz val="9"/>
        <rFont val="HGP創英角ｺﾞｼｯｸUB"/>
        <family val="3"/>
        <charset val="128"/>
      </rPr>
      <t>監査役を含む全て</t>
    </r>
    <r>
      <rPr>
        <sz val="9"/>
        <rFont val="ＭＳ Ｐ明朝"/>
        <family val="1"/>
        <charset val="128"/>
      </rPr>
      <t>）および</t>
    </r>
    <r>
      <rPr>
        <sz val="9"/>
        <rFont val="HGP創英角ｺﾞｼｯｸUB"/>
        <family val="3"/>
        <charset val="128"/>
      </rPr>
      <t>、②株主</t>
    </r>
    <r>
      <rPr>
        <sz val="9"/>
        <rFont val="ＭＳ Ｐ明朝"/>
        <family val="1"/>
        <charset val="128"/>
      </rPr>
      <t>（うち、自社の持株比率が高い順に自社の持株比率が</t>
    </r>
    <r>
      <rPr>
        <sz val="9"/>
        <rFont val="HGP創英角ｺﾞｼｯｸUB"/>
        <family val="3"/>
        <charset val="128"/>
      </rPr>
      <t>７０％を超えるまで</t>
    </r>
    <r>
      <rPr>
        <sz val="9"/>
        <rFont val="ＭＳ Ｐ明朝"/>
        <family val="1"/>
        <charset val="128"/>
      </rPr>
      <t>）を記載してください。（行が足りない場合、行を追加して作成してください。</t>
    </r>
    <r>
      <rPr>
        <sz val="9"/>
        <rFont val="HGP創英角ｺﾞｼｯｸUB"/>
        <family val="3"/>
        <charset val="128"/>
      </rPr>
      <t>印刷時やPDFへの変換時</t>
    </r>
    <r>
      <rPr>
        <sz val="9"/>
        <rFont val="ＭＳ Ｐ明朝"/>
        <family val="1"/>
        <charset val="128"/>
      </rPr>
      <t>、一枚に収まるように調整してください。</t>
    </r>
    <r>
      <rPr>
        <sz val="9"/>
        <rFont val="HGP創英角ｺﾞｼｯｸUB"/>
        <family val="3"/>
        <charset val="128"/>
      </rPr>
      <t>文字や表が切れている場合、そのまま審査されます</t>
    </r>
    <r>
      <rPr>
        <sz val="9"/>
        <rFont val="ＭＳ Ｐ明朝"/>
        <family val="1"/>
        <charset val="128"/>
      </rPr>
      <t>）
（２）</t>
    </r>
    <r>
      <rPr>
        <sz val="9"/>
        <rFont val="HGP創英角ｺﾞｼｯｸUB"/>
        <family val="3"/>
        <charset val="128"/>
      </rPr>
      <t>　「関係性」の欄</t>
    </r>
    <r>
      <rPr>
        <sz val="9"/>
        <rFont val="ＭＳ Ｐ明朝"/>
        <family val="1"/>
        <charset val="128"/>
      </rPr>
      <t>において、</t>
    </r>
    <r>
      <rPr>
        <sz val="9"/>
        <rFont val="HGP創英角ｺﾞｼｯｸUB"/>
        <family val="3"/>
        <charset val="128"/>
      </rPr>
      <t>①役員の場合</t>
    </r>
    <r>
      <rPr>
        <sz val="9"/>
        <rFont val="ＭＳ Ｐゴシック"/>
        <family val="3"/>
        <charset val="128"/>
        <scheme val="minor"/>
      </rPr>
      <t>、</t>
    </r>
    <r>
      <rPr>
        <sz val="9"/>
        <rFont val="ＭＳ Ｐ明朝"/>
        <family val="1"/>
        <charset val="128"/>
      </rPr>
      <t>役職（担当役員・監査役含む）、</t>
    </r>
    <r>
      <rPr>
        <sz val="9"/>
        <rFont val="HGP創英角ｺﾞｼｯｸUB"/>
        <family val="3"/>
        <charset val="128"/>
      </rPr>
      <t xml:space="preserve"> ②株主の場合</t>
    </r>
    <r>
      <rPr>
        <sz val="9"/>
        <rFont val="ＭＳ Ｐ明朝"/>
        <family val="1"/>
        <charset val="128"/>
      </rPr>
      <t>、自社との関係性（属性（父、社員…）、個人/取引先（法人名・役職、個人事業主名・屋号、VC（名称）など）を記入してください。
※　</t>
    </r>
    <r>
      <rPr>
        <sz val="9"/>
        <rFont val="HGP創英角ｺﾞｼｯｸUB"/>
        <family val="3"/>
        <charset val="128"/>
      </rPr>
      <t>法人登記予定の場合</t>
    </r>
    <r>
      <rPr>
        <sz val="9"/>
        <rFont val="ＭＳ Ｐ明朝"/>
        <family val="1"/>
        <charset val="128"/>
      </rPr>
      <t>（法人での創業予定を含む）　　・・・　役員登記予定者全てを</t>
    </r>
    <r>
      <rPr>
        <sz val="9"/>
        <rFont val="HGP創英角ｺﾞｼｯｸUB"/>
        <family val="3"/>
        <charset val="128"/>
      </rPr>
      <t>「➀役員②株主」欄</t>
    </r>
    <r>
      <rPr>
        <sz val="9"/>
        <rFont val="ＭＳ Ｐ明朝"/>
        <family val="1"/>
        <charset val="128"/>
      </rPr>
      <t>で</t>
    </r>
    <r>
      <rPr>
        <sz val="9"/>
        <rFont val="HGP創英角ｺﾞｼｯｸUB"/>
        <family val="3"/>
        <charset val="128"/>
      </rPr>
      <t>①</t>
    </r>
    <r>
      <rPr>
        <sz val="9"/>
        <rFont val="ＭＳ Ｐ明朝"/>
        <family val="1"/>
        <charset val="128"/>
      </rPr>
      <t>とし、記載してください。
※　既存の</t>
    </r>
    <r>
      <rPr>
        <sz val="9"/>
        <rFont val="HGP創英角ｺﾞｼｯｸUB"/>
        <family val="3"/>
        <charset val="128"/>
      </rPr>
      <t>個人事業者の方の場合</t>
    </r>
    <r>
      <rPr>
        <sz val="9"/>
        <rFont val="ＭＳ Ｐ明朝"/>
        <family val="1"/>
        <charset val="128"/>
      </rPr>
      <t>　・・・</t>
    </r>
    <r>
      <rPr>
        <sz val="9"/>
        <rFont val="HGP創英角ｺﾞｼｯｸUB"/>
        <family val="3"/>
        <charset val="128"/>
      </rPr>
      <t>　「➀役員②株主」欄</t>
    </r>
    <r>
      <rPr>
        <sz val="9"/>
        <rFont val="ＭＳ Ｐ明朝"/>
        <family val="1"/>
        <charset val="128"/>
      </rPr>
      <t>で</t>
    </r>
    <r>
      <rPr>
        <sz val="9"/>
        <rFont val="HGP創英角ｺﾞｼｯｸUB"/>
        <family val="3"/>
        <charset val="128"/>
      </rPr>
      <t>①</t>
    </r>
    <r>
      <rPr>
        <sz val="9"/>
        <rFont val="ＭＳ Ｐ明朝"/>
        <family val="1"/>
        <charset val="128"/>
      </rPr>
      <t>とし、「氏名」欄に代表者氏名を記入してください。
※　複数の企業で申請する場合　・・・　申請企業ごとに作成してください。</t>
    </r>
    <rPh sb="1" eb="3">
      <t>キニュウ</t>
    </rPh>
    <rPh sb="4" eb="6">
      <t>シカタ</t>
    </rPh>
    <rPh sb="14" eb="16">
      <t>ヤクイン</t>
    </rPh>
    <rPh sb="17" eb="19">
      <t>カブヌシ</t>
    </rPh>
    <rPh sb="21" eb="22">
      <t>ラン</t>
    </rPh>
    <rPh sb="47" eb="49">
      <t>ヤクイン</t>
    </rPh>
    <rPh sb="50" eb="53">
      <t>カンサヤク</t>
    </rPh>
    <rPh sb="54" eb="55">
      <t>フク</t>
    </rPh>
    <rPh sb="56" eb="57">
      <t>スベ</t>
    </rPh>
    <rPh sb="64" eb="66">
      <t>カブヌシ</t>
    </rPh>
    <rPh sb="70" eb="72">
      <t>ジシャ</t>
    </rPh>
    <rPh sb="82" eb="84">
      <t>ジシャ</t>
    </rPh>
    <rPh sb="85" eb="86">
      <t>モ</t>
    </rPh>
    <rPh sb="86" eb="87">
      <t>カブ</t>
    </rPh>
    <rPh sb="87" eb="89">
      <t>ヒリツ</t>
    </rPh>
    <rPh sb="94" eb="95">
      <t>コ</t>
    </rPh>
    <rPh sb="101" eb="103">
      <t>キサイ</t>
    </rPh>
    <rPh sb="122" eb="124">
      <t>ツイカ</t>
    </rPh>
    <rPh sb="137" eb="138">
      <t>ジ</t>
    </rPh>
    <rPh sb="144" eb="146">
      <t>ヘンカン</t>
    </rPh>
    <rPh sb="148" eb="150">
      <t>イチマイ</t>
    </rPh>
    <rPh sb="151" eb="152">
      <t>オサ</t>
    </rPh>
    <rPh sb="157" eb="159">
      <t>チョウセイ</t>
    </rPh>
    <rPh sb="166" eb="168">
      <t>モジ</t>
    </rPh>
    <rPh sb="169" eb="170">
      <t>ヒョウ</t>
    </rPh>
    <rPh sb="171" eb="172">
      <t>キ</t>
    </rPh>
    <rPh sb="176" eb="178">
      <t>バアイ</t>
    </rPh>
    <rPh sb="183" eb="185">
      <t>シンサ</t>
    </rPh>
    <rPh sb="196" eb="199">
      <t>カンケイセイ</t>
    </rPh>
    <rPh sb="201" eb="202">
      <t>ラン</t>
    </rPh>
    <rPh sb="211" eb="213">
      <t>バアイ</t>
    </rPh>
    <rPh sb="214" eb="216">
      <t>ヤクショク</t>
    </rPh>
    <rPh sb="222" eb="226">
      <t>カンサヤクフク</t>
    </rPh>
    <rPh sb="234" eb="236">
      <t>バアイ</t>
    </rPh>
    <rPh sb="237" eb="239">
      <t>ジシャ</t>
    </rPh>
    <rPh sb="241" eb="244">
      <t>カンケイセイ</t>
    </rPh>
    <rPh sb="245" eb="247">
      <t>ゾクセイ</t>
    </rPh>
    <rPh sb="248" eb="249">
      <t>チチ</t>
    </rPh>
    <rPh sb="250" eb="252">
      <t>シャイン</t>
    </rPh>
    <rPh sb="255" eb="257">
      <t>コジン</t>
    </rPh>
    <rPh sb="258" eb="261">
      <t>トリヒキサキ</t>
    </rPh>
    <rPh sb="262" eb="265">
      <t>ホウジンメイ</t>
    </rPh>
    <rPh sb="266" eb="268">
      <t>ヤクショク</t>
    </rPh>
    <rPh sb="269" eb="275">
      <t>コジンジギョウヌシメイ</t>
    </rPh>
    <rPh sb="276" eb="278">
      <t>ヤゴウ</t>
    </rPh>
    <rPh sb="282" eb="284">
      <t>メイショウ</t>
    </rPh>
    <rPh sb="289" eb="291">
      <t>キニュウ</t>
    </rPh>
    <rPh sb="337" eb="338">
      <t>スベ</t>
    </rPh>
    <rPh sb="366" eb="368">
      <t>キゾン</t>
    </rPh>
    <phoneticPr fontId="1"/>
  </si>
  <si>
    <r>
      <rPr>
        <sz val="6"/>
        <rFont val="ＭＳ Ｐゴシック"/>
        <family val="3"/>
        <charset val="128"/>
        <scheme val="minor"/>
      </rPr>
      <t xml:space="preserve"> </t>
    </r>
    <r>
      <rPr>
        <sz val="10"/>
        <rFont val="ＭＳ Ｐゴシック"/>
        <family val="3"/>
        <charset val="128"/>
        <scheme val="minor"/>
      </rPr>
      <t>持株数</t>
    </r>
    <r>
      <rPr>
        <sz val="9"/>
        <rFont val="ＭＳ Ｐゴシック"/>
        <family val="3"/>
        <charset val="128"/>
        <scheme val="minor"/>
      </rPr>
      <t xml:space="preserve">
</t>
    </r>
    <r>
      <rPr>
        <sz val="3"/>
        <rFont val="ＭＳ Ｐゴシック"/>
        <family val="3"/>
        <charset val="128"/>
        <scheme val="minor"/>
      </rPr>
      <t>　</t>
    </r>
    <r>
      <rPr>
        <sz val="6"/>
        <rFont val="ＭＳ Ｐゴシック"/>
        <family val="3"/>
        <charset val="128"/>
        <scheme val="minor"/>
      </rPr>
      <t>(</t>
    </r>
    <r>
      <rPr>
        <sz val="8"/>
        <rFont val="ＭＳ Ｐゴシック"/>
        <family val="3"/>
        <charset val="128"/>
        <scheme val="minor"/>
      </rPr>
      <t>高い順</t>
    </r>
    <r>
      <rPr>
        <sz val="6"/>
        <rFont val="ＭＳ Ｐゴシック"/>
        <family val="3"/>
        <charset val="128"/>
        <scheme val="minor"/>
      </rPr>
      <t>)</t>
    </r>
    <rPh sb="7" eb="8">
      <t>タカ</t>
    </rPh>
    <rPh sb="9" eb="10">
      <t>ジュン</t>
    </rPh>
    <phoneticPr fontId="1"/>
  </si>
  <si>
    <r>
      <t xml:space="preserve">①役員の場合
</t>
    </r>
    <r>
      <rPr>
        <sz val="7"/>
        <rFont val="ＭＳ Ｐゴシック"/>
        <family val="3"/>
        <charset val="128"/>
        <scheme val="minor"/>
      </rPr>
      <t>　（役職・担当業務など　監査役含む）</t>
    </r>
    <r>
      <rPr>
        <sz val="9"/>
        <rFont val="ＭＳ Ｐゴシック"/>
        <family val="3"/>
        <charset val="128"/>
        <scheme val="minor"/>
      </rPr>
      <t xml:space="preserve">
②株主の場合
</t>
    </r>
    <r>
      <rPr>
        <sz val="7"/>
        <rFont val="ＭＳ Ｐゴシック"/>
        <family val="3"/>
        <charset val="128"/>
        <scheme val="minor"/>
      </rPr>
      <t>　（自社からみた関係性）</t>
    </r>
    <rPh sb="1" eb="3">
      <t>ヤクイン</t>
    </rPh>
    <rPh sb="4" eb="6">
      <t>バアイ</t>
    </rPh>
    <rPh sb="9" eb="11">
      <t>ヤクショク</t>
    </rPh>
    <rPh sb="12" eb="14">
      <t>タントウ</t>
    </rPh>
    <rPh sb="14" eb="16">
      <t>ギョウム</t>
    </rPh>
    <rPh sb="19" eb="22">
      <t>カンサヤク</t>
    </rPh>
    <rPh sb="22" eb="23">
      <t>フク</t>
    </rPh>
    <rPh sb="27" eb="29">
      <t>カブヌシ</t>
    </rPh>
    <rPh sb="30" eb="32">
      <t>バアイ</t>
    </rPh>
    <rPh sb="35" eb="37">
      <t>ジシャ</t>
    </rPh>
    <rPh sb="41" eb="43">
      <t>カンケイ</t>
    </rPh>
    <rPh sb="43" eb="44">
      <t>セイ</t>
    </rPh>
    <phoneticPr fontId="1"/>
  </si>
  <si>
    <r>
      <t>(５)</t>
    </r>
    <r>
      <rPr>
        <sz val="3"/>
        <color theme="1"/>
        <rFont val="ＭＳ Ｐゴシック"/>
        <family val="3"/>
        <charset val="128"/>
        <scheme val="minor"/>
      </rPr>
      <t xml:space="preserve">
</t>
    </r>
    <r>
      <rPr>
        <sz val="10"/>
        <color theme="1"/>
        <rFont val="ＭＳ Ｐゴシック"/>
        <family val="3"/>
        <charset val="128"/>
        <scheme val="minor"/>
      </rPr>
      <t>試作品の</t>
    </r>
    <r>
      <rPr>
        <b/>
        <sz val="10"/>
        <color theme="1"/>
        <rFont val="ＭＳ Ｐゴシック"/>
        <family val="3"/>
        <charset val="128"/>
        <scheme val="minor"/>
      </rPr>
      <t>技術的</t>
    </r>
    <r>
      <rPr>
        <sz val="10"/>
        <color theme="1"/>
        <rFont val="ＭＳ Ｐゴシック"/>
        <family val="3"/>
        <charset val="128"/>
        <scheme val="minor"/>
      </rPr>
      <t>な特徴</t>
    </r>
    <rPh sb="5" eb="8">
      <t>シサクヒン</t>
    </rPh>
    <rPh sb="9" eb="12">
      <t>ギジュツテキ</t>
    </rPh>
    <rPh sb="13" eb="15">
      <t>トクチョウ</t>
    </rPh>
    <phoneticPr fontId="1"/>
  </si>
  <si>
    <r>
      <t>１　本事業で実施する研究開発の概要</t>
    </r>
    <r>
      <rPr>
        <b/>
        <sz val="12"/>
        <color theme="1"/>
        <rFont val="HGP創英角ｺﾞｼｯｸUB"/>
        <family val="3"/>
        <charset val="128"/>
      </rPr>
      <t xml:space="preserve">  </t>
    </r>
    <r>
      <rPr>
        <sz val="9"/>
        <color theme="1"/>
        <rFont val="ＭＳ Ｐゴシック"/>
        <family val="3"/>
        <charset val="128"/>
      </rPr>
      <t>　　　</t>
    </r>
    <r>
      <rPr>
        <sz val="10"/>
        <color theme="1"/>
        <rFont val="HGP創英角ｺﾞｼｯｸUB"/>
        <family val="3"/>
        <charset val="128"/>
      </rPr>
      <t>※1</t>
    </r>
    <r>
      <rPr>
        <sz val="8"/>
        <color theme="1"/>
        <rFont val="HGP創英角ｺﾞｼｯｸUB"/>
        <family val="3"/>
        <charset val="128"/>
      </rPr>
      <t xml:space="preserve"> </t>
    </r>
    <r>
      <rPr>
        <sz val="8"/>
        <color theme="1"/>
        <rFont val="ＭＳ Ｐゴシック"/>
        <family val="3"/>
        <charset val="128"/>
      </rPr>
      <t>本事業では、完成させる</t>
    </r>
    <r>
      <rPr>
        <sz val="8"/>
        <color theme="1"/>
        <rFont val="HGP創英角ｺﾞｼｯｸUB"/>
        <family val="3"/>
        <charset val="128"/>
      </rPr>
      <t>最終的な研究開発物</t>
    </r>
    <r>
      <rPr>
        <sz val="8"/>
        <color theme="1"/>
        <rFont val="ＭＳ Ｐゴシック"/>
        <family val="3"/>
        <charset val="128"/>
      </rPr>
      <t>を　</t>
    </r>
    <r>
      <rPr>
        <sz val="10"/>
        <color theme="1"/>
        <rFont val="HGP創英角ｺﾞｼｯｸUB"/>
        <family val="3"/>
        <charset val="128"/>
      </rPr>
      <t>「開発物</t>
    </r>
    <r>
      <rPr>
        <sz val="10"/>
        <color theme="1"/>
        <rFont val="ＭＳ Ｐゴシック"/>
        <family val="3"/>
        <charset val="128"/>
      </rPr>
      <t>」　</t>
    </r>
    <r>
      <rPr>
        <sz val="8"/>
        <color theme="1"/>
        <rFont val="ＭＳ Ｐゴシック"/>
        <family val="3"/>
        <charset val="128"/>
      </rPr>
      <t>といいます。</t>
    </r>
    <rPh sb="2" eb="3">
      <t>ホン</t>
    </rPh>
    <rPh sb="3" eb="5">
      <t>ジギョウ</t>
    </rPh>
    <rPh sb="6" eb="8">
      <t>ジッシ</t>
    </rPh>
    <rPh sb="10" eb="12">
      <t>ケンキュウ</t>
    </rPh>
    <rPh sb="12" eb="14">
      <t>カイハツ</t>
    </rPh>
    <rPh sb="15" eb="17">
      <t>ガイヨウ</t>
    </rPh>
    <rPh sb="48" eb="51">
      <t>カイハツブツ</t>
    </rPh>
    <phoneticPr fontId="1"/>
  </si>
  <si>
    <r>
      <t xml:space="preserve">
(３)
</t>
    </r>
    <r>
      <rPr>
        <b/>
        <sz val="10"/>
        <color theme="1"/>
        <rFont val="ＭＳ Ｐゴシック"/>
        <family val="3"/>
        <charset val="128"/>
        <scheme val="minor"/>
      </rPr>
      <t>開発物</t>
    </r>
    <r>
      <rPr>
        <sz val="10"/>
        <color theme="1"/>
        <rFont val="ＭＳ Ｐゴシック"/>
        <family val="3"/>
        <charset val="128"/>
        <scheme val="minor"/>
      </rPr>
      <t>の内容</t>
    </r>
    <rPh sb="7" eb="9">
      <t>カイハツ</t>
    </rPh>
    <rPh sb="9" eb="10">
      <t>ブツ</t>
    </rPh>
    <rPh sb="11" eb="13">
      <t>ナイヨウ</t>
    </rPh>
    <phoneticPr fontId="1"/>
  </si>
  <si>
    <r>
      <t>（１）　開発物の</t>
    </r>
    <r>
      <rPr>
        <b/>
        <sz val="10"/>
        <color theme="1"/>
        <rFont val="ＭＳ Ｐゴシック"/>
        <family val="3"/>
        <charset val="128"/>
        <scheme val="minor"/>
      </rPr>
      <t>名称</t>
    </r>
    <r>
      <rPr>
        <sz val="10"/>
        <color theme="1"/>
        <rFont val="ＭＳ Ｐゴシック"/>
        <family val="3"/>
        <charset val="128"/>
        <scheme val="minor"/>
      </rPr>
      <t xml:space="preserve"> </t>
    </r>
    <r>
      <rPr>
        <sz val="9"/>
        <color theme="1"/>
        <rFont val="HGP創英角ｺﾞｼｯｸUB"/>
        <family val="3"/>
        <charset val="128"/>
      </rPr>
      <t>※1</t>
    </r>
    <rPh sb="4" eb="7">
      <t>カイハツブツ</t>
    </rPh>
    <rPh sb="8" eb="10">
      <t>メイショウ</t>
    </rPh>
    <phoneticPr fontId="1"/>
  </si>
  <si>
    <r>
      <t>要約</t>
    </r>
    <r>
      <rPr>
        <sz val="9"/>
        <color theme="1"/>
        <rFont val="ＭＳ Ｐゴシック"/>
        <family val="3"/>
        <charset val="128"/>
        <scheme val="minor"/>
      </rPr>
      <t xml:space="preserve"> </t>
    </r>
    <r>
      <rPr>
        <b/>
        <sz val="9"/>
        <color theme="1"/>
        <rFont val="ＭＳ Ｐゴシック"/>
        <family val="3"/>
        <charset val="128"/>
        <scheme val="minor"/>
      </rPr>
      <t xml:space="preserve"> (47字以内) </t>
    </r>
    <r>
      <rPr>
        <b/>
        <sz val="8"/>
        <color theme="1"/>
        <rFont val="ＭＳ Ｐゴシック"/>
        <family val="3"/>
        <charset val="128"/>
        <scheme val="minor"/>
      </rPr>
      <t xml:space="preserve"> </t>
    </r>
    <r>
      <rPr>
        <sz val="8"/>
        <color theme="1"/>
        <rFont val="ＭＳ Ｐゴシック"/>
        <family val="3"/>
        <charset val="128"/>
        <scheme val="minor"/>
      </rPr>
      <t>　　「～の開発」という表現で要約ください。</t>
    </r>
    <r>
      <rPr>
        <sz val="10"/>
        <color theme="1"/>
        <rFont val="ＭＳ Ｐゴシック"/>
        <family val="3"/>
        <charset val="128"/>
        <scheme val="minor"/>
      </rPr>
      <t/>
    </r>
    <rPh sb="24" eb="26">
      <t>ヒョウゲン</t>
    </rPh>
    <rPh sb="27" eb="29">
      <t>ヨウヤク</t>
    </rPh>
    <phoneticPr fontId="1"/>
  </si>
  <si>
    <r>
      <rPr>
        <b/>
        <sz val="12"/>
        <color theme="1"/>
        <rFont val="ＭＳ ゴシック"/>
        <family val="3"/>
        <charset val="128"/>
      </rPr>
      <t xml:space="preserve">２ </t>
    </r>
    <r>
      <rPr>
        <b/>
        <sz val="12"/>
        <color theme="1"/>
        <rFont val="ＭＳ Ｐゴシック"/>
        <family val="3"/>
        <charset val="128"/>
        <scheme val="minor"/>
      </rPr>
      <t>達成目標　：</t>
    </r>
    <r>
      <rPr>
        <sz val="9"/>
        <color theme="1"/>
        <rFont val="ＭＳ Ｐゴシック"/>
        <family val="3"/>
        <charset val="128"/>
        <scheme val="minor"/>
      </rPr>
      <t>事業期間内で</t>
    </r>
    <r>
      <rPr>
        <sz val="9"/>
        <color theme="1"/>
        <rFont val="HGP創英角ｺﾞｼｯｸUB"/>
        <family val="3"/>
        <charset val="128"/>
      </rPr>
      <t>必ず達成する開発物</t>
    </r>
    <r>
      <rPr>
        <sz val="9"/>
        <color theme="1"/>
        <rFont val="ＭＳ Ｐゴシック"/>
        <family val="3"/>
        <charset val="128"/>
        <scheme val="minor"/>
      </rPr>
      <t>の技術レベル（事業完了時に検査し、助成金の</t>
    </r>
    <r>
      <rPr>
        <sz val="9"/>
        <color theme="1"/>
        <rFont val="HGP創英角ｺﾞｼｯｸUB"/>
        <family val="3"/>
        <charset val="128"/>
      </rPr>
      <t>最終的な交付に影響します</t>
    </r>
    <r>
      <rPr>
        <sz val="9"/>
        <color theme="1"/>
        <rFont val="ＭＳ Ｐゴシック"/>
        <family val="3"/>
        <charset val="128"/>
        <scheme val="minor"/>
      </rPr>
      <t>）</t>
    </r>
    <rPh sb="8" eb="10">
      <t>ジギョウ</t>
    </rPh>
    <rPh sb="10" eb="12">
      <t>キカン</t>
    </rPh>
    <rPh sb="12" eb="13">
      <t>ナイ</t>
    </rPh>
    <rPh sb="14" eb="15">
      <t>カナラ</t>
    </rPh>
    <rPh sb="16" eb="18">
      <t>タッセイ</t>
    </rPh>
    <rPh sb="20" eb="23">
      <t>カイハツブツ</t>
    </rPh>
    <rPh sb="24" eb="26">
      <t>ギジュツ</t>
    </rPh>
    <rPh sb="44" eb="47">
      <t>サイシュウテキ</t>
    </rPh>
    <rPh sb="51" eb="53">
      <t>エイキョウ</t>
    </rPh>
    <phoneticPr fontId="1"/>
  </si>
  <si>
    <t>（１）　開発物の開発・事業化に関係のある規制、慣行等</t>
    <rPh sb="4" eb="7">
      <t>カイハツブツ</t>
    </rPh>
    <rPh sb="8" eb="10">
      <t>カイハツ</t>
    </rPh>
    <rPh sb="11" eb="14">
      <t>ジギョウカ</t>
    </rPh>
    <rPh sb="15" eb="17">
      <t>カンケイ</t>
    </rPh>
    <rPh sb="20" eb="22">
      <t>キセイ</t>
    </rPh>
    <rPh sb="23" eb="25">
      <t>カンコウ</t>
    </rPh>
    <rPh sb="25" eb="26">
      <t>トウ</t>
    </rPh>
    <phoneticPr fontId="1"/>
  </si>
  <si>
    <t>７　本事業で完成させる開発物</t>
    <rPh sb="2" eb="3">
      <t>ホン</t>
    </rPh>
    <rPh sb="3" eb="5">
      <t>ジギョウ</t>
    </rPh>
    <rPh sb="6" eb="8">
      <t>カンセイ</t>
    </rPh>
    <rPh sb="11" eb="14">
      <t>カイハツブツ</t>
    </rPh>
    <phoneticPr fontId="1"/>
  </si>
  <si>
    <t>開発物の名称</t>
    <rPh sb="0" eb="2">
      <t>カイハツ</t>
    </rPh>
    <rPh sb="2" eb="3">
      <t>ブツ</t>
    </rPh>
    <rPh sb="4" eb="6">
      <t>メイショウ</t>
    </rPh>
    <phoneticPr fontId="1"/>
  </si>
  <si>
    <r>
      <rPr>
        <b/>
        <sz val="12"/>
        <color rgb="FFFFC000"/>
        <rFont val="ＭＳ Ｐゴシック"/>
        <family val="3"/>
        <charset val="128"/>
        <scheme val="minor"/>
      </rPr>
      <t xml:space="preserve">【予定制作物・数量の記載について】
</t>
    </r>
    <r>
      <rPr>
        <b/>
        <sz val="10"/>
        <color rgb="FFFFC000"/>
        <rFont val="ＭＳ Ｐゴシック"/>
        <family val="3"/>
        <charset val="128"/>
        <scheme val="minor"/>
      </rPr>
      <t xml:space="preserve">
【１】　ソフトウェアの数量単位は、「1式」としてください
●ただし、プラットフォーム構築など複数システムの組み合わせの場合は、</t>
    </r>
    <r>
      <rPr>
        <b/>
        <u/>
        <sz val="10"/>
        <color rgb="FFFFC000"/>
        <rFont val="ＭＳ Ｐゴシック"/>
        <family val="3"/>
        <charset val="128"/>
        <scheme val="minor"/>
      </rPr>
      <t>各システムごとに</t>
    </r>
    <r>
      <rPr>
        <b/>
        <sz val="10"/>
        <color rgb="FFFFC000"/>
        <rFont val="ＭＳ Ｐゴシック"/>
        <family val="3"/>
        <charset val="128"/>
        <scheme val="minor"/>
      </rPr>
      <t>「１式」と記載ください。
【２】　最終開発物のほか、</t>
    </r>
    <r>
      <rPr>
        <b/>
        <u/>
        <sz val="10"/>
        <color rgb="FFFFC000"/>
        <rFont val="ＭＳ Ｐゴシック"/>
        <family val="3"/>
        <charset val="128"/>
        <scheme val="minor"/>
      </rPr>
      <t>開発過程で試作する開発物（一次開発物）</t>
    </r>
    <r>
      <rPr>
        <b/>
        <sz val="10"/>
        <color rgb="FFFFC000"/>
        <rFont val="ＭＳ Ｐゴシック"/>
        <family val="3"/>
        <charset val="128"/>
        <scheme val="minor"/>
      </rPr>
      <t>も記入ください
●ただし、「一次開発物」を改良して最終開発物を製作する場合、最終開発物のみ記入ください
●本</t>
    </r>
    <r>
      <rPr>
        <b/>
        <u/>
        <sz val="10"/>
        <color rgb="FFFFC000"/>
        <rFont val="ＭＳ Ｐゴシック"/>
        <family val="3"/>
        <charset val="128"/>
        <scheme val="minor"/>
      </rPr>
      <t>助成事業の終了時に残る開発物（一次開発物を含む）</t>
    </r>
    <r>
      <rPr>
        <b/>
        <sz val="10"/>
        <color rgb="FFFFC000"/>
        <rFont val="ＭＳ Ｐゴシック"/>
        <family val="3"/>
        <charset val="128"/>
        <scheme val="minor"/>
      </rPr>
      <t>のみ記入ください
【３】　本欄に記載した品目は、本助成事業の完了年度の翌年度から5年間、保存する必要があります</t>
    </r>
    <rPh sb="1" eb="6">
      <t>ヨテイセイサクブツ</t>
    </rPh>
    <rPh sb="7" eb="9">
      <t>スウリョウ</t>
    </rPh>
    <rPh sb="10" eb="12">
      <t>キサイ</t>
    </rPh>
    <rPh sb="30" eb="32">
      <t>スウリョウ</t>
    </rPh>
    <rPh sb="32" eb="34">
      <t>タンイ</t>
    </rPh>
    <rPh sb="38" eb="39">
      <t>シキ</t>
    </rPh>
    <rPh sb="61" eb="63">
      <t>コウチク</t>
    </rPh>
    <rPh sb="65" eb="67">
      <t>フクスウ</t>
    </rPh>
    <rPh sb="72" eb="73">
      <t>ク</t>
    </rPh>
    <rPh sb="74" eb="75">
      <t>ア</t>
    </rPh>
    <rPh sb="78" eb="80">
      <t>バアイ</t>
    </rPh>
    <rPh sb="82" eb="83">
      <t>カク</t>
    </rPh>
    <rPh sb="92" eb="93">
      <t>シキ</t>
    </rPh>
    <rPh sb="95" eb="97">
      <t>キサイ</t>
    </rPh>
    <rPh sb="119" eb="121">
      <t>カテイ</t>
    </rPh>
    <rPh sb="126" eb="128">
      <t>カイハツ</t>
    </rPh>
    <rPh sb="128" eb="129">
      <t>ブツ</t>
    </rPh>
    <rPh sb="130" eb="135">
      <t>イチジカイハツブツ</t>
    </rPh>
    <rPh sb="150" eb="151">
      <t>1</t>
    </rPh>
    <rPh sb="152" eb="155">
      <t>カイハツブツ</t>
    </rPh>
    <rPh sb="163" eb="165">
      <t>カイハツ</t>
    </rPh>
    <rPh sb="165" eb="166">
      <t>ブツ</t>
    </rPh>
    <rPh sb="174" eb="176">
      <t>サイシュウ</t>
    </rPh>
    <rPh sb="176" eb="179">
      <t>カイハツブツ</t>
    </rPh>
    <rPh sb="181" eb="183">
      <t>キニュウ</t>
    </rPh>
    <rPh sb="189" eb="190">
      <t>ホン</t>
    </rPh>
    <rPh sb="201" eb="204">
      <t>カイハツブツ</t>
    </rPh>
    <rPh sb="205" eb="207">
      <t>イチジ</t>
    </rPh>
    <rPh sb="207" eb="210">
      <t>カイハツブツ</t>
    </rPh>
    <rPh sb="211" eb="212">
      <t>フク</t>
    </rPh>
    <rPh sb="228" eb="229">
      <t>ホン</t>
    </rPh>
    <rPh sb="229" eb="230">
      <t>ラン</t>
    </rPh>
    <rPh sb="231" eb="233">
      <t>キサイ</t>
    </rPh>
    <rPh sb="235" eb="237">
      <t>ヒンモク</t>
    </rPh>
    <rPh sb="239" eb="240">
      <t>ホン</t>
    </rPh>
    <rPh sb="257" eb="258">
      <t>カン</t>
    </rPh>
    <rPh sb="263" eb="265">
      <t>ヒツヨウ</t>
    </rPh>
    <phoneticPr fontId="1"/>
  </si>
  <si>
    <r>
      <t>８　市場性　</t>
    </r>
    <r>
      <rPr>
        <sz val="10"/>
        <rFont val="ＭＳ Ｐゴシック"/>
        <family val="3"/>
        <charset val="128"/>
      </rPr>
      <t>（事業完了後の開発物の市場展開、事業化）</t>
    </r>
    <rPh sb="7" eb="12">
      <t>ジギョウカンリョウゴ</t>
    </rPh>
    <rPh sb="13" eb="16">
      <t>カイハツブツ</t>
    </rPh>
    <phoneticPr fontId="1"/>
  </si>
  <si>
    <r>
      <rPr>
        <sz val="10"/>
        <color theme="1"/>
        <rFont val="HGP創英角ｺﾞｼｯｸUB"/>
        <family val="3"/>
        <charset val="128"/>
      </rPr>
      <t>②</t>
    </r>
    <r>
      <rPr>
        <sz val="10"/>
        <color theme="1"/>
        <rFont val="ＭＳ Ｐゴシック"/>
        <family val="3"/>
        <charset val="128"/>
      </rPr>
      <t>　自社・開発物と販売先・最終ユーザー、調達先などとの</t>
    </r>
    <r>
      <rPr>
        <sz val="10"/>
        <color theme="1"/>
        <rFont val="HGP創英角ｺﾞｼｯｸUB"/>
        <family val="3"/>
        <charset val="128"/>
      </rPr>
      <t>ビジネス全体の流れ</t>
    </r>
    <r>
      <rPr>
        <sz val="10"/>
        <color theme="1"/>
        <rFont val="ＭＳ Ｐゴシック"/>
        <family val="3"/>
        <charset val="128"/>
      </rPr>
      <t>を図示してください。</t>
    </r>
    <r>
      <rPr>
        <sz val="11"/>
        <color theme="1"/>
        <rFont val="ＭＳ Ｐゴシック"/>
        <family val="3"/>
        <charset val="128"/>
      </rPr>
      <t xml:space="preserve">
</t>
    </r>
    <r>
      <rPr>
        <sz val="9"/>
        <color theme="1"/>
        <rFont val="ＭＳ Ｐゴシック"/>
        <family val="3"/>
        <charset val="128"/>
      </rPr>
      <t>　　　・想定市場における販売先、地域の諸条件や、供給体制としての調達先、販売経路（販売代理店含む）等において、役割や強みも踏まえ説明してください。
　　　・あわせてお金やモノ・サービスの流れと、その内容　（直販、売り切り、ロイヤリティ、月額定額制、従量制等)　を記入してください。</t>
    </r>
    <rPh sb="9" eb="12">
      <t>ハンバイサキ</t>
    </rPh>
    <rPh sb="31" eb="33">
      <t>ゼンタイ</t>
    </rPh>
    <rPh sb="34" eb="35">
      <t>ナガ</t>
    </rPh>
    <rPh sb="51" eb="55">
      <t>ソウテイシジョウ</t>
    </rPh>
    <rPh sb="59" eb="62">
      <t>ハンバイサキ</t>
    </rPh>
    <rPh sb="63" eb="65">
      <t>チイキ</t>
    </rPh>
    <rPh sb="66" eb="67">
      <t>ショ</t>
    </rPh>
    <rPh sb="67" eb="69">
      <t>ジョウケン</t>
    </rPh>
    <rPh sb="71" eb="75">
      <t>キョウキュウタイセイ</t>
    </rPh>
    <rPh sb="79" eb="81">
      <t>チョウタツ</t>
    </rPh>
    <rPh sb="81" eb="82">
      <t>サキ</t>
    </rPh>
    <rPh sb="83" eb="87">
      <t>ハンバイケイロ</t>
    </rPh>
    <rPh sb="88" eb="90">
      <t>ハンバイ</t>
    </rPh>
    <rPh sb="90" eb="93">
      <t>ダイリテン</t>
    </rPh>
    <rPh sb="93" eb="94">
      <t>フク</t>
    </rPh>
    <rPh sb="96" eb="97">
      <t>トウ</t>
    </rPh>
    <rPh sb="102" eb="104">
      <t>ヤクワリ</t>
    </rPh>
    <rPh sb="105" eb="106">
      <t>ツヨ</t>
    </rPh>
    <rPh sb="108" eb="109">
      <t>フ</t>
    </rPh>
    <rPh sb="111" eb="113">
      <t>セツメイ</t>
    </rPh>
    <rPh sb="146" eb="148">
      <t>ナイヨウ</t>
    </rPh>
    <rPh sb="150" eb="152">
      <t>チョクハン</t>
    </rPh>
    <rPh sb="153" eb="154">
      <t>ウ</t>
    </rPh>
    <rPh sb="155" eb="156">
      <t>キ</t>
    </rPh>
    <rPh sb="165" eb="170">
      <t>ゲツガクテイガクセイ</t>
    </rPh>
    <rPh sb="171" eb="174">
      <t>ジュウリョウセイ</t>
    </rPh>
    <rPh sb="174" eb="175">
      <t>トウ</t>
    </rPh>
    <phoneticPr fontId="1"/>
  </si>
  <si>
    <t>（２）　開発物の機能上の優位性比較</t>
    <rPh sb="4" eb="6">
      <t>カイハツ</t>
    </rPh>
    <rPh sb="6" eb="7">
      <t>ブツ</t>
    </rPh>
    <rPh sb="8" eb="10">
      <t>キノウ</t>
    </rPh>
    <rPh sb="10" eb="11">
      <t>ジョウ</t>
    </rPh>
    <rPh sb="11" eb="12">
      <t>ユウセイ</t>
    </rPh>
    <rPh sb="12" eb="15">
      <t>ユウイセイ</t>
    </rPh>
    <rPh sb="15" eb="17">
      <t>ヒカク</t>
    </rPh>
    <phoneticPr fontId="1"/>
  </si>
  <si>
    <t>自社の研究開発物</t>
    <rPh sb="0" eb="2">
      <t>ジシャ</t>
    </rPh>
    <rPh sb="3" eb="8">
      <t>ケンキュウカイハツブツ</t>
    </rPh>
    <phoneticPr fontId="1"/>
  </si>
  <si>
    <t>調達見込額(単位：千円)</t>
    <rPh sb="0" eb="2">
      <t>チョウタツ</t>
    </rPh>
    <rPh sb="2" eb="4">
      <t>ミコ</t>
    </rPh>
    <rPh sb="4" eb="5">
      <t>ガク</t>
    </rPh>
    <rPh sb="6" eb="8">
      <t>タンイ</t>
    </rPh>
    <rPh sb="9" eb="10">
      <t>セン</t>
    </rPh>
    <rPh sb="10" eb="11">
      <t>エン</t>
    </rPh>
    <phoneticPr fontId="1"/>
  </si>
  <si>
    <t>▲</t>
    <phoneticPr fontId="1"/>
  </si>
  <si>
    <r>
      <t>・本事業に関連するスケジュールとして、</t>
    </r>
    <r>
      <rPr>
        <sz val="10"/>
        <rFont val="HGP創英角ｺﾞｼｯｸUB"/>
        <family val="3"/>
        <charset val="128"/>
      </rPr>
      <t>大まかな工程、作業項目、実施時期、</t>
    </r>
    <r>
      <rPr>
        <sz val="10"/>
        <rFont val="ＭＳ Ｐゴシック"/>
        <family val="3"/>
        <charset val="128"/>
        <scheme val="minor"/>
      </rPr>
      <t>作業に対応する申請書記載の</t>
    </r>
    <r>
      <rPr>
        <sz val="10"/>
        <rFont val="HGP創英角ｺﾞｼｯｸUB"/>
        <family val="3"/>
        <charset val="128"/>
      </rPr>
      <t>経費番号、</t>
    </r>
    <r>
      <rPr>
        <sz val="10"/>
        <rFont val="ＭＳ Ｐゴシック"/>
        <family val="3"/>
        <charset val="128"/>
        <scheme val="minor"/>
      </rPr>
      <t>を記載ください。
・</t>
    </r>
    <r>
      <rPr>
        <sz val="10"/>
        <rFont val="HGP創英角ｺﾞｼｯｸUB"/>
        <family val="3"/>
        <charset val="128"/>
      </rPr>
      <t>実施時期</t>
    </r>
    <r>
      <rPr>
        <sz val="10"/>
        <rFont val="ＭＳ Ｐゴシック"/>
        <family val="3"/>
        <charset val="128"/>
        <scheme val="minor"/>
      </rPr>
      <t>の記入は、</t>
    </r>
    <r>
      <rPr>
        <sz val="10"/>
        <rFont val="HGP創英ﾌﾟﾚｾﾞﾝｽEB"/>
        <family val="1"/>
        <charset val="128"/>
      </rPr>
      <t>自社単独作業</t>
    </r>
    <r>
      <rPr>
        <sz val="8"/>
        <rFont val="HGP創英ﾌﾟﾚｾﾞﾝｽEB"/>
        <family val="1"/>
        <charset val="128"/>
      </rPr>
      <t>…〇、　</t>
    </r>
    <r>
      <rPr>
        <sz val="10"/>
        <rFont val="HGP創英ﾌﾟﾚｾﾞﾝｽEB"/>
        <family val="1"/>
        <charset val="128"/>
      </rPr>
      <t>自社と他社の共同作業</t>
    </r>
    <r>
      <rPr>
        <sz val="8"/>
        <rFont val="HGP創英ﾌﾟﾚｾﾞﾝｽEB"/>
        <family val="1"/>
        <charset val="128"/>
      </rPr>
      <t>…●、　</t>
    </r>
    <r>
      <rPr>
        <sz val="10"/>
        <rFont val="HGP創英ﾌﾟﾚｾﾞﾝｽEB"/>
        <family val="1"/>
        <charset val="128"/>
      </rPr>
      <t>委託等で他社の単独作業</t>
    </r>
    <r>
      <rPr>
        <sz val="8"/>
        <rFont val="HGP創英ﾌﾟﾚｾﾞﾝｽEB"/>
        <family val="1"/>
        <charset val="128"/>
      </rPr>
      <t>…▲</t>
    </r>
    <r>
      <rPr>
        <sz val="8"/>
        <rFont val="ＭＳ Ｐゴシック"/>
        <family val="3"/>
        <charset val="128"/>
        <scheme val="minor"/>
      </rPr>
      <t>　　</t>
    </r>
    <r>
      <rPr>
        <sz val="10"/>
        <rFont val="ＭＳ Ｐゴシック"/>
        <family val="3"/>
        <charset val="128"/>
        <scheme val="minor"/>
      </rPr>
      <t>としてください。
・</t>
    </r>
    <r>
      <rPr>
        <sz val="10"/>
        <rFont val="HGP創英角ｺﾞｼｯｸUB"/>
        <family val="3"/>
        <charset val="128"/>
      </rPr>
      <t>作業項目</t>
    </r>
    <r>
      <rPr>
        <sz val="10"/>
        <rFont val="ＭＳ Ｐゴシック"/>
        <family val="3"/>
        <charset val="128"/>
        <scheme val="minor"/>
      </rPr>
      <t>において申請書に記載した助成対象経費が発生する場合、</t>
    </r>
    <r>
      <rPr>
        <sz val="10"/>
        <rFont val="HGP創英角ｺﾞｼｯｸUB"/>
        <family val="3"/>
        <charset val="128"/>
      </rPr>
      <t>費用番号　</t>
    </r>
    <r>
      <rPr>
        <sz val="10"/>
        <rFont val="ＭＳ Ｐゴシック"/>
        <family val="3"/>
        <charset val="128"/>
        <scheme val="minor"/>
      </rPr>
      <t>において申請書に記載した経費区分の費用番号を記入ください。</t>
    </r>
    <rPh sb="19" eb="20">
      <t>オオ</t>
    </rPh>
    <rPh sb="23" eb="25">
      <t>コウテイ</t>
    </rPh>
    <rPh sb="31" eb="33">
      <t>ジッシ</t>
    </rPh>
    <rPh sb="33" eb="35">
      <t>ジキ</t>
    </rPh>
    <rPh sb="36" eb="38">
      <t>サギョウ</t>
    </rPh>
    <rPh sb="39" eb="41">
      <t>タイオウ</t>
    </rPh>
    <rPh sb="43" eb="46">
      <t>シンセイショ</t>
    </rPh>
    <rPh sb="46" eb="48">
      <t>キサイ</t>
    </rPh>
    <rPh sb="49" eb="51">
      <t>ケイヒ</t>
    </rPh>
    <rPh sb="51" eb="53">
      <t>バンゴウ</t>
    </rPh>
    <rPh sb="55" eb="57">
      <t>キサイ</t>
    </rPh>
    <rPh sb="64" eb="66">
      <t>ジッシ</t>
    </rPh>
    <rPh sb="66" eb="68">
      <t>ジキ</t>
    </rPh>
    <rPh sb="69" eb="71">
      <t>キニュウ</t>
    </rPh>
    <rPh sb="75" eb="77">
      <t>タンドク</t>
    </rPh>
    <rPh sb="83" eb="85">
      <t>ジシャ</t>
    </rPh>
    <rPh sb="86" eb="88">
      <t>タシャ</t>
    </rPh>
    <rPh sb="91" eb="93">
      <t>サギョウ</t>
    </rPh>
    <rPh sb="97" eb="100">
      <t>イタクトウ</t>
    </rPh>
    <rPh sb="104" eb="106">
      <t>タンドク</t>
    </rPh>
    <rPh sb="122" eb="126">
      <t>サギョウコウモク</t>
    </rPh>
    <rPh sb="130" eb="133">
      <t>シンセイショ</t>
    </rPh>
    <rPh sb="134" eb="136">
      <t>キサイ</t>
    </rPh>
    <rPh sb="138" eb="142">
      <t>ジョセイタイショウ</t>
    </rPh>
    <rPh sb="142" eb="144">
      <t>ケイヒ</t>
    </rPh>
    <rPh sb="145" eb="147">
      <t>ハッセイ</t>
    </rPh>
    <rPh sb="149" eb="151">
      <t>バアイ</t>
    </rPh>
    <rPh sb="152" eb="156">
      <t>ヒヨウバンゴウ</t>
    </rPh>
    <rPh sb="161" eb="164">
      <t>シンセイショ</t>
    </rPh>
    <rPh sb="165" eb="167">
      <t>キサイ</t>
    </rPh>
    <rPh sb="169" eb="173">
      <t>ケイヒクブン</t>
    </rPh>
    <phoneticPr fontId="1"/>
  </si>
  <si>
    <t>発行済株式総数</t>
    <rPh sb="0" eb="3">
      <t>ハッコウズ</t>
    </rPh>
    <rPh sb="3" eb="5">
      <t>カブシキ</t>
    </rPh>
    <rPh sb="5" eb="7">
      <t>ソウスウ</t>
    </rPh>
    <phoneticPr fontId="1"/>
  </si>
  <si>
    <t>本名簿作成年月日</t>
    <rPh sb="0" eb="3">
      <t>ホンメイボ</t>
    </rPh>
    <rPh sb="3" eb="5">
      <t>サクセイ</t>
    </rPh>
    <rPh sb="5" eb="8">
      <t>ネンガッピ</t>
    </rPh>
    <phoneticPr fontId="1"/>
  </si>
  <si>
    <r>
      <rPr>
        <sz val="9.5"/>
        <color theme="1"/>
        <rFont val="ＭＳ Ｐゴシック"/>
        <family val="3"/>
        <charset val="128"/>
        <scheme val="minor"/>
      </rPr>
      <t>（２） 開発物の</t>
    </r>
    <r>
      <rPr>
        <b/>
        <sz val="9.5"/>
        <color theme="1"/>
        <rFont val="ＭＳ Ｐゴシック"/>
        <family val="3"/>
        <charset val="128"/>
        <scheme val="minor"/>
      </rPr>
      <t>キャッチフレーズ</t>
    </r>
    <r>
      <rPr>
        <b/>
        <sz val="8"/>
        <color theme="1"/>
        <rFont val="ＭＳ Ｐゴシック"/>
        <family val="3"/>
        <charset val="128"/>
        <scheme val="minor"/>
      </rPr>
      <t>(30字以内)</t>
    </r>
    <rPh sb="4" eb="7">
      <t>カイハツブツ</t>
    </rPh>
    <phoneticPr fontId="1"/>
  </si>
  <si>
    <r>
      <rPr>
        <b/>
        <sz val="12"/>
        <color theme="1"/>
        <rFont val="ＭＳ ゴシック"/>
        <family val="3"/>
        <charset val="128"/>
      </rPr>
      <t>５　事業の遂行にあたって必要な</t>
    </r>
    <r>
      <rPr>
        <b/>
        <sz val="12"/>
        <color theme="1"/>
        <rFont val="ＭＳ Ｐゴシック"/>
        <family val="3"/>
        <charset val="128"/>
        <scheme val="minor"/>
      </rPr>
      <t>法令遵守、環境配慮、安全性・品質確保の取り組み</t>
    </r>
    <r>
      <rPr>
        <sz val="9"/>
        <color theme="1"/>
        <rFont val="HGP創英角ｺﾞｼｯｸUB"/>
        <family val="3"/>
        <charset val="128"/>
      </rPr>
      <t>(各200字以内)</t>
    </r>
    <rPh sb="2" eb="4">
      <t>ジギョウ</t>
    </rPh>
    <rPh sb="5" eb="7">
      <t>スイコウ</t>
    </rPh>
    <rPh sb="12" eb="14">
      <t>ヒツヨウ</t>
    </rPh>
    <rPh sb="29" eb="31">
      <t>ヒンシツ</t>
    </rPh>
    <rPh sb="39" eb="40">
      <t>カク</t>
    </rPh>
    <rPh sb="43" eb="44">
      <t>ジ</t>
    </rPh>
    <rPh sb="44" eb="46">
      <t>イナイ</t>
    </rPh>
    <phoneticPr fontId="1"/>
  </si>
  <si>
    <r>
      <t>（１）  「期」の設定と各「期」の実施期間の設定</t>
    </r>
    <r>
      <rPr>
        <sz val="10"/>
        <rFont val="ＭＳ Ｐゴシック"/>
        <family val="3"/>
        <charset val="128"/>
        <scheme val="minor"/>
      </rPr>
      <t>（助成事業の開始後、研究開発が完了するまでの期間） ※助成事業中の販売行為は</t>
    </r>
    <r>
      <rPr>
        <sz val="10"/>
        <rFont val="HGP創英角ｺﾞｼｯｸUB"/>
        <family val="3"/>
        <charset val="128"/>
      </rPr>
      <t>認められません</t>
    </r>
    <rPh sb="6" eb="7">
      <t>キ</t>
    </rPh>
    <rPh sb="9" eb="11">
      <t>セッテイ</t>
    </rPh>
    <rPh sb="12" eb="13">
      <t>カク</t>
    </rPh>
    <rPh sb="14" eb="15">
      <t>キ</t>
    </rPh>
    <rPh sb="22" eb="24">
      <t>セッテイ</t>
    </rPh>
    <rPh sb="25" eb="29">
      <t>ジョセイジギョウ</t>
    </rPh>
    <rPh sb="30" eb="32">
      <t>カイシ</t>
    </rPh>
    <rPh sb="32" eb="33">
      <t>ゴ</t>
    </rPh>
    <rPh sb="34" eb="38">
      <t>ケンキュウカイハツ</t>
    </rPh>
    <rPh sb="39" eb="41">
      <t>カンリョウ</t>
    </rPh>
    <rPh sb="46" eb="48">
      <t>キカン</t>
    </rPh>
    <rPh sb="51" eb="53">
      <t>ジョセイ</t>
    </rPh>
    <rPh sb="53" eb="55">
      <t>ジギョウ</t>
    </rPh>
    <rPh sb="55" eb="56">
      <t>チュウ</t>
    </rPh>
    <rPh sb="62" eb="63">
      <t>ミト</t>
    </rPh>
    <phoneticPr fontId="7"/>
  </si>
  <si>
    <r>
      <t>産業財産権出願・導入費、規格等認証・登録費、展示会等参加費、広告費の助成対象経費の</t>
    </r>
    <r>
      <rPr>
        <sz val="10"/>
        <rFont val="HGP創英角ｺﾞｼｯｸUB"/>
        <family val="3"/>
        <charset val="128"/>
      </rPr>
      <t>合計</t>
    </r>
    <r>
      <rPr>
        <sz val="10"/>
        <rFont val="ＭＳ Ｐ明朝"/>
        <family val="1"/>
        <charset val="128"/>
      </rPr>
      <t>は、</t>
    </r>
    <phoneticPr fontId="1"/>
  </si>
  <si>
    <r>
      <rPr>
        <sz val="10"/>
        <rFont val="HGP創英角ｺﾞｼｯｸUB"/>
        <family val="3"/>
        <charset val="128"/>
      </rPr>
      <t>全体の２分の１を上限</t>
    </r>
    <r>
      <rPr>
        <sz val="10"/>
        <rFont val="ＭＳ Ｐ明朝"/>
        <family val="1"/>
        <charset val="128"/>
      </rPr>
      <t>とします。</t>
    </r>
    <phoneticPr fontId="1"/>
  </si>
  <si>
    <r>
      <t>広告費、規格等認証・登録費、産業財産権出願・導入費、展示会等参加費の助成対象経費の</t>
    </r>
    <r>
      <rPr>
        <sz val="10"/>
        <rFont val="HGP創英角ｺﾞｼｯｸUB"/>
        <family val="3"/>
        <charset val="128"/>
      </rPr>
      <t>合計</t>
    </r>
    <r>
      <rPr>
        <sz val="10"/>
        <rFont val="ＭＳ Ｐ明朝"/>
        <family val="1"/>
        <charset val="128"/>
      </rPr>
      <t>は、</t>
    </r>
    <phoneticPr fontId="1"/>
  </si>
  <si>
    <r>
      <rPr>
        <b/>
        <sz val="10"/>
        <rFont val="ＭＳ 明朝"/>
        <family val="1"/>
        <charset val="128"/>
      </rPr>
      <t>（３）　各期ごとの経費内訳</t>
    </r>
    <r>
      <rPr>
        <sz val="10"/>
        <rFont val="ＭＳ 明朝"/>
        <family val="1"/>
        <charset val="128"/>
      </rPr>
      <t>を自動的に再集計した内訳表です。</t>
    </r>
    <phoneticPr fontId="1"/>
  </si>
  <si>
    <t>その他の
特徴</t>
    <rPh sb="2" eb="3">
      <t>タ</t>
    </rPh>
    <rPh sb="5" eb="7">
      <t>トクチョウ</t>
    </rPh>
    <phoneticPr fontId="1"/>
  </si>
  <si>
    <t>１　貴社の業種として該当する数字を記入してください。</t>
    <rPh sb="2" eb="4">
      <t>キシャ</t>
    </rPh>
    <rPh sb="14" eb="16">
      <t>スウジ</t>
    </rPh>
    <rPh sb="17" eb="19">
      <t>キニュウ</t>
    </rPh>
    <phoneticPr fontId="1"/>
  </si>
  <si>
    <t>２　貴社の従業員数として該当する数字を記入してください。</t>
    <rPh sb="2" eb="4">
      <t>キシャ</t>
    </rPh>
    <phoneticPr fontId="1"/>
  </si>
  <si>
    <t>３　貴社の創業年数として該当する数字を記入してください。</t>
    <rPh sb="2" eb="4">
      <t>キシャ</t>
    </rPh>
    <phoneticPr fontId="1"/>
  </si>
  <si>
    <t>４　貴社が該当する大学発ベンチャーの数字を記入してください。</t>
    <rPh sb="5" eb="7">
      <t>ガイトウ</t>
    </rPh>
    <rPh sb="9" eb="11">
      <t>ダイガク</t>
    </rPh>
    <rPh sb="11" eb="12">
      <t>ハツ</t>
    </rPh>
    <phoneticPr fontId="1"/>
  </si>
  <si>
    <t>その他（　　　）</t>
    <rPh sb="2" eb="3">
      <t>タ</t>
    </rPh>
    <phoneticPr fontId="1"/>
  </si>
  <si>
    <t>130,000　～　138,000</t>
  </si>
  <si>
    <t>138,000　～　146,000</t>
  </si>
  <si>
    <t>146,000　～　155,000</t>
  </si>
  <si>
    <t>155,000　～　165,000</t>
  </si>
  <si>
    <t>165,000　～　175,000</t>
  </si>
  <si>
    <t>175,000　～　185,000</t>
  </si>
  <si>
    <t>185,000　～　195,000</t>
  </si>
  <si>
    <t>195,000　～　210,000</t>
  </si>
  <si>
    <t>210,000　～　230,000</t>
  </si>
  <si>
    <t>230,000　～　250,000</t>
  </si>
  <si>
    <t>250,000　～　270,000</t>
  </si>
  <si>
    <t>270,000　～　290,000</t>
  </si>
  <si>
    <t>290,000　～　310,000</t>
  </si>
  <si>
    <t>310,000　～　330,000</t>
  </si>
  <si>
    <t>330,000　～　350,000</t>
  </si>
  <si>
    <t>350,000　～　370,000</t>
  </si>
  <si>
    <t>370,000　～　395,000</t>
  </si>
  <si>
    <t>395,000　～　425,000</t>
  </si>
  <si>
    <t>425,000　～　455,000</t>
  </si>
  <si>
    <t>455,000　～　485,000</t>
  </si>
  <si>
    <t>485,000　～　515,000</t>
  </si>
  <si>
    <t>515,000　～　545,000</t>
  </si>
  <si>
    <t>545,000　～　575,000</t>
  </si>
  <si>
    <t>575,000　～　605,000</t>
  </si>
  <si>
    <t>605,000　～</t>
  </si>
  <si>
    <t>ソフトウエア業</t>
    <phoneticPr fontId="1"/>
  </si>
  <si>
    <t>イノベーションマップWebﾍﾟｰｼﾞ(東京都)</t>
    <phoneticPr fontId="1"/>
  </si>
  <si>
    <t>公社X</t>
    <phoneticPr fontId="1"/>
  </si>
  <si>
    <t>公社広報誌（TOKYO BizBeat）</t>
    <rPh sb="0" eb="2">
      <t>コウシャ</t>
    </rPh>
    <rPh sb="2" eb="5">
      <t>コウホウシ</t>
    </rPh>
    <phoneticPr fontId="1"/>
  </si>
  <si>
    <t>他Webサイト</t>
    <rPh sb="0" eb="1">
      <t>ホカ</t>
    </rPh>
    <phoneticPr fontId="1"/>
  </si>
  <si>
    <t>公社Webサイト</t>
    <phoneticPr fontId="1"/>
  </si>
  <si>
    <t>本申請の開発に関するもののうち、規格等認証・登録に要する経費が助成対象です。</t>
    <rPh sb="0" eb="1">
      <t>ホン</t>
    </rPh>
    <rPh sb="1" eb="3">
      <t>シンセイ</t>
    </rPh>
    <rPh sb="4" eb="6">
      <t>カイハツ</t>
    </rPh>
    <rPh sb="7" eb="8">
      <t>カン</t>
    </rPh>
    <rPh sb="16" eb="18">
      <t>キカク</t>
    </rPh>
    <rPh sb="18" eb="19">
      <t>トウ</t>
    </rPh>
    <rPh sb="19" eb="21">
      <t>ニンショウ</t>
    </rPh>
    <rPh sb="22" eb="24">
      <t>トウロク</t>
    </rPh>
    <rPh sb="25" eb="26">
      <t>ヨウ</t>
    </rPh>
    <rPh sb="28" eb="30">
      <t>ケイヒ</t>
    </rPh>
    <rPh sb="31" eb="33">
      <t>ジョセイ</t>
    </rPh>
    <rPh sb="33" eb="35">
      <t>タイショウ</t>
    </rPh>
    <phoneticPr fontId="1"/>
  </si>
  <si>
    <r>
      <t>本助成事業の</t>
    </r>
    <r>
      <rPr>
        <sz val="10"/>
        <rFont val="HGP創英角ｺﾞｼｯｸUB"/>
        <family val="3"/>
        <charset val="128"/>
      </rPr>
      <t>研究開発に従事した時間のみ</t>
    </r>
    <r>
      <rPr>
        <sz val="10"/>
        <rFont val="ＭＳ Ｐ明朝"/>
        <family val="1"/>
        <charset val="128"/>
      </rPr>
      <t>が対象となります。</t>
    </r>
    <phoneticPr fontId="1"/>
  </si>
  <si>
    <r>
      <t xml:space="preserve">３ </t>
    </r>
    <r>
      <rPr>
        <b/>
        <sz val="12"/>
        <color theme="1"/>
        <rFont val="ＭＳ Ｐゴシック"/>
        <family val="3"/>
        <charset val="128"/>
        <scheme val="major"/>
      </rPr>
      <t>東京都及び公社事業の利用状況（助成金以外も含みます）</t>
    </r>
    <rPh sb="2" eb="4">
      <t>トウキョウ</t>
    </rPh>
    <rPh sb="4" eb="5">
      <t>ト</t>
    </rPh>
    <rPh sb="5" eb="6">
      <t>オヨ</t>
    </rPh>
    <rPh sb="7" eb="9">
      <t>コウシャ</t>
    </rPh>
    <rPh sb="9" eb="11">
      <t>ジギョウ</t>
    </rPh>
    <rPh sb="12" eb="14">
      <t>リヨウ</t>
    </rPh>
    <rPh sb="14" eb="16">
      <t>ジョウキョウ</t>
    </rPh>
    <rPh sb="17" eb="20">
      <t>ジョセイキン</t>
    </rPh>
    <rPh sb="20" eb="22">
      <t>イガイ</t>
    </rPh>
    <rPh sb="23" eb="24">
      <t>フク</t>
    </rPh>
    <phoneticPr fontId="1"/>
  </si>
  <si>
    <t>２　インフラメンテナンス</t>
    <phoneticPr fontId="1"/>
  </si>
  <si>
    <t>４　スポーツ振興
　　　　　・障害者スポーツ</t>
    <phoneticPr fontId="1"/>
  </si>
  <si>
    <t>３　安全・安心の確保</t>
    <phoneticPr fontId="1"/>
  </si>
  <si>
    <t>７　環境・エネルギー・節電</t>
    <rPh sb="2" eb="4">
      <t>カンキョウ</t>
    </rPh>
    <rPh sb="11" eb="13">
      <t>セツデン</t>
    </rPh>
    <phoneticPr fontId="1"/>
  </si>
  <si>
    <t>６　医療・健康</t>
    <phoneticPr fontId="1"/>
  </si>
  <si>
    <t>８　国際的な観光・金融都市</t>
    <phoneticPr fontId="1"/>
  </si>
  <si>
    <t>×</t>
    <phoneticPr fontId="1"/>
  </si>
  <si>
    <t>令和７年度 TOKYO戦略的イノベーション促進事業 申請書</t>
    <rPh sb="0" eb="2">
      <t>レイワ</t>
    </rPh>
    <rPh sb="3" eb="5">
      <t>ネンド</t>
    </rPh>
    <rPh sb="11" eb="14">
      <t>センリャクテキ</t>
    </rPh>
    <rPh sb="21" eb="23">
      <t>ソクシン</t>
    </rPh>
    <rPh sb="23" eb="25">
      <t>ジギョウ</t>
    </rPh>
    <rPh sb="26" eb="29">
      <t>シンセイショ</t>
    </rPh>
    <phoneticPr fontId="1"/>
  </si>
  <si>
    <t>2025年～2026年</t>
    <rPh sb="4" eb="5">
      <t>ネン</t>
    </rPh>
    <rPh sb="10" eb="11">
      <t>ネン</t>
    </rPh>
    <phoneticPr fontId="1"/>
  </si>
  <si>
    <t>2026年～2027年</t>
    <rPh sb="4" eb="5">
      <t>ネン</t>
    </rPh>
    <rPh sb="10" eb="11">
      <t>ネン</t>
    </rPh>
    <phoneticPr fontId="1"/>
  </si>
  <si>
    <t>2027年～2028年</t>
    <rPh sb="4" eb="5">
      <t>ネン</t>
    </rPh>
    <rPh sb="10" eb="11">
      <t>ネン</t>
    </rPh>
    <phoneticPr fontId="1"/>
  </si>
  <si>
    <t>2028年～2029年</t>
    <rPh sb="4" eb="5">
      <t>ネン</t>
    </rPh>
    <rPh sb="10" eb="11">
      <t>ネン</t>
    </rPh>
    <phoneticPr fontId="1"/>
  </si>
  <si>
    <t>○</t>
    <phoneticPr fontId="1"/>
  </si>
  <si>
    <t>年</t>
    <phoneticPr fontId="1"/>
  </si>
  <si>
    <t>上記で選択した開発支援テーマを踏まえ、どのような東京の都市課題を解決するのか100字以内で記載してください。</t>
    <phoneticPr fontId="1"/>
  </si>
  <si>
    <t>※ 複数企業で共同申請する場合にのみご記入ください。</t>
    <phoneticPr fontId="1"/>
  </si>
  <si>
    <t>令和7</t>
    <rPh sb="0" eb="2">
      <t>レイワ</t>
    </rPh>
    <phoneticPr fontId="1"/>
  </si>
  <si>
    <t>令和6</t>
    <rPh sb="0" eb="2">
      <t>レイワ</t>
    </rPh>
    <phoneticPr fontId="1"/>
  </si>
  <si>
    <t>令和5</t>
    <rPh sb="0" eb="2">
      <t>レイワ</t>
    </rPh>
    <phoneticPr fontId="1"/>
  </si>
  <si>
    <t>令和4</t>
    <rPh sb="0" eb="2">
      <t>レイワ</t>
    </rPh>
    <phoneticPr fontId="1"/>
  </si>
  <si>
    <t>令和3</t>
    <rPh sb="0" eb="2">
      <t>レイワ</t>
    </rPh>
    <phoneticPr fontId="1"/>
  </si>
  <si>
    <t>令和2</t>
    <rPh sb="0" eb="2">
      <t>レイワ</t>
    </rPh>
    <phoneticPr fontId="1"/>
  </si>
  <si>
    <r>
      <t xml:space="preserve">（６） </t>
    </r>
    <r>
      <rPr>
        <b/>
        <sz val="9"/>
        <rFont val="ＭＳ Ｐゴシック"/>
        <family val="3"/>
        <charset val="128"/>
        <scheme val="minor"/>
      </rPr>
      <t>試作品</t>
    </r>
    <r>
      <rPr>
        <sz val="9"/>
        <rFont val="ＭＳ Ｐゴシック"/>
        <family val="3"/>
        <charset val="128"/>
        <scheme val="minor"/>
      </rPr>
      <t>の</t>
    </r>
    <r>
      <rPr>
        <b/>
        <sz val="9"/>
        <rFont val="ＭＳ Ｐゴシック"/>
        <family val="3"/>
        <charset val="128"/>
        <scheme val="minor"/>
      </rPr>
      <t>安全面</t>
    </r>
    <r>
      <rPr>
        <sz val="9"/>
        <rFont val="ＭＳ Ｐゴシック"/>
        <family val="3"/>
        <charset val="128"/>
        <scheme val="minor"/>
      </rPr>
      <t>における</t>
    </r>
    <r>
      <rPr>
        <b/>
        <sz val="9"/>
        <rFont val="ＭＳ Ｐゴシック"/>
        <family val="3"/>
        <charset val="128"/>
        <scheme val="minor"/>
      </rPr>
      <t>技術的な特徴
　　　</t>
    </r>
    <r>
      <rPr>
        <sz val="9"/>
        <rFont val="ＭＳ Ｐゴシック"/>
        <family val="3"/>
        <charset val="128"/>
        <scheme val="minor"/>
      </rPr>
      <t>～PL法をふまえた内容～</t>
    </r>
    <r>
      <rPr>
        <b/>
        <sz val="9"/>
        <rFont val="ＭＳ Ｐゴシック"/>
        <family val="3"/>
        <charset val="128"/>
        <scheme val="minor"/>
      </rPr>
      <t>（150字以内）</t>
    </r>
    <rPh sb="4" eb="7">
      <t>シサクヒン</t>
    </rPh>
    <rPh sb="8" eb="11">
      <t>アンゼンメン</t>
    </rPh>
    <rPh sb="15" eb="18">
      <t>ギジュツテキ</t>
    </rPh>
    <rPh sb="19" eb="21">
      <t>トクチョウ</t>
    </rPh>
    <rPh sb="28" eb="29">
      <t>ホウ</t>
    </rPh>
    <rPh sb="34" eb="36">
      <t>ナイヨウ</t>
    </rPh>
    <rPh sb="41" eb="44">
      <t>ジイナイ</t>
    </rPh>
    <phoneticPr fontId="1"/>
  </si>
  <si>
    <r>
      <t>展示会等参加費、規格等認証・登録費、産業財産権出願・導入費、広告費の助成対象経費の</t>
    </r>
    <r>
      <rPr>
        <sz val="10"/>
        <rFont val="HGP創英角ｺﾞｼｯｸUB"/>
        <family val="3"/>
        <charset val="128"/>
      </rPr>
      <t>合計</t>
    </r>
    <r>
      <rPr>
        <sz val="10"/>
        <rFont val="ＭＳ Ｐ明朝"/>
        <family val="1"/>
        <charset val="128"/>
      </rPr>
      <t>は、</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</si>
</sst>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6">
    <numFmt numFmtId="176" formatCode="#,##0_ "/>
    <numFmt numFmtId="177" formatCode="&quot;原&quot;\-General"/>
    <numFmt numFmtId="178" formatCode="#,###"/>
    <numFmt numFmtId="179" formatCode="&quot;機&quot;\-General"/>
    <numFmt numFmtId="180" formatCode="[&lt;=99999999]####\-####;\(00\)\ ####\-####"/>
    <numFmt numFmtId="181" formatCode="&quot;委&quot;\-General"/>
    <numFmt numFmtId="182" formatCode="&quot;専&quot;\-General"/>
    <numFmt numFmtId="183" formatCode="&quot;規&quot;\-General"/>
    <numFmt numFmtId="184" formatCode="&quot;産&quot;\-General"/>
    <numFmt numFmtId="185" formatCode="&quot;展&quot;\-General"/>
    <numFmt numFmtId="186" formatCode="&quot;広&quot;\-General"/>
    <numFmt numFmtId="187" formatCode="&quot;他&quot;\-General"/>
    <numFmt numFmtId="188" formatCode="0.0%"/>
    <numFmt numFmtId="189" formatCode="0;;;@"/>
    <numFmt numFmtId="190" formatCode="\(General\)"/>
    <numFmt numFmtId="191" formatCode="0_);[Red]\(0\)"/>
    <numFmt numFmtId="192" formatCode="&quot;第&quot;General&quot;期&quot;"/>
    <numFmt numFmtId="193" formatCode="#,###&quot;千円&quot;"/>
    <numFmt numFmtId="194" formatCode="yyyy/m/d;@"/>
    <numFmt numFmtId="195" formatCode="#&quot;人&quot;"/>
    <numFmt numFmtId="196" formatCode="@&quot;の開発&quot;"/>
    <numFmt numFmtId="197" formatCode="&quot;本事業で開発するのキャッチフレーズ【30字以内】&quot;"/>
    <numFmt numFmtId="198" formatCode="&quot;〒&quot;###&quot;-&quot;####"/>
    <numFmt numFmtId="199" formatCode="#&quot;字&quot;"/>
    <numFmt numFmtId="200" formatCode="#,###&quot;円&quot;"/>
    <numFmt numFmtId="201" formatCode="&quot;〒&quot;000&quot;-&quot;0000"/>
  </numFmts>
  <fonts count="235">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0"/>
      <color rgb="FF000000"/>
      <name val="Arial"/>
      <family val="2"/>
    </font>
    <font>
      <u/>
      <sz val="11"/>
      <color theme="10"/>
      <name val="ＭＳ Ｐゴシック"/>
      <family val="3"/>
      <charset val="128"/>
      <scheme val="minor"/>
    </font>
    <font>
      <sz val="11"/>
      <color indexed="8"/>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0"/>
      <name val="ＭＳ 明朝"/>
      <family val="1"/>
      <charset val="128"/>
    </font>
    <font>
      <sz val="10.5"/>
      <name val="ＭＳ 明朝"/>
      <family val="1"/>
      <charset val="128"/>
    </font>
    <font>
      <sz val="10"/>
      <name val="ＭＳ ゴシック"/>
      <family val="3"/>
      <charset val="128"/>
    </font>
    <font>
      <sz val="9"/>
      <name val="ＭＳ ゴシック"/>
      <family val="3"/>
      <charset val="128"/>
    </font>
    <font>
      <b/>
      <sz val="9"/>
      <name val="ＭＳ ゴシック"/>
      <family val="3"/>
      <charset val="128"/>
    </font>
    <font>
      <sz val="11"/>
      <color theme="1"/>
      <name val="ＭＳ Ｐゴシック"/>
      <family val="2"/>
      <scheme val="minor"/>
    </font>
    <font>
      <sz val="9"/>
      <name val="ＭＳ 明朝"/>
      <family val="1"/>
      <charset val="128"/>
    </font>
    <font>
      <b/>
      <sz val="9"/>
      <name val="ＭＳ 明朝"/>
      <family val="1"/>
      <charset val="128"/>
    </font>
    <font>
      <sz val="9"/>
      <color theme="0"/>
      <name val="ＭＳ ゴシック"/>
      <family val="3"/>
      <charset val="128"/>
    </font>
    <font>
      <b/>
      <sz val="9"/>
      <color rgb="FFFF0000"/>
      <name val="ＭＳ 明朝"/>
      <family val="1"/>
      <charset val="128"/>
    </font>
    <font>
      <sz val="9"/>
      <color theme="0"/>
      <name val="ＭＳ 明朝"/>
      <family val="1"/>
      <charset val="128"/>
    </font>
    <font>
      <sz val="8"/>
      <name val="ＭＳ ゴシック"/>
      <family val="3"/>
      <charset val="128"/>
    </font>
    <font>
      <sz val="8"/>
      <color theme="1"/>
      <name val="ＭＳ ゴシック"/>
      <family val="3"/>
      <charset val="128"/>
    </font>
    <font>
      <sz val="10"/>
      <color theme="1"/>
      <name val="ＭＳ ゴシック"/>
      <family val="3"/>
      <charset val="128"/>
    </font>
    <font>
      <sz val="6"/>
      <name val="ＭＳ Ｐゴシック"/>
      <family val="3"/>
      <charset val="128"/>
      <scheme val="minor"/>
    </font>
    <font>
      <sz val="12"/>
      <name val="ＭＳ ゴシック"/>
      <family val="3"/>
      <charset val="128"/>
    </font>
    <font>
      <b/>
      <sz val="11"/>
      <name val="ＭＳ ゴシック"/>
      <family val="3"/>
      <charset val="128"/>
    </font>
    <font>
      <sz val="12"/>
      <name val="HG丸ｺﾞｼｯｸM-PRO"/>
      <family val="3"/>
      <charset val="128"/>
    </font>
    <font>
      <sz val="12"/>
      <color theme="1"/>
      <name val="ＭＳ Ｐゴシック"/>
      <family val="2"/>
      <charset val="128"/>
      <scheme val="minor"/>
    </font>
    <font>
      <sz val="9"/>
      <color theme="1"/>
      <name val="ＭＳ Ｐゴシック"/>
      <family val="3"/>
      <charset val="128"/>
      <scheme val="minor"/>
    </font>
    <font>
      <sz val="12"/>
      <color theme="1"/>
      <name val="ＭＳ Ｐゴシック"/>
      <family val="3"/>
      <charset val="128"/>
      <scheme val="minor"/>
    </font>
    <font>
      <b/>
      <sz val="9"/>
      <color rgb="FFFF0000"/>
      <name val="ＭＳ Ｐゴシック"/>
      <family val="3"/>
      <charset val="128"/>
      <scheme val="minor"/>
    </font>
    <font>
      <b/>
      <sz val="9"/>
      <color theme="1"/>
      <name val="ＭＳ Ｐゴシック"/>
      <family val="3"/>
      <charset val="128"/>
      <scheme val="minor"/>
    </font>
    <font>
      <b/>
      <sz val="10.5"/>
      <color theme="1"/>
      <name val="ＭＳ Ｐゴシック"/>
      <family val="3"/>
      <charset val="128"/>
    </font>
    <font>
      <b/>
      <sz val="12"/>
      <color theme="1"/>
      <name val="ＭＳ Ｐゴシック"/>
      <family val="3"/>
      <charset val="128"/>
      <scheme val="minor"/>
    </font>
    <font>
      <b/>
      <sz val="10.5"/>
      <color theme="1"/>
      <name val="ＭＳ ゴシック"/>
      <family val="3"/>
      <charset val="128"/>
    </font>
    <font>
      <sz val="10.5"/>
      <color theme="1"/>
      <name val="ＭＳ ゴシック"/>
      <family val="3"/>
      <charset val="128"/>
    </font>
    <font>
      <sz val="9"/>
      <name val="ＭＳ Ｐゴシック"/>
      <family val="2"/>
      <charset val="128"/>
      <scheme val="minor"/>
    </font>
    <font>
      <b/>
      <sz val="14"/>
      <name val="ＭＳ Ｐゴシック"/>
      <family val="3"/>
      <charset val="128"/>
      <scheme val="minor"/>
    </font>
    <font>
      <b/>
      <sz val="9"/>
      <name val="ＭＳ Ｐゴシック"/>
      <family val="3"/>
      <charset val="128"/>
      <scheme val="minor"/>
    </font>
    <font>
      <sz val="9"/>
      <name val="ＭＳ Ｐゴシック"/>
      <family val="3"/>
      <charset val="128"/>
      <scheme val="minor"/>
    </font>
    <font>
      <sz val="10"/>
      <color theme="0"/>
      <name val="ＭＳ 明朝"/>
      <family val="1"/>
      <charset val="128"/>
    </font>
    <font>
      <sz val="11"/>
      <name val="ＭＳ ゴシック"/>
      <family val="3"/>
      <charset val="128"/>
    </font>
    <font>
      <sz val="8"/>
      <color theme="1"/>
      <name val="ＭＳ Ｐゴシック"/>
      <family val="3"/>
      <charset val="128"/>
      <scheme val="minor"/>
    </font>
    <font>
      <b/>
      <sz val="9"/>
      <color theme="1"/>
      <name val="ＭＳ ゴシック"/>
      <family val="3"/>
      <charset val="128"/>
    </font>
    <font>
      <sz val="8"/>
      <name val="ＭＳ Ｐゴシック"/>
      <family val="3"/>
      <charset val="128"/>
      <scheme val="minor"/>
    </font>
    <font>
      <sz val="8"/>
      <color theme="1"/>
      <name val="ＭＳ Ｐゴシック"/>
      <family val="2"/>
      <charset val="128"/>
      <scheme val="minor"/>
    </font>
    <font>
      <b/>
      <sz val="8"/>
      <color theme="1"/>
      <name val="ＭＳ Ｐゴシック"/>
      <family val="3"/>
      <charset val="128"/>
      <scheme val="minor"/>
    </font>
    <font>
      <sz val="12"/>
      <color theme="1"/>
      <name val="ＭＳ Ｐ明朝"/>
      <family val="1"/>
      <charset val="128"/>
    </font>
    <font>
      <sz val="8"/>
      <color theme="1"/>
      <name val="ＭＳ Ｐゴシック"/>
      <family val="3"/>
      <charset val="128"/>
    </font>
    <font>
      <b/>
      <sz val="9"/>
      <name val="ＭＳ Ｐゴシック"/>
      <family val="3"/>
      <charset val="128"/>
    </font>
    <font>
      <sz val="8"/>
      <name val="ＭＳ Ｐゴシック"/>
      <family val="3"/>
      <charset val="128"/>
    </font>
    <font>
      <b/>
      <sz val="12"/>
      <color theme="1"/>
      <name val="ＭＳ Ｐゴシック"/>
      <family val="3"/>
      <charset val="128"/>
    </font>
    <font>
      <sz val="9"/>
      <color theme="1"/>
      <name val="ＭＳ Ｐ明朝"/>
      <family val="1"/>
      <charset val="128"/>
    </font>
    <font>
      <sz val="8"/>
      <color theme="1"/>
      <name val="ＭＳ Ｐ明朝"/>
      <family val="1"/>
      <charset val="128"/>
    </font>
    <font>
      <sz val="9"/>
      <name val="ＭＳ Ｐ明朝"/>
      <family val="1"/>
      <charset val="128"/>
    </font>
    <font>
      <b/>
      <sz val="12"/>
      <name val="ＭＳ Ｐゴシック"/>
      <family val="3"/>
      <charset val="128"/>
    </font>
    <font>
      <b/>
      <sz val="9"/>
      <color theme="1"/>
      <name val="ＭＳ Ｐ明朝"/>
      <family val="1"/>
      <charset val="128"/>
    </font>
    <font>
      <sz val="7"/>
      <name val="ＭＳ Ｐゴシック"/>
      <family val="3"/>
      <charset val="128"/>
      <scheme val="minor"/>
    </font>
    <font>
      <b/>
      <sz val="9"/>
      <name val="ＭＳ Ｐ明朝"/>
      <family val="1"/>
      <charset val="128"/>
    </font>
    <font>
      <b/>
      <sz val="12"/>
      <color theme="1"/>
      <name val="ＭＳ ゴシック"/>
      <family val="3"/>
      <charset val="128"/>
    </font>
    <font>
      <sz val="9"/>
      <name val="ＭＳ Ｐゴシック"/>
      <family val="3"/>
      <charset val="128"/>
    </font>
    <font>
      <b/>
      <sz val="12"/>
      <name val="ＭＳ ゴシック"/>
      <family val="3"/>
      <charset val="128"/>
    </font>
    <font>
      <b/>
      <sz val="12"/>
      <color theme="1"/>
      <name val="ＭＳ Ｐゴシック"/>
      <family val="3"/>
      <charset val="128"/>
      <scheme val="major"/>
    </font>
    <font>
      <b/>
      <sz val="12"/>
      <name val="ＭＳ Ｐゴシック"/>
      <family val="3"/>
      <charset val="128"/>
      <scheme val="major"/>
    </font>
    <font>
      <sz val="11"/>
      <color theme="1"/>
      <name val="ＭＳ Ｐゴシック"/>
      <family val="3"/>
      <charset val="128"/>
    </font>
    <font>
      <sz val="8"/>
      <name val="ＭＳ Ｐゴシック"/>
      <family val="3"/>
      <charset val="128"/>
      <scheme val="major"/>
    </font>
    <font>
      <sz val="8"/>
      <color rgb="FF000000"/>
      <name val="ＭＳ Ｐゴシック"/>
      <family val="3"/>
      <charset val="128"/>
    </font>
    <font>
      <sz val="20"/>
      <color theme="1"/>
      <name val="ＭＳ Ｐゴシック"/>
      <family val="3"/>
      <charset val="128"/>
      <scheme val="minor"/>
    </font>
    <font>
      <b/>
      <sz val="10"/>
      <color theme="1"/>
      <name val="ＭＳ Ｐゴシック"/>
      <family val="3"/>
      <charset val="128"/>
      <scheme val="minor"/>
    </font>
    <font>
      <sz val="10"/>
      <color theme="1"/>
      <name val="ＭＳ Ｐゴシック"/>
      <family val="3"/>
      <charset val="128"/>
      <scheme val="minor"/>
    </font>
    <font>
      <b/>
      <sz val="9"/>
      <color rgb="FFFF0000"/>
      <name val="ＭＳ Ｐゴシック"/>
      <family val="3"/>
      <charset val="128"/>
    </font>
    <font>
      <sz val="9"/>
      <color rgb="FF000000"/>
      <name val="ＭＳ Ｐゴシック"/>
      <family val="3"/>
      <charset val="128"/>
    </font>
    <font>
      <sz val="9"/>
      <color rgb="FFFF0000"/>
      <name val="ＭＳ Ｐゴシック"/>
      <family val="3"/>
      <charset val="128"/>
    </font>
    <font>
      <b/>
      <sz val="11"/>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7"/>
      <color theme="1"/>
      <name val="ＭＳ Ｐゴシック"/>
      <family val="3"/>
      <charset val="128"/>
      <scheme val="minor"/>
    </font>
    <font>
      <b/>
      <sz val="10"/>
      <color theme="1"/>
      <name val="ＭＳ ゴシック"/>
      <family val="3"/>
      <charset val="128"/>
    </font>
    <font>
      <sz val="9"/>
      <color theme="1"/>
      <name val="ＭＳ Ｐゴシック"/>
      <family val="3"/>
      <charset val="128"/>
    </font>
    <font>
      <b/>
      <sz val="11"/>
      <color rgb="FFFF0000"/>
      <name val="ＭＳ Ｐゴシック"/>
      <family val="3"/>
      <charset val="128"/>
      <scheme val="minor"/>
    </font>
    <font>
      <sz val="12"/>
      <color theme="1"/>
      <name val="ＭＳ Ｐゴシック"/>
      <family val="3"/>
      <charset val="128"/>
    </font>
    <font>
      <sz val="11"/>
      <name val="ＭＳ Ｐゴシック"/>
      <family val="3"/>
      <charset val="128"/>
    </font>
    <font>
      <b/>
      <sz val="13"/>
      <name val="HG丸ｺﾞｼｯｸM-PRO"/>
      <family val="3"/>
      <charset val="128"/>
    </font>
    <font>
      <b/>
      <sz val="11"/>
      <name val="HG丸ｺﾞｼｯｸM-PRO"/>
      <family val="3"/>
      <charset val="128"/>
    </font>
    <font>
      <sz val="12"/>
      <name val="ＭＳ Ｐ明朝"/>
      <family val="1"/>
      <charset val="128"/>
    </font>
    <font>
      <sz val="11"/>
      <name val="HG丸ｺﾞｼｯｸM-PRO"/>
      <family val="3"/>
      <charset val="128"/>
    </font>
    <font>
      <sz val="11"/>
      <name val="ＭＳ Ｐ明朝"/>
      <family val="1"/>
      <charset val="128"/>
    </font>
    <font>
      <b/>
      <sz val="12"/>
      <name val="HG丸ｺﾞｼｯｸM-PRO"/>
      <family val="3"/>
      <charset val="128"/>
    </font>
    <font>
      <b/>
      <sz val="13"/>
      <name val="ＭＳ Ｐゴシック"/>
      <family val="3"/>
      <charset val="128"/>
    </font>
    <font>
      <sz val="10"/>
      <name val="HG丸ｺﾞｼｯｸM-PRO"/>
      <family val="3"/>
      <charset val="128"/>
    </font>
    <font>
      <sz val="12"/>
      <name val="ＭＳ Ｐゴシック"/>
      <family val="3"/>
      <charset val="128"/>
    </font>
    <font>
      <sz val="13"/>
      <name val="HG丸ｺﾞｼｯｸM-PRO"/>
      <family val="3"/>
      <charset val="128"/>
    </font>
    <font>
      <b/>
      <sz val="11"/>
      <name val="ＭＳ Ｐ明朝"/>
      <family val="1"/>
      <charset val="128"/>
    </font>
    <font>
      <sz val="9"/>
      <name val="HG丸ｺﾞｼｯｸM-PRO"/>
      <family val="3"/>
      <charset val="128"/>
    </font>
    <font>
      <sz val="9"/>
      <color theme="1"/>
      <name val="ＭＳ ゴシック"/>
      <family val="3"/>
      <charset val="128"/>
    </font>
    <font>
      <sz val="11"/>
      <name val="ＭＳ Ｐゴシック"/>
      <family val="3"/>
      <charset val="128"/>
      <scheme val="minor"/>
    </font>
    <font>
      <sz val="9"/>
      <color rgb="FFFF0000"/>
      <name val="ＭＳ 明朝"/>
      <family val="1"/>
      <charset val="128"/>
    </font>
    <font>
      <sz val="9"/>
      <color rgb="FF000000"/>
      <name val="メイリオ"/>
      <family val="3"/>
      <charset val="128"/>
    </font>
    <font>
      <sz val="8"/>
      <color rgb="FF000000"/>
      <name val="メイリオ"/>
      <family val="3"/>
      <charset val="128"/>
    </font>
    <font>
      <sz val="6"/>
      <color rgb="FF000000"/>
      <name val="メイリオ"/>
      <family val="3"/>
      <charset val="128"/>
    </font>
    <font>
      <sz val="10"/>
      <name val="ＭＳ Ｐゴシック"/>
      <family val="3"/>
      <charset val="128"/>
      <scheme val="minor"/>
    </font>
    <font>
      <b/>
      <sz val="10"/>
      <color theme="5"/>
      <name val="ＭＳ Ｐゴシック"/>
      <family val="3"/>
      <charset val="128"/>
      <scheme val="minor"/>
    </font>
    <font>
      <sz val="20"/>
      <color theme="5"/>
      <name val="ＭＳ Ｐゴシック"/>
      <family val="3"/>
      <charset val="128"/>
      <scheme val="minor"/>
    </font>
    <font>
      <sz val="10"/>
      <color theme="1"/>
      <name val="ＭＳ Ｐゴシック"/>
      <family val="3"/>
      <charset val="128"/>
    </font>
    <font>
      <sz val="10"/>
      <color theme="1"/>
      <name val="ＭＳ Ｐゴシック"/>
      <family val="2"/>
      <charset val="128"/>
      <scheme val="minor"/>
    </font>
    <font>
      <sz val="10"/>
      <name val="ＭＳ Ｐゴシック"/>
      <family val="3"/>
      <charset val="128"/>
    </font>
    <font>
      <b/>
      <sz val="11"/>
      <name val="ＭＳ Ｐゴシック"/>
      <family val="3"/>
      <charset val="128"/>
    </font>
    <font>
      <sz val="8"/>
      <color theme="0" tint="-0.34998626667073579"/>
      <name val="ＭＳ Ｐゴシック"/>
      <family val="3"/>
      <charset val="128"/>
      <scheme val="minor"/>
    </font>
    <font>
      <sz val="9"/>
      <color theme="0" tint="-0.34998626667073579"/>
      <name val="ＭＳ Ｐゴシック"/>
      <family val="3"/>
      <charset val="128"/>
      <scheme val="minor"/>
    </font>
    <font>
      <sz val="10"/>
      <color theme="1"/>
      <name val="ＭＳ Ｐゴシック"/>
      <family val="3"/>
      <charset val="128"/>
      <scheme val="major"/>
    </font>
    <font>
      <sz val="9"/>
      <color theme="1"/>
      <name val="ＭＳ Ｐゴシック"/>
      <family val="2"/>
      <charset val="128"/>
      <scheme val="minor"/>
    </font>
    <font>
      <sz val="9"/>
      <color theme="1"/>
      <name val="HGPｺﾞｼｯｸE"/>
      <family val="3"/>
      <charset val="128"/>
    </font>
    <font>
      <b/>
      <sz val="10"/>
      <color rgb="FFFF0000"/>
      <name val="ＭＳ Ｐゴシック"/>
      <family val="3"/>
      <charset val="128"/>
      <scheme val="minor"/>
    </font>
    <font>
      <sz val="10"/>
      <color theme="1"/>
      <name val="HGPｺﾞｼｯｸE"/>
      <family val="3"/>
      <charset val="128"/>
    </font>
    <font>
      <sz val="9.5"/>
      <color theme="1"/>
      <name val="ＭＳ Ｐゴシック"/>
      <family val="3"/>
      <charset val="128"/>
      <scheme val="minor"/>
    </font>
    <font>
      <b/>
      <sz val="10"/>
      <name val="ＭＳ Ｐゴシック"/>
      <family val="3"/>
      <charset val="128"/>
      <scheme val="minor"/>
    </font>
    <font>
      <sz val="8.5"/>
      <name val="ＭＳ Ｐゴシック"/>
      <family val="3"/>
      <charset val="128"/>
      <scheme val="minor"/>
    </font>
    <font>
      <sz val="10"/>
      <color theme="1"/>
      <name val="ＭＳ Ｐ明朝"/>
      <family val="1"/>
      <charset val="128"/>
    </font>
    <font>
      <b/>
      <sz val="11"/>
      <color theme="1"/>
      <name val="ＭＳ Ｐゴシック"/>
      <family val="3"/>
      <charset val="128"/>
    </font>
    <font>
      <b/>
      <sz val="20"/>
      <name val="HG丸ｺﾞｼｯｸM-PRO"/>
      <family val="3"/>
      <charset val="128"/>
    </font>
    <font>
      <sz val="11"/>
      <name val="ＭＳ Ｐゴシック"/>
      <family val="2"/>
      <charset val="128"/>
    </font>
    <font>
      <sz val="16"/>
      <name val="ＭＳ Ｐ明朝"/>
      <family val="1"/>
      <charset val="128"/>
    </font>
    <font>
      <sz val="10"/>
      <name val="ＭＳ Ｐゴシック"/>
      <family val="2"/>
      <charset val="128"/>
    </font>
    <font>
      <b/>
      <sz val="10"/>
      <name val="ＭＳ Ｐゴシック"/>
      <family val="3"/>
      <charset val="128"/>
    </font>
    <font>
      <sz val="10"/>
      <name val="ＭＳ Ｐ明朝"/>
      <family val="1"/>
      <charset val="128"/>
    </font>
    <font>
      <b/>
      <sz val="10"/>
      <name val="HG丸ｺﾞｼｯｸM-PRO"/>
      <family val="3"/>
      <charset val="128"/>
    </font>
    <font>
      <b/>
      <sz val="10"/>
      <name val="ＭＳ Ｐ明朝"/>
      <family val="1"/>
      <charset val="128"/>
    </font>
    <font>
      <sz val="9"/>
      <name val="ＭＳ Ｐゴシック"/>
      <family val="2"/>
      <charset val="128"/>
    </font>
    <font>
      <b/>
      <sz val="9"/>
      <name val="HG丸ｺﾞｼｯｸM-PRO"/>
      <family val="3"/>
      <charset val="128"/>
    </font>
    <font>
      <sz val="14"/>
      <name val="HGP創英角ｺﾞｼｯｸUB"/>
      <family val="3"/>
      <charset val="128"/>
    </font>
    <font>
      <b/>
      <sz val="10"/>
      <name val="ＭＳ ゴシック"/>
      <family val="3"/>
      <charset val="128"/>
    </font>
    <font>
      <b/>
      <sz val="16"/>
      <color theme="1"/>
      <name val="ＭＳ Ｐゴシック"/>
      <family val="3"/>
      <charset val="128"/>
      <scheme val="minor"/>
    </font>
    <font>
      <b/>
      <sz val="18"/>
      <color theme="1"/>
      <name val="ＭＳ Ｐゴシック"/>
      <family val="3"/>
      <charset val="128"/>
      <scheme val="minor"/>
    </font>
    <font>
      <b/>
      <sz val="10"/>
      <name val="ＭＳ 明朝"/>
      <family val="1"/>
      <charset val="128"/>
    </font>
    <font>
      <sz val="6"/>
      <name val="ＭＳ ゴシック"/>
      <family val="3"/>
      <charset val="128"/>
    </font>
    <font>
      <b/>
      <sz val="11"/>
      <name val="ＭＳ 明朝"/>
      <family val="1"/>
      <charset val="128"/>
    </font>
    <font>
      <sz val="9"/>
      <name val="ＭＳ Ｐゴシック"/>
      <family val="3"/>
      <charset val="128"/>
      <scheme val="major"/>
    </font>
    <font>
      <sz val="10"/>
      <name val="ＭＳ Ｐゴシック"/>
      <family val="3"/>
      <charset val="128"/>
      <scheme val="major"/>
    </font>
    <font>
      <sz val="10"/>
      <color rgb="FF000000"/>
      <name val="ＭＳ Ｐゴシック"/>
      <family val="3"/>
      <charset val="128"/>
    </font>
    <font>
      <sz val="6"/>
      <color theme="1"/>
      <name val="ＭＳ Ｐゴシック"/>
      <family val="3"/>
      <charset val="128"/>
      <scheme val="minor"/>
    </font>
    <font>
      <sz val="4"/>
      <color theme="1"/>
      <name val="ＭＳ Ｐゴシック"/>
      <family val="3"/>
      <charset val="128"/>
      <scheme val="minor"/>
    </font>
    <font>
      <sz val="12"/>
      <color rgb="FF000000"/>
      <name val="ＭＳ Ｐゴシック"/>
      <family val="3"/>
      <charset val="128"/>
    </font>
    <font>
      <b/>
      <sz val="11"/>
      <name val="ＭＳ Ｐゴシック"/>
      <family val="3"/>
      <charset val="128"/>
      <scheme val="minor"/>
    </font>
    <font>
      <sz val="8"/>
      <name val="ＭＳ Ｐ明朝"/>
      <family val="1"/>
      <charset val="128"/>
    </font>
    <font>
      <b/>
      <sz val="8"/>
      <name val="ＭＳ Ｐゴシック"/>
      <family val="3"/>
      <charset val="128"/>
      <scheme val="major"/>
    </font>
    <font>
      <b/>
      <sz val="11"/>
      <color theme="1"/>
      <name val="ＭＳ ゴシック"/>
      <family val="3"/>
      <charset val="128"/>
    </font>
    <font>
      <sz val="18"/>
      <color theme="1"/>
      <name val="HGS創英角ｺﾞｼｯｸUB"/>
      <family val="3"/>
      <charset val="128"/>
    </font>
    <font>
      <sz val="11"/>
      <color theme="1"/>
      <name val="ＭＳ ゴシック"/>
      <family val="3"/>
      <charset val="128"/>
    </font>
    <font>
      <sz val="11"/>
      <color theme="1"/>
      <name val="Yu Gothic UI"/>
      <family val="3"/>
      <charset val="128"/>
    </font>
    <font>
      <sz val="12"/>
      <color theme="1"/>
      <name val="Yu Gothic UI"/>
      <family val="3"/>
      <charset val="128"/>
    </font>
    <font>
      <sz val="9"/>
      <color theme="0" tint="-0.14999847407452621"/>
      <name val="ＭＳ ゴシック"/>
      <family val="3"/>
      <charset val="128"/>
    </font>
    <font>
      <sz val="10"/>
      <color theme="1"/>
      <name val="ＭＳ 明朝"/>
      <family val="1"/>
      <charset val="128"/>
    </font>
    <font>
      <sz val="9"/>
      <color theme="1"/>
      <name val="HGS創英角ｺﾞｼｯｸUB"/>
      <family val="3"/>
      <charset val="128"/>
    </font>
    <font>
      <sz val="9"/>
      <color theme="1"/>
      <name val="HGP創英角ｺﾞｼｯｸUB"/>
      <family val="3"/>
      <charset val="128"/>
    </font>
    <font>
      <sz val="9"/>
      <name val="HGS創英角ｺﾞｼｯｸUB"/>
      <family val="3"/>
      <charset val="128"/>
    </font>
    <font>
      <sz val="9"/>
      <name val="HGP創英角ｺﾞｼｯｸUB"/>
      <family val="3"/>
      <charset val="128"/>
    </font>
    <font>
      <sz val="10"/>
      <name val="HGS創英角ｺﾞｼｯｸUB"/>
      <family val="3"/>
      <charset val="128"/>
    </font>
    <font>
      <sz val="10"/>
      <name val="HGP創英角ｺﾞｼｯｸUB"/>
      <family val="3"/>
      <charset val="128"/>
    </font>
    <font>
      <u/>
      <sz val="10"/>
      <name val="HGP創英角ｺﾞｼｯｸUB"/>
      <family val="3"/>
      <charset val="128"/>
    </font>
    <font>
      <sz val="11"/>
      <name val="HGP創英角ｺﾞｼｯｸUB"/>
      <family val="3"/>
      <charset val="128"/>
    </font>
    <font>
      <sz val="9"/>
      <color theme="0" tint="-0.14999847407452621"/>
      <name val="HGP創英角ｺﾞｼｯｸUB"/>
      <family val="3"/>
      <charset val="128"/>
    </font>
    <font>
      <sz val="9"/>
      <color theme="0" tint="-0.14999847407452621"/>
      <name val="ＭＳ Ｐゴシック"/>
      <family val="3"/>
      <charset val="128"/>
      <scheme val="minor"/>
    </font>
    <font>
      <b/>
      <sz val="12"/>
      <name val="HGPｺﾞｼｯｸM"/>
      <family val="3"/>
      <charset val="128"/>
    </font>
    <font>
      <sz val="20"/>
      <color rgb="FFFF0000"/>
      <name val="ＭＳ Ｐゴシック"/>
      <family val="3"/>
      <charset val="128"/>
    </font>
    <font>
      <sz val="12"/>
      <color theme="0" tint="-0.34998626667073579"/>
      <name val="ＭＳ Ｐゴシック"/>
      <family val="3"/>
      <charset val="128"/>
      <scheme val="minor"/>
    </font>
    <font>
      <sz val="16"/>
      <color theme="0" tint="-0.34998626667073579"/>
      <name val="ＭＳ Ｐゴシック"/>
      <family val="3"/>
      <charset val="128"/>
      <scheme val="minor"/>
    </font>
    <font>
      <sz val="11"/>
      <color theme="0" tint="-0.34998626667073579"/>
      <name val="ＭＳ Ｐゴシック"/>
      <family val="3"/>
      <charset val="128"/>
      <scheme val="minor"/>
    </font>
    <font>
      <sz val="10"/>
      <color theme="0" tint="-0.34998626667073579"/>
      <name val="ＭＳ Ｐゴシック"/>
      <family val="3"/>
      <charset val="128"/>
      <scheme val="minor"/>
    </font>
    <font>
      <b/>
      <sz val="12"/>
      <color rgb="FFFF0000"/>
      <name val="ＭＳ Ｐゴシック"/>
      <family val="3"/>
      <charset val="128"/>
      <scheme val="minor"/>
    </font>
    <font>
      <b/>
      <sz val="14"/>
      <color theme="1"/>
      <name val="ＭＳ Ｐゴシック"/>
      <family val="3"/>
      <charset val="128"/>
      <scheme val="minor"/>
    </font>
    <font>
      <sz val="11"/>
      <color theme="1"/>
      <name val="BIZ UDゴシック"/>
      <family val="3"/>
      <charset val="128"/>
    </font>
    <font>
      <b/>
      <sz val="9"/>
      <color theme="1"/>
      <name val="HGP創英角ｺﾞｼｯｸUB"/>
      <family val="3"/>
      <charset val="128"/>
    </font>
    <font>
      <sz val="3"/>
      <color theme="1"/>
      <name val="ＭＳ Ｐゴシック"/>
      <family val="3"/>
      <charset val="128"/>
      <scheme val="minor"/>
    </font>
    <font>
      <sz val="8"/>
      <color theme="1"/>
      <name val="HGP創英角ｺﾞｼｯｸUB"/>
      <family val="3"/>
      <charset val="128"/>
    </font>
    <font>
      <sz val="8"/>
      <name val="HGP創英角ｺﾞｼｯｸUB"/>
      <family val="3"/>
      <charset val="128"/>
    </font>
    <font>
      <sz val="10"/>
      <name val="HGP創英ﾌﾟﾚｾﾞﾝｽEB"/>
      <family val="1"/>
      <charset val="128"/>
    </font>
    <font>
      <sz val="8"/>
      <name val="HGP創英ﾌﾟﾚｾﾞﾝｽEB"/>
      <family val="1"/>
      <charset val="128"/>
    </font>
    <font>
      <sz val="11"/>
      <color theme="1"/>
      <name val="HGP創英角ｺﾞｼｯｸUB"/>
      <family val="3"/>
      <charset val="128"/>
    </font>
    <font>
      <sz val="10"/>
      <color theme="1"/>
      <name val="HGP創英角ｺﾞｼｯｸUB"/>
      <family val="3"/>
      <charset val="128"/>
    </font>
    <font>
      <sz val="12"/>
      <color rgb="FFFFC000"/>
      <name val="HGP創英角ｺﾞｼｯｸUB"/>
      <family val="3"/>
      <charset val="128"/>
    </font>
    <font>
      <sz val="14"/>
      <color rgb="FFFFC000"/>
      <name val="HGP創英角ｺﾞｼｯｸUB"/>
      <family val="3"/>
      <charset val="128"/>
    </font>
    <font>
      <sz val="8"/>
      <name val="ＭＳ Ｐゴシック"/>
      <family val="2"/>
      <charset val="128"/>
      <scheme val="minor"/>
    </font>
    <font>
      <sz val="9"/>
      <color theme="0" tint="-0.14999847407452621"/>
      <name val="ＭＳ Ｐゴシック"/>
      <family val="2"/>
      <charset val="128"/>
      <scheme val="minor"/>
    </font>
    <font>
      <sz val="8"/>
      <color theme="0" tint="-0.14999847407452621"/>
      <name val="ＭＳ Ｐゴシック"/>
      <family val="3"/>
      <charset val="128"/>
      <scheme val="minor"/>
    </font>
    <font>
      <b/>
      <sz val="12"/>
      <color theme="1"/>
      <name val="HGP創英角ｺﾞｼｯｸUB"/>
      <family val="3"/>
      <charset val="128"/>
    </font>
    <font>
      <sz val="10"/>
      <color theme="7" tint="0.59999389629810485"/>
      <name val="ＭＳ Ｐゴシック"/>
      <family val="3"/>
      <charset val="128"/>
      <scheme val="minor"/>
    </font>
    <font>
      <sz val="10"/>
      <color theme="8"/>
      <name val="ＭＳ Ｐゴシック"/>
      <family val="3"/>
      <charset val="128"/>
      <scheme val="minor"/>
    </font>
    <font>
      <sz val="10"/>
      <color theme="8" tint="0.59999389629810485"/>
      <name val="ＭＳ Ｐゴシック"/>
      <family val="3"/>
      <charset val="128"/>
      <scheme val="minor"/>
    </font>
    <font>
      <sz val="10"/>
      <color theme="6"/>
      <name val="ＭＳ Ｐゴシック"/>
      <family val="3"/>
      <charset val="128"/>
      <scheme val="minor"/>
    </font>
    <font>
      <b/>
      <sz val="8"/>
      <color theme="1"/>
      <name val="ＭＳ Ｐゴシック"/>
      <family val="3"/>
      <charset val="128"/>
    </font>
    <font>
      <sz val="9"/>
      <color theme="1"/>
      <name val="ＭＳ Ｐゴシック"/>
      <family val="3"/>
      <charset val="128"/>
      <scheme val="major"/>
    </font>
    <font>
      <b/>
      <sz val="10"/>
      <color theme="1"/>
      <name val="ＭＳ Ｐゴシック"/>
      <family val="3"/>
      <charset val="128"/>
      <scheme val="major"/>
    </font>
    <font>
      <b/>
      <sz val="9.5"/>
      <color theme="1"/>
      <name val="ＭＳ Ｐゴシック"/>
      <family val="3"/>
      <charset val="128"/>
      <scheme val="minor"/>
    </font>
    <font>
      <sz val="3"/>
      <name val="ＭＳ Ｐゴシック"/>
      <family val="3"/>
      <charset val="128"/>
      <scheme val="minor"/>
    </font>
    <font>
      <sz val="12"/>
      <color theme="1"/>
      <name val="BIZ UDPゴシック"/>
      <family val="3"/>
      <charset val="128"/>
    </font>
    <font>
      <sz val="9"/>
      <color theme="6" tint="0.59999389629810485"/>
      <name val="ＭＳ Ｐゴシック"/>
      <family val="3"/>
      <charset val="128"/>
      <scheme val="minor"/>
    </font>
    <font>
      <b/>
      <u/>
      <sz val="10"/>
      <color theme="1"/>
      <name val="ＭＳ Ｐゴシック"/>
      <family val="3"/>
      <charset val="128"/>
      <scheme val="minor"/>
    </font>
    <font>
      <sz val="6"/>
      <color theme="1"/>
      <name val="ＭＳ Ｐゴシック"/>
      <family val="3"/>
      <charset val="128"/>
    </font>
    <font>
      <sz val="6"/>
      <name val="HGP創英角ｺﾞｼｯｸUB"/>
      <family val="3"/>
      <charset val="128"/>
    </font>
    <font>
      <sz val="12"/>
      <name val="HGPｺﾞｼｯｸM"/>
      <family val="3"/>
      <charset val="128"/>
    </font>
    <font>
      <sz val="8"/>
      <color theme="0" tint="-0.34998626667073579"/>
      <name val="ＭＳ ゴシック"/>
      <family val="3"/>
      <charset val="128"/>
    </font>
    <font>
      <b/>
      <sz val="8"/>
      <color theme="1"/>
      <name val="ＭＳ ゴシック"/>
      <family val="3"/>
      <charset val="128"/>
    </font>
    <font>
      <sz val="7"/>
      <color theme="1"/>
      <name val="ＭＳ ゴシック"/>
      <family val="3"/>
      <charset val="128"/>
    </font>
    <font>
      <sz val="10"/>
      <color theme="0" tint="-0.34998626667073579"/>
      <name val="ＭＳ ゴシック"/>
      <family val="3"/>
      <charset val="128"/>
    </font>
    <font>
      <sz val="12"/>
      <color theme="1"/>
      <name val="ＭＳ ゴシック"/>
      <family val="3"/>
      <charset val="128"/>
    </font>
    <font>
      <sz val="7"/>
      <name val="ＭＳ ゴシック"/>
      <family val="3"/>
      <charset val="128"/>
    </font>
    <font>
      <sz val="22"/>
      <color rgb="FF0033CC"/>
      <name val="HGP創英角ｺﾞｼｯｸUB"/>
      <family val="3"/>
      <charset val="128"/>
    </font>
    <font>
      <b/>
      <sz val="22"/>
      <color rgb="FF0033CC"/>
      <name val="HGP創英角ｺﾞｼｯｸUB"/>
      <family val="3"/>
      <charset val="128"/>
    </font>
    <font>
      <sz val="9"/>
      <color theme="0"/>
      <name val="HGP創英角ｺﾞｼｯｸUB"/>
      <family val="3"/>
      <charset val="128"/>
    </font>
    <font>
      <sz val="12"/>
      <color theme="1"/>
      <name val="HGP創英角ｺﾞｼｯｸUB"/>
      <family val="3"/>
      <charset val="128"/>
    </font>
    <font>
      <sz val="14"/>
      <name val="ＭＳ 明朝"/>
      <family val="1"/>
      <charset val="128"/>
    </font>
    <font>
      <sz val="14"/>
      <name val="HGS創英角ｺﾞｼｯｸUB"/>
      <family val="3"/>
      <charset val="128"/>
    </font>
    <font>
      <sz val="14"/>
      <color theme="1"/>
      <name val="ＭＳ Ｐゴシック"/>
      <family val="2"/>
      <charset val="128"/>
      <scheme val="minor"/>
    </font>
    <font>
      <b/>
      <sz val="12"/>
      <name val="HGP創英角ｺﾞｼｯｸUB"/>
      <family val="3"/>
      <charset val="128"/>
    </font>
    <font>
      <sz val="12"/>
      <name val="HGP創英角ｺﾞｼｯｸUB"/>
      <family val="3"/>
      <charset val="128"/>
    </font>
    <font>
      <sz val="14"/>
      <color rgb="FFC00000"/>
      <name val="HGP創英角ｺﾞｼｯｸUB"/>
      <family val="3"/>
      <charset val="128"/>
    </font>
    <font>
      <sz val="11"/>
      <color rgb="FFFFC000"/>
      <name val="ＭＳ 明朝"/>
      <family val="1"/>
      <charset val="128"/>
    </font>
    <font>
      <sz val="9"/>
      <color rgb="FFFFC000"/>
      <name val="ＭＳ ゴシック"/>
      <family val="3"/>
      <charset val="128"/>
    </font>
    <font>
      <b/>
      <sz val="9"/>
      <color rgb="FFFFC000"/>
      <name val="ＭＳ Ｐゴシック"/>
      <family val="3"/>
      <charset val="128"/>
    </font>
    <font>
      <sz val="8"/>
      <color theme="9" tint="-0.249977111117893"/>
      <name val="ＭＳ Ｐゴシック"/>
      <family val="3"/>
      <charset val="128"/>
      <scheme val="minor"/>
    </font>
    <font>
      <b/>
      <sz val="10"/>
      <name val="ＭＳ Ｐゴシック"/>
      <family val="3"/>
      <charset val="128"/>
      <scheme val="major"/>
    </font>
    <font>
      <sz val="6"/>
      <name val="ＭＳ Ｐ明朝"/>
      <family val="1"/>
      <charset val="128"/>
    </font>
    <font>
      <sz val="6"/>
      <color theme="1"/>
      <name val="HGP創英角ｺﾞｼｯｸUB"/>
      <family val="3"/>
      <charset val="128"/>
    </font>
    <font>
      <b/>
      <sz val="9"/>
      <color theme="1"/>
      <name val="ＭＳ Ｐゴシック"/>
      <family val="3"/>
      <charset val="128"/>
    </font>
    <font>
      <b/>
      <sz val="10"/>
      <color rgb="FFFFC000"/>
      <name val="ＭＳ Ｐゴシック"/>
      <family val="3"/>
      <charset val="128"/>
      <scheme val="minor"/>
    </font>
    <font>
      <b/>
      <sz val="12"/>
      <color rgb="FFFFC000"/>
      <name val="ＭＳ Ｐゴシック"/>
      <family val="3"/>
      <charset val="128"/>
      <scheme val="minor"/>
    </font>
    <font>
      <b/>
      <u/>
      <sz val="10"/>
      <color rgb="FFFFC000"/>
      <name val="ＭＳ Ｐゴシック"/>
      <family val="3"/>
      <charset val="128"/>
      <scheme val="minor"/>
    </font>
    <font>
      <u/>
      <sz val="11"/>
      <color theme="10"/>
      <name val="ＭＳ Ｐゴシック"/>
      <family val="2"/>
      <charset val="128"/>
      <scheme val="minor"/>
    </font>
    <font>
      <b/>
      <sz val="9"/>
      <color indexed="81"/>
      <name val="MS P ゴシック"/>
      <family val="3"/>
      <charset val="128"/>
    </font>
    <font>
      <sz val="9"/>
      <color indexed="81"/>
      <name val="Meiryo UI"/>
      <family val="3"/>
      <charset val="128"/>
    </font>
    <font>
      <b/>
      <sz val="9"/>
      <color indexed="81"/>
      <name val="Meiryo UI"/>
      <family val="3"/>
      <charset val="128"/>
    </font>
    <font>
      <sz val="10"/>
      <name val="ＭＳ Ｐゴシック"/>
      <family val="2"/>
      <charset val="128"/>
      <scheme val="minor"/>
    </font>
    <font>
      <sz val="11"/>
      <name val="ＭＳ Ｐゴシック"/>
      <family val="2"/>
      <charset val="128"/>
      <scheme val="minor"/>
    </font>
    <font>
      <sz val="10"/>
      <name val="ＭＳ Ｐ明朝"/>
      <family val="3"/>
      <charset val="128"/>
    </font>
  </fonts>
  <fills count="22">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tint="-0.149967955565050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8" tint="0.59996337778862885"/>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gray0625">
        <fgColor rgb="FF92D050"/>
        <bgColor theme="6" tint="0.79992065187536243"/>
      </patternFill>
    </fill>
    <fill>
      <patternFill patternType="gray0625">
        <fgColor rgb="FF00B0F0"/>
      </patternFill>
    </fill>
    <fill>
      <patternFill patternType="solid">
        <fgColor theme="6"/>
        <bgColor indexed="64"/>
      </patternFill>
    </fill>
    <fill>
      <patternFill patternType="solid">
        <fgColor theme="8"/>
        <bgColor indexed="64"/>
      </patternFill>
    </fill>
    <fill>
      <patternFill patternType="solid">
        <fgColor rgb="FFF7FEB8"/>
        <bgColor indexed="64"/>
      </patternFill>
    </fill>
    <fill>
      <patternFill patternType="solid">
        <fgColor rgb="FFEDFC5A"/>
        <bgColor indexed="64"/>
      </patternFill>
    </fill>
    <fill>
      <patternFill patternType="solid">
        <fgColor theme="1"/>
        <bgColor indexed="64"/>
      </patternFill>
    </fill>
    <fill>
      <patternFill patternType="solid">
        <fgColor theme="0" tint="-0.499984740745262"/>
        <bgColor indexed="64"/>
      </patternFill>
    </fill>
    <fill>
      <patternFill patternType="gray0625">
        <fgColor rgb="FF00B0F0"/>
        <bgColor theme="6" tint="0.79998168889431442"/>
      </patternFill>
    </fill>
  </fills>
  <borders count="2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auto="1"/>
      </right>
      <top/>
      <bottom style="thin">
        <color indexed="64"/>
      </bottom>
      <diagonal/>
    </border>
    <border>
      <left/>
      <right/>
      <top/>
      <bottom style="thin">
        <color indexed="64"/>
      </bottom>
      <diagonal/>
    </border>
    <border>
      <left style="thin">
        <color indexed="64"/>
      </left>
      <right/>
      <top/>
      <bottom/>
      <diagonal/>
    </border>
    <border>
      <left/>
      <right style="double">
        <color auto="1"/>
      </right>
      <top/>
      <bottom/>
      <diagonal/>
    </border>
    <border diagonalUp="1">
      <left/>
      <right/>
      <top/>
      <bottom/>
      <diagonal style="thin">
        <color auto="1"/>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right/>
      <top/>
      <bottom style="double">
        <color indexed="64"/>
      </bottom>
      <diagonal/>
    </border>
    <border diagonalUp="1">
      <left/>
      <right/>
      <top/>
      <bottom style="double">
        <color indexed="64"/>
      </bottom>
      <diagonal style="thin">
        <color auto="1"/>
      </diagonal>
    </border>
    <border diagonalUp="1">
      <left/>
      <right style="medium">
        <color indexed="64"/>
      </right>
      <top/>
      <bottom style="double">
        <color indexed="64"/>
      </bottom>
      <diagonal style="thin">
        <color auto="1"/>
      </diagonal>
    </border>
    <border>
      <left/>
      <right style="double">
        <color indexed="64"/>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indexed="64"/>
      </top>
      <bottom style="thin">
        <color indexed="64"/>
      </bottom>
      <diagonal/>
    </border>
    <border>
      <left/>
      <right style="hair">
        <color auto="1"/>
      </right>
      <top/>
      <bottom/>
      <diagonal/>
    </border>
    <border>
      <left style="hair">
        <color auto="1"/>
      </left>
      <right/>
      <top/>
      <bottom/>
      <diagonal/>
    </border>
    <border>
      <left/>
      <right style="thin">
        <color theme="0" tint="-0.14993743705557422"/>
      </right>
      <top/>
      <bottom/>
      <diagonal/>
    </border>
    <border>
      <left style="thin">
        <color theme="0" tint="-0.14993743705557422"/>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double">
        <color auto="1"/>
      </bottom>
      <diagonal/>
    </border>
    <border>
      <left style="hair">
        <color indexed="64"/>
      </left>
      <right style="thin">
        <color indexed="64"/>
      </right>
      <top style="thin">
        <color indexed="64"/>
      </top>
      <bottom style="double">
        <color auto="1"/>
      </bottom>
      <diagonal/>
    </border>
    <border>
      <left/>
      <right/>
      <top style="double">
        <color auto="1"/>
      </top>
      <bottom/>
      <diagonal/>
    </border>
    <border>
      <left style="thin">
        <color theme="0" tint="-0.14996795556505021"/>
      </left>
      <right/>
      <top style="double">
        <color auto="1"/>
      </top>
      <bottom/>
      <diagonal/>
    </border>
    <border>
      <left/>
      <right style="thin">
        <color indexed="64"/>
      </right>
      <top/>
      <bottom style="thin">
        <color indexed="64"/>
      </bottom>
      <diagonal/>
    </border>
    <border>
      <left/>
      <right style="thin">
        <color theme="0"/>
      </right>
      <top style="thin">
        <color theme="0"/>
      </top>
      <bottom/>
      <diagonal/>
    </border>
    <border>
      <left/>
      <right/>
      <top style="dashed">
        <color indexed="64"/>
      </top>
      <bottom style="thin">
        <color indexed="64"/>
      </bottom>
      <diagonal/>
    </border>
    <border>
      <left/>
      <right/>
      <top style="thin">
        <color theme="1" tint="0.24994659260841701"/>
      </top>
      <bottom/>
      <diagonal/>
    </border>
    <border>
      <left/>
      <right style="dotted">
        <color auto="1"/>
      </right>
      <top/>
      <bottom/>
      <diagonal/>
    </border>
    <border>
      <left style="dotted">
        <color auto="1"/>
      </left>
      <right style="dotted">
        <color auto="1"/>
      </right>
      <top/>
      <bottom/>
      <diagonal/>
    </border>
    <border>
      <left style="dotted">
        <color auto="1"/>
      </left>
      <right/>
      <top/>
      <bottom/>
      <diagonal/>
    </border>
    <border>
      <left style="thin">
        <color indexed="64"/>
      </left>
      <right style="dotted">
        <color indexed="64"/>
      </right>
      <top/>
      <bottom/>
      <diagonal/>
    </border>
    <border>
      <left style="dotted">
        <color indexed="64"/>
      </left>
      <right style="thin">
        <color indexed="64"/>
      </right>
      <top/>
      <bottom/>
      <diagonal/>
    </border>
    <border>
      <left style="dotted">
        <color auto="1"/>
      </left>
      <right/>
      <top style="thin">
        <color indexed="64"/>
      </top>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auto="1"/>
      </left>
      <right style="thin">
        <color auto="1"/>
      </right>
      <top style="thin">
        <color auto="1"/>
      </top>
      <bottom style="double">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double">
        <color indexed="64"/>
      </left>
      <right style="thin">
        <color auto="1"/>
      </right>
      <top style="thin">
        <color indexed="64"/>
      </top>
      <bottom style="thin">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auto="1"/>
      </left>
      <right style="thin">
        <color auto="1"/>
      </right>
      <top style="double">
        <color auto="1"/>
      </top>
      <bottom style="thin">
        <color auto="1"/>
      </bottom>
      <diagonal/>
    </border>
    <border>
      <left style="thin">
        <color indexed="64"/>
      </left>
      <right style="double">
        <color indexed="64"/>
      </right>
      <top style="medium">
        <color indexed="64"/>
      </top>
      <bottom style="medium">
        <color indexed="64"/>
      </bottom>
      <diagonal/>
    </border>
    <border>
      <left/>
      <right style="thin">
        <color indexed="64"/>
      </right>
      <top style="double">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dotted">
        <color indexed="64"/>
      </right>
      <top/>
      <bottom style="thin">
        <color indexed="64"/>
      </bottom>
      <diagonal/>
    </border>
    <border>
      <left/>
      <right style="dotted">
        <color auto="1"/>
      </right>
      <top/>
      <bottom style="thin">
        <color indexed="64"/>
      </bottom>
      <diagonal/>
    </border>
    <border>
      <left style="dotted">
        <color auto="1"/>
      </left>
      <right/>
      <top/>
      <bottom style="thin">
        <color indexed="64"/>
      </bottom>
      <diagonal/>
    </border>
    <border diagonalUp="1">
      <left/>
      <right style="thin">
        <color indexed="64"/>
      </right>
      <top/>
      <bottom/>
      <diagonal style="thin">
        <color auto="1"/>
      </diagonal>
    </border>
    <border>
      <left/>
      <right style="double">
        <color auto="1"/>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hair">
        <color auto="1"/>
      </left>
      <right style="thin">
        <color auto="1"/>
      </right>
      <top style="thin">
        <color auto="1"/>
      </top>
      <bottom style="thin">
        <color auto="1"/>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auto="1"/>
      </left>
      <right style="hair">
        <color auto="1"/>
      </right>
      <top style="thin">
        <color auto="1"/>
      </top>
      <bottom style="thin">
        <color auto="1"/>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hair">
        <color indexed="64"/>
      </left>
      <right style="medium">
        <color indexed="64"/>
      </right>
      <top style="medium">
        <color indexed="64"/>
      </top>
      <bottom style="dotted">
        <color indexed="64"/>
      </bottom>
      <diagonal/>
    </border>
    <border>
      <left style="medium">
        <color indexed="64"/>
      </left>
      <right/>
      <top style="dashed">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hair">
        <color auto="1"/>
      </left>
      <right style="medium">
        <color indexed="64"/>
      </right>
      <top style="thin">
        <color auto="1"/>
      </top>
      <bottom style="thin">
        <color auto="1"/>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thin">
        <color indexed="64"/>
      </top>
      <bottom style="medium">
        <color indexed="64"/>
      </bottom>
      <diagonal/>
    </border>
    <border>
      <left style="thin">
        <color indexed="64"/>
      </left>
      <right style="hair">
        <color indexed="64"/>
      </right>
      <top style="medium">
        <color indexed="64"/>
      </top>
      <bottom style="dotted">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hair">
        <color indexed="64"/>
      </right>
      <top style="medium">
        <color indexed="64"/>
      </top>
      <bottom style="dotted">
        <color indexed="64"/>
      </bottom>
      <diagonal/>
    </border>
    <border>
      <left/>
      <right/>
      <top style="dotted">
        <color indexed="64"/>
      </top>
      <bottom style="thin">
        <color indexed="64"/>
      </bottom>
      <diagonal/>
    </border>
    <border>
      <left style="thin">
        <color auto="1"/>
      </left>
      <right style="thin">
        <color auto="1"/>
      </right>
      <top style="dotted">
        <color indexed="64"/>
      </top>
      <bottom style="thin">
        <color indexed="64"/>
      </bottom>
      <diagonal/>
    </border>
    <border>
      <left style="thin">
        <color auto="1"/>
      </left>
      <right style="thin">
        <color auto="1"/>
      </right>
      <top style="medium">
        <color indexed="64"/>
      </top>
      <bottom style="dotted">
        <color indexed="64"/>
      </bottom>
      <diagonal/>
    </border>
    <border>
      <left style="thin">
        <color indexed="64"/>
      </left>
      <right/>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bottom style="thin">
        <color indexed="64"/>
      </bottom>
      <diagonal/>
    </border>
    <border>
      <left style="thin">
        <color indexed="64"/>
      </left>
      <right style="thin">
        <color indexed="64"/>
      </right>
      <top style="medium">
        <color indexed="64"/>
      </top>
      <bottom/>
      <diagonal/>
    </border>
    <border>
      <left style="hair">
        <color indexed="64"/>
      </left>
      <right style="thin">
        <color indexed="64"/>
      </right>
      <top style="hair">
        <color indexed="64"/>
      </top>
      <bottom style="thin">
        <color auto="1"/>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double">
        <color auto="1"/>
      </bottom>
      <diagonal/>
    </border>
    <border>
      <left style="thin">
        <color theme="1" tint="0.24994659260841701"/>
      </left>
      <right/>
      <top style="thin">
        <color theme="1" tint="0.24994659260841701"/>
      </top>
      <bottom style="thin">
        <color indexed="64"/>
      </bottom>
      <diagonal/>
    </border>
    <border>
      <left/>
      <right style="thin">
        <color theme="1" tint="0.24994659260841701"/>
      </right>
      <top style="thin">
        <color theme="1" tint="0.24994659260841701"/>
      </top>
      <bottom style="thin">
        <color indexed="64"/>
      </bottom>
      <diagonal/>
    </border>
    <border>
      <left/>
      <right/>
      <top style="thin">
        <color theme="1" tint="0.24994659260841701"/>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hair">
        <color auto="1"/>
      </left>
      <right style="medium">
        <color indexed="64"/>
      </right>
      <top style="thin">
        <color auto="1"/>
      </top>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diagonal/>
    </border>
    <border>
      <left style="hair">
        <color auto="1"/>
      </left>
      <right style="medium">
        <color indexed="64"/>
      </right>
      <top/>
      <bottom style="medium">
        <color indexed="64"/>
      </bottom>
      <diagonal/>
    </border>
    <border>
      <left/>
      <right style="hair">
        <color indexed="64"/>
      </right>
      <top/>
      <bottom style="medium">
        <color indexed="64"/>
      </bottom>
      <diagonal/>
    </border>
    <border>
      <left style="thin">
        <color indexed="64"/>
      </left>
      <right/>
      <top style="hair">
        <color indexed="64"/>
      </top>
      <bottom style="hair">
        <color indexed="64"/>
      </bottom>
      <diagonal/>
    </border>
    <border>
      <left style="hair">
        <color auto="1"/>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auto="1"/>
      </left>
      <right style="double">
        <color auto="1"/>
      </right>
      <top style="thin">
        <color indexed="64"/>
      </top>
      <bottom style="thin">
        <color indexed="64"/>
      </bottom>
      <diagonal/>
    </border>
    <border>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bottom style="thin">
        <color auto="1"/>
      </bottom>
      <diagonal/>
    </border>
    <border>
      <left style="thin">
        <color auto="1"/>
      </left>
      <right style="medium">
        <color indexed="64"/>
      </right>
      <top style="thin">
        <color auto="1"/>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tted">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double">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hair">
        <color auto="1"/>
      </top>
      <bottom/>
      <diagonal/>
    </border>
    <border>
      <left style="thin">
        <color theme="0" tint="-0.34998626667073579"/>
      </left>
      <right/>
      <top style="hair">
        <color auto="1"/>
      </top>
      <bottom style="hair">
        <color auto="1"/>
      </bottom>
      <diagonal/>
    </border>
    <border>
      <left/>
      <right style="thin">
        <color theme="0" tint="-0.34998626667073579"/>
      </right>
      <top style="hair">
        <color auto="1"/>
      </top>
      <bottom style="hair">
        <color auto="1"/>
      </bottom>
      <diagonal/>
    </border>
    <border>
      <left style="medium">
        <color theme="0" tint="-0.34998626667073579"/>
      </left>
      <right/>
      <top style="medium">
        <color theme="0" tint="-0.34998626667073579"/>
      </top>
      <bottom style="hair">
        <color auto="1"/>
      </bottom>
      <diagonal/>
    </border>
    <border>
      <left/>
      <right style="thin">
        <color theme="0" tint="-0.34998626667073579"/>
      </right>
      <top style="medium">
        <color theme="0" tint="-0.34998626667073579"/>
      </top>
      <bottom style="hair">
        <color auto="1"/>
      </bottom>
      <diagonal/>
    </border>
    <border>
      <left/>
      <right/>
      <top style="medium">
        <color theme="0" tint="-0.34998626667073579"/>
      </top>
      <bottom style="hair">
        <color auto="1"/>
      </bottom>
      <diagonal/>
    </border>
    <border>
      <left/>
      <right style="medium">
        <color theme="0" tint="-0.34998626667073579"/>
      </right>
      <top style="medium">
        <color theme="0" tint="-0.34998626667073579"/>
      </top>
      <bottom style="hair">
        <color auto="1"/>
      </bottom>
      <diagonal/>
    </border>
    <border>
      <left style="medium">
        <color theme="0" tint="-0.34998626667073579"/>
      </left>
      <right/>
      <top style="hair">
        <color auto="1"/>
      </top>
      <bottom style="hair">
        <color auto="1"/>
      </bottom>
      <diagonal/>
    </border>
    <border>
      <left/>
      <right style="medium">
        <color theme="0" tint="-0.34998626667073579"/>
      </right>
      <top style="hair">
        <color auto="1"/>
      </top>
      <bottom style="hair">
        <color auto="1"/>
      </bottom>
      <diagonal/>
    </border>
    <border>
      <left style="medium">
        <color theme="0" tint="-0.34998626667073579"/>
      </left>
      <right/>
      <top/>
      <bottom style="medium">
        <color theme="0" tint="-0.34998626667073579"/>
      </bottom>
      <diagonal/>
    </border>
    <border>
      <left/>
      <right style="thin">
        <color theme="0" tint="-0.34998626667073579"/>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style="hair">
        <color auto="1"/>
      </top>
      <bottom style="hair">
        <color theme="0" tint="-0.34998626667073579"/>
      </bottom>
      <diagonal/>
    </border>
    <border>
      <left/>
      <right style="thin">
        <color theme="0" tint="-0.34998626667073579"/>
      </right>
      <top style="hair">
        <color auto="1"/>
      </top>
      <bottom style="hair">
        <color theme="0" tint="-0.34998626667073579"/>
      </bottom>
      <diagonal/>
    </border>
    <border>
      <left/>
      <right/>
      <top style="hair">
        <color auto="1"/>
      </top>
      <bottom style="hair">
        <color theme="0" tint="-0.34998626667073579"/>
      </bottom>
      <diagonal/>
    </border>
    <border>
      <left/>
      <right style="medium">
        <color theme="0" tint="-0.34998626667073579"/>
      </right>
      <top style="hair">
        <color auto="1"/>
      </top>
      <bottom style="hair">
        <color theme="0" tint="-0.34998626667073579"/>
      </bottom>
      <diagonal/>
    </border>
    <border>
      <left style="medium">
        <color indexed="64"/>
      </left>
      <right style="thin">
        <color indexed="64"/>
      </right>
      <top style="hair">
        <color indexed="64"/>
      </top>
      <bottom style="hair">
        <color indexed="64"/>
      </bottom>
      <diagonal/>
    </border>
    <border>
      <left style="hair">
        <color indexed="64"/>
      </left>
      <right style="dotted">
        <color indexed="64"/>
      </right>
      <top style="thin">
        <color indexed="64"/>
      </top>
      <bottom/>
      <diagonal/>
    </border>
    <border>
      <left style="hair">
        <color indexed="64"/>
      </left>
      <right/>
      <top style="hair">
        <color indexed="64"/>
      </top>
      <bottom style="dotted">
        <color indexed="64"/>
      </bottom>
      <diagonal/>
    </border>
    <border>
      <left style="dotted">
        <color indexed="64"/>
      </left>
      <right/>
      <top style="hair">
        <color indexed="64"/>
      </top>
      <bottom style="dotted">
        <color indexed="64"/>
      </bottom>
      <diagonal/>
    </border>
    <border>
      <left/>
      <right/>
      <top style="hair">
        <color indexed="64"/>
      </top>
      <bottom style="dotted">
        <color indexed="64"/>
      </bottom>
      <diagonal/>
    </border>
    <border>
      <left/>
      <right style="thin">
        <color indexed="64"/>
      </right>
      <top style="hair">
        <color indexed="64"/>
      </top>
      <bottom style="dotted">
        <color indexed="64"/>
      </bottom>
      <diagonal/>
    </border>
    <border>
      <left style="thin">
        <color auto="1"/>
      </left>
      <right style="thin">
        <color auto="1"/>
      </right>
      <top style="dotted">
        <color indexed="64"/>
      </top>
      <bottom/>
      <diagonal/>
    </border>
    <border>
      <left style="hair">
        <color indexed="64"/>
      </left>
      <right/>
      <top/>
      <bottom style="dotted">
        <color indexed="64"/>
      </bottom>
      <diagonal/>
    </border>
    <border>
      <left/>
      <right style="dotted">
        <color indexed="64"/>
      </right>
      <top style="thin">
        <color indexed="64"/>
      </top>
      <bottom style="hair">
        <color indexed="64"/>
      </bottom>
      <diagonal/>
    </border>
    <border>
      <left/>
      <right style="medium">
        <color indexed="64"/>
      </right>
      <top/>
      <bottom style="thin">
        <color indexed="64"/>
      </bottom>
      <diagonal/>
    </border>
    <border>
      <left style="thin">
        <color auto="1"/>
      </left>
      <right style="hair">
        <color indexed="64"/>
      </right>
      <top style="thin">
        <color auto="1"/>
      </top>
      <bottom style="dotted">
        <color auto="1"/>
      </bottom>
      <diagonal/>
    </border>
    <border>
      <left style="hair">
        <color indexed="64"/>
      </left>
      <right style="thin">
        <color indexed="64"/>
      </right>
      <top style="thin">
        <color auto="1"/>
      </top>
      <bottom style="dotted">
        <color auto="1"/>
      </bottom>
      <diagonal/>
    </border>
    <border>
      <left/>
      <right style="hair">
        <color indexed="64"/>
      </right>
      <top style="thin">
        <color auto="1"/>
      </top>
      <bottom style="dotted">
        <color auto="1"/>
      </bottom>
      <diagonal/>
    </border>
    <border>
      <left style="hair">
        <color indexed="64"/>
      </left>
      <right style="medium">
        <color indexed="64"/>
      </right>
      <top style="thin">
        <color auto="1"/>
      </top>
      <bottom style="dotted">
        <color auto="1"/>
      </bottom>
      <diagonal/>
    </border>
    <border>
      <left/>
      <right style="thin">
        <color auto="1"/>
      </right>
      <top style="thin">
        <color indexed="64"/>
      </top>
      <bottom style="double">
        <color indexed="64"/>
      </bottom>
      <diagonal/>
    </border>
    <border>
      <left style="thin">
        <color auto="1"/>
      </left>
      <right style="thin">
        <color theme="0"/>
      </right>
      <top style="thin">
        <color theme="0"/>
      </top>
      <bottom style="thin">
        <color theme="0"/>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tted">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hair">
        <color indexed="64"/>
      </top>
      <bottom style="thin">
        <color indexed="64"/>
      </bottom>
      <diagonal/>
    </border>
    <border>
      <left/>
      <right style="hair">
        <color indexed="64"/>
      </right>
      <top style="medium">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style="medium">
        <color indexed="64"/>
      </top>
      <bottom/>
      <diagonal/>
    </border>
  </borders>
  <cellStyleXfs count="21">
    <xf numFmtId="0" fontId="0"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0" fontId="5"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38" fontId="6" fillId="0" borderId="0" applyFont="0" applyFill="0" applyBorder="0" applyAlignment="0" applyProtection="0">
      <alignment vertical="center"/>
    </xf>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0" fontId="15" fillId="0" borderId="0"/>
    <xf numFmtId="0" fontId="4" fillId="0" borderId="0"/>
    <xf numFmtId="0" fontId="4" fillId="0" borderId="0"/>
    <xf numFmtId="9" fontId="2" fillId="0" borderId="0" applyFont="0" applyFill="0" applyBorder="0" applyAlignment="0" applyProtection="0">
      <alignment vertical="center"/>
    </xf>
    <xf numFmtId="0" fontId="42" fillId="0" borderId="0">
      <alignment vertical="center"/>
    </xf>
    <xf numFmtId="0" fontId="82" fillId="0" borderId="0"/>
    <xf numFmtId="0" fontId="65" fillId="0" borderId="0">
      <alignment vertical="center"/>
    </xf>
    <xf numFmtId="0" fontId="228" fillId="0" borderId="0" applyNumberFormat="0" applyFill="0" applyBorder="0" applyAlignment="0" applyProtection="0">
      <alignment vertical="center"/>
    </xf>
  </cellStyleXfs>
  <cellXfs count="2236">
    <xf numFmtId="0" fontId="0" fillId="0" borderId="0" xfId="0">
      <alignment vertical="center"/>
    </xf>
    <xf numFmtId="0" fontId="9" fillId="0" borderId="0" xfId="1" applyFont="1">
      <alignment vertical="center"/>
    </xf>
    <xf numFmtId="0" fontId="8" fillId="0" borderId="0" xfId="1" applyFont="1" applyAlignment="1">
      <alignment horizontal="left" vertical="center"/>
    </xf>
    <xf numFmtId="0" fontId="10" fillId="0" borderId="0" xfId="1" applyFont="1">
      <alignment vertical="center"/>
    </xf>
    <xf numFmtId="0" fontId="10" fillId="0" borderId="0" xfId="1" applyFont="1" applyAlignment="1">
      <alignment horizontal="left" vertical="center"/>
    </xf>
    <xf numFmtId="0" fontId="9" fillId="0" borderId="0" xfId="1" applyFont="1" applyProtection="1">
      <alignment vertical="center"/>
      <protection locked="0"/>
    </xf>
    <xf numFmtId="0" fontId="16" fillId="0" borderId="0" xfId="1" applyFont="1">
      <alignment vertical="center"/>
    </xf>
    <xf numFmtId="0" fontId="4" fillId="0" borderId="0" xfId="3"/>
    <xf numFmtId="0" fontId="16" fillId="0" borderId="0" xfId="1" applyFont="1" applyAlignment="1">
      <alignment horizontal="center" vertical="center"/>
    </xf>
    <xf numFmtId="178" fontId="16" fillId="0" borderId="0" xfId="10" applyNumberFormat="1" applyFont="1" applyFill="1" applyBorder="1" applyAlignment="1" applyProtection="1">
      <alignment horizontal="right" vertical="center"/>
    </xf>
    <xf numFmtId="178" fontId="16" fillId="0" borderId="0" xfId="1" applyNumberFormat="1" applyFont="1" applyAlignment="1">
      <alignment horizontal="right" vertical="center"/>
    </xf>
    <xf numFmtId="0" fontId="21" fillId="2" borderId="46" xfId="0" applyFont="1" applyFill="1" applyBorder="1" applyAlignment="1">
      <alignment horizontal="center" vertical="center" wrapText="1"/>
    </xf>
    <xf numFmtId="0" fontId="21" fillId="0" borderId="37" xfId="0" applyFont="1" applyBorder="1" applyAlignment="1">
      <alignment horizontal="center" vertical="center" wrapText="1"/>
    </xf>
    <xf numFmtId="0" fontId="21" fillId="0" borderId="37" xfId="0" applyFont="1" applyBorder="1" applyAlignment="1">
      <alignment horizontal="center" vertical="center"/>
    </xf>
    <xf numFmtId="0" fontId="21" fillId="0" borderId="0" xfId="0" applyFont="1" applyAlignment="1">
      <alignment horizontal="center" vertical="center"/>
    </xf>
    <xf numFmtId="0" fontId="8" fillId="0" borderId="0" xfId="1" applyFont="1" applyAlignment="1">
      <alignment horizontal="center" vertical="center"/>
    </xf>
    <xf numFmtId="176" fontId="27" fillId="0" borderId="0" xfId="1" applyNumberFormat="1" applyFont="1">
      <alignment vertical="center"/>
    </xf>
    <xf numFmtId="0" fontId="27" fillId="0" borderId="0" xfId="1" applyFont="1">
      <alignment vertical="center"/>
    </xf>
    <xf numFmtId="0" fontId="29" fillId="0" borderId="0" xfId="0" applyFont="1" applyAlignment="1">
      <alignment horizontal="center" vertical="center"/>
    </xf>
    <xf numFmtId="0" fontId="29" fillId="0" borderId="0" xfId="0" applyFont="1">
      <alignment vertical="center"/>
    </xf>
    <xf numFmtId="0" fontId="31" fillId="0" borderId="0" xfId="0" applyFont="1">
      <alignment vertical="center"/>
    </xf>
    <xf numFmtId="0" fontId="32" fillId="0" borderId="0" xfId="0" applyFont="1">
      <alignment vertical="center"/>
    </xf>
    <xf numFmtId="0" fontId="34" fillId="0" borderId="0" xfId="0" applyFont="1" applyAlignment="1">
      <alignment horizontal="center" vertical="center"/>
    </xf>
    <xf numFmtId="0" fontId="34" fillId="0" borderId="0" xfId="0" applyFont="1" applyAlignment="1">
      <alignment horizontal="left" vertical="center"/>
    </xf>
    <xf numFmtId="0" fontId="30" fillId="0" borderId="0" xfId="0" applyFont="1">
      <alignment vertical="center"/>
    </xf>
    <xf numFmtId="0" fontId="37" fillId="0" borderId="0" xfId="0" applyFont="1">
      <alignment vertical="center"/>
    </xf>
    <xf numFmtId="0" fontId="40" fillId="0" borderId="0" xfId="0" applyFont="1">
      <alignment vertical="center"/>
    </xf>
    <xf numFmtId="0" fontId="40" fillId="0" borderId="0" xfId="0" applyFont="1" applyAlignment="1">
      <alignment vertical="top" wrapText="1"/>
    </xf>
    <xf numFmtId="0" fontId="0" fillId="0" borderId="0" xfId="0" applyAlignment="1">
      <alignment horizontal="left" vertical="center"/>
    </xf>
    <xf numFmtId="0" fontId="43" fillId="0" borderId="0" xfId="0" applyFont="1" applyAlignment="1" applyProtection="1">
      <alignment horizontal="left" vertical="center" wrapText="1"/>
      <protection locked="0"/>
    </xf>
    <xf numFmtId="0" fontId="16" fillId="0" borderId="0" xfId="1" applyFont="1" applyAlignment="1">
      <alignment horizontal="right" vertical="center"/>
    </xf>
    <xf numFmtId="0" fontId="59" fillId="0" borderId="0" xfId="1" applyFont="1" applyAlignment="1">
      <alignment horizontal="right" vertical="center"/>
    </xf>
    <xf numFmtId="0" fontId="21" fillId="2" borderId="5" xfId="0" applyFont="1" applyFill="1" applyBorder="1" applyAlignment="1">
      <alignment horizontal="center" vertical="center" wrapText="1"/>
    </xf>
    <xf numFmtId="0" fontId="21" fillId="0" borderId="19" xfId="0" applyFont="1" applyBorder="1" applyAlignment="1">
      <alignment horizontal="center" vertical="center" wrapText="1"/>
    </xf>
    <xf numFmtId="49" fontId="40" fillId="0" borderId="0" xfId="13" applyNumberFormat="1" applyFont="1" applyAlignment="1">
      <alignment horizontal="center" vertical="center"/>
    </xf>
    <xf numFmtId="0" fontId="40" fillId="0" borderId="0" xfId="13" applyFont="1"/>
    <xf numFmtId="0" fontId="40" fillId="0" borderId="0" xfId="13" applyFont="1" applyAlignment="1">
      <alignment vertical="center"/>
    </xf>
    <xf numFmtId="0" fontId="40" fillId="0" borderId="0" xfId="13" applyFont="1" applyAlignment="1">
      <alignment horizontal="left" vertical="center" wrapText="1"/>
    </xf>
    <xf numFmtId="0" fontId="29" fillId="2" borderId="9" xfId="0" applyFont="1" applyFill="1" applyBorder="1" applyAlignment="1">
      <alignment horizontal="center" vertical="center"/>
    </xf>
    <xf numFmtId="0" fontId="55" fillId="0" borderId="0" xfId="1" applyFont="1">
      <alignment vertical="center"/>
    </xf>
    <xf numFmtId="38" fontId="30" fillId="0" borderId="0" xfId="11" applyFont="1" applyAlignment="1" applyProtection="1">
      <alignment horizontal="center" vertical="center"/>
    </xf>
    <xf numFmtId="38" fontId="30" fillId="0" borderId="0" xfId="11" applyFont="1" applyAlignment="1" applyProtection="1">
      <alignment horizontal="left" vertical="center"/>
    </xf>
    <xf numFmtId="14" fontId="30" fillId="0" borderId="0" xfId="11" applyNumberFormat="1" applyFont="1" applyAlignment="1" applyProtection="1">
      <alignment horizontal="center" vertical="center"/>
    </xf>
    <xf numFmtId="0" fontId="19" fillId="0" borderId="0" xfId="0" applyFont="1" applyAlignment="1">
      <alignment horizontal="center" vertical="center"/>
    </xf>
    <xf numFmtId="0" fontId="49" fillId="0" borderId="1" xfId="0" applyFont="1" applyBorder="1" applyAlignment="1" applyProtection="1">
      <alignment horizontal="right" vertical="center" wrapText="1"/>
      <protection locked="0"/>
    </xf>
    <xf numFmtId="0" fontId="49" fillId="0" borderId="0" xfId="0" applyFont="1" applyAlignment="1" applyProtection="1">
      <alignment horizontal="right" vertical="center" wrapText="1"/>
      <protection locked="0"/>
    </xf>
    <xf numFmtId="0" fontId="65" fillId="0" borderId="0" xfId="0" applyFont="1">
      <alignment vertical="center"/>
    </xf>
    <xf numFmtId="0" fontId="40" fillId="0" borderId="0" xfId="13" applyFont="1" applyAlignment="1">
      <alignment horizontal="left" vertical="center" shrinkToFit="1"/>
    </xf>
    <xf numFmtId="49" fontId="40" fillId="0" borderId="0" xfId="13" applyNumberFormat="1" applyFont="1" applyAlignment="1">
      <alignment horizontal="left" vertical="center" shrinkToFit="1"/>
    </xf>
    <xf numFmtId="0" fontId="40" fillId="0" borderId="0" xfId="13" applyFont="1" applyAlignment="1">
      <alignment horizontal="center" vertical="center"/>
    </xf>
    <xf numFmtId="0" fontId="40" fillId="0" borderId="0" xfId="13" applyFont="1" applyAlignment="1">
      <alignment horizontal="center" vertical="center" shrinkToFit="1"/>
    </xf>
    <xf numFmtId="14" fontId="9" fillId="0" borderId="0" xfId="1" applyNumberFormat="1" applyFont="1">
      <alignment vertical="center"/>
    </xf>
    <xf numFmtId="38" fontId="9" fillId="0" borderId="0" xfId="1" applyNumberFormat="1" applyFont="1">
      <alignment vertical="center"/>
    </xf>
    <xf numFmtId="0" fontId="39" fillId="0" borderId="0" xfId="0" applyFont="1">
      <alignment vertical="center"/>
    </xf>
    <xf numFmtId="0" fontId="22" fillId="2" borderId="64"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22" fillId="2" borderId="64" xfId="0" applyFont="1" applyFill="1" applyBorder="1" applyAlignment="1">
      <alignment horizontal="center" vertical="center" wrapText="1"/>
    </xf>
    <xf numFmtId="14" fontId="22" fillId="10" borderId="14" xfId="0" applyNumberFormat="1" applyFont="1" applyFill="1" applyBorder="1" applyAlignment="1">
      <alignment horizontal="center" vertical="center"/>
    </xf>
    <xf numFmtId="0" fontId="22" fillId="10" borderId="14" xfId="0" applyFont="1" applyFill="1" applyBorder="1" applyAlignment="1">
      <alignment horizontal="center" vertical="center"/>
    </xf>
    <xf numFmtId="14" fontId="22" fillId="3" borderId="9" xfId="0" applyNumberFormat="1" applyFont="1" applyFill="1" applyBorder="1" applyAlignment="1">
      <alignment horizontal="center" vertical="center"/>
    </xf>
    <xf numFmtId="0" fontId="22" fillId="3" borderId="9" xfId="0" applyFont="1" applyFill="1" applyBorder="1" applyAlignment="1">
      <alignment horizontal="center" vertical="center"/>
    </xf>
    <xf numFmtId="14" fontId="22" fillId="10" borderId="9" xfId="0" applyNumberFormat="1" applyFont="1" applyFill="1" applyBorder="1" applyAlignment="1">
      <alignment horizontal="center" vertical="center"/>
    </xf>
    <xf numFmtId="0" fontId="22" fillId="10" borderId="9" xfId="0" applyFont="1" applyFill="1" applyBorder="1" applyAlignment="1">
      <alignment horizontal="center" vertical="center"/>
    </xf>
    <xf numFmtId="38" fontId="22" fillId="10" borderId="14" xfId="11" applyFont="1" applyFill="1" applyBorder="1" applyAlignment="1">
      <alignment vertical="center"/>
    </xf>
    <xf numFmtId="38" fontId="22" fillId="3" borderId="9" xfId="11" applyFont="1" applyFill="1" applyBorder="1" applyAlignment="1">
      <alignment vertical="center"/>
    </xf>
    <xf numFmtId="38" fontId="22" fillId="10" borderId="9" xfId="11" applyFont="1" applyFill="1" applyBorder="1" applyAlignment="1">
      <alignment vertical="center"/>
    </xf>
    <xf numFmtId="38" fontId="26" fillId="0" borderId="0" xfId="11" applyFont="1" applyAlignment="1" applyProtection="1">
      <alignment vertical="center"/>
    </xf>
    <xf numFmtId="38" fontId="42" fillId="0" borderId="0" xfId="11" applyFont="1" applyAlignment="1" applyProtection="1">
      <alignment vertical="center"/>
    </xf>
    <xf numFmtId="38" fontId="10" fillId="0" borderId="0" xfId="11" applyFont="1" applyProtection="1">
      <alignment vertical="center"/>
    </xf>
    <xf numFmtId="0" fontId="54" fillId="0" borderId="0" xfId="0" applyFont="1">
      <alignment vertical="center"/>
    </xf>
    <xf numFmtId="0" fontId="83" fillId="0" borderId="0" xfId="18" applyFont="1" applyAlignment="1">
      <alignment horizontal="center" vertical="center"/>
    </xf>
    <xf numFmtId="0" fontId="86" fillId="0" borderId="0" xfId="18" applyFont="1" applyAlignment="1">
      <alignment vertical="center"/>
    </xf>
    <xf numFmtId="0" fontId="86" fillId="0" borderId="0" xfId="18" applyFont="1" applyAlignment="1">
      <alignment vertical="center" wrapText="1"/>
    </xf>
    <xf numFmtId="0" fontId="86" fillId="0" borderId="0" xfId="18" applyFont="1" applyAlignment="1">
      <alignment horizontal="right" vertical="center"/>
    </xf>
    <xf numFmtId="0" fontId="87" fillId="0" borderId="0" xfId="18" applyFont="1" applyAlignment="1">
      <alignment vertical="center"/>
    </xf>
    <xf numFmtId="0" fontId="83" fillId="0" borderId="0" xfId="18" applyFont="1" applyAlignment="1">
      <alignment vertical="center"/>
    </xf>
    <xf numFmtId="0" fontId="88" fillId="0" borderId="0" xfId="18" applyFont="1" applyAlignment="1">
      <alignment vertical="center" wrapText="1"/>
    </xf>
    <xf numFmtId="0" fontId="89" fillId="0" borderId="0" xfId="18" applyFont="1" applyAlignment="1">
      <alignment horizontal="center" vertical="center"/>
    </xf>
    <xf numFmtId="0" fontId="83" fillId="0" borderId="0" xfId="18" applyFont="1" applyAlignment="1">
      <alignment horizontal="left" vertical="center"/>
    </xf>
    <xf numFmtId="0" fontId="27" fillId="0" borderId="0" xfId="18" applyFont="1" applyAlignment="1">
      <alignment vertical="center" wrapText="1"/>
    </xf>
    <xf numFmtId="0" fontId="27" fillId="0" borderId="0" xfId="18" applyFont="1" applyAlignment="1">
      <alignment horizontal="right" vertical="center"/>
    </xf>
    <xf numFmtId="0" fontId="86" fillId="0" borderId="0" xfId="18" applyFont="1" applyAlignment="1">
      <alignment horizontal="center" vertical="center" wrapText="1"/>
    </xf>
    <xf numFmtId="0" fontId="27" fillId="0" borderId="0" xfId="18" applyFont="1" applyAlignment="1">
      <alignment horizontal="center" vertical="center" wrapText="1"/>
    </xf>
    <xf numFmtId="0" fontId="91" fillId="0" borderId="0" xfId="18" applyFont="1" applyAlignment="1">
      <alignment vertical="center"/>
    </xf>
    <xf numFmtId="0" fontId="86" fillId="0" borderId="0" xfId="18" applyFont="1" applyAlignment="1">
      <alignment horizontal="center" vertical="center" shrinkToFit="1"/>
    </xf>
    <xf numFmtId="0" fontId="90" fillId="0" borderId="0" xfId="18" applyFont="1" applyAlignment="1">
      <alignment horizontal="center" vertical="center" wrapText="1"/>
    </xf>
    <xf numFmtId="0" fontId="92" fillId="0" borderId="0" xfId="18" applyFont="1" applyAlignment="1">
      <alignment horizontal="center" vertical="center"/>
    </xf>
    <xf numFmtId="0" fontId="93" fillId="0" borderId="0" xfId="18" applyFont="1" applyAlignment="1">
      <alignment vertical="center"/>
    </xf>
    <xf numFmtId="0" fontId="27" fillId="0" borderId="0" xfId="18" applyFont="1" applyAlignment="1">
      <alignment horizontal="center" vertical="center"/>
    </xf>
    <xf numFmtId="0" fontId="94" fillId="0" borderId="0" xfId="18" applyFont="1" applyAlignment="1">
      <alignment vertical="center"/>
    </xf>
    <xf numFmtId="0" fontId="87" fillId="0" borderId="0" xfId="18" applyFont="1" applyAlignment="1">
      <alignment vertical="center" wrapText="1"/>
    </xf>
    <xf numFmtId="0" fontId="87" fillId="0" borderId="0" xfId="18" applyFont="1" applyAlignment="1">
      <alignment horizontal="right" vertical="center"/>
    </xf>
    <xf numFmtId="0" fontId="27" fillId="0" borderId="0" xfId="18" applyFont="1" applyAlignment="1">
      <alignment horizontal="center" vertical="center" shrinkToFit="1"/>
    </xf>
    <xf numFmtId="0" fontId="27" fillId="0" borderId="0" xfId="18" applyFont="1" applyAlignment="1">
      <alignment horizontal="center" vertical="center" wrapText="1" shrinkToFit="1"/>
    </xf>
    <xf numFmtId="0" fontId="86" fillId="0" borderId="0" xfId="18" applyFont="1" applyAlignment="1">
      <alignment horizontal="right" vertical="center" wrapText="1"/>
    </xf>
    <xf numFmtId="0" fontId="85" fillId="0" borderId="0" xfId="18" applyFont="1" applyAlignment="1">
      <alignment vertical="center"/>
    </xf>
    <xf numFmtId="0" fontId="43" fillId="0" borderId="12" xfId="0" quotePrefix="1" applyFont="1" applyBorder="1" applyAlignment="1" applyProtection="1">
      <alignment horizontal="center" vertical="center"/>
      <protection locked="0"/>
    </xf>
    <xf numFmtId="190" fontId="43" fillId="0" borderId="0" xfId="0" applyNumberFormat="1" applyFont="1" applyAlignment="1" applyProtection="1">
      <alignment horizontal="left" vertical="center" wrapText="1"/>
      <protection locked="0"/>
    </xf>
    <xf numFmtId="0" fontId="43" fillId="0" borderId="4" xfId="0" applyFont="1" applyBorder="1" applyAlignment="1" applyProtection="1">
      <alignment horizontal="left" vertical="center" wrapText="1"/>
      <protection locked="0"/>
    </xf>
    <xf numFmtId="0" fontId="43" fillId="0" borderId="12" xfId="0" applyFont="1" applyBorder="1" applyAlignment="1" applyProtection="1">
      <alignment horizontal="center" vertical="center" wrapText="1"/>
      <protection locked="0"/>
    </xf>
    <xf numFmtId="0" fontId="8" fillId="0" borderId="0" xfId="1" applyFont="1" applyProtection="1">
      <alignment vertical="center"/>
    </xf>
    <xf numFmtId="0" fontId="16" fillId="0" borderId="0" xfId="1" applyFont="1" applyProtection="1">
      <alignment vertical="center"/>
    </xf>
    <xf numFmtId="0" fontId="16" fillId="0" borderId="0" xfId="1" applyFont="1" applyAlignment="1" applyProtection="1">
      <alignment horizontal="right" vertical="center"/>
    </xf>
    <xf numFmtId="0" fontId="9" fillId="0" borderId="0" xfId="1" applyFont="1" applyProtection="1">
      <alignment vertical="center"/>
    </xf>
    <xf numFmtId="0" fontId="14" fillId="2" borderId="79" xfId="1" applyFont="1" applyFill="1" applyBorder="1" applyAlignment="1" applyProtection="1">
      <alignment horizontal="center" vertical="center" wrapText="1"/>
    </xf>
    <xf numFmtId="0" fontId="10" fillId="0" borderId="0" xfId="1" applyFont="1" applyProtection="1">
      <alignment vertical="center"/>
    </xf>
    <xf numFmtId="0" fontId="82" fillId="0" borderId="0" xfId="18" applyFont="1" applyAlignment="1">
      <alignment vertical="center"/>
    </xf>
    <xf numFmtId="0" fontId="19" fillId="0" borderId="0" xfId="1" applyFont="1" applyAlignment="1" applyProtection="1">
      <alignment horizontal="right" vertical="center"/>
    </xf>
    <xf numFmtId="0" fontId="97" fillId="0" borderId="0" xfId="1" applyFont="1" applyProtection="1">
      <alignment vertical="center"/>
    </xf>
    <xf numFmtId="0" fontId="31" fillId="0" borderId="0" xfId="0" applyFont="1" applyFill="1">
      <alignment vertical="center"/>
    </xf>
    <xf numFmtId="0" fontId="29" fillId="0" borderId="0" xfId="0" applyFont="1" applyAlignment="1">
      <alignment vertical="center" wrapText="1"/>
    </xf>
    <xf numFmtId="0" fontId="43" fillId="0" borderId="1" xfId="0" applyFont="1" applyBorder="1" applyAlignment="1" applyProtection="1">
      <alignment horizontal="center" vertical="center" wrapText="1"/>
      <protection locked="0"/>
    </xf>
    <xf numFmtId="0" fontId="43" fillId="0" borderId="1" xfId="0" quotePrefix="1" applyFont="1" applyBorder="1" applyAlignment="1" applyProtection="1">
      <alignment horizontal="center" vertical="center"/>
      <protection locked="0"/>
    </xf>
    <xf numFmtId="0" fontId="99" fillId="0" borderId="0" xfId="0" applyFont="1" applyAlignment="1">
      <alignment horizontal="left" vertical="center" wrapText="1" indent="1"/>
    </xf>
    <xf numFmtId="0" fontId="37" fillId="0" borderId="0" xfId="0" applyFont="1" applyAlignment="1">
      <alignment horizontal="left" vertical="center"/>
    </xf>
    <xf numFmtId="0" fontId="98" fillId="0" borderId="0" xfId="0" applyFont="1" applyAlignment="1">
      <alignment horizontal="left" vertical="center" wrapText="1"/>
    </xf>
    <xf numFmtId="0" fontId="62" fillId="0" borderId="0" xfId="0" applyFont="1" applyAlignment="1">
      <alignment vertical="center"/>
    </xf>
    <xf numFmtId="0" fontId="99" fillId="0" borderId="0" xfId="0" applyFont="1" applyFill="1" applyAlignment="1">
      <alignment horizontal="left" vertical="center" wrapText="1" indent="1"/>
    </xf>
    <xf numFmtId="0" fontId="40" fillId="0" borderId="0" xfId="0" applyFont="1" applyFill="1">
      <alignment vertical="center"/>
    </xf>
    <xf numFmtId="0" fontId="40" fillId="0" borderId="0" xfId="0" applyFont="1" applyAlignment="1">
      <alignment vertical="center"/>
    </xf>
    <xf numFmtId="0" fontId="31" fillId="0" borderId="0" xfId="0" applyFont="1" applyAlignment="1">
      <alignment vertical="center"/>
    </xf>
    <xf numFmtId="0" fontId="99" fillId="0" borderId="0" xfId="0" applyFont="1" applyAlignment="1">
      <alignment horizontal="left" vertical="center" wrapText="1"/>
    </xf>
    <xf numFmtId="0" fontId="100" fillId="0" borderId="0" xfId="0" applyFont="1" applyAlignment="1">
      <alignment horizontal="left" vertical="center" wrapText="1" indent="1"/>
    </xf>
    <xf numFmtId="0" fontId="40" fillId="6" borderId="142" xfId="0" applyFont="1" applyFill="1" applyBorder="1" applyAlignment="1">
      <alignment horizontal="center" vertical="center"/>
    </xf>
    <xf numFmtId="0" fontId="40" fillId="6" borderId="143" xfId="0" applyFont="1" applyFill="1" applyBorder="1" applyAlignment="1">
      <alignment horizontal="center" vertical="center"/>
    </xf>
    <xf numFmtId="0" fontId="64" fillId="0" borderId="0" xfId="0" applyFont="1" applyAlignment="1">
      <alignment vertical="center"/>
    </xf>
    <xf numFmtId="0" fontId="37" fillId="0" borderId="0" xfId="0" applyFont="1" applyAlignment="1"/>
    <xf numFmtId="0" fontId="40" fillId="2" borderId="9" xfId="0" applyFont="1" applyFill="1" applyBorder="1" applyAlignment="1">
      <alignment horizontal="center" vertical="center"/>
    </xf>
    <xf numFmtId="0" fontId="29" fillId="0" borderId="0" xfId="0" applyFont="1" applyAlignment="1">
      <alignment vertical="center"/>
    </xf>
    <xf numFmtId="0" fontId="22" fillId="0" borderId="0" xfId="0" applyFont="1" applyBorder="1" applyAlignment="1">
      <alignment horizontal="left" vertical="center" wrapText="1"/>
    </xf>
    <xf numFmtId="0" fontId="29" fillId="0" borderId="0" xfId="0" applyFont="1" applyBorder="1">
      <alignment vertical="center"/>
    </xf>
    <xf numFmtId="0" fontId="29" fillId="0" borderId="0" xfId="0" applyFont="1" applyFill="1" applyBorder="1">
      <alignment vertical="center"/>
    </xf>
    <xf numFmtId="0" fontId="43" fillId="0" borderId="12" xfId="0" quotePrefix="1" applyFont="1" applyFill="1" applyBorder="1" applyAlignment="1" applyProtection="1">
      <alignment horizontal="center" vertical="center"/>
      <protection locked="0"/>
    </xf>
    <xf numFmtId="0" fontId="43" fillId="0" borderId="12" xfId="0" applyFont="1" applyFill="1" applyBorder="1" applyAlignment="1" applyProtection="1">
      <alignment horizontal="center" vertical="center" wrapText="1"/>
      <protection locked="0"/>
    </xf>
    <xf numFmtId="0" fontId="43" fillId="0" borderId="1" xfId="0" quotePrefix="1" applyFont="1" applyFill="1" applyBorder="1" applyAlignment="1" applyProtection="1">
      <alignment horizontal="center" vertical="center"/>
      <protection locked="0"/>
    </xf>
    <xf numFmtId="0" fontId="43" fillId="0" borderId="1" xfId="0" applyFont="1" applyFill="1" applyBorder="1" applyAlignment="1" applyProtection="1">
      <alignment horizontal="center" vertical="center" wrapText="1"/>
      <protection locked="0"/>
    </xf>
    <xf numFmtId="0" fontId="45" fillId="7" borderId="153" xfId="0" applyFont="1" applyFill="1" applyBorder="1" applyAlignment="1">
      <alignment horizontal="left" vertical="center" wrapText="1"/>
    </xf>
    <xf numFmtId="0" fontId="45" fillId="4" borderId="62" xfId="0" applyFont="1" applyFill="1" applyBorder="1" applyAlignment="1">
      <alignment horizontal="center" vertical="center" wrapText="1"/>
    </xf>
    <xf numFmtId="0" fontId="45" fillId="4" borderId="60" xfId="0" applyFont="1" applyFill="1" applyBorder="1" applyAlignment="1">
      <alignment horizontal="left" vertical="center" wrapText="1"/>
    </xf>
    <xf numFmtId="0" fontId="45" fillId="4" borderId="62" xfId="0" applyFont="1" applyFill="1" applyBorder="1" applyAlignment="1">
      <alignment horizontal="center" vertical="center"/>
    </xf>
    <xf numFmtId="0" fontId="45" fillId="4" borderId="18" xfId="0" applyFont="1" applyFill="1" applyBorder="1" applyAlignment="1">
      <alignment vertical="center"/>
    </xf>
    <xf numFmtId="0" fontId="38" fillId="0" borderId="0" xfId="0" applyFont="1" applyAlignment="1" applyProtection="1">
      <alignment vertical="center"/>
    </xf>
    <xf numFmtId="0" fontId="65" fillId="0" borderId="0" xfId="0" applyFont="1" applyAlignment="1">
      <alignment horizontal="left" vertical="center" wrapText="1"/>
    </xf>
    <xf numFmtId="0" fontId="54" fillId="0" borderId="0" xfId="0" applyFont="1" applyBorder="1">
      <alignment vertical="center"/>
    </xf>
    <xf numFmtId="0" fontId="54" fillId="0" borderId="0" xfId="0" applyFont="1" applyBorder="1" applyAlignment="1">
      <alignment horizontal="left" vertical="center" wrapText="1"/>
    </xf>
    <xf numFmtId="0" fontId="40" fillId="0" borderId="0" xfId="0" applyFont="1" applyAlignment="1" applyProtection="1">
      <alignment vertical="center"/>
    </xf>
    <xf numFmtId="0" fontId="0" fillId="0" borderId="0" xfId="0" applyBorder="1">
      <alignment vertical="center"/>
    </xf>
    <xf numFmtId="0" fontId="43" fillId="0" borderId="9" xfId="0" quotePrefix="1" applyFont="1" applyFill="1" applyBorder="1" applyAlignment="1" applyProtection="1">
      <alignment horizontal="center" vertical="center"/>
      <protection locked="0"/>
    </xf>
    <xf numFmtId="0" fontId="0" fillId="0" borderId="0" xfId="0" applyNumberFormat="1" applyAlignment="1">
      <alignment vertical="center"/>
    </xf>
    <xf numFmtId="0" fontId="29" fillId="7" borderId="9" xfId="0" applyNumberFormat="1" applyFont="1" applyFill="1" applyBorder="1" applyAlignment="1">
      <alignment horizontal="center" vertical="center" shrinkToFit="1"/>
    </xf>
    <xf numFmtId="0" fontId="0" fillId="0" borderId="0" xfId="0" applyNumberFormat="1" applyAlignment="1">
      <alignment vertical="center" wrapText="1"/>
    </xf>
    <xf numFmtId="0" fontId="52" fillId="0" borderId="0" xfId="0" applyFont="1" applyFill="1" applyBorder="1" applyAlignment="1" applyProtection="1">
      <alignment vertical="center"/>
    </xf>
    <xf numFmtId="0" fontId="49" fillId="0" borderId="4" xfId="0" applyFont="1" applyFill="1" applyBorder="1" applyAlignment="1" applyProtection="1">
      <alignment vertical="center" wrapText="1"/>
    </xf>
    <xf numFmtId="0" fontId="49" fillId="0" borderId="4" xfId="0" applyFont="1" applyFill="1" applyBorder="1" applyAlignment="1" applyProtection="1">
      <alignment horizontal="center" vertical="center" wrapText="1"/>
    </xf>
    <xf numFmtId="0" fontId="29" fillId="0" borderId="0" xfId="0" applyFont="1" applyFill="1">
      <alignment vertical="center"/>
    </xf>
    <xf numFmtId="0" fontId="69" fillId="8" borderId="0" xfId="0" applyFont="1" applyFill="1" applyBorder="1" applyAlignment="1" applyProtection="1">
      <alignment vertical="center" wrapText="1"/>
    </xf>
    <xf numFmtId="0" fontId="70" fillId="0" borderId="0" xfId="0" applyFont="1">
      <alignment vertical="center"/>
    </xf>
    <xf numFmtId="0" fontId="70" fillId="0" borderId="0" xfId="0" applyFont="1" applyBorder="1">
      <alignment vertical="center"/>
    </xf>
    <xf numFmtId="0" fontId="86" fillId="0" borderId="0" xfId="18" applyFont="1" applyAlignment="1">
      <alignment horizontal="center" vertical="center"/>
    </xf>
    <xf numFmtId="0" fontId="86" fillId="0" borderId="0" xfId="18" applyFont="1" applyAlignment="1">
      <alignment horizontal="left" vertical="center" wrapText="1"/>
    </xf>
    <xf numFmtId="0" fontId="84" fillId="0" borderId="0" xfId="18" applyFont="1" applyAlignment="1">
      <alignment horizontal="left" vertical="center"/>
    </xf>
    <xf numFmtId="0" fontId="88" fillId="0" borderId="0" xfId="18" applyFont="1" applyAlignment="1">
      <alignment horizontal="left" vertical="center" wrapText="1"/>
    </xf>
    <xf numFmtId="0" fontId="27" fillId="0" borderId="0" xfId="18" applyFont="1" applyAlignment="1">
      <alignment horizontal="left" vertical="center" wrapText="1"/>
    </xf>
    <xf numFmtId="0" fontId="62" fillId="0" borderId="21" xfId="0" applyFont="1" applyBorder="1" applyAlignment="1">
      <alignment vertical="center"/>
    </xf>
    <xf numFmtId="0" fontId="64" fillId="0" borderId="0" xfId="0" applyFont="1" applyBorder="1" applyAlignment="1">
      <alignment vertical="center"/>
    </xf>
    <xf numFmtId="0" fontId="62" fillId="0" borderId="0" xfId="0" applyFont="1" applyBorder="1" applyAlignment="1">
      <alignment vertical="center"/>
    </xf>
    <xf numFmtId="0" fontId="31" fillId="0" borderId="0" xfId="0" applyFont="1" applyFill="1" applyBorder="1">
      <alignment vertical="center"/>
    </xf>
    <xf numFmtId="0" fontId="99" fillId="0" borderId="0" xfId="0" applyFont="1" applyFill="1" applyBorder="1" applyAlignment="1">
      <alignment horizontal="left" vertical="center" wrapText="1" indent="1"/>
    </xf>
    <xf numFmtId="0" fontId="40" fillId="0" borderId="0" xfId="0" applyFont="1" applyFill="1" applyBorder="1">
      <alignment vertical="center"/>
    </xf>
    <xf numFmtId="0" fontId="40" fillId="7" borderId="40" xfId="0" applyFont="1" applyFill="1" applyBorder="1" applyAlignment="1">
      <alignment vertical="center" wrapText="1"/>
    </xf>
    <xf numFmtId="0" fontId="40" fillId="7" borderId="150" xfId="0" applyFont="1" applyFill="1" applyBorder="1" applyAlignment="1">
      <alignment horizontal="center" vertical="center"/>
    </xf>
    <xf numFmtId="0" fontId="40" fillId="7" borderId="152" xfId="0" applyFont="1" applyFill="1" applyBorder="1" applyAlignment="1">
      <alignment horizontal="left" vertical="center" wrapText="1"/>
    </xf>
    <xf numFmtId="0" fontId="101" fillId="0" borderId="9" xfId="0" applyFont="1" applyFill="1" applyBorder="1" applyAlignment="1" applyProtection="1">
      <alignment horizontal="center" vertical="center" wrapText="1"/>
      <protection locked="0"/>
    </xf>
    <xf numFmtId="0" fontId="111" fillId="0" borderId="0" xfId="0" applyFont="1">
      <alignment vertical="center"/>
    </xf>
    <xf numFmtId="0" fontId="104" fillId="2" borderId="169" xfId="0" applyFont="1" applyFill="1" applyBorder="1" applyAlignment="1" applyProtection="1">
      <alignment horizontal="center" vertical="center" wrapText="1"/>
    </xf>
    <xf numFmtId="0" fontId="79" fillId="0" borderId="0" xfId="0" applyFont="1" applyFill="1" applyBorder="1" applyAlignment="1" applyProtection="1">
      <alignment horizontal="left" vertical="center" wrapText="1"/>
    </xf>
    <xf numFmtId="0" fontId="101" fillId="0" borderId="1" xfId="0" applyFont="1" applyBorder="1" applyAlignment="1" applyProtection="1">
      <alignment horizontal="center" vertical="center" wrapText="1"/>
      <protection locked="0"/>
    </xf>
    <xf numFmtId="0" fontId="101" fillId="2" borderId="9" xfId="0" applyFont="1" applyFill="1" applyBorder="1" applyAlignment="1">
      <alignment horizontal="center" vertical="center" wrapText="1"/>
    </xf>
    <xf numFmtId="0" fontId="79" fillId="2" borderId="9" xfId="0" applyFont="1" applyFill="1" applyBorder="1" applyAlignment="1" applyProtection="1">
      <alignment vertical="center" wrapText="1"/>
    </xf>
    <xf numFmtId="0" fontId="65" fillId="0" borderId="4" xfId="0" applyFont="1" applyFill="1" applyBorder="1" applyAlignment="1" applyProtection="1">
      <alignment vertical="center"/>
    </xf>
    <xf numFmtId="0" fontId="104" fillId="0" borderId="11" xfId="0" applyFont="1" applyFill="1" applyBorder="1" applyAlignment="1" applyProtection="1">
      <alignment horizontal="left" vertical="center" wrapText="1" shrinkToFit="1"/>
    </xf>
    <xf numFmtId="0" fontId="104" fillId="0" borderId="11" xfId="0" applyFont="1" applyFill="1" applyBorder="1" applyAlignment="1" applyProtection="1">
      <alignment horizontal="left" vertical="center" wrapText="1"/>
    </xf>
    <xf numFmtId="0" fontId="104" fillId="0" borderId="11" xfId="0" applyFont="1" applyFill="1" applyBorder="1" applyAlignment="1" applyProtection="1">
      <alignment vertical="center" wrapText="1" shrinkToFit="1"/>
    </xf>
    <xf numFmtId="0" fontId="79" fillId="0" borderId="11" xfId="0" applyFont="1" applyFill="1" applyBorder="1" applyAlignment="1" applyProtection="1">
      <alignment horizontal="center" vertical="center" wrapText="1" shrinkToFit="1"/>
    </xf>
    <xf numFmtId="0" fontId="56" fillId="0" borderId="0" xfId="1" applyFont="1" applyProtection="1">
      <alignment vertical="center"/>
    </xf>
    <xf numFmtId="0" fontId="49" fillId="0" borderId="4" xfId="0" applyFont="1" applyFill="1" applyBorder="1" applyAlignment="1" applyProtection="1">
      <alignment vertical="center" shrinkToFit="1"/>
    </xf>
    <xf numFmtId="191" fontId="65" fillId="7" borderId="9" xfId="0" applyNumberFormat="1" applyFont="1" applyFill="1" applyBorder="1" applyAlignment="1">
      <alignment horizontal="center" vertical="center"/>
    </xf>
    <xf numFmtId="191" fontId="65" fillId="7" borderId="9" xfId="0" applyNumberFormat="1" applyFont="1" applyFill="1" applyBorder="1" applyAlignment="1">
      <alignment horizontal="center" vertical="center" wrapText="1"/>
    </xf>
    <xf numFmtId="0" fontId="83" fillId="0" borderId="0" xfId="18" applyFont="1" applyAlignment="1">
      <alignment horizontal="right" vertical="center"/>
    </xf>
    <xf numFmtId="0" fontId="92" fillId="0" borderId="0" xfId="18" applyFont="1" applyAlignment="1">
      <alignment horizontal="right" vertical="center"/>
    </xf>
    <xf numFmtId="0" fontId="89" fillId="0" borderId="0" xfId="18" applyFont="1" applyAlignment="1">
      <alignment horizontal="right" vertical="center"/>
    </xf>
    <xf numFmtId="0" fontId="86" fillId="0" borderId="9" xfId="18" applyFont="1" applyBorder="1" applyAlignment="1" applyProtection="1">
      <alignment horizontal="center" vertical="center"/>
    </xf>
    <xf numFmtId="0" fontId="86" fillId="0" borderId="9" xfId="18" applyFont="1" applyFill="1" applyBorder="1" applyAlignment="1" applyProtection="1">
      <alignment horizontal="center" vertical="center"/>
    </xf>
    <xf numFmtId="0" fontId="86" fillId="0" borderId="9" xfId="18" applyFont="1" applyFill="1" applyBorder="1" applyAlignment="1" applyProtection="1">
      <alignment vertical="center"/>
    </xf>
    <xf numFmtId="0" fontId="85" fillId="0" borderId="0" xfId="18" applyFont="1" applyAlignment="1">
      <alignment horizontal="center" vertical="center"/>
    </xf>
    <xf numFmtId="0" fontId="125" fillId="0" borderId="0" xfId="18" applyFont="1" applyAlignment="1">
      <alignment vertical="center"/>
    </xf>
    <xf numFmtId="0" fontId="106" fillId="0" borderId="0" xfId="18" applyFont="1" applyAlignment="1">
      <alignment vertical="center"/>
    </xf>
    <xf numFmtId="0" fontId="127" fillId="0" borderId="0" xfId="18" applyFont="1" applyAlignment="1">
      <alignment vertical="center"/>
    </xf>
    <xf numFmtId="0" fontId="55" fillId="0" borderId="0" xfId="18" applyFont="1" applyAlignment="1">
      <alignment vertical="center"/>
    </xf>
    <xf numFmtId="0" fontId="27" fillId="0" borderId="0" xfId="18" applyFont="1" applyAlignment="1">
      <alignment horizontal="left" vertical="center" wrapText="1" indent="1"/>
    </xf>
    <xf numFmtId="0" fontId="86" fillId="0" borderId="13" xfId="18" applyFont="1" applyFill="1" applyBorder="1" applyAlignment="1" applyProtection="1">
      <alignment vertical="center"/>
    </xf>
    <xf numFmtId="0" fontId="86" fillId="0" borderId="14" xfId="18" applyFont="1" applyFill="1" applyBorder="1" applyAlignment="1" applyProtection="1">
      <alignment horizontal="center" vertical="center"/>
    </xf>
    <xf numFmtId="0" fontId="121" fillId="2" borderId="9" xfId="0" applyFont="1" applyFill="1" applyBorder="1" applyAlignment="1">
      <alignment vertical="center"/>
    </xf>
    <xf numFmtId="0" fontId="86" fillId="2" borderId="9" xfId="18" applyFont="1" applyFill="1" applyBorder="1" applyAlignment="1" applyProtection="1">
      <alignment vertical="center"/>
    </xf>
    <xf numFmtId="0" fontId="121" fillId="2" borderId="13" xfId="0" applyFont="1" applyFill="1" applyBorder="1" applyAlignment="1">
      <alignment vertical="center"/>
    </xf>
    <xf numFmtId="0" fontId="126" fillId="11" borderId="87" xfId="18" applyFont="1" applyFill="1" applyBorder="1" applyAlignment="1">
      <alignment horizontal="right" vertical="center"/>
    </xf>
    <xf numFmtId="0" fontId="122" fillId="0" borderId="0" xfId="18" applyFont="1" applyAlignment="1">
      <alignment horizontal="center" vertical="center"/>
    </xf>
    <xf numFmtId="0" fontId="84" fillId="0" borderId="163" xfId="18" applyFont="1" applyBorder="1" applyAlignment="1">
      <alignment horizontal="center" vertical="center"/>
    </xf>
    <xf numFmtId="0" fontId="84" fillId="0" borderId="181" xfId="18" applyFont="1" applyBorder="1" applyAlignment="1">
      <alignment horizontal="center" vertical="center"/>
    </xf>
    <xf numFmtId="0" fontId="84" fillId="0" borderId="182" xfId="18" applyFont="1" applyBorder="1" applyAlignment="1">
      <alignment horizontal="center" vertical="center"/>
    </xf>
    <xf numFmtId="0" fontId="94" fillId="0" borderId="1" xfId="18" applyFont="1" applyBorder="1" applyAlignment="1" applyProtection="1">
      <alignment vertical="center" wrapText="1"/>
    </xf>
    <xf numFmtId="0" fontId="121" fillId="0" borderId="0" xfId="0" applyFont="1" applyBorder="1" applyAlignment="1">
      <alignment vertical="center"/>
    </xf>
    <xf numFmtId="0" fontId="121" fillId="2" borderId="70" xfId="0" applyFont="1" applyFill="1" applyBorder="1" applyAlignment="1">
      <alignment vertical="center"/>
    </xf>
    <xf numFmtId="0" fontId="94" fillId="0" borderId="0" xfId="18" applyFont="1" applyAlignment="1">
      <alignment horizontal="center" vertical="center"/>
    </xf>
    <xf numFmtId="0" fontId="61" fillId="0" borderId="0" xfId="18" applyFont="1" applyAlignment="1">
      <alignment vertical="center"/>
    </xf>
    <xf numFmtId="0" fontId="88" fillId="0" borderId="0" xfId="18" applyFont="1" applyAlignment="1">
      <alignment horizontal="center" vertical="center" wrapText="1"/>
    </xf>
    <xf numFmtId="0" fontId="87" fillId="0" borderId="0" xfId="18" applyFont="1" applyAlignment="1">
      <alignment horizontal="center" vertical="center" wrapText="1"/>
    </xf>
    <xf numFmtId="0" fontId="107" fillId="0" borderId="0" xfId="18" applyFont="1" applyAlignment="1">
      <alignment vertical="center"/>
    </xf>
    <xf numFmtId="0" fontId="55" fillId="0" borderId="0" xfId="1" applyFont="1">
      <alignment vertical="center"/>
    </xf>
    <xf numFmtId="0" fontId="67" fillId="0" borderId="0" xfId="0" applyFont="1" applyFill="1" applyAlignment="1" applyProtection="1">
      <alignment horizontal="center" vertical="center"/>
      <protection locked="0"/>
    </xf>
    <xf numFmtId="0" fontId="38" fillId="0" borderId="0" xfId="0" applyFont="1" applyAlignment="1">
      <alignment vertical="center"/>
    </xf>
    <xf numFmtId="0" fontId="34" fillId="0" borderId="0" xfId="0" applyFont="1" applyAlignment="1">
      <alignment vertical="center"/>
    </xf>
    <xf numFmtId="0" fontId="13" fillId="7" borderId="6" xfId="1" applyFont="1" applyFill="1" applyBorder="1" applyAlignment="1" applyProtection="1">
      <alignment vertical="center" shrinkToFit="1"/>
    </xf>
    <xf numFmtId="0" fontId="9" fillId="0" borderId="0" xfId="1" applyFont="1" applyAlignment="1">
      <alignment horizontal="left" vertical="center"/>
    </xf>
    <xf numFmtId="0" fontId="138" fillId="0" borderId="0" xfId="1" applyFont="1" applyAlignment="1" applyProtection="1">
      <alignment horizontal="center" vertical="center" wrapText="1"/>
    </xf>
    <xf numFmtId="0" fontId="138" fillId="0" borderId="0" xfId="1" applyFont="1" applyAlignment="1" applyProtection="1">
      <alignment horizontal="center" vertical="center"/>
    </xf>
    <xf numFmtId="0" fontId="138" fillId="0" borderId="33" xfId="1" applyFont="1" applyBorder="1" applyAlignment="1" applyProtection="1">
      <alignment horizontal="center" vertical="center" wrapText="1"/>
    </xf>
    <xf numFmtId="0" fontId="138" fillId="0" borderId="34" xfId="1" applyFont="1" applyBorder="1" applyAlignment="1" applyProtection="1">
      <alignment horizontal="center" vertical="center" wrapText="1"/>
    </xf>
    <xf numFmtId="0" fontId="12" fillId="0" borderId="0" xfId="1" applyFont="1" applyAlignment="1" applyProtection="1">
      <alignment horizontal="left" vertical="center" wrapText="1"/>
      <protection locked="0"/>
    </xf>
    <xf numFmtId="0" fontId="23" fillId="0" borderId="0" xfId="1" applyFont="1" applyAlignment="1" applyProtection="1">
      <alignment horizontal="left" vertical="center" wrapText="1"/>
      <protection locked="0"/>
    </xf>
    <xf numFmtId="0" fontId="70" fillId="7" borderId="5" xfId="0" applyFont="1" applyFill="1" applyBorder="1" applyAlignment="1">
      <alignment horizontal="center" vertical="center" shrinkToFit="1"/>
    </xf>
    <xf numFmtId="0" fontId="70" fillId="7" borderId="52" xfId="0" applyFont="1" applyFill="1" applyBorder="1" applyAlignment="1">
      <alignment horizontal="center" vertical="center" shrinkToFit="1"/>
    </xf>
    <xf numFmtId="0" fontId="70" fillId="7" borderId="55" xfId="0" applyFont="1" applyFill="1" applyBorder="1" applyAlignment="1">
      <alignment horizontal="center" vertical="center" shrinkToFit="1"/>
    </xf>
    <xf numFmtId="0" fontId="141" fillId="7" borderId="5" xfId="0" applyFont="1" applyFill="1" applyBorder="1" applyAlignment="1">
      <alignment horizontal="center" textRotation="255" shrinkToFit="1"/>
    </xf>
    <xf numFmtId="0" fontId="141" fillId="7" borderId="52" xfId="0" applyFont="1" applyFill="1" applyBorder="1" applyAlignment="1">
      <alignment horizontal="center" textRotation="255" shrinkToFit="1"/>
    </xf>
    <xf numFmtId="0" fontId="141" fillId="7" borderId="55" xfId="0" applyFont="1" applyFill="1" applyBorder="1" applyAlignment="1">
      <alignment horizontal="center" textRotation="255" shrinkToFit="1"/>
    </xf>
    <xf numFmtId="0" fontId="30" fillId="0" borderId="52" xfId="0" applyFont="1" applyBorder="1" applyAlignment="1" applyProtection="1">
      <alignment horizontal="center" vertical="center"/>
      <protection locked="0"/>
    </xf>
    <xf numFmtId="0" fontId="30" fillId="0" borderId="54" xfId="0" applyFont="1" applyBorder="1" applyAlignment="1" applyProtection="1">
      <alignment horizontal="center" vertical="center"/>
      <protection locked="0"/>
    </xf>
    <xf numFmtId="0" fontId="30" fillId="0" borderId="55" xfId="0" applyFont="1" applyBorder="1" applyAlignment="1" applyProtection="1">
      <alignment horizontal="center" vertical="center"/>
      <protection locked="0"/>
    </xf>
    <xf numFmtId="0" fontId="30" fillId="0" borderId="51" xfId="0" applyFont="1" applyBorder="1" applyAlignment="1" applyProtection="1">
      <alignment horizontal="center" vertical="center"/>
      <protection locked="0"/>
    </xf>
    <xf numFmtId="0" fontId="30" fillId="0" borderId="53" xfId="0" applyFont="1" applyBorder="1" applyAlignment="1" applyProtection="1">
      <alignment horizontal="center" vertical="center"/>
      <protection locked="0"/>
    </xf>
    <xf numFmtId="0" fontId="30" fillId="0" borderId="98" xfId="0" applyFont="1" applyBorder="1" applyAlignment="1" applyProtection="1">
      <alignment horizontal="center" vertical="center"/>
      <protection locked="0"/>
    </xf>
    <xf numFmtId="0" fontId="30" fillId="0" borderId="67" xfId="0" applyFont="1" applyBorder="1" applyAlignment="1" applyProtection="1">
      <alignment horizontal="center" vertical="center"/>
      <protection locked="0"/>
    </xf>
    <xf numFmtId="0" fontId="30" fillId="0" borderId="66" xfId="0" applyFont="1" applyBorder="1" applyAlignment="1" applyProtection="1">
      <alignment horizontal="center" vertical="center"/>
      <protection locked="0"/>
    </xf>
    <xf numFmtId="0" fontId="30" fillId="0" borderId="99" xfId="0" applyFont="1" applyBorder="1" applyAlignment="1" applyProtection="1">
      <alignment horizontal="center" vertical="center"/>
      <protection locked="0"/>
    </xf>
    <xf numFmtId="0" fontId="30" fillId="0" borderId="100" xfId="0" applyFont="1" applyBorder="1" applyAlignment="1" applyProtection="1">
      <alignment horizontal="center" vertical="center"/>
      <protection locked="0"/>
    </xf>
    <xf numFmtId="0" fontId="139" fillId="0" borderId="0" xfId="0" applyFont="1" applyFill="1" applyAlignment="1" applyProtection="1">
      <alignment horizontal="center" vertical="center"/>
      <protection locked="0"/>
    </xf>
    <xf numFmtId="0" fontId="70" fillId="6" borderId="5" xfId="0" applyFont="1" applyFill="1" applyBorder="1" applyAlignment="1">
      <alignment horizontal="center" vertical="center" shrinkToFit="1"/>
    </xf>
    <xf numFmtId="0" fontId="70" fillId="6" borderId="52" xfId="0" applyFont="1" applyFill="1" applyBorder="1" applyAlignment="1">
      <alignment horizontal="center" vertical="center" shrinkToFit="1"/>
    </xf>
    <xf numFmtId="0" fontId="70" fillId="6" borderId="55" xfId="0" applyFont="1" applyFill="1" applyBorder="1" applyAlignment="1">
      <alignment horizontal="center" vertical="center" shrinkToFit="1"/>
    </xf>
    <xf numFmtId="0" fontId="141" fillId="6" borderId="5" xfId="0" applyFont="1" applyFill="1" applyBorder="1" applyAlignment="1">
      <alignment horizontal="center" textRotation="255" shrinkToFit="1"/>
    </xf>
    <xf numFmtId="0" fontId="141" fillId="6" borderId="52" xfId="0" applyFont="1" applyFill="1" applyBorder="1" applyAlignment="1">
      <alignment horizontal="center" textRotation="255" shrinkToFit="1"/>
    </xf>
    <xf numFmtId="0" fontId="141" fillId="6" borderId="55" xfId="0" applyFont="1" applyFill="1" applyBorder="1" applyAlignment="1">
      <alignment horizontal="center" textRotation="255" shrinkToFit="1"/>
    </xf>
    <xf numFmtId="0" fontId="3" fillId="0" borderId="0" xfId="0" applyFont="1" applyAlignment="1">
      <alignment vertical="center" wrapText="1"/>
    </xf>
    <xf numFmtId="0" fontId="3" fillId="0" borderId="0" xfId="0" applyFont="1" applyAlignment="1">
      <alignment vertical="center"/>
    </xf>
    <xf numFmtId="191" fontId="29" fillId="0" borderId="0" xfId="0" applyNumberFormat="1" applyFont="1" applyFill="1" applyBorder="1" applyAlignment="1" applyProtection="1">
      <alignment horizontal="center" vertical="center" wrapText="1"/>
      <protection locked="0"/>
    </xf>
    <xf numFmtId="191" fontId="29" fillId="0" borderId="4" xfId="0" applyNumberFormat="1" applyFont="1" applyFill="1" applyBorder="1" applyAlignment="1" applyProtection="1">
      <alignment horizontal="center" vertical="center" wrapText="1"/>
      <protection locked="0"/>
    </xf>
    <xf numFmtId="38" fontId="42" fillId="0" borderId="0" xfId="2" applyFont="1" applyFill="1" applyBorder="1" applyAlignment="1" applyProtection="1">
      <alignment vertical="center" shrinkToFit="1"/>
      <protection locked="0"/>
    </xf>
    <xf numFmtId="38" fontId="42" fillId="3" borderId="0" xfId="0" applyNumberFormat="1" applyFont="1" applyFill="1" applyAlignment="1" applyProtection="1">
      <alignment horizontal="right" vertical="center" shrinkToFit="1"/>
    </xf>
    <xf numFmtId="38" fontId="42" fillId="0" borderId="0" xfId="2" applyFont="1" applyFill="1" applyBorder="1" applyAlignment="1" applyProtection="1">
      <alignment vertical="center"/>
    </xf>
    <xf numFmtId="38" fontId="42" fillId="0" borderId="19" xfId="2" applyFont="1" applyFill="1" applyBorder="1" applyAlignment="1" applyProtection="1">
      <alignment vertical="center"/>
    </xf>
    <xf numFmtId="38" fontId="42" fillId="2" borderId="7" xfId="2" applyFont="1" applyFill="1" applyBorder="1" applyAlignment="1" applyProtection="1">
      <alignment vertical="center"/>
    </xf>
    <xf numFmtId="38" fontId="42" fillId="2" borderId="101" xfId="2" applyFont="1" applyFill="1" applyBorder="1" applyAlignment="1" applyProtection="1">
      <alignment vertical="center"/>
    </xf>
    <xf numFmtId="176" fontId="12" fillId="7" borderId="7" xfId="1" applyNumberFormat="1" applyFont="1" applyFill="1" applyBorder="1" applyAlignment="1" applyProtection="1">
      <alignment horizontal="center" vertical="center" shrinkToFit="1"/>
    </xf>
    <xf numFmtId="0" fontId="12" fillId="0" borderId="0" xfId="1" applyFont="1" applyAlignment="1" applyProtection="1">
      <alignment horizontal="center" vertical="center" shrinkToFit="1"/>
      <protection locked="0"/>
    </xf>
    <xf numFmtId="176" fontId="12" fillId="0" borderId="0" xfId="1" applyNumberFormat="1" applyFont="1" applyAlignment="1" applyProtection="1">
      <alignment horizontal="left" vertical="center" wrapText="1" shrinkToFit="1"/>
      <protection locked="0"/>
    </xf>
    <xf numFmtId="0" fontId="12" fillId="0" borderId="0" xfId="1" applyFont="1" applyAlignment="1" applyProtection="1">
      <alignment horizontal="left" vertical="center" wrapText="1" shrinkToFit="1"/>
      <protection locked="0"/>
    </xf>
    <xf numFmtId="176" fontId="12" fillId="0" borderId="0" xfId="3" applyNumberFormat="1" applyFont="1" applyAlignment="1" applyProtection="1">
      <alignment horizontal="left" vertical="center" wrapText="1" shrinkToFit="1"/>
      <protection locked="0"/>
    </xf>
    <xf numFmtId="0" fontId="12" fillId="0" borderId="0" xfId="3" applyFont="1" applyAlignment="1" applyProtection="1">
      <alignment horizontal="left" vertical="center" wrapText="1" shrinkToFit="1"/>
      <protection locked="0"/>
    </xf>
    <xf numFmtId="176" fontId="12" fillId="7" borderId="7" xfId="0" applyNumberFormat="1" applyFont="1" applyFill="1" applyBorder="1" applyAlignment="1" applyProtection="1">
      <alignment horizontal="center" vertical="center" shrinkToFit="1"/>
    </xf>
    <xf numFmtId="0" fontId="12" fillId="7" borderId="7" xfId="0" applyFont="1" applyFill="1" applyBorder="1" applyAlignment="1" applyProtection="1">
      <alignment horizontal="center" vertical="center" shrinkToFit="1"/>
    </xf>
    <xf numFmtId="0" fontId="12" fillId="7" borderId="101" xfId="0" applyFont="1" applyFill="1" applyBorder="1" applyAlignment="1" applyProtection="1">
      <alignment horizontal="center" vertical="center" shrinkToFit="1"/>
    </xf>
    <xf numFmtId="38" fontId="12" fillId="0" borderId="33" xfId="11" applyFont="1" applyFill="1" applyBorder="1" applyAlignment="1" applyProtection="1">
      <alignment horizontal="center" vertical="center" shrinkToFit="1"/>
      <protection locked="0"/>
    </xf>
    <xf numFmtId="0" fontId="12" fillId="0" borderId="34" xfId="1" applyFont="1" applyBorder="1" applyAlignment="1" applyProtection="1">
      <alignment horizontal="center" vertical="center" shrinkToFit="1"/>
      <protection locked="0"/>
    </xf>
    <xf numFmtId="38" fontId="12" fillId="0" borderId="0" xfId="11" applyFont="1" applyFill="1" applyBorder="1" applyAlignment="1" applyProtection="1">
      <alignment horizontal="right" vertical="center" shrinkToFit="1"/>
      <protection locked="0"/>
    </xf>
    <xf numFmtId="0" fontId="23" fillId="0" borderId="0" xfId="1" applyFont="1" applyAlignment="1" applyProtection="1">
      <alignment horizontal="center" vertical="center" shrinkToFit="1"/>
      <protection locked="0"/>
    </xf>
    <xf numFmtId="38" fontId="23" fillId="0" borderId="33" xfId="11" applyFont="1" applyFill="1" applyBorder="1" applyAlignment="1" applyProtection="1">
      <alignment horizontal="center" vertical="center" shrinkToFit="1"/>
      <protection locked="0"/>
    </xf>
    <xf numFmtId="0" fontId="23" fillId="0" borderId="34" xfId="1" applyFont="1" applyBorder="1" applyAlignment="1" applyProtection="1">
      <alignment horizontal="center" vertical="center" shrinkToFit="1"/>
      <protection locked="0"/>
    </xf>
    <xf numFmtId="38" fontId="23" fillId="0" borderId="0" xfId="11" applyFont="1" applyFill="1" applyBorder="1" applyAlignment="1" applyProtection="1">
      <alignment vertical="center" shrinkToFit="1"/>
      <protection locked="0"/>
    </xf>
    <xf numFmtId="0" fontId="125" fillId="0" borderId="0" xfId="1" applyFont="1" applyAlignment="1" applyProtection="1">
      <alignment horizontal="left" vertical="center"/>
    </xf>
    <xf numFmtId="0" fontId="124" fillId="0" borderId="0" xfId="1" applyFont="1" applyProtection="1">
      <alignment vertical="center"/>
    </xf>
    <xf numFmtId="0" fontId="144" fillId="0" borderId="0" xfId="1" applyFont="1" applyAlignment="1" applyProtection="1">
      <alignment horizontal="right" vertical="top"/>
    </xf>
    <xf numFmtId="0" fontId="131" fillId="2" borderId="35" xfId="0" applyFont="1" applyFill="1" applyBorder="1" applyAlignment="1" applyProtection="1">
      <alignment horizontal="center" vertical="center"/>
    </xf>
    <xf numFmtId="0" fontId="131" fillId="2" borderId="36" xfId="0" applyFont="1" applyFill="1" applyBorder="1" applyAlignment="1" applyProtection="1">
      <alignment horizontal="left" vertical="center"/>
    </xf>
    <xf numFmtId="0" fontId="131" fillId="2" borderId="37" xfId="0" applyFont="1" applyFill="1" applyBorder="1" applyAlignment="1" applyProtection="1">
      <alignment horizontal="center" vertical="center" wrapText="1"/>
    </xf>
    <xf numFmtId="0" fontId="131" fillId="2" borderId="37" xfId="0" applyFont="1" applyFill="1" applyBorder="1" applyAlignment="1" applyProtection="1">
      <alignment horizontal="left" vertical="center" wrapText="1"/>
    </xf>
    <xf numFmtId="0" fontId="131" fillId="2" borderId="37" xfId="0" applyFont="1" applyFill="1" applyBorder="1" applyAlignment="1" applyProtection="1">
      <alignment horizontal="center" vertical="center" shrinkToFit="1"/>
    </xf>
    <xf numFmtId="0" fontId="131" fillId="2" borderId="38" xfId="0" applyFont="1" applyFill="1" applyBorder="1" applyAlignment="1" applyProtection="1">
      <alignment horizontal="right" vertical="center" shrinkToFit="1"/>
    </xf>
    <xf numFmtId="38" fontId="26" fillId="3" borderId="0" xfId="0" applyNumberFormat="1" applyFont="1" applyFill="1" applyAlignment="1" applyProtection="1">
      <alignment horizontal="right" vertical="center" shrinkToFit="1"/>
    </xf>
    <xf numFmtId="0" fontId="125" fillId="0" borderId="0" xfId="1" applyFont="1" applyAlignment="1">
      <alignment horizontal="right" vertical="center"/>
    </xf>
    <xf numFmtId="0" fontId="125" fillId="0" borderId="0" xfId="1" applyFont="1" applyFill="1" applyAlignment="1" applyProtection="1">
      <alignment horizontal="right" vertical="center"/>
    </xf>
    <xf numFmtId="0" fontId="125" fillId="0" borderId="0" xfId="1" applyFont="1" applyAlignment="1" applyProtection="1">
      <alignment horizontal="right" vertical="center"/>
    </xf>
    <xf numFmtId="0" fontId="12" fillId="0" borderId="12" xfId="1" applyFont="1" applyBorder="1" applyAlignment="1" applyProtection="1">
      <alignment horizontal="center" vertical="center" shrinkToFit="1"/>
      <protection locked="0"/>
    </xf>
    <xf numFmtId="0" fontId="12" fillId="0" borderId="0" xfId="9" applyFont="1" applyAlignment="1" applyProtection="1">
      <alignment horizontal="center" vertical="center" shrinkToFit="1"/>
      <protection locked="0"/>
    </xf>
    <xf numFmtId="0" fontId="12" fillId="0" borderId="0" xfId="14" applyFont="1" applyAlignment="1" applyProtection="1">
      <alignment horizontal="center" vertical="center" shrinkToFit="1"/>
      <protection locked="0"/>
    </xf>
    <xf numFmtId="0" fontId="21" fillId="2" borderId="46" xfId="0" applyFont="1" applyFill="1" applyBorder="1" applyAlignment="1">
      <alignment horizontal="center" vertical="center" shrinkToFit="1"/>
    </xf>
    <xf numFmtId="38" fontId="12" fillId="0" borderId="12" xfId="11" applyFont="1" applyFill="1" applyBorder="1" applyAlignment="1" applyProtection="1">
      <alignment vertical="center" shrinkToFit="1"/>
      <protection locked="0"/>
    </xf>
    <xf numFmtId="38" fontId="12" fillId="0" borderId="19" xfId="11" applyFont="1" applyFill="1" applyBorder="1" applyAlignment="1" applyProtection="1">
      <alignment vertical="center" shrinkToFit="1"/>
      <protection locked="0"/>
    </xf>
    <xf numFmtId="38" fontId="12" fillId="0" borderId="18" xfId="11" applyFont="1" applyFill="1" applyBorder="1" applyAlignment="1" applyProtection="1">
      <alignment vertical="center" shrinkToFit="1"/>
      <protection locked="0"/>
    </xf>
    <xf numFmtId="0" fontId="12" fillId="2" borderId="46" xfId="0" applyFont="1" applyFill="1" applyBorder="1" applyAlignment="1">
      <alignment horizontal="center" vertical="center" shrinkToFit="1"/>
    </xf>
    <xf numFmtId="38" fontId="12" fillId="3" borderId="5" xfId="0" applyNumberFormat="1" applyFont="1" applyFill="1" applyBorder="1" applyAlignment="1">
      <alignment vertical="center" shrinkToFit="1"/>
    </xf>
    <xf numFmtId="38" fontId="12" fillId="0" borderId="12" xfId="11" applyFont="1" applyFill="1" applyBorder="1" applyAlignment="1" applyProtection="1">
      <alignment vertical="center"/>
      <protection locked="0"/>
    </xf>
    <xf numFmtId="0" fontId="143" fillId="0" borderId="0" xfId="1" applyFont="1" applyAlignment="1">
      <alignment horizontal="center" vertical="center"/>
    </xf>
    <xf numFmtId="0" fontId="125" fillId="0" borderId="0" xfId="1" applyFont="1" applyAlignment="1">
      <alignment horizontal="center" vertical="center"/>
    </xf>
    <xf numFmtId="0" fontId="10" fillId="0" borderId="0" xfId="1" applyFont="1" applyAlignment="1">
      <alignment horizontal="center" vertical="center"/>
    </xf>
    <xf numFmtId="0" fontId="74" fillId="0" borderId="0" xfId="1" applyFont="1" applyProtection="1">
      <alignment vertical="center"/>
    </xf>
    <xf numFmtId="0" fontId="3" fillId="0" borderId="0" xfId="1" applyFont="1" applyProtection="1">
      <alignment vertical="center"/>
    </xf>
    <xf numFmtId="180" fontId="95" fillId="2" borderId="9" xfId="1" applyNumberFormat="1" applyFont="1" applyFill="1" applyBorder="1" applyAlignment="1" applyProtection="1">
      <alignment horizontal="center" vertical="center" shrinkToFit="1"/>
    </xf>
    <xf numFmtId="0" fontId="95" fillId="2" borderId="9" xfId="1" applyFont="1" applyFill="1" applyBorder="1" applyAlignment="1" applyProtection="1">
      <alignment horizontal="center" vertical="center"/>
    </xf>
    <xf numFmtId="180" fontId="95" fillId="2" borderId="9" xfId="1" applyNumberFormat="1" applyFont="1" applyFill="1" applyBorder="1" applyAlignment="1" applyProtection="1">
      <alignment horizontal="center" vertical="center" wrapText="1" shrinkToFit="1"/>
    </xf>
    <xf numFmtId="0" fontId="95" fillId="2" borderId="9" xfId="1" applyFont="1" applyFill="1" applyBorder="1" applyAlignment="1" applyProtection="1">
      <alignment horizontal="center" vertical="center" shrinkToFit="1"/>
    </xf>
    <xf numFmtId="0" fontId="95" fillId="2" borderId="5" xfId="1" applyFont="1" applyFill="1" applyBorder="1" applyAlignment="1" applyProtection="1">
      <alignment horizontal="center" vertical="center" wrapText="1" shrinkToFit="1"/>
    </xf>
    <xf numFmtId="0" fontId="95" fillId="2" borderId="1" xfId="1" applyFont="1" applyFill="1" applyBorder="1" applyAlignment="1" applyProtection="1">
      <alignment horizontal="center" vertical="center" wrapText="1"/>
    </xf>
    <xf numFmtId="0" fontId="95" fillId="2" borderId="9" xfId="1" applyFont="1" applyFill="1" applyBorder="1" applyAlignment="1" applyProtection="1">
      <alignment horizontal="center" vertical="center" wrapText="1" shrinkToFit="1"/>
    </xf>
    <xf numFmtId="0" fontId="95" fillId="2" borderId="9" xfId="1" applyFont="1" applyFill="1" applyBorder="1" applyAlignment="1" applyProtection="1">
      <alignment horizontal="left" vertical="center" wrapText="1" indent="1"/>
    </xf>
    <xf numFmtId="0" fontId="29" fillId="0" borderId="9" xfId="0" applyFont="1" applyFill="1" applyBorder="1">
      <alignment vertical="center"/>
    </xf>
    <xf numFmtId="0" fontId="29" fillId="0" borderId="201" xfId="1" applyFont="1" applyBorder="1" applyAlignment="1" applyProtection="1">
      <alignment horizontal="left" vertical="center" wrapText="1"/>
    </xf>
    <xf numFmtId="0" fontId="151" fillId="2" borderId="1" xfId="1" applyFont="1" applyFill="1" applyBorder="1" applyAlignment="1" applyProtection="1">
      <alignment vertical="center" wrapText="1"/>
    </xf>
    <xf numFmtId="0" fontId="29" fillId="0" borderId="0" xfId="1" applyFont="1" applyBorder="1" applyAlignment="1" applyProtection="1">
      <alignment horizontal="left" vertical="center" wrapText="1"/>
    </xf>
    <xf numFmtId="0" fontId="29" fillId="0" borderId="0" xfId="0" applyFont="1" applyBorder="1" applyAlignment="1">
      <alignment horizontal="left" vertical="center" wrapText="1"/>
    </xf>
    <xf numFmtId="0" fontId="12" fillId="0" borderId="12" xfId="1" applyFont="1" applyBorder="1" applyAlignment="1" applyProtection="1">
      <alignment horizontal="left" vertical="center" wrapText="1"/>
      <protection locked="0"/>
    </xf>
    <xf numFmtId="0" fontId="12" fillId="0" borderId="12" xfId="1" applyFont="1" applyBorder="1" applyAlignment="1" applyProtection="1">
      <alignment horizontal="center" vertical="center" wrapText="1"/>
      <protection locked="0"/>
    </xf>
    <xf numFmtId="38" fontId="12" fillId="0" borderId="41" xfId="11" applyFont="1" applyFill="1" applyBorder="1" applyAlignment="1" applyProtection="1">
      <alignment horizontal="center" vertical="center" shrinkToFit="1"/>
      <protection locked="0"/>
    </xf>
    <xf numFmtId="0" fontId="12" fillId="0" borderId="42" xfId="1" applyFont="1" applyBorder="1" applyAlignment="1" applyProtection="1">
      <alignment horizontal="center" vertical="center" shrinkToFit="1"/>
      <protection locked="0"/>
    </xf>
    <xf numFmtId="0" fontId="12" fillId="0" borderId="19" xfId="9" applyFont="1" applyBorder="1" applyAlignment="1" applyProtection="1">
      <alignment horizontal="left" vertical="center" wrapText="1"/>
      <protection locked="0"/>
    </xf>
    <xf numFmtId="0" fontId="12" fillId="0" borderId="0" xfId="9" applyFont="1" applyAlignment="1" applyProtection="1">
      <alignment horizontal="left" vertical="center" wrapText="1"/>
      <protection locked="0"/>
    </xf>
    <xf numFmtId="0" fontId="12" fillId="0" borderId="19" xfId="9" applyFont="1" applyBorder="1" applyAlignment="1" applyProtection="1">
      <alignment horizontal="center" vertical="center"/>
      <protection locked="0"/>
    </xf>
    <xf numFmtId="38" fontId="12" fillId="0" borderId="39" xfId="11" applyFont="1" applyFill="1" applyBorder="1" applyAlignment="1" applyProtection="1">
      <alignment horizontal="center" vertical="center" shrinkToFit="1"/>
      <protection locked="0"/>
    </xf>
    <xf numFmtId="0" fontId="12" fillId="0" borderId="40" xfId="1" applyFont="1" applyBorder="1" applyAlignment="1" applyProtection="1">
      <alignment horizontal="center" vertical="center" shrinkToFit="1"/>
      <protection locked="0"/>
    </xf>
    <xf numFmtId="0" fontId="12" fillId="0" borderId="11" xfId="9" applyFont="1" applyBorder="1" applyAlignment="1" applyProtection="1">
      <alignment horizontal="left" vertical="center" wrapText="1"/>
      <protection locked="0"/>
    </xf>
    <xf numFmtId="0" fontId="12" fillId="0" borderId="19" xfId="14" applyFont="1" applyBorder="1" applyAlignment="1" applyProtection="1">
      <alignment horizontal="left" vertical="center" wrapText="1"/>
      <protection locked="0"/>
    </xf>
    <xf numFmtId="0" fontId="12" fillId="0" borderId="0" xfId="14" applyFont="1" applyAlignment="1" applyProtection="1">
      <alignment horizontal="left" vertical="center" wrapText="1"/>
      <protection locked="0"/>
    </xf>
    <xf numFmtId="0" fontId="12" fillId="0" borderId="19" xfId="14" applyFont="1" applyBorder="1" applyAlignment="1" applyProtection="1">
      <alignment horizontal="center" vertical="center"/>
      <protection locked="0"/>
    </xf>
    <xf numFmtId="0" fontId="12" fillId="0" borderId="39" xfId="14" applyFont="1" applyBorder="1" applyAlignment="1" applyProtection="1">
      <alignment horizontal="center" vertical="center" shrinkToFit="1"/>
      <protection locked="0"/>
    </xf>
    <xf numFmtId="0" fontId="12" fillId="0" borderId="11" xfId="14" applyFont="1" applyBorder="1" applyAlignment="1" applyProtection="1">
      <alignment horizontal="left" vertical="center" wrapText="1"/>
      <protection locked="0"/>
    </xf>
    <xf numFmtId="38" fontId="12" fillId="0" borderId="43" xfId="11" applyFont="1" applyFill="1" applyBorder="1" applyAlignment="1" applyProtection="1">
      <alignment horizontal="center" vertical="center" shrinkToFit="1"/>
      <protection locked="0"/>
    </xf>
    <xf numFmtId="0" fontId="12" fillId="0" borderId="44" xfId="1" applyFont="1" applyBorder="1" applyAlignment="1" applyProtection="1">
      <alignment horizontal="center" vertical="center" shrinkToFit="1"/>
      <protection locked="0"/>
    </xf>
    <xf numFmtId="0" fontId="138" fillId="0" borderId="0" xfId="1" applyFont="1" applyAlignment="1">
      <alignment horizontal="center" vertical="center" wrapText="1"/>
    </xf>
    <xf numFmtId="0" fontId="138" fillId="0" borderId="0" xfId="1" applyFont="1" applyAlignment="1">
      <alignment horizontal="center" vertical="center" textRotation="255"/>
    </xf>
    <xf numFmtId="0" fontId="138" fillId="0" borderId="33" xfId="1" applyFont="1" applyBorder="1" applyAlignment="1">
      <alignment horizontal="center" vertical="center" wrapText="1"/>
    </xf>
    <xf numFmtId="0" fontId="138" fillId="0" borderId="34" xfId="1" applyFont="1" applyBorder="1" applyAlignment="1">
      <alignment horizontal="center" vertical="center" wrapText="1"/>
    </xf>
    <xf numFmtId="0" fontId="138" fillId="0" borderId="19" xfId="1" applyFont="1" applyBorder="1" applyAlignment="1">
      <alignment horizontal="center" vertical="center" wrapText="1" shrinkToFit="1"/>
    </xf>
    <xf numFmtId="0" fontId="12" fillId="0" borderId="0" xfId="1" applyFont="1" applyAlignment="1" applyProtection="1">
      <alignment horizontal="center" vertical="center" wrapText="1"/>
      <protection locked="0"/>
    </xf>
    <xf numFmtId="0" fontId="12" fillId="0" borderId="34" xfId="1" applyFont="1" applyBorder="1" applyAlignment="1" applyProtection="1">
      <alignment horizontal="center" vertical="center" wrapText="1"/>
      <protection locked="0"/>
    </xf>
    <xf numFmtId="0" fontId="12" fillId="0" borderId="19" xfId="2" applyNumberFormat="1" applyFont="1" applyFill="1" applyBorder="1" applyAlignment="1" applyProtection="1">
      <alignment vertical="center" wrapText="1"/>
      <protection locked="0"/>
    </xf>
    <xf numFmtId="0" fontId="12" fillId="0" borderId="0" xfId="3" applyNumberFormat="1" applyFont="1" applyFill="1" applyAlignment="1" applyProtection="1">
      <alignment horizontal="left" vertical="center" wrapText="1"/>
      <protection locked="0"/>
    </xf>
    <xf numFmtId="0" fontId="12" fillId="0" borderId="19" xfId="11" applyNumberFormat="1" applyFont="1" applyFill="1" applyBorder="1" applyAlignment="1" applyProtection="1">
      <alignment vertical="center" wrapText="1"/>
      <protection locked="0"/>
    </xf>
    <xf numFmtId="0" fontId="12" fillId="0" borderId="0" xfId="3" applyFont="1" applyAlignment="1" applyProtection="1">
      <alignment horizontal="left" vertical="center" wrapText="1"/>
      <protection locked="0"/>
    </xf>
    <xf numFmtId="0" fontId="138" fillId="0" borderId="0" xfId="1" applyFont="1" applyAlignment="1">
      <alignment horizontal="center" vertical="center" textRotation="255" shrinkToFit="1"/>
    </xf>
    <xf numFmtId="0" fontId="12" fillId="0" borderId="33" xfId="1" applyFont="1" applyBorder="1" applyAlignment="1" applyProtection="1">
      <alignment horizontal="center" vertical="center" wrapText="1"/>
      <protection locked="0"/>
    </xf>
    <xf numFmtId="38" fontId="12" fillId="0" borderId="0" xfId="11" applyFont="1" applyFill="1" applyBorder="1" applyAlignment="1" applyProtection="1">
      <alignment horizontal="right" vertical="center"/>
      <protection locked="0"/>
    </xf>
    <xf numFmtId="0" fontId="12" fillId="0" borderId="33" xfId="3" applyFont="1" applyBorder="1" applyAlignment="1" applyProtection="1">
      <alignment horizontal="center" vertical="center" wrapText="1"/>
      <protection locked="0"/>
    </xf>
    <xf numFmtId="38" fontId="12" fillId="0" borderId="0" xfId="11" applyFont="1" applyFill="1" applyAlignment="1" applyProtection="1">
      <alignment horizontal="right" vertical="center"/>
      <protection locked="0"/>
    </xf>
    <xf numFmtId="38" fontId="12" fillId="3" borderId="0" xfId="0" applyNumberFormat="1" applyFont="1" applyFill="1" applyAlignment="1">
      <alignment horizontal="right" vertical="center"/>
    </xf>
    <xf numFmtId="0" fontId="39" fillId="0" borderId="0" xfId="1" applyFont="1" applyAlignment="1">
      <alignment horizontal="center" vertical="center"/>
    </xf>
    <xf numFmtId="0" fontId="55" fillId="0" borderId="0" xfId="1" applyFont="1" applyAlignment="1">
      <alignment horizontal="right" vertical="center"/>
    </xf>
    <xf numFmtId="0" fontId="12" fillId="0" borderId="33" xfId="1" applyNumberFormat="1" applyFont="1" applyBorder="1" applyAlignment="1" applyProtection="1">
      <alignment horizontal="center" vertical="center" shrinkToFit="1"/>
      <protection locked="0"/>
    </xf>
    <xf numFmtId="0" fontId="12" fillId="0" borderId="0" xfId="3" applyNumberFormat="1" applyFont="1" applyFill="1" applyAlignment="1" applyProtection="1">
      <alignment horizontal="center" vertical="center" shrinkToFit="1"/>
      <protection locked="0"/>
    </xf>
    <xf numFmtId="0" fontId="12" fillId="0" borderId="33" xfId="3" applyNumberFormat="1" applyFont="1" applyFill="1" applyBorder="1" applyAlignment="1" applyProtection="1">
      <alignment horizontal="center" vertical="center" shrinkToFit="1"/>
      <protection locked="0"/>
    </xf>
    <xf numFmtId="0" fontId="12" fillId="0" borderId="0" xfId="3" applyFont="1" applyAlignment="1" applyProtection="1">
      <alignment horizontal="center" vertical="center" shrinkToFit="1"/>
      <protection locked="0"/>
    </xf>
    <xf numFmtId="0" fontId="12" fillId="0" borderId="33" xfId="3" applyNumberFormat="1" applyFont="1" applyBorder="1" applyAlignment="1" applyProtection="1">
      <alignment horizontal="center" vertical="center" shrinkToFit="1"/>
      <protection locked="0"/>
    </xf>
    <xf numFmtId="38" fontId="12" fillId="0" borderId="0" xfId="11" applyFont="1" applyFill="1" applyBorder="1" applyAlignment="1" applyProtection="1">
      <alignment vertical="center" shrinkToFit="1"/>
      <protection locked="0"/>
    </xf>
    <xf numFmtId="38" fontId="12" fillId="0" borderId="0" xfId="11" applyFont="1" applyFill="1" applyAlignment="1" applyProtection="1">
      <alignment vertical="center" shrinkToFit="1"/>
      <protection locked="0"/>
    </xf>
    <xf numFmtId="0" fontId="12" fillId="0" borderId="0" xfId="0" applyFont="1" applyAlignment="1">
      <alignment horizontal="right" vertical="center" shrinkToFit="1"/>
    </xf>
    <xf numFmtId="38" fontId="12" fillId="3" borderId="0" xfId="0" applyNumberFormat="1" applyFont="1" applyFill="1" applyAlignment="1">
      <alignment horizontal="right" vertical="center" shrinkToFit="1"/>
    </xf>
    <xf numFmtId="180" fontId="95" fillId="2" borderId="9" xfId="1" applyNumberFormat="1" applyFont="1" applyFill="1" applyBorder="1" applyAlignment="1" applyProtection="1">
      <alignment horizontal="left" vertical="center" indent="1" shrinkToFit="1"/>
    </xf>
    <xf numFmtId="0" fontId="95" fillId="2" borderId="5" xfId="1" applyFont="1" applyFill="1" applyBorder="1" applyAlignment="1" applyProtection="1">
      <alignment horizontal="center" vertical="center" shrinkToFit="1"/>
    </xf>
    <xf numFmtId="181" fontId="146" fillId="0" borderId="9" xfId="1" applyNumberFormat="1" applyFont="1" applyBorder="1" applyAlignment="1" applyProtection="1">
      <alignment horizontal="center" vertical="center"/>
      <protection locked="0"/>
    </xf>
    <xf numFmtId="179" fontId="146" fillId="0" borderId="9" xfId="1" applyNumberFormat="1" applyFont="1" applyBorder="1" applyAlignment="1" applyProtection="1">
      <alignment horizontal="center" vertical="center"/>
      <protection locked="0"/>
    </xf>
    <xf numFmtId="180" fontId="95" fillId="2" borderId="9" xfId="1" applyNumberFormat="1" applyFont="1" applyFill="1" applyBorder="1" applyAlignment="1" applyProtection="1">
      <alignment horizontal="left" vertical="center" wrapText="1" indent="1" shrinkToFit="1"/>
    </xf>
    <xf numFmtId="182" fontId="146" fillId="0" borderId="9" xfId="1" applyNumberFormat="1" applyFont="1" applyBorder="1" applyAlignment="1" applyProtection="1">
      <alignment horizontal="center" vertical="center"/>
      <protection locked="0"/>
    </xf>
    <xf numFmtId="0" fontId="79" fillId="2" borderId="9" xfId="0" applyFont="1" applyFill="1" applyBorder="1" applyAlignment="1" applyProtection="1">
      <alignment horizontal="center" vertical="center" wrapText="1"/>
    </xf>
    <xf numFmtId="0" fontId="79" fillId="2" borderId="9" xfId="0" applyFont="1" applyFill="1" applyBorder="1" applyAlignment="1" applyProtection="1">
      <alignment horizontal="center" vertical="center"/>
    </xf>
    <xf numFmtId="0" fontId="61" fillId="2" borderId="9" xfId="0" applyFont="1" applyFill="1" applyBorder="1" applyAlignment="1" applyProtection="1">
      <alignment horizontal="center" vertical="center" wrapText="1"/>
    </xf>
    <xf numFmtId="0" fontId="79" fillId="2" borderId="9" xfId="0" applyFont="1" applyFill="1" applyBorder="1" applyAlignment="1" applyProtection="1">
      <alignment horizontal="center" vertical="center" textRotation="255"/>
    </xf>
    <xf numFmtId="0" fontId="79" fillId="2" borderId="15" xfId="0" applyFont="1" applyFill="1" applyBorder="1" applyAlignment="1">
      <alignment horizontal="center" vertical="center"/>
    </xf>
    <xf numFmtId="0" fontId="79" fillId="2" borderId="16" xfId="0" applyFont="1" applyFill="1" applyBorder="1">
      <alignment vertical="center"/>
    </xf>
    <xf numFmtId="0" fontId="79" fillId="2" borderId="14" xfId="0" applyFont="1" applyFill="1" applyBorder="1">
      <alignment vertical="center"/>
    </xf>
    <xf numFmtId="0" fontId="104" fillId="0" borderId="9" xfId="0" applyFont="1" applyBorder="1" applyProtection="1">
      <alignment vertical="center"/>
      <protection locked="0"/>
    </xf>
    <xf numFmtId="0" fontId="104" fillId="0" borderId="9" xfId="0" applyFont="1" applyBorder="1" applyAlignment="1" applyProtection="1">
      <alignment horizontal="center" vertical="center"/>
      <protection locked="0"/>
    </xf>
    <xf numFmtId="0" fontId="104" fillId="0" borderId="64" xfId="0" applyFont="1" applyBorder="1" applyProtection="1">
      <alignment vertical="center"/>
      <protection locked="0"/>
    </xf>
    <xf numFmtId="38" fontId="106" fillId="0" borderId="9" xfId="11" applyFont="1" applyFill="1" applyBorder="1" applyAlignment="1" applyProtection="1">
      <alignment horizontal="center" vertical="center" shrinkToFit="1"/>
      <protection locked="0"/>
    </xf>
    <xf numFmtId="176" fontId="106" fillId="0" borderId="9" xfId="1" applyNumberFormat="1" applyFont="1" applyBorder="1" applyAlignment="1" applyProtection="1">
      <alignment horizontal="right" vertical="center" shrinkToFit="1"/>
      <protection locked="0"/>
    </xf>
    <xf numFmtId="176" fontId="106" fillId="0" borderId="9" xfId="3" applyNumberFormat="1" applyFont="1" applyBorder="1" applyAlignment="1" applyProtection="1">
      <alignment horizontal="right" vertical="center" shrinkToFit="1"/>
      <protection locked="0"/>
    </xf>
    <xf numFmtId="0" fontId="79" fillId="2" borderId="16" xfId="0" applyFont="1" applyFill="1" applyBorder="1" applyAlignment="1">
      <alignment vertical="center" shrinkToFit="1"/>
    </xf>
    <xf numFmtId="0" fontId="79" fillId="2" borderId="78" xfId="0" applyFont="1" applyFill="1" applyBorder="1" applyAlignment="1">
      <alignment vertical="center" shrinkToFit="1"/>
    </xf>
    <xf numFmtId="38" fontId="79" fillId="3" borderId="76" xfId="11" applyFont="1" applyFill="1" applyBorder="1" applyAlignment="1">
      <alignment vertical="center" shrinkToFit="1"/>
    </xf>
    <xf numFmtId="0" fontId="160" fillId="0" borderId="9" xfId="1" applyFont="1" applyBorder="1" applyAlignment="1" applyProtection="1">
      <alignment horizontal="center" vertical="center" wrapText="1"/>
      <protection locked="0"/>
    </xf>
    <xf numFmtId="0" fontId="160" fillId="0" borderId="0" xfId="1" applyFont="1" applyAlignment="1" applyProtection="1">
      <alignment horizontal="center" vertical="center" wrapText="1"/>
      <protection locked="0"/>
    </xf>
    <xf numFmtId="0" fontId="160" fillId="0" borderId="0" xfId="3" applyFont="1" applyAlignment="1" applyProtection="1">
      <alignment horizontal="center" vertical="center" wrapText="1"/>
      <protection locked="0"/>
    </xf>
    <xf numFmtId="183" fontId="146" fillId="0" borderId="9" xfId="1" applyNumberFormat="1" applyFont="1" applyBorder="1" applyAlignment="1" applyProtection="1">
      <alignment horizontal="center" vertical="center"/>
      <protection locked="0"/>
    </xf>
    <xf numFmtId="0" fontId="70" fillId="0" borderId="0" xfId="1" applyFont="1" applyBorder="1" applyAlignment="1" applyProtection="1">
      <alignment vertical="top" wrapText="1"/>
    </xf>
    <xf numFmtId="0" fontId="61" fillId="0" borderId="0" xfId="1" applyFont="1" applyAlignment="1" applyProtection="1">
      <alignment horizontal="left" vertical="center" wrapText="1"/>
      <protection locked="0"/>
    </xf>
    <xf numFmtId="0" fontId="61" fillId="0" borderId="0" xfId="1" applyFont="1" applyAlignment="1" applyProtection="1">
      <alignment horizontal="center" vertical="center" wrapText="1"/>
      <protection locked="0"/>
    </xf>
    <xf numFmtId="0" fontId="61" fillId="0" borderId="33" xfId="1" applyFont="1" applyBorder="1" applyAlignment="1" applyProtection="1">
      <alignment horizontal="center" vertical="center" wrapText="1"/>
      <protection locked="0"/>
    </xf>
    <xf numFmtId="0" fontId="61" fillId="0" borderId="34" xfId="1" applyFont="1" applyBorder="1" applyAlignment="1" applyProtection="1">
      <alignment horizontal="center" vertical="center" wrapText="1"/>
      <protection locked="0"/>
    </xf>
    <xf numFmtId="38" fontId="61" fillId="0" borderId="0" xfId="11" applyFont="1" applyFill="1" applyBorder="1" applyAlignment="1" applyProtection="1">
      <alignment horizontal="right" vertical="center"/>
      <protection locked="0"/>
    </xf>
    <xf numFmtId="38" fontId="61" fillId="3" borderId="0" xfId="0" applyNumberFormat="1" applyFont="1" applyFill="1" applyAlignment="1">
      <alignment horizontal="right" vertical="center"/>
    </xf>
    <xf numFmtId="0" fontId="106" fillId="0" borderId="0" xfId="1" applyFont="1" applyAlignment="1" applyProtection="1">
      <alignment horizontal="left" vertical="center" wrapText="1"/>
      <protection locked="0"/>
    </xf>
    <xf numFmtId="0" fontId="106" fillId="0" borderId="0" xfId="1" applyFont="1" applyAlignment="1" applyProtection="1">
      <alignment horizontal="center" vertical="center" wrapText="1"/>
      <protection locked="0"/>
    </xf>
    <xf numFmtId="0" fontId="106" fillId="0" borderId="33" xfId="1" applyFont="1" applyBorder="1" applyAlignment="1" applyProtection="1">
      <alignment horizontal="center" vertical="center" shrinkToFit="1"/>
      <protection locked="0"/>
    </xf>
    <xf numFmtId="0" fontId="106" fillId="0" borderId="34" xfId="1" applyFont="1" applyBorder="1" applyAlignment="1" applyProtection="1">
      <alignment horizontal="center" vertical="center" shrinkToFit="1"/>
      <protection locked="0"/>
    </xf>
    <xf numFmtId="38" fontId="106" fillId="0" borderId="0" xfId="2" applyFont="1" applyFill="1" applyBorder="1" applyAlignment="1" applyProtection="1">
      <alignment horizontal="right" vertical="center" shrinkToFit="1"/>
      <protection locked="0"/>
    </xf>
    <xf numFmtId="38" fontId="106" fillId="3" borderId="0" xfId="0" applyNumberFormat="1" applyFont="1" applyFill="1" applyAlignment="1">
      <alignment horizontal="right" vertical="center" shrinkToFit="1"/>
    </xf>
    <xf numFmtId="0" fontId="61" fillId="0" borderId="33" xfId="1" applyFont="1" applyBorder="1" applyAlignment="1" applyProtection="1">
      <alignment horizontal="center" vertical="center" shrinkToFit="1"/>
      <protection locked="0"/>
    </xf>
    <xf numFmtId="0" fontId="61" fillId="0" borderId="34" xfId="1" applyFont="1" applyBorder="1" applyAlignment="1" applyProtection="1">
      <alignment horizontal="center" vertical="center" shrinkToFit="1"/>
      <protection locked="0"/>
    </xf>
    <xf numFmtId="38" fontId="61" fillId="0" borderId="0" xfId="2" applyFont="1" applyFill="1" applyBorder="1" applyAlignment="1" applyProtection="1">
      <alignment horizontal="right" vertical="center" shrinkToFit="1"/>
      <protection locked="0"/>
    </xf>
    <xf numFmtId="38" fontId="61" fillId="3" borderId="0" xfId="0" applyNumberFormat="1" applyFont="1" applyFill="1" applyAlignment="1">
      <alignment horizontal="right" vertical="center" shrinkToFit="1"/>
    </xf>
    <xf numFmtId="0" fontId="34" fillId="0" borderId="0" xfId="1" applyFont="1" applyAlignment="1" applyProtection="1">
      <alignment horizontal="centerContinuous" vertical="center"/>
    </xf>
    <xf numFmtId="0" fontId="38" fillId="0" borderId="0" xfId="0" applyFont="1" applyAlignment="1" applyProtection="1">
      <alignment horizontal="center" vertical="center"/>
    </xf>
    <xf numFmtId="49" fontId="65" fillId="2" borderId="13" xfId="0" applyNumberFormat="1" applyFont="1" applyFill="1" applyBorder="1" applyAlignment="1">
      <alignment horizontal="center" vertical="center" wrapText="1"/>
    </xf>
    <xf numFmtId="0" fontId="40" fillId="0" borderId="9" xfId="0" applyFont="1" applyFill="1" applyBorder="1" applyAlignment="1" applyProtection="1">
      <alignment horizontal="left" vertical="center" wrapText="1"/>
      <protection locked="0"/>
    </xf>
    <xf numFmtId="0" fontId="40" fillId="0" borderId="163" xfId="0" applyFont="1" applyFill="1" applyBorder="1" applyAlignment="1" applyProtection="1">
      <alignment horizontal="left" vertical="center" wrapText="1"/>
      <protection locked="0"/>
    </xf>
    <xf numFmtId="0" fontId="34" fillId="0" borderId="0" xfId="0" applyFont="1">
      <alignment vertical="center"/>
    </xf>
    <xf numFmtId="0" fontId="169" fillId="0" borderId="0" xfId="0" applyFont="1" applyAlignment="1">
      <alignment horizontal="center" vertical="center"/>
    </xf>
    <xf numFmtId="0" fontId="169" fillId="0" borderId="0" xfId="0" applyFont="1">
      <alignment vertical="center"/>
    </xf>
    <xf numFmtId="0" fontId="81" fillId="0" borderId="0" xfId="0" applyFont="1">
      <alignment vertical="center"/>
    </xf>
    <xf numFmtId="0" fontId="30" fillId="0" borderId="0" xfId="0" applyFont="1" applyAlignment="1">
      <alignment horizontal="right" vertical="center"/>
    </xf>
    <xf numFmtId="38" fontId="30" fillId="0" borderId="0" xfId="11" applyFont="1" applyAlignment="1" applyProtection="1">
      <alignment horizontal="right" vertical="center"/>
    </xf>
    <xf numFmtId="0" fontId="40" fillId="0" borderId="9" xfId="0" applyFont="1" applyFill="1" applyBorder="1">
      <alignment vertical="center"/>
    </xf>
    <xf numFmtId="0" fontId="29" fillId="2" borderId="9" xfId="0" applyFont="1" applyFill="1" applyBorder="1" applyAlignment="1">
      <alignment horizontal="center" vertical="center" wrapText="1"/>
    </xf>
    <xf numFmtId="0" fontId="30" fillId="0" borderId="0" xfId="0" applyFont="1" applyFill="1" applyBorder="1">
      <alignment vertical="center"/>
    </xf>
    <xf numFmtId="0" fontId="29" fillId="0" borderId="0" xfId="0" applyFont="1" applyBorder="1" applyAlignment="1">
      <alignment horizontal="left" vertical="top" wrapText="1"/>
    </xf>
    <xf numFmtId="0" fontId="70" fillId="0" borderId="9" xfId="0" applyFont="1" applyFill="1" applyBorder="1" applyAlignment="1" applyProtection="1">
      <alignment horizontal="left" vertical="center" wrapText="1"/>
      <protection locked="0"/>
    </xf>
    <xf numFmtId="0" fontId="70" fillId="0" borderId="9" xfId="0" applyFont="1" applyFill="1" applyBorder="1" applyAlignment="1" applyProtection="1">
      <alignment horizontal="center" vertical="center" shrinkToFit="1"/>
      <protection locked="0"/>
    </xf>
    <xf numFmtId="0" fontId="22" fillId="2" borderId="64" xfId="0" applyFont="1" applyFill="1" applyBorder="1" applyAlignment="1">
      <alignment horizontal="center" vertical="center"/>
    </xf>
    <xf numFmtId="14" fontId="22" fillId="10" borderId="14" xfId="0" applyNumberFormat="1" applyFont="1" applyFill="1" applyBorder="1" applyAlignment="1">
      <alignment horizontal="center" vertical="center"/>
    </xf>
    <xf numFmtId="14" fontId="22" fillId="3" borderId="9" xfId="0" applyNumberFormat="1" applyFont="1" applyFill="1" applyBorder="1" applyAlignment="1">
      <alignment horizontal="center" vertical="center"/>
    </xf>
    <xf numFmtId="14" fontId="22" fillId="10" borderId="9" xfId="0" applyNumberFormat="1" applyFont="1" applyFill="1" applyBorder="1" applyAlignment="1">
      <alignment horizontal="center" vertical="center"/>
    </xf>
    <xf numFmtId="191" fontId="171" fillId="7" borderId="52" xfId="0" applyNumberFormat="1" applyFont="1" applyFill="1" applyBorder="1" applyAlignment="1" applyProtection="1">
      <alignment horizontal="right" vertical="center" shrinkToFit="1"/>
      <protection hidden="1"/>
    </xf>
    <xf numFmtId="191" fontId="171" fillId="7" borderId="5" xfId="0" applyNumberFormat="1" applyFont="1" applyFill="1" applyBorder="1" applyAlignment="1" applyProtection="1">
      <alignment horizontal="right" vertical="center" shrinkToFit="1"/>
      <protection hidden="1"/>
    </xf>
    <xf numFmtId="191" fontId="171" fillId="7" borderId="19" xfId="0" applyNumberFormat="1" applyFont="1" applyFill="1" applyBorder="1" applyAlignment="1" applyProtection="1">
      <alignment horizontal="right" vertical="center" shrinkToFit="1"/>
      <protection hidden="1"/>
    </xf>
    <xf numFmtId="195" fontId="101" fillId="0" borderId="9" xfId="0" applyNumberFormat="1" applyFont="1" applyBorder="1" applyAlignment="1" applyProtection="1">
      <alignment horizontal="center" vertical="center"/>
      <protection locked="0"/>
    </xf>
    <xf numFmtId="195" fontId="101" fillId="0" borderId="17" xfId="0" applyNumberFormat="1" applyFont="1" applyBorder="1" applyAlignment="1" applyProtection="1">
      <alignment horizontal="center" vertical="center"/>
      <protection locked="0"/>
    </xf>
    <xf numFmtId="0" fontId="180" fillId="0" borderId="0" xfId="0" applyFont="1">
      <alignment vertical="center"/>
    </xf>
    <xf numFmtId="0" fontId="182" fillId="0" borderId="0" xfId="0" applyFont="1" applyAlignment="1">
      <alignment vertical="center" wrapText="1"/>
    </xf>
    <xf numFmtId="49" fontId="40" fillId="2" borderId="9" xfId="0" applyNumberFormat="1" applyFont="1" applyFill="1" applyBorder="1" applyAlignment="1">
      <alignment horizontal="center" vertical="center"/>
    </xf>
    <xf numFmtId="0" fontId="40" fillId="2" borderId="1" xfId="0" applyFont="1" applyFill="1" applyBorder="1" applyAlignment="1">
      <alignment horizontal="center" vertical="center" wrapText="1"/>
    </xf>
    <xf numFmtId="0" fontId="45" fillId="6" borderId="9" xfId="0" applyFont="1" applyFill="1" applyBorder="1" applyAlignment="1">
      <alignment horizontal="center" vertical="center" wrapText="1"/>
    </xf>
    <xf numFmtId="0" fontId="40" fillId="6" borderId="12" xfId="0" applyFont="1" applyFill="1" applyBorder="1" applyAlignment="1">
      <alignment horizontal="center" vertical="center" wrapText="1"/>
    </xf>
    <xf numFmtId="0" fontId="40" fillId="2" borderId="9" xfId="0" applyFont="1" applyFill="1" applyBorder="1" applyAlignment="1">
      <alignment horizontal="center" vertical="center" wrapText="1"/>
    </xf>
    <xf numFmtId="38" fontId="40" fillId="2" borderId="1" xfId="11" applyFont="1" applyFill="1" applyBorder="1" applyAlignment="1" applyProtection="1">
      <alignment horizontal="center" vertical="center"/>
    </xf>
    <xf numFmtId="38" fontId="40" fillId="2" borderId="106" xfId="11" applyFont="1" applyFill="1" applyBorder="1" applyAlignment="1" applyProtection="1">
      <alignment horizontal="center" vertical="center"/>
    </xf>
    <xf numFmtId="0" fontId="40" fillId="2" borderId="116" xfId="0" applyFont="1" applyFill="1" applyBorder="1" applyAlignment="1" applyProtection="1">
      <alignment horizontal="center" vertical="center"/>
    </xf>
    <xf numFmtId="0" fontId="40" fillId="2" borderId="2" xfId="0" applyFont="1" applyFill="1" applyBorder="1" applyAlignment="1" applyProtection="1">
      <alignment horizontal="center" vertical="center"/>
    </xf>
    <xf numFmtId="0" fontId="40" fillId="2" borderId="105" xfId="0" applyFont="1" applyFill="1" applyBorder="1" applyAlignment="1" applyProtection="1">
      <alignment horizontal="center" vertical="center"/>
    </xf>
    <xf numFmtId="0" fontId="40" fillId="2" borderId="32" xfId="0" applyFont="1" applyFill="1" applyBorder="1" applyAlignment="1" applyProtection="1">
      <alignment horizontal="center" vertical="center"/>
    </xf>
    <xf numFmtId="0" fontId="40" fillId="6" borderId="12" xfId="0" applyFont="1" applyFill="1" applyBorder="1" applyAlignment="1">
      <alignment horizontal="center" vertical="center" shrinkToFit="1"/>
    </xf>
    <xf numFmtId="193" fontId="45" fillId="0" borderId="106" xfId="11" applyNumberFormat="1" applyFont="1" applyFill="1" applyBorder="1" applyAlignment="1" applyProtection="1">
      <alignment horizontal="right" vertical="center" shrinkToFit="1"/>
      <protection locked="0"/>
    </xf>
    <xf numFmtId="193" fontId="45" fillId="0" borderId="108" xfId="11" applyNumberFormat="1" applyFont="1" applyFill="1" applyBorder="1" applyAlignment="1" applyProtection="1">
      <alignment horizontal="right" vertical="center" shrinkToFit="1"/>
      <protection locked="0"/>
    </xf>
    <xf numFmtId="0" fontId="45" fillId="0" borderId="9" xfId="0" applyFont="1" applyFill="1" applyBorder="1" applyAlignment="1" applyProtection="1">
      <alignment horizontal="left" vertical="center" shrinkToFit="1"/>
      <protection locked="0"/>
    </xf>
    <xf numFmtId="0" fontId="43" fillId="2" borderId="0" xfId="0" applyFont="1" applyFill="1" applyBorder="1" applyAlignment="1">
      <alignment horizontal="left" vertical="center" wrapText="1" indent="1"/>
    </xf>
    <xf numFmtId="0" fontId="29" fillId="0" borderId="0" xfId="0" applyFont="1" applyBorder="1" applyAlignment="1">
      <alignment horizontal="center" vertical="center" wrapText="1"/>
    </xf>
    <xf numFmtId="0" fontId="182" fillId="2" borderId="0" xfId="0" applyFont="1" applyFill="1" applyBorder="1" applyAlignment="1">
      <alignment horizontal="center" vertical="center" wrapText="1"/>
    </xf>
    <xf numFmtId="14" fontId="37" fillId="0" borderId="0" xfId="0" applyNumberFormat="1" applyFont="1" applyBorder="1" applyAlignment="1">
      <alignment horizontal="center" vertical="center" shrinkToFit="1"/>
    </xf>
    <xf numFmtId="0" fontId="183" fillId="2" borderId="0" xfId="0" applyFont="1" applyFill="1" applyBorder="1" applyAlignment="1">
      <alignment horizontal="center" vertical="center" wrapText="1"/>
    </xf>
    <xf numFmtId="0" fontId="184" fillId="2" borderId="0" xfId="0" applyFont="1" applyFill="1" applyBorder="1" applyAlignment="1">
      <alignment horizontal="center" vertical="center" wrapText="1"/>
    </xf>
    <xf numFmtId="0" fontId="37" fillId="0" borderId="0" xfId="0" applyFont="1" applyBorder="1">
      <alignment vertical="center"/>
    </xf>
    <xf numFmtId="14" fontId="180" fillId="0" borderId="0" xfId="0" applyNumberFormat="1" applyFont="1" applyBorder="1" applyAlignment="1">
      <alignment horizontal="left" vertical="center"/>
    </xf>
    <xf numFmtId="14" fontId="181" fillId="0" borderId="0" xfId="0" applyNumberFormat="1" applyFont="1" applyBorder="1" applyAlignment="1">
      <alignment horizontal="left" vertical="center"/>
    </xf>
    <xf numFmtId="0" fontId="43" fillId="0" borderId="0" xfId="0" applyFont="1" applyBorder="1" applyAlignment="1">
      <alignment horizontal="left" vertical="center" wrapText="1"/>
    </xf>
    <xf numFmtId="0" fontId="53" fillId="0" borderId="0" xfId="0" applyFont="1" applyAlignment="1" applyProtection="1"/>
    <xf numFmtId="0" fontId="3" fillId="2" borderId="9" xfId="0" applyFont="1" applyFill="1" applyBorder="1" applyAlignment="1">
      <alignment horizontal="center" vertical="center"/>
    </xf>
    <xf numFmtId="0" fontId="22" fillId="2" borderId="64" xfId="0" applyFont="1" applyFill="1" applyBorder="1" applyAlignment="1">
      <alignment horizontal="center" vertical="center"/>
    </xf>
    <xf numFmtId="14" fontId="22" fillId="10" borderId="14" xfId="0" applyNumberFormat="1" applyFont="1" applyFill="1" applyBorder="1" applyAlignment="1">
      <alignment horizontal="center" vertical="center"/>
    </xf>
    <xf numFmtId="14" fontId="22" fillId="3" borderId="9" xfId="0" applyNumberFormat="1" applyFont="1" applyFill="1" applyBorder="1" applyAlignment="1">
      <alignment horizontal="center" vertical="center"/>
    </xf>
    <xf numFmtId="14" fontId="22" fillId="10" borderId="9" xfId="0" applyNumberFormat="1" applyFont="1" applyFill="1" applyBorder="1" applyAlignment="1">
      <alignment horizontal="center" vertical="center"/>
    </xf>
    <xf numFmtId="0" fontId="70" fillId="6" borderId="9" xfId="0" applyFont="1" applyFill="1" applyBorder="1" applyAlignment="1">
      <alignment horizontal="center" vertical="center" wrapText="1"/>
    </xf>
    <xf numFmtId="0" fontId="43" fillId="6" borderId="1" xfId="0" applyFont="1" applyFill="1" applyBorder="1" applyAlignment="1">
      <alignment horizontal="center" vertical="center" wrapText="1"/>
    </xf>
    <xf numFmtId="0" fontId="43" fillId="6" borderId="9" xfId="0" applyFont="1" applyFill="1" applyBorder="1" applyAlignment="1">
      <alignment horizontal="center" vertical="center" wrapText="1"/>
    </xf>
    <xf numFmtId="0" fontId="29" fillId="6" borderId="17" xfId="0" applyFont="1" applyFill="1" applyBorder="1" applyAlignment="1">
      <alignment horizontal="center" vertical="center"/>
    </xf>
    <xf numFmtId="0" fontId="70" fillId="15" borderId="161" xfId="0" applyNumberFormat="1" applyFont="1" applyFill="1" applyBorder="1" applyAlignment="1">
      <alignment horizontal="center" vertical="center" shrinkToFit="1"/>
    </xf>
    <xf numFmtId="0" fontId="189" fillId="15" borderId="218" xfId="0" applyNumberFormat="1" applyFont="1" applyFill="1" applyBorder="1" applyAlignment="1">
      <alignment horizontal="center" vertical="center" shrinkToFit="1"/>
    </xf>
    <xf numFmtId="0" fontId="70" fillId="10" borderId="161" xfId="0" applyNumberFormat="1" applyFont="1" applyFill="1" applyBorder="1" applyAlignment="1">
      <alignment horizontal="center" vertical="center" shrinkToFit="1"/>
    </xf>
    <xf numFmtId="0" fontId="188" fillId="10" borderId="218" xfId="0" applyNumberFormat="1" applyFont="1" applyFill="1" applyBorder="1" applyAlignment="1">
      <alignment horizontal="center" vertical="center" shrinkToFit="1"/>
    </xf>
    <xf numFmtId="0" fontId="70" fillId="16" borderId="161" xfId="0" applyNumberFormat="1" applyFont="1" applyFill="1" applyBorder="1" applyAlignment="1">
      <alignment horizontal="center" vertical="center" shrinkToFit="1"/>
    </xf>
    <xf numFmtId="0" fontId="187" fillId="16" borderId="218" xfId="0" applyNumberFormat="1" applyFont="1" applyFill="1" applyBorder="1" applyAlignment="1">
      <alignment horizontal="center" vertical="center" shrinkToFit="1"/>
    </xf>
    <xf numFmtId="0" fontId="70" fillId="12" borderId="161" xfId="0" applyNumberFormat="1" applyFont="1" applyFill="1" applyBorder="1" applyAlignment="1">
      <alignment horizontal="center" vertical="center" shrinkToFit="1"/>
    </xf>
    <xf numFmtId="0" fontId="186" fillId="12" borderId="218" xfId="0" applyNumberFormat="1" applyFont="1" applyFill="1" applyBorder="1" applyAlignment="1">
      <alignment horizontal="center" vertical="center" shrinkToFit="1"/>
    </xf>
    <xf numFmtId="0" fontId="186" fillId="12" borderId="75" xfId="0" applyNumberFormat="1" applyFont="1" applyFill="1" applyBorder="1" applyAlignment="1">
      <alignment horizontal="center" vertical="center" shrinkToFit="1"/>
    </xf>
    <xf numFmtId="0" fontId="70" fillId="11" borderId="87" xfId="0" applyNumberFormat="1" applyFont="1" applyFill="1" applyBorder="1" applyAlignment="1">
      <alignment horizontal="center" vertical="center" wrapText="1" shrinkToFit="1"/>
    </xf>
    <xf numFmtId="0" fontId="70" fillId="15" borderId="87" xfId="0" applyNumberFormat="1" applyFont="1" applyFill="1" applyBorder="1" applyAlignment="1">
      <alignment horizontal="center" vertical="center" wrapText="1" shrinkToFit="1"/>
    </xf>
    <xf numFmtId="0" fontId="70" fillId="16" borderId="87" xfId="0" applyNumberFormat="1" applyFont="1" applyFill="1" applyBorder="1" applyAlignment="1">
      <alignment horizontal="center" vertical="center" wrapText="1" shrinkToFit="1"/>
    </xf>
    <xf numFmtId="0" fontId="70" fillId="12" borderId="87" xfId="0" applyNumberFormat="1" applyFont="1" applyFill="1" applyBorder="1" applyAlignment="1">
      <alignment horizontal="center" vertical="center" wrapText="1" shrinkToFit="1"/>
    </xf>
    <xf numFmtId="0" fontId="22" fillId="2" borderId="64" xfId="0" applyFont="1" applyFill="1" applyBorder="1" applyAlignment="1">
      <alignment horizontal="center" vertical="center"/>
    </xf>
    <xf numFmtId="14" fontId="22" fillId="10" borderId="14" xfId="0" applyNumberFormat="1" applyFont="1" applyFill="1" applyBorder="1" applyAlignment="1">
      <alignment horizontal="center" vertical="center"/>
    </xf>
    <xf numFmtId="14" fontId="22" fillId="3" borderId="9" xfId="0" applyNumberFormat="1" applyFont="1" applyFill="1" applyBorder="1" applyAlignment="1">
      <alignment horizontal="center" vertical="center"/>
    </xf>
    <xf numFmtId="14" fontId="22" fillId="10" borderId="9" xfId="0" applyNumberFormat="1" applyFont="1" applyFill="1" applyBorder="1" applyAlignment="1">
      <alignment horizontal="center" vertical="center"/>
    </xf>
    <xf numFmtId="0" fontId="106" fillId="0" borderId="0" xfId="0" applyNumberFormat="1" applyFont="1" applyFill="1" applyBorder="1" applyAlignment="1"/>
    <xf numFmtId="0" fontId="0" fillId="0" borderId="0" xfId="0" applyNumberFormat="1" applyAlignment="1"/>
    <xf numFmtId="0" fontId="29" fillId="10" borderId="159" xfId="0" applyNumberFormat="1" applyFont="1" applyFill="1" applyBorder="1" applyAlignment="1">
      <alignment horizontal="center" vertical="center" shrinkToFit="1"/>
    </xf>
    <xf numFmtId="0" fontId="29" fillId="16" borderId="159" xfId="0" applyNumberFormat="1" applyFont="1" applyFill="1" applyBorder="1" applyAlignment="1">
      <alignment horizontal="center" vertical="center" shrinkToFit="1"/>
    </xf>
    <xf numFmtId="0" fontId="29" fillId="12" borderId="159" xfId="0" applyNumberFormat="1" applyFont="1" applyFill="1" applyBorder="1" applyAlignment="1">
      <alignment horizontal="center" vertical="center" shrinkToFit="1"/>
    </xf>
    <xf numFmtId="0" fontId="29" fillId="15" borderId="159" xfId="0" applyNumberFormat="1" applyFont="1" applyFill="1" applyBorder="1" applyAlignment="1">
      <alignment horizontal="center" vertical="center" shrinkToFit="1"/>
    </xf>
    <xf numFmtId="0" fontId="29" fillId="11" borderId="159" xfId="0" applyNumberFormat="1" applyFont="1" applyFill="1" applyBorder="1" applyAlignment="1">
      <alignment horizontal="center" vertical="center" shrinkToFit="1"/>
    </xf>
    <xf numFmtId="0" fontId="187" fillId="16" borderId="75" xfId="0" applyNumberFormat="1" applyFont="1" applyFill="1" applyBorder="1" applyAlignment="1">
      <alignment horizontal="center" vertical="center" shrinkToFit="1"/>
    </xf>
    <xf numFmtId="0" fontId="188" fillId="10" borderId="75" xfId="0" applyNumberFormat="1" applyFont="1" applyFill="1" applyBorder="1" applyAlignment="1">
      <alignment horizontal="center" vertical="center" shrinkToFit="1"/>
    </xf>
    <xf numFmtId="0" fontId="189" fillId="15" borderId="75" xfId="0" applyNumberFormat="1" applyFont="1" applyFill="1" applyBorder="1" applyAlignment="1">
      <alignment horizontal="center" vertical="center" shrinkToFit="1"/>
    </xf>
    <xf numFmtId="0" fontId="154" fillId="7" borderId="126" xfId="0" applyNumberFormat="1" applyFont="1" applyFill="1" applyBorder="1" applyAlignment="1">
      <alignment horizontal="center" vertical="center"/>
    </xf>
    <xf numFmtId="20" fontId="191" fillId="2" borderId="169" xfId="0" applyNumberFormat="1" applyFont="1" applyFill="1" applyBorder="1" applyAlignment="1">
      <alignment horizontal="center" vertical="center" wrapText="1"/>
    </xf>
    <xf numFmtId="0" fontId="29" fillId="11" borderId="11" xfId="0" applyFont="1" applyFill="1" applyBorder="1" applyAlignment="1" applyProtection="1">
      <alignment horizontal="center" vertical="center" shrinkToFit="1"/>
      <protection locked="0"/>
    </xf>
    <xf numFmtId="0" fontId="29" fillId="15" borderId="18" xfId="0" applyFont="1" applyFill="1" applyBorder="1" applyAlignment="1" applyProtection="1">
      <alignment horizontal="center" vertical="center" shrinkToFit="1"/>
      <protection locked="0"/>
    </xf>
    <xf numFmtId="0" fontId="29" fillId="10" borderId="11" xfId="0" applyFont="1" applyFill="1" applyBorder="1" applyAlignment="1" applyProtection="1">
      <alignment horizontal="center" vertical="center" shrinkToFit="1"/>
      <protection locked="0"/>
    </xf>
    <xf numFmtId="0" fontId="29" fillId="16" borderId="18" xfId="0" applyFont="1" applyFill="1" applyBorder="1" applyAlignment="1" applyProtection="1">
      <alignment horizontal="center" vertical="center" shrinkToFit="1"/>
      <protection locked="0"/>
    </xf>
    <xf numFmtId="0" fontId="114" fillId="12" borderId="56" xfId="0" applyFont="1" applyFill="1" applyBorder="1" applyAlignment="1">
      <alignment horizontal="center" vertical="center" wrapText="1"/>
    </xf>
    <xf numFmtId="0" fontId="69" fillId="12" borderId="219" xfId="0" applyFont="1" applyFill="1" applyBorder="1" applyAlignment="1">
      <alignment horizontal="center" vertical="center" wrapText="1"/>
    </xf>
    <xf numFmtId="0" fontId="29" fillId="12" borderId="65" xfId="0" applyFont="1" applyFill="1" applyBorder="1" applyAlignment="1" applyProtection="1">
      <alignment horizontal="center" vertical="center" shrinkToFit="1"/>
      <protection locked="0"/>
    </xf>
    <xf numFmtId="0" fontId="29" fillId="7" borderId="220" xfId="0" applyFont="1" applyFill="1" applyBorder="1" applyAlignment="1">
      <alignment horizontal="center" vertical="center" wrapText="1" shrinkToFit="1"/>
    </xf>
    <xf numFmtId="0" fontId="29" fillId="7" borderId="108" xfId="0" applyFont="1" applyFill="1" applyBorder="1" applyAlignment="1">
      <alignment horizontal="center" vertical="center" wrapText="1"/>
    </xf>
    <xf numFmtId="0" fontId="112" fillId="2" borderId="8" xfId="0" applyFont="1" applyFill="1" applyBorder="1" applyAlignment="1">
      <alignment vertical="center" wrapText="1"/>
    </xf>
    <xf numFmtId="0" fontId="112" fillId="2" borderId="8" xfId="0" applyFont="1" applyFill="1" applyBorder="1" applyAlignment="1">
      <alignment vertical="top" textRotation="255" wrapText="1"/>
    </xf>
    <xf numFmtId="0" fontId="112" fillId="2" borderId="5" xfId="0" applyFont="1" applyFill="1" applyBorder="1" applyAlignment="1">
      <alignment horizontal="center" vertical="center" wrapText="1"/>
    </xf>
    <xf numFmtId="0" fontId="29" fillId="7" borderId="225" xfId="0" applyFont="1" applyFill="1" applyBorder="1" applyAlignment="1">
      <alignment horizontal="center" vertical="center" wrapText="1" shrinkToFit="1"/>
    </xf>
    <xf numFmtId="20" fontId="43" fillId="7" borderId="224" xfId="0" applyNumberFormat="1" applyFont="1" applyFill="1" applyBorder="1" applyAlignment="1">
      <alignment horizontal="center" vertical="center" wrapText="1"/>
    </xf>
    <xf numFmtId="0" fontId="112" fillId="2" borderId="39" xfId="0" applyFont="1" applyFill="1" applyBorder="1" applyAlignment="1">
      <alignment horizontal="right" vertical="center" wrapText="1"/>
    </xf>
    <xf numFmtId="38" fontId="74" fillId="7" borderId="15" xfId="0" applyNumberFormat="1" applyFont="1" applyFill="1" applyBorder="1" applyAlignment="1">
      <alignment horizontal="right" vertical="center" shrinkToFit="1"/>
    </xf>
    <xf numFmtId="0" fontId="29" fillId="11" borderId="161" xfId="0" applyNumberFormat="1" applyFont="1" applyFill="1" applyBorder="1" applyAlignment="1">
      <alignment horizontal="center" vertical="center" wrapText="1" shrinkToFit="1"/>
    </xf>
    <xf numFmtId="0" fontId="196" fillId="11" borderId="218" xfId="0" applyNumberFormat="1" applyFont="1" applyFill="1" applyBorder="1" applyAlignment="1">
      <alignment horizontal="center" vertical="center" shrinkToFit="1"/>
    </xf>
    <xf numFmtId="0" fontId="196" fillId="11" borderId="75" xfId="0" applyNumberFormat="1" applyFont="1" applyFill="1" applyBorder="1" applyAlignment="1">
      <alignment horizontal="center" vertical="center" shrinkToFit="1"/>
    </xf>
    <xf numFmtId="0" fontId="70" fillId="17" borderId="80" xfId="0" applyNumberFormat="1" applyFont="1" applyFill="1" applyBorder="1" applyAlignment="1">
      <alignment horizontal="center" vertical="center" shrinkToFit="1"/>
    </xf>
    <xf numFmtId="49" fontId="70" fillId="17" borderId="158" xfId="0" applyNumberFormat="1" applyFont="1" applyFill="1" applyBorder="1" applyAlignment="1">
      <alignment horizontal="left" vertical="center" indent="2" shrinkToFit="1"/>
    </xf>
    <xf numFmtId="0" fontId="29" fillId="18" borderId="149" xfId="0" applyNumberFormat="1" applyFont="1" applyFill="1" applyBorder="1" applyAlignment="1">
      <alignment horizontal="center" vertical="center" shrinkToFit="1"/>
    </xf>
    <xf numFmtId="0" fontId="29" fillId="18" borderId="160" xfId="0" applyNumberFormat="1" applyFont="1" applyFill="1" applyBorder="1" applyAlignment="1">
      <alignment horizontal="left" vertical="center" indent="2" shrinkToFit="1"/>
    </xf>
    <xf numFmtId="0" fontId="70" fillId="18" borderId="80" xfId="0" applyNumberFormat="1" applyFont="1" applyFill="1" applyBorder="1" applyAlignment="1">
      <alignment horizontal="center" vertical="center" shrinkToFit="1"/>
    </xf>
    <xf numFmtId="0" fontId="70" fillId="18" borderId="158" xfId="0" applyNumberFormat="1" applyFont="1" applyFill="1" applyBorder="1" applyAlignment="1">
      <alignment horizontal="left" vertical="center" indent="2" shrinkToFit="1"/>
    </xf>
    <xf numFmtId="0" fontId="34" fillId="0" borderId="0" xfId="0" applyFont="1" applyBorder="1" applyAlignment="1">
      <alignment horizontal="left" vertical="top"/>
    </xf>
    <xf numFmtId="0" fontId="79" fillId="0" borderId="9" xfId="0" applyFont="1" applyFill="1" applyBorder="1" applyAlignment="1" applyProtection="1">
      <alignment horizontal="center" vertical="center" wrapText="1"/>
      <protection locked="0"/>
    </xf>
    <xf numFmtId="49" fontId="70" fillId="6" borderId="1" xfId="0" applyNumberFormat="1" applyFont="1" applyFill="1" applyBorder="1" applyAlignment="1">
      <alignment horizontal="center" vertical="center" shrinkToFit="1"/>
    </xf>
    <xf numFmtId="49" fontId="70" fillId="6" borderId="9" xfId="0" applyNumberFormat="1" applyFont="1" applyFill="1" applyBorder="1" applyAlignment="1">
      <alignment horizontal="center" vertical="center" shrinkToFit="1"/>
    </xf>
    <xf numFmtId="0" fontId="40" fillId="7" borderId="105" xfId="0" applyFont="1" applyFill="1" applyBorder="1" applyAlignment="1">
      <alignment horizontal="left" vertical="center"/>
    </xf>
    <xf numFmtId="0" fontId="40" fillId="7" borderId="134" xfId="0" applyFont="1" applyFill="1" applyBorder="1" applyAlignment="1">
      <alignment horizontal="left" vertical="center"/>
    </xf>
    <xf numFmtId="0" fontId="104" fillId="6" borderId="169" xfId="0" applyFont="1" applyFill="1" applyBorder="1" applyAlignment="1" applyProtection="1">
      <alignment horizontal="center" vertical="center" wrapText="1"/>
    </xf>
    <xf numFmtId="0" fontId="65" fillId="6" borderId="14" xfId="0" applyFont="1" applyFill="1" applyBorder="1" applyAlignment="1" applyProtection="1">
      <alignment horizontal="center" vertical="center" wrapText="1"/>
    </xf>
    <xf numFmtId="0" fontId="101" fillId="6" borderId="161" xfId="0" applyFont="1" applyFill="1" applyBorder="1" applyAlignment="1">
      <alignment horizontal="center" vertical="center" wrapText="1"/>
    </xf>
    <xf numFmtId="0" fontId="101" fillId="6" borderId="170" xfId="0" applyFont="1" applyFill="1" applyBorder="1" applyAlignment="1">
      <alignment horizontal="center" vertical="center" wrapText="1"/>
    </xf>
    <xf numFmtId="0" fontId="96" fillId="6" borderId="8" xfId="0" applyFont="1" applyFill="1" applyBorder="1" applyAlignment="1">
      <alignment horizontal="center" vertical="center" wrapText="1"/>
    </xf>
    <xf numFmtId="0" fontId="117" fillId="6" borderId="11" xfId="0" applyFont="1" applyFill="1" applyBorder="1" applyAlignment="1">
      <alignment horizontal="left" vertical="center" wrapText="1"/>
    </xf>
    <xf numFmtId="0" fontId="104" fillId="2" borderId="142" xfId="0" applyFont="1" applyFill="1" applyBorder="1" applyAlignment="1" applyProtection="1">
      <alignment horizontal="center" vertical="center" wrapText="1"/>
    </xf>
    <xf numFmtId="0" fontId="104" fillId="2" borderId="9" xfId="0" applyFont="1" applyFill="1" applyBorder="1" applyAlignment="1">
      <alignment horizontal="center" vertical="center" wrapText="1"/>
    </xf>
    <xf numFmtId="0" fontId="49" fillId="2" borderId="9" xfId="0" applyFont="1" applyFill="1" applyBorder="1" applyAlignment="1">
      <alignment horizontal="center" vertical="center" wrapText="1"/>
    </xf>
    <xf numFmtId="0" fontId="182" fillId="6" borderId="9" xfId="0" applyFont="1" applyFill="1" applyBorder="1" applyAlignment="1">
      <alignment horizontal="center" vertical="center" wrapText="1"/>
    </xf>
    <xf numFmtId="0" fontId="14" fillId="7" borderId="79" xfId="1" applyFont="1" applyFill="1" applyBorder="1" applyAlignment="1" applyProtection="1">
      <alignment horizontal="center" vertical="center" wrapText="1"/>
    </xf>
    <xf numFmtId="0" fontId="199" fillId="2" borderId="0" xfId="1" applyFont="1" applyFill="1" applyAlignment="1" applyProtection="1">
      <alignment horizontal="center" vertical="center" wrapText="1"/>
    </xf>
    <xf numFmtId="0" fontId="10" fillId="0" borderId="0" xfId="1" applyFont="1" applyAlignment="1" applyProtection="1">
      <alignment horizontal="right" vertical="center"/>
    </xf>
    <xf numFmtId="0" fontId="12" fillId="2" borderId="69" xfId="1" applyFont="1" applyFill="1" applyBorder="1" applyAlignment="1" applyProtection="1">
      <alignment horizontal="center" vertical="center" wrapText="1"/>
    </xf>
    <xf numFmtId="0" fontId="12" fillId="2" borderId="70" xfId="1" applyFont="1" applyFill="1" applyBorder="1" applyAlignment="1" applyProtection="1">
      <alignment horizontal="center" vertical="center" wrapText="1"/>
    </xf>
    <xf numFmtId="0" fontId="12" fillId="2" borderId="71" xfId="1" applyFont="1" applyFill="1" applyBorder="1" applyAlignment="1" applyProtection="1">
      <alignment horizontal="center" vertical="center" wrapText="1"/>
    </xf>
    <xf numFmtId="0" fontId="160" fillId="6" borderId="23" xfId="1" applyFont="1" applyFill="1" applyBorder="1" applyAlignment="1" applyProtection="1">
      <alignment horizontal="center" vertical="center" wrapText="1"/>
    </xf>
    <xf numFmtId="0" fontId="160" fillId="6" borderId="77" xfId="1" applyFont="1" applyFill="1" applyBorder="1" applyAlignment="1" applyProtection="1">
      <alignment horizontal="center" vertical="center" wrapText="1"/>
    </xf>
    <xf numFmtId="38" fontId="200" fillId="0" borderId="24" xfId="11" applyFont="1" applyFill="1" applyBorder="1" applyAlignment="1" applyProtection="1">
      <alignment vertical="center"/>
    </xf>
    <xf numFmtId="38" fontId="200" fillId="0" borderId="25" xfId="11" applyFont="1" applyFill="1" applyBorder="1" applyAlignment="1" applyProtection="1">
      <alignment vertical="center"/>
    </xf>
    <xf numFmtId="38" fontId="200" fillId="0" borderId="0" xfId="11" applyFont="1" applyFill="1" applyBorder="1" applyAlignment="1" applyProtection="1">
      <alignment vertical="center"/>
    </xf>
    <xf numFmtId="38" fontId="200" fillId="0" borderId="19" xfId="11" applyFont="1" applyFill="1" applyBorder="1" applyAlignment="1" applyProtection="1">
      <alignment vertical="center"/>
    </xf>
    <xf numFmtId="38" fontId="200" fillId="0" borderId="26" xfId="11" applyFont="1" applyFill="1" applyBorder="1" applyAlignment="1" applyProtection="1">
      <alignment vertical="center"/>
    </xf>
    <xf numFmtId="38" fontId="200" fillId="0" borderId="19" xfId="11" applyFont="1" applyFill="1" applyBorder="1" applyAlignment="1" applyProtection="1">
      <alignment vertical="center" wrapText="1"/>
    </xf>
    <xf numFmtId="38" fontId="200" fillId="0" borderId="27" xfId="11" applyFont="1" applyFill="1" applyBorder="1" applyAlignment="1" applyProtection="1">
      <alignment vertical="center"/>
    </xf>
    <xf numFmtId="38" fontId="200" fillId="2" borderId="28" xfId="11" applyFont="1" applyFill="1" applyBorder="1" applyAlignment="1" applyProtection="1">
      <alignment vertical="center"/>
    </xf>
    <xf numFmtId="38" fontId="200" fillId="2" borderId="29" xfId="11" applyFont="1" applyFill="1" applyBorder="1" applyAlignment="1" applyProtection="1">
      <alignment vertical="center"/>
    </xf>
    <xf numFmtId="38" fontId="200" fillId="0" borderId="21" xfId="0" applyNumberFormat="1" applyFont="1" applyBorder="1" applyProtection="1">
      <alignment vertical="center"/>
    </xf>
    <xf numFmtId="38" fontId="200" fillId="0" borderId="22" xfId="0" applyNumberFormat="1" applyFont="1" applyBorder="1" applyProtection="1">
      <alignment vertical="center"/>
    </xf>
    <xf numFmtId="38" fontId="200" fillId="0" borderId="31" xfId="11" applyFont="1" applyFill="1" applyBorder="1" applyAlignment="1" applyProtection="1">
      <alignment vertical="center"/>
    </xf>
    <xf numFmtId="38" fontId="200" fillId="0" borderId="20" xfId="11" applyFont="1" applyFill="1" applyBorder="1" applyAlignment="1" applyProtection="1">
      <alignment vertical="center"/>
    </xf>
    <xf numFmtId="38" fontId="200" fillId="0" borderId="32" xfId="11" applyFont="1" applyFill="1" applyBorder="1" applyAlignment="1" applyProtection="1">
      <alignment vertical="center"/>
    </xf>
    <xf numFmtId="38" fontId="163" fillId="4" borderId="57" xfId="11" applyFont="1" applyFill="1" applyBorder="1" applyAlignment="1" applyProtection="1">
      <alignment vertical="center"/>
    </xf>
    <xf numFmtId="38" fontId="163" fillId="4" borderId="58" xfId="11" applyFont="1" applyFill="1" applyBorder="1" applyAlignment="1" applyProtection="1">
      <alignment vertical="center"/>
    </xf>
    <xf numFmtId="38" fontId="163" fillId="4" borderId="59" xfId="11" applyFont="1" applyFill="1" applyBorder="1" applyAlignment="1" applyProtection="1">
      <alignment vertical="center"/>
    </xf>
    <xf numFmtId="0" fontId="26" fillId="2" borderId="30" xfId="0" applyFont="1" applyFill="1" applyBorder="1" applyAlignment="1" applyProtection="1">
      <alignment horizontal="center" vertical="center"/>
    </xf>
    <xf numFmtId="0" fontId="131" fillId="2" borderId="30" xfId="0" applyFont="1" applyFill="1" applyBorder="1" applyAlignment="1" applyProtection="1">
      <alignment horizontal="center" vertical="center"/>
    </xf>
    <xf numFmtId="38" fontId="201" fillId="10" borderId="14" xfId="11" applyFont="1" applyFill="1" applyBorder="1" applyAlignment="1">
      <alignment vertical="center"/>
    </xf>
    <xf numFmtId="38" fontId="201" fillId="3" borderId="9" xfId="11" applyFont="1" applyFill="1" applyBorder="1" applyAlignment="1">
      <alignment vertical="center"/>
    </xf>
    <xf numFmtId="38" fontId="201" fillId="10" borderId="9" xfId="11" applyFont="1" applyFill="1" applyBorder="1" applyAlignment="1">
      <alignment vertical="center"/>
    </xf>
    <xf numFmtId="0" fontId="201" fillId="2" borderId="64" xfId="0" applyFont="1" applyFill="1" applyBorder="1" applyAlignment="1">
      <alignment horizontal="center" vertical="center" wrapText="1"/>
    </xf>
    <xf numFmtId="0" fontId="22" fillId="2" borderId="19" xfId="0" applyFont="1" applyFill="1" applyBorder="1" applyAlignment="1">
      <alignment horizontal="center" vertical="center"/>
    </xf>
    <xf numFmtId="0" fontId="10" fillId="0" borderId="0" xfId="1" applyFont="1" applyBorder="1">
      <alignment vertical="center"/>
    </xf>
    <xf numFmtId="14" fontId="202" fillId="10" borderId="14" xfId="0" applyNumberFormat="1" applyFont="1" applyFill="1" applyBorder="1" applyAlignment="1">
      <alignment horizontal="center" vertical="center"/>
    </xf>
    <xf numFmtId="14" fontId="202" fillId="3" borderId="9" xfId="0" applyNumberFormat="1" applyFont="1" applyFill="1" applyBorder="1" applyAlignment="1">
      <alignment horizontal="center" vertical="center"/>
    </xf>
    <xf numFmtId="14" fontId="202" fillId="10" borderId="9" xfId="0" applyNumberFormat="1" applyFont="1" applyFill="1" applyBorder="1" applyAlignment="1">
      <alignment horizontal="center" vertical="center"/>
    </xf>
    <xf numFmtId="0" fontId="95" fillId="0" borderId="0" xfId="0" applyFont="1" applyBorder="1" applyAlignment="1">
      <alignment horizontal="left" wrapText="1" indent="1"/>
    </xf>
    <xf numFmtId="0" fontId="70" fillId="2" borderId="9" xfId="0" applyFont="1" applyFill="1" applyBorder="1" applyAlignment="1">
      <alignment horizontal="center" vertical="center"/>
    </xf>
    <xf numFmtId="0" fontId="22" fillId="2" borderId="64" xfId="0" applyFont="1" applyFill="1" applyBorder="1" applyAlignment="1">
      <alignment horizontal="center" vertical="center"/>
    </xf>
    <xf numFmtId="14" fontId="22" fillId="10" borderId="14" xfId="0" applyNumberFormat="1" applyFont="1" applyFill="1" applyBorder="1" applyAlignment="1">
      <alignment horizontal="center" vertical="center"/>
    </xf>
    <xf numFmtId="14" fontId="22" fillId="3" borderId="9" xfId="0" applyNumberFormat="1" applyFont="1" applyFill="1" applyBorder="1" applyAlignment="1">
      <alignment horizontal="center" vertical="center"/>
    </xf>
    <xf numFmtId="14" fontId="22" fillId="10" borderId="9" xfId="0" applyNumberFormat="1" applyFont="1" applyFill="1" applyBorder="1" applyAlignment="1">
      <alignment horizontal="center" vertical="center"/>
    </xf>
    <xf numFmtId="0" fontId="125" fillId="0" borderId="0" xfId="1" applyFont="1" applyAlignment="1">
      <alignment horizontal="left" vertical="center"/>
    </xf>
    <xf numFmtId="0" fontId="12" fillId="0" borderId="12" xfId="1" applyFont="1" applyBorder="1" applyAlignment="1" applyProtection="1">
      <alignment horizontal="center" vertical="center" textRotation="255" wrapText="1" shrinkToFit="1"/>
      <protection locked="0"/>
    </xf>
    <xf numFmtId="0" fontId="12" fillId="0" borderId="12" xfId="1" applyFont="1" applyBorder="1" applyAlignment="1" applyProtection="1">
      <alignment horizontal="center" vertical="center" wrapText="1" shrinkToFit="1"/>
      <protection locked="0"/>
    </xf>
    <xf numFmtId="0" fontId="206" fillId="0" borderId="34" xfId="1" applyFont="1" applyBorder="1" applyAlignment="1" applyProtection="1">
      <alignment horizontal="center" vertical="center" shrinkToFit="1"/>
      <protection locked="0"/>
    </xf>
    <xf numFmtId="0" fontId="206" fillId="0" borderId="34" xfId="1" applyNumberFormat="1" applyFont="1" applyFill="1" applyBorder="1" applyAlignment="1" applyProtection="1">
      <alignment horizontal="center" vertical="center" shrinkToFit="1"/>
      <protection locked="0"/>
    </xf>
    <xf numFmtId="0" fontId="0" fillId="0" borderId="0" xfId="0" applyProtection="1">
      <alignment vertical="center"/>
    </xf>
    <xf numFmtId="0" fontId="0" fillId="0" borderId="0" xfId="0" applyNumberFormat="1" applyProtection="1">
      <alignment vertical="center"/>
    </xf>
    <xf numFmtId="0" fontId="13" fillId="0" borderId="0" xfId="1" applyNumberFormat="1" applyFont="1" applyFill="1" applyAlignment="1" applyProtection="1">
      <alignment horizontal="center" vertical="center" wrapText="1"/>
    </xf>
    <xf numFmtId="38" fontId="0" fillId="0" borderId="0" xfId="0" applyNumberFormat="1">
      <alignment vertical="center"/>
    </xf>
    <xf numFmtId="38" fontId="61" fillId="3" borderId="0" xfId="0" applyNumberFormat="1" applyFont="1" applyFill="1" applyBorder="1" applyAlignment="1" applyProtection="1">
      <alignment horizontal="right" vertical="center"/>
    </xf>
    <xf numFmtId="0" fontId="95" fillId="2" borderId="9" xfId="1" applyFont="1" applyFill="1" applyBorder="1" applyAlignment="1" applyProtection="1">
      <alignment horizontal="center" vertical="center" wrapText="1"/>
    </xf>
    <xf numFmtId="0" fontId="95" fillId="2" borderId="13" xfId="1" applyFont="1" applyFill="1" applyBorder="1" applyAlignment="1" applyProtection="1">
      <alignment horizontal="left" vertical="center" wrapText="1" indent="1"/>
    </xf>
    <xf numFmtId="0" fontId="61" fillId="6" borderId="0" xfId="1" applyFont="1" applyFill="1" applyAlignment="1">
      <alignment horizontal="center" vertical="center" wrapText="1"/>
    </xf>
    <xf numFmtId="0" fontId="61" fillId="6" borderId="0" xfId="1" applyFont="1" applyFill="1" applyAlignment="1">
      <alignment horizontal="center" vertical="center"/>
    </xf>
    <xf numFmtId="0" fontId="61" fillId="6" borderId="0" xfId="1" applyFont="1" applyFill="1" applyAlignment="1">
      <alignment horizontal="center" vertical="center" textRotation="255"/>
    </xf>
    <xf numFmtId="0" fontId="61" fillId="6" borderId="33" xfId="1" applyFont="1" applyFill="1" applyBorder="1" applyAlignment="1">
      <alignment horizontal="center" vertical="center" wrapText="1"/>
    </xf>
    <xf numFmtId="0" fontId="61" fillId="6" borderId="34" xfId="1" applyFont="1" applyFill="1" applyBorder="1" applyAlignment="1">
      <alignment horizontal="center" vertical="center" wrapText="1"/>
    </xf>
    <xf numFmtId="0" fontId="61" fillId="2" borderId="0" xfId="0" applyFont="1" applyFill="1" applyAlignment="1">
      <alignment horizontal="center" vertical="center"/>
    </xf>
    <xf numFmtId="0" fontId="61" fillId="2" borderId="37" xfId="0" applyFont="1" applyFill="1" applyBorder="1" applyAlignment="1">
      <alignment horizontal="center" vertical="center"/>
    </xf>
    <xf numFmtId="0" fontId="61" fillId="2" borderId="37" xfId="0" applyFont="1" applyFill="1" applyBorder="1" applyAlignment="1">
      <alignment horizontal="left" vertical="center" wrapText="1"/>
    </xf>
    <xf numFmtId="0" fontId="61" fillId="2" borderId="37" xfId="0" applyFont="1" applyFill="1" applyBorder="1" applyAlignment="1">
      <alignment horizontal="center" vertical="center" wrapText="1"/>
    </xf>
    <xf numFmtId="0" fontId="61" fillId="2" borderId="0" xfId="0" applyFont="1" applyFill="1" applyAlignment="1">
      <alignment horizontal="right" vertical="center"/>
    </xf>
    <xf numFmtId="0" fontId="61" fillId="2" borderId="0" xfId="0" applyFont="1" applyFill="1" applyAlignment="1">
      <alignment horizontal="center" vertical="center" wrapText="1"/>
    </xf>
    <xf numFmtId="0" fontId="61" fillId="6" borderId="9" xfId="1" applyFont="1" applyFill="1" applyBorder="1" applyAlignment="1">
      <alignment horizontal="center" vertical="center" wrapText="1"/>
    </xf>
    <xf numFmtId="0" fontId="61" fillId="6" borderId="0" xfId="1" applyFont="1" applyFill="1" applyAlignment="1">
      <alignment horizontal="center" vertical="center" wrapText="1" shrinkToFit="1"/>
    </xf>
    <xf numFmtId="0" fontId="106" fillId="2" borderId="0" xfId="0" applyFont="1" applyFill="1" applyAlignment="1">
      <alignment horizontal="center" vertical="center"/>
    </xf>
    <xf numFmtId="0" fontId="106" fillId="2" borderId="37" xfId="0" applyFont="1" applyFill="1" applyBorder="1" applyAlignment="1">
      <alignment horizontal="center" vertical="center"/>
    </xf>
    <xf numFmtId="0" fontId="106" fillId="2" borderId="37" xfId="0" applyFont="1" applyFill="1" applyBorder="1" applyAlignment="1">
      <alignment horizontal="center" vertical="center" wrapText="1"/>
    </xf>
    <xf numFmtId="0" fontId="106" fillId="2" borderId="37" xfId="0" applyFont="1" applyFill="1" applyBorder="1" applyAlignment="1">
      <alignment horizontal="center" vertical="center" shrinkToFit="1"/>
    </xf>
    <xf numFmtId="0" fontId="106" fillId="2" borderId="0" xfId="0" applyFont="1" applyFill="1" applyAlignment="1">
      <alignment horizontal="right" vertical="center" shrinkToFit="1"/>
    </xf>
    <xf numFmtId="0" fontId="106" fillId="2" borderId="0" xfId="0" applyFont="1" applyFill="1" applyAlignment="1">
      <alignment horizontal="center" vertical="center" wrapText="1"/>
    </xf>
    <xf numFmtId="0" fontId="61" fillId="2" borderId="5" xfId="0" applyFont="1" applyFill="1" applyBorder="1" applyAlignment="1">
      <alignment horizontal="center" vertical="center" wrapText="1"/>
    </xf>
    <xf numFmtId="0" fontId="61" fillId="2" borderId="37" xfId="0" applyFont="1" applyFill="1" applyBorder="1" applyAlignment="1">
      <alignment horizontal="center" vertical="center" shrinkToFit="1"/>
    </xf>
    <xf numFmtId="0" fontId="61" fillId="2" borderId="0" xfId="0" applyFont="1" applyFill="1" applyAlignment="1">
      <alignment horizontal="right" vertical="center" shrinkToFit="1"/>
    </xf>
    <xf numFmtId="0" fontId="138" fillId="6" borderId="0" xfId="1" applyFont="1" applyFill="1" applyAlignment="1">
      <alignment horizontal="center" vertical="center" wrapText="1"/>
    </xf>
    <xf numFmtId="0" fontId="138" fillId="6" borderId="0" xfId="1" applyFont="1" applyFill="1" applyAlignment="1">
      <alignment horizontal="center" vertical="center" textRotation="255"/>
    </xf>
    <xf numFmtId="0" fontId="138" fillId="6" borderId="33" xfId="1" applyFont="1" applyFill="1" applyBorder="1" applyAlignment="1">
      <alignment horizontal="center" vertical="center" wrapText="1"/>
    </xf>
    <xf numFmtId="0" fontId="138" fillId="6" borderId="34" xfId="1" applyFont="1" applyFill="1" applyBorder="1" applyAlignment="1">
      <alignment horizontal="center" vertical="center" wrapText="1"/>
    </xf>
    <xf numFmtId="0" fontId="138" fillId="6" borderId="0" xfId="1" applyFont="1" applyFill="1" applyAlignment="1">
      <alignment horizontal="center" vertical="center" wrapText="1" shrinkToFit="1"/>
    </xf>
    <xf numFmtId="0" fontId="12" fillId="2" borderId="0" xfId="0" applyFont="1" applyFill="1" applyAlignment="1">
      <alignment horizontal="center" vertical="center"/>
    </xf>
    <xf numFmtId="0" fontId="12" fillId="2" borderId="37" xfId="0" applyFont="1" applyFill="1" applyBorder="1" applyAlignment="1">
      <alignment horizontal="center" vertical="center"/>
    </xf>
    <xf numFmtId="0" fontId="12" fillId="2" borderId="37" xfId="0" applyFont="1" applyFill="1" applyBorder="1" applyAlignment="1">
      <alignment horizontal="center" vertical="center" wrapText="1"/>
    </xf>
    <xf numFmtId="0" fontId="12" fillId="2" borderId="0" xfId="0" applyFont="1" applyFill="1" applyAlignment="1">
      <alignment horizontal="right" vertical="center"/>
    </xf>
    <xf numFmtId="0" fontId="12" fillId="2" borderId="0" xfId="0" applyFont="1" applyFill="1" applyAlignment="1">
      <alignment horizontal="center" vertical="center" wrapText="1"/>
    </xf>
    <xf numFmtId="0" fontId="138" fillId="6" borderId="0" xfId="1" applyFont="1" applyFill="1" applyAlignment="1">
      <alignment horizontal="left" vertical="center" wrapText="1" indent="1"/>
    </xf>
    <xf numFmtId="0" fontId="138" fillId="6" borderId="0" xfId="1" applyFont="1" applyFill="1" applyAlignment="1">
      <alignment horizontal="center" vertical="center" textRotation="255" shrinkToFit="1"/>
    </xf>
    <xf numFmtId="0" fontId="13" fillId="2" borderId="45" xfId="0" applyFont="1" applyFill="1" applyBorder="1" applyAlignment="1">
      <alignment horizontal="center" vertical="center" wrapText="1"/>
    </xf>
    <xf numFmtId="0" fontId="118" fillId="6" borderId="2" xfId="1" applyFont="1" applyFill="1" applyBorder="1" applyAlignment="1" applyProtection="1">
      <alignment horizontal="center" vertical="center" wrapText="1"/>
    </xf>
    <xf numFmtId="0" fontId="48" fillId="6" borderId="17" xfId="1" applyFont="1" applyFill="1" applyBorder="1" applyAlignment="1" applyProtection="1">
      <alignment horizontal="center" vertical="center" wrapText="1"/>
    </xf>
    <xf numFmtId="180" fontId="95" fillId="6" borderId="2" xfId="1" applyNumberFormat="1" applyFont="1" applyFill="1" applyBorder="1" applyAlignment="1" applyProtection="1">
      <alignment shrinkToFit="1"/>
    </xf>
    <xf numFmtId="180" fontId="95" fillId="6" borderId="17" xfId="1" applyNumberFormat="1" applyFont="1" applyFill="1" applyBorder="1" applyAlignment="1" applyProtection="1">
      <alignment shrinkToFit="1"/>
    </xf>
    <xf numFmtId="0" fontId="13" fillId="6" borderId="0" xfId="1" applyFont="1" applyFill="1" applyAlignment="1" applyProtection="1">
      <alignment horizontal="center" vertical="center" wrapText="1" shrinkToFit="1"/>
    </xf>
    <xf numFmtId="0" fontId="12" fillId="6" borderId="0" xfId="1" applyFont="1" applyFill="1" applyAlignment="1" applyProtection="1">
      <alignment horizontal="center" vertical="center" wrapText="1" shrinkToFit="1"/>
    </xf>
    <xf numFmtId="0" fontId="13" fillId="6" borderId="19" xfId="1" applyFont="1" applyFill="1" applyBorder="1" applyAlignment="1" applyProtection="1">
      <alignment horizontal="center" vertical="center" wrapText="1" shrinkToFit="1"/>
    </xf>
    <xf numFmtId="0" fontId="13" fillId="0" borderId="19" xfId="1" applyFont="1" applyBorder="1" applyAlignment="1" applyProtection="1">
      <alignment horizontal="left" vertical="center" shrinkToFit="1"/>
      <protection locked="0"/>
    </xf>
    <xf numFmtId="0" fontId="42" fillId="6" borderId="17" xfId="1" applyFont="1" applyFill="1" applyBorder="1" applyAlignment="1">
      <alignment horizontal="center" vertical="center"/>
    </xf>
    <xf numFmtId="0" fontId="70" fillId="6" borderId="144" xfId="0" applyFont="1" applyFill="1" applyBorder="1" applyAlignment="1">
      <alignment horizontal="center" vertical="top" shrinkToFit="1"/>
    </xf>
    <xf numFmtId="0" fontId="70" fillId="6" borderId="237" xfId="0" applyFont="1" applyFill="1" applyBorder="1" applyAlignment="1">
      <alignment horizontal="center" vertical="top" shrinkToFit="1"/>
    </xf>
    <xf numFmtId="0" fontId="70" fillId="6" borderId="238" xfId="0" applyFont="1" applyFill="1" applyBorder="1" applyAlignment="1">
      <alignment horizontal="center" vertical="top" shrinkToFit="1"/>
    </xf>
    <xf numFmtId="0" fontId="70" fillId="7" borderId="144" xfId="0" applyFont="1" applyFill="1" applyBorder="1" applyAlignment="1">
      <alignment horizontal="center" vertical="top" shrinkToFit="1"/>
    </xf>
    <xf numFmtId="0" fontId="70" fillId="7" borderId="237" xfId="0" applyFont="1" applyFill="1" applyBorder="1" applyAlignment="1">
      <alignment horizontal="center" vertical="top" shrinkToFit="1"/>
    </xf>
    <xf numFmtId="0" fontId="70" fillId="7" borderId="238" xfId="0" applyFont="1" applyFill="1" applyBorder="1" applyAlignment="1">
      <alignment horizontal="center" vertical="top" shrinkToFit="1"/>
    </xf>
    <xf numFmtId="0" fontId="111" fillId="2" borderId="9" xfId="0" applyFont="1" applyFill="1" applyBorder="1" applyAlignment="1">
      <alignment horizontal="center" vertical="center" wrapText="1"/>
    </xf>
    <xf numFmtId="38" fontId="10" fillId="0" borderId="0" xfId="1" applyNumberFormat="1" applyFont="1">
      <alignment vertical="center"/>
    </xf>
    <xf numFmtId="38" fontId="134" fillId="0" borderId="0" xfId="1" applyNumberFormat="1" applyFont="1">
      <alignment vertical="center"/>
    </xf>
    <xf numFmtId="0" fontId="95" fillId="0" borderId="1" xfId="1" applyFont="1" applyFill="1" applyBorder="1" applyAlignment="1" applyProtection="1">
      <alignment horizontal="center" vertical="center" wrapText="1"/>
      <protection locked="0"/>
    </xf>
    <xf numFmtId="0" fontId="212" fillId="0" borderId="0" xfId="1" applyFont="1" applyAlignment="1">
      <alignment horizontal="center" vertical="center"/>
    </xf>
    <xf numFmtId="0" fontId="213" fillId="0" borderId="0" xfId="0" applyFont="1" applyAlignment="1">
      <alignment horizontal="center" vertical="center"/>
    </xf>
    <xf numFmtId="0" fontId="211" fillId="0" borderId="0" xfId="1" applyFont="1" applyAlignment="1">
      <alignment horizontal="left" vertical="center"/>
    </xf>
    <xf numFmtId="0" fontId="130" fillId="0" borderId="0" xfId="1" applyFont="1" applyAlignment="1">
      <alignment horizontal="left" vertical="center"/>
    </xf>
    <xf numFmtId="38" fontId="214" fillId="0" borderId="0" xfId="1" applyNumberFormat="1" applyFont="1">
      <alignment vertical="center"/>
    </xf>
    <xf numFmtId="38" fontId="215" fillId="0" borderId="0" xfId="1" applyNumberFormat="1" applyFont="1">
      <alignment vertical="center"/>
    </xf>
    <xf numFmtId="0" fontId="118" fillId="0" borderId="0" xfId="1" applyFont="1" applyAlignment="1" applyProtection="1">
      <alignment horizontal="right" vertical="top"/>
    </xf>
    <xf numFmtId="0" fontId="118" fillId="0" borderId="0" xfId="1" applyFont="1" applyAlignment="1" applyProtection="1">
      <alignment horizontal="right" vertical="center"/>
    </xf>
    <xf numFmtId="0" fontId="152" fillId="0" borderId="0" xfId="1" applyFont="1" applyAlignment="1" applyProtection="1">
      <alignment horizontal="right" vertical="center"/>
    </xf>
    <xf numFmtId="0" fontId="152" fillId="0" borderId="0" xfId="1" applyFont="1" applyProtection="1">
      <alignment vertical="center"/>
    </xf>
    <xf numFmtId="0" fontId="125" fillId="0" borderId="0" xfId="1" applyFont="1">
      <alignment vertical="center"/>
    </xf>
    <xf numFmtId="0" fontId="10" fillId="0" borderId="0" xfId="1" applyFont="1" applyAlignment="1">
      <alignment horizontal="right" vertical="center"/>
    </xf>
    <xf numFmtId="0" fontId="127" fillId="0" borderId="0" xfId="1" applyFont="1" applyAlignment="1">
      <alignment horizontal="right" vertical="center"/>
    </xf>
    <xf numFmtId="0" fontId="0" fillId="0" borderId="0" xfId="0" applyNumberFormat="1" applyAlignment="1">
      <alignment horizontal="right" vertical="center"/>
    </xf>
    <xf numFmtId="0" fontId="0" fillId="0" borderId="0" xfId="0" applyNumberFormat="1" applyAlignment="1">
      <alignment horizontal="right"/>
    </xf>
    <xf numFmtId="199" fontId="103" fillId="0" borderId="9" xfId="0" applyNumberFormat="1" applyFont="1" applyBorder="1" applyAlignment="1">
      <alignment horizontal="right" vertical="center"/>
    </xf>
    <xf numFmtId="199" fontId="103" fillId="0" borderId="0" xfId="0" applyNumberFormat="1" applyFont="1" applyBorder="1" applyAlignment="1">
      <alignment horizontal="right" vertical="center"/>
    </xf>
    <xf numFmtId="0" fontId="12" fillId="6" borderId="1" xfId="1" applyFont="1" applyFill="1" applyBorder="1" applyProtection="1">
      <alignment vertical="center"/>
    </xf>
    <xf numFmtId="0" fontId="138" fillId="0" borderId="0" xfId="1" applyFont="1" applyAlignment="1" applyProtection="1">
      <alignment horizontal="center" vertical="center" textRotation="255"/>
    </xf>
    <xf numFmtId="0" fontId="138" fillId="6" borderId="5" xfId="1" applyFont="1" applyFill="1" applyBorder="1" applyAlignment="1">
      <alignment horizontal="center" vertical="center" wrapText="1"/>
    </xf>
    <xf numFmtId="0" fontId="138" fillId="6" borderId="5" xfId="1" applyFont="1" applyFill="1" applyBorder="1" applyAlignment="1">
      <alignment horizontal="center" vertical="center" textRotation="255" wrapText="1"/>
    </xf>
    <xf numFmtId="0" fontId="138" fillId="6" borderId="40" xfId="1" applyFont="1" applyFill="1" applyBorder="1" applyAlignment="1">
      <alignment horizontal="center" vertical="center" wrapText="1"/>
    </xf>
    <xf numFmtId="0" fontId="138" fillId="6" borderId="5" xfId="1" applyFont="1" applyFill="1" applyBorder="1" applyAlignment="1">
      <alignment horizontal="center" vertical="top" wrapText="1"/>
    </xf>
    <xf numFmtId="0" fontId="138" fillId="6" borderId="0" xfId="1" applyFont="1" applyFill="1" applyBorder="1" applyAlignment="1">
      <alignment horizontal="center" vertical="center" textRotation="255" wrapText="1"/>
    </xf>
    <xf numFmtId="0" fontId="49" fillId="2" borderId="13" xfId="1" applyFont="1" applyFill="1" applyBorder="1" applyAlignment="1" applyProtection="1">
      <alignment horizontal="left" vertical="center" wrapText="1"/>
    </xf>
    <xf numFmtId="0" fontId="40" fillId="6" borderId="125" xfId="0" applyFont="1" applyFill="1" applyBorder="1" applyAlignment="1">
      <alignment vertical="center"/>
    </xf>
    <xf numFmtId="0" fontId="106" fillId="0" borderId="4" xfId="0" applyFont="1" applyFill="1" applyBorder="1" applyAlignment="1">
      <alignment wrapText="1"/>
    </xf>
    <xf numFmtId="0" fontId="104" fillId="6" borderId="9" xfId="0" applyFont="1" applyFill="1" applyBorder="1" applyAlignment="1">
      <alignment horizontal="left" vertical="center"/>
    </xf>
    <xf numFmtId="0" fontId="210" fillId="0" borderId="0" xfId="0" applyFont="1" applyAlignment="1">
      <alignment horizontal="center" vertical="center"/>
    </xf>
    <xf numFmtId="0" fontId="111" fillId="19" borderId="1" xfId="0" applyFont="1" applyFill="1" applyBorder="1" applyAlignment="1">
      <alignment horizontal="center" vertical="center" wrapText="1"/>
    </xf>
    <xf numFmtId="0" fontId="184" fillId="2" borderId="11" xfId="0" applyFont="1" applyFill="1" applyBorder="1" applyAlignment="1">
      <alignment horizontal="center" vertical="center" wrapText="1"/>
    </xf>
    <xf numFmtId="0" fontId="43" fillId="2" borderId="1" xfId="0" applyFont="1" applyFill="1" applyBorder="1" applyAlignment="1">
      <alignment horizontal="center" vertical="center" wrapText="1"/>
    </xf>
    <xf numFmtId="0" fontId="43" fillId="2" borderId="9" xfId="0" applyFont="1" applyFill="1" applyBorder="1" applyAlignment="1">
      <alignment horizontal="center" vertical="center" wrapText="1"/>
    </xf>
    <xf numFmtId="0" fontId="43" fillId="0" borderId="13" xfId="0" applyFont="1" applyFill="1" applyBorder="1" applyAlignment="1" applyProtection="1">
      <alignment horizontal="center" vertical="center" shrinkToFit="1"/>
      <protection locked="0"/>
    </xf>
    <xf numFmtId="0" fontId="43" fillId="0" borderId="9" xfId="0" applyFont="1" applyFill="1" applyBorder="1" applyAlignment="1" applyProtection="1">
      <alignment horizontal="center" vertical="center" shrinkToFit="1"/>
      <protection locked="0"/>
    </xf>
    <xf numFmtId="0" fontId="43" fillId="0" borderId="13" xfId="0" applyFont="1" applyBorder="1" applyAlignment="1" applyProtection="1">
      <alignment horizontal="center" vertical="center" shrinkToFit="1"/>
      <protection locked="0"/>
    </xf>
    <xf numFmtId="0" fontId="43" fillId="0" borderId="9" xfId="0" applyFont="1" applyBorder="1" applyAlignment="1" applyProtection="1">
      <alignment horizontal="center" vertical="center" shrinkToFit="1"/>
      <protection locked="0"/>
    </xf>
    <xf numFmtId="0" fontId="43" fillId="0" borderId="1" xfId="0" applyFont="1" applyBorder="1" applyAlignment="1" applyProtection="1">
      <alignment horizontal="left" vertical="center" wrapText="1"/>
      <protection locked="0"/>
    </xf>
    <xf numFmtId="0" fontId="43" fillId="0" borderId="1" xfId="0" applyFont="1" applyFill="1" applyBorder="1" applyAlignment="1" applyProtection="1">
      <alignment horizontal="left" vertical="center" wrapText="1"/>
      <protection locked="0"/>
    </xf>
    <xf numFmtId="0" fontId="43" fillId="0" borderId="9" xfId="0" applyFont="1" applyFill="1" applyBorder="1" applyAlignment="1" applyProtection="1">
      <alignment horizontal="left" vertical="center" wrapText="1"/>
      <protection locked="0"/>
    </xf>
    <xf numFmtId="200" fontId="29" fillId="0" borderId="1" xfId="11" applyNumberFormat="1" applyFont="1" applyBorder="1" applyProtection="1">
      <alignment vertical="center"/>
      <protection locked="0"/>
    </xf>
    <xf numFmtId="200" fontId="29" fillId="0" borderId="12" xfId="11" applyNumberFormat="1" applyFont="1" applyBorder="1" applyProtection="1">
      <alignment vertical="center"/>
      <protection locked="0"/>
    </xf>
    <xf numFmtId="200" fontId="29" fillId="0" borderId="12" xfId="11" applyNumberFormat="1" applyFont="1" applyFill="1" applyBorder="1" applyProtection="1">
      <alignment vertical="center"/>
      <protection locked="0"/>
    </xf>
    <xf numFmtId="200" fontId="29" fillId="0" borderId="1" xfId="11" applyNumberFormat="1" applyFont="1" applyFill="1" applyBorder="1" applyProtection="1">
      <alignment vertical="center"/>
      <protection locked="0"/>
    </xf>
    <xf numFmtId="200" fontId="29" fillId="0" borderId="9" xfId="11" applyNumberFormat="1" applyFont="1" applyFill="1" applyBorder="1" applyProtection="1">
      <alignment vertical="center"/>
      <protection locked="0"/>
    </xf>
    <xf numFmtId="0" fontId="70" fillId="17" borderId="158" xfId="0" applyNumberFormat="1" applyFont="1" applyFill="1" applyBorder="1" applyAlignment="1">
      <alignment horizontal="left" vertical="center" indent="2" shrinkToFit="1"/>
    </xf>
    <xf numFmtId="0" fontId="70" fillId="2" borderId="0" xfId="0" applyFont="1" applyFill="1" applyBorder="1" applyAlignment="1">
      <alignment vertical="center" wrapText="1"/>
    </xf>
    <xf numFmtId="0" fontId="101" fillId="0" borderId="17" xfId="0" applyFont="1" applyBorder="1" applyAlignment="1" applyProtection="1">
      <alignment horizontal="center" vertical="center" wrapText="1"/>
      <protection locked="0"/>
    </xf>
    <xf numFmtId="0" fontId="23" fillId="2" borderId="9" xfId="0" applyFont="1" applyFill="1" applyBorder="1" applyAlignment="1">
      <alignment horizontal="center" vertical="center"/>
    </xf>
    <xf numFmtId="0" fontId="95" fillId="2" borderId="9" xfId="0" applyFont="1" applyFill="1" applyBorder="1" applyAlignment="1">
      <alignment horizontal="center" vertical="center"/>
    </xf>
    <xf numFmtId="0" fontId="70" fillId="0" borderId="9" xfId="0" applyFont="1" applyFill="1" applyBorder="1" applyAlignment="1" applyProtection="1">
      <alignment horizontal="center" vertical="center" wrapText="1"/>
      <protection locked="0"/>
    </xf>
    <xf numFmtId="201" fontId="40" fillId="0" borderId="9" xfId="0" applyNumberFormat="1" applyFont="1" applyBorder="1" applyAlignment="1" applyProtection="1">
      <alignment horizontal="center" vertical="center" shrinkToFit="1"/>
      <protection locked="0"/>
    </xf>
    <xf numFmtId="0" fontId="29" fillId="7" borderId="165" xfId="0" applyNumberFormat="1" applyFont="1" applyFill="1" applyBorder="1" applyAlignment="1" applyProtection="1">
      <alignment horizontal="left" vertical="center" wrapText="1"/>
      <protection locked="0"/>
    </xf>
    <xf numFmtId="0" fontId="29" fillId="7" borderId="168" xfId="0" applyNumberFormat="1" applyFont="1" applyFill="1" applyBorder="1" applyAlignment="1" applyProtection="1">
      <alignment horizontal="left" vertical="center" wrapText="1"/>
      <protection locked="0"/>
    </xf>
    <xf numFmtId="0" fontId="29" fillId="0" borderId="162" xfId="0" applyNumberFormat="1" applyFont="1" applyFill="1" applyBorder="1" applyAlignment="1" applyProtection="1">
      <alignment horizontal="left" vertical="center" wrapText="1"/>
      <protection locked="0"/>
    </xf>
    <xf numFmtId="0" fontId="111" fillId="7" borderId="168" xfId="0" applyNumberFormat="1" applyFont="1" applyFill="1" applyBorder="1" applyAlignment="1" applyProtection="1">
      <alignment horizontal="left" vertical="center" wrapText="1"/>
      <protection locked="0"/>
    </xf>
    <xf numFmtId="201" fontId="101" fillId="0" borderId="9" xfId="0" applyNumberFormat="1" applyFont="1" applyBorder="1" applyAlignment="1" applyProtection="1">
      <alignment horizontal="center" vertical="center" wrapText="1"/>
      <protection locked="0"/>
    </xf>
    <xf numFmtId="14" fontId="116" fillId="0" borderId="9" xfId="0" applyNumberFormat="1" applyFont="1" applyFill="1" applyBorder="1" applyAlignment="1" applyProtection="1">
      <alignment horizontal="center" vertical="center" wrapText="1"/>
      <protection locked="0"/>
    </xf>
    <xf numFmtId="14" fontId="101" fillId="0" borderId="9" xfId="0" applyNumberFormat="1" applyFont="1" applyBorder="1" applyAlignment="1" applyProtection="1">
      <alignment horizontal="center" vertical="center" wrapText="1"/>
      <protection locked="0"/>
    </xf>
    <xf numFmtId="0" fontId="12" fillId="0" borderId="0" xfId="1" applyFont="1" applyAlignment="1" applyProtection="1">
      <alignment horizontal="left" vertical="center" shrinkToFit="1"/>
      <protection locked="0"/>
    </xf>
    <xf numFmtId="0" fontId="13" fillId="0" borderId="19" xfId="1" applyFont="1" applyBorder="1" applyAlignment="1" applyProtection="1">
      <alignment horizontal="left" vertical="center" wrapText="1" shrinkToFit="1"/>
      <protection locked="0"/>
    </xf>
    <xf numFmtId="0" fontId="61" fillId="0" borderId="9" xfId="0" applyFont="1" applyFill="1" applyBorder="1" applyAlignment="1" applyProtection="1">
      <alignment horizontal="left" vertical="center" wrapText="1"/>
      <protection locked="0"/>
    </xf>
    <xf numFmtId="0" fontId="40" fillId="2" borderId="80" xfId="0" applyFont="1" applyFill="1" applyBorder="1" applyAlignment="1">
      <alignment horizontal="center" vertical="center" wrapText="1"/>
    </xf>
    <xf numFmtId="0" fontId="45" fillId="2" borderId="9" xfId="0" applyFont="1" applyFill="1" applyBorder="1" applyAlignment="1">
      <alignment horizontal="center" vertical="center" wrapText="1"/>
    </xf>
    <xf numFmtId="201" fontId="40" fillId="0" borderId="17" xfId="0" applyNumberFormat="1" applyFont="1" applyBorder="1" applyAlignment="1" applyProtection="1">
      <alignment horizontal="center" vertical="center" shrinkToFit="1"/>
      <protection locked="0"/>
    </xf>
    <xf numFmtId="0" fontId="40" fillId="2" borderId="174" xfId="0" applyFont="1" applyFill="1" applyBorder="1" applyAlignment="1">
      <alignment horizontal="center" vertical="center"/>
    </xf>
    <xf numFmtId="0" fontId="45" fillId="2" borderId="13" xfId="0" applyFont="1" applyFill="1" applyBorder="1" applyAlignment="1">
      <alignment horizontal="center" vertical="center" wrapText="1"/>
    </xf>
    <xf numFmtId="201" fontId="40" fillId="0" borderId="17" xfId="0" applyNumberFormat="1" applyFont="1" applyBorder="1" applyAlignment="1" applyProtection="1">
      <alignment horizontal="center" vertical="center"/>
      <protection locked="0"/>
    </xf>
    <xf numFmtId="198" fontId="40" fillId="0" borderId="17" xfId="0" applyNumberFormat="1" applyFont="1" applyBorder="1" applyAlignment="1" applyProtection="1">
      <alignment horizontal="center" vertical="center" wrapText="1"/>
      <protection locked="0"/>
    </xf>
    <xf numFmtId="0" fontId="40" fillId="2" borderId="243" xfId="0" applyFont="1" applyFill="1" applyBorder="1" applyAlignment="1">
      <alignment horizontal="center" vertical="center"/>
    </xf>
    <xf numFmtId="0" fontId="40" fillId="2" borderId="244" xfId="0" applyFont="1" applyFill="1" applyBorder="1" applyAlignment="1">
      <alignment horizontal="center" vertical="center"/>
    </xf>
    <xf numFmtId="0" fontId="40" fillId="2" borderId="13" xfId="0" applyFont="1" applyFill="1" applyBorder="1" applyAlignment="1">
      <alignment horizontal="center" vertical="center" wrapText="1"/>
    </xf>
    <xf numFmtId="0" fontId="40" fillId="2" borderId="245" xfId="0" applyFont="1" applyFill="1" applyBorder="1" applyAlignment="1">
      <alignment horizontal="center" vertical="center"/>
    </xf>
    <xf numFmtId="0" fontId="70" fillId="5" borderId="9" xfId="0" applyFont="1" applyFill="1" applyBorder="1" applyAlignment="1" applyProtection="1">
      <alignment horizontal="center" vertical="center" shrinkToFit="1"/>
      <protection locked="0"/>
    </xf>
    <xf numFmtId="0" fontId="101" fillId="3" borderId="2" xfId="0" applyFont="1" applyFill="1" applyBorder="1" applyAlignment="1" applyProtection="1">
      <alignment horizontal="center" vertical="center" wrapText="1"/>
    </xf>
    <xf numFmtId="0" fontId="40" fillId="0" borderId="110" xfId="0" applyFont="1" applyBorder="1" applyAlignment="1" applyProtection="1">
      <alignment horizontal="center" vertical="center" wrapText="1"/>
      <protection locked="0"/>
    </xf>
    <xf numFmtId="0" fontId="101" fillId="0" borderId="116" xfId="0" applyFont="1" applyFill="1" applyBorder="1" applyAlignment="1" applyProtection="1">
      <alignment horizontal="center" vertical="center" shrinkToFit="1"/>
      <protection locked="0"/>
    </xf>
    <xf numFmtId="0" fontId="29" fillId="0" borderId="0" xfId="0" applyFont="1" applyBorder="1" applyAlignment="1">
      <alignment horizontal="left" vertical="top" wrapText="1"/>
    </xf>
    <xf numFmtId="0" fontId="148" fillId="0" borderId="1" xfId="1" applyFont="1" applyFill="1" applyBorder="1" applyAlignment="1" applyProtection="1">
      <alignment horizontal="center" vertical="center" wrapText="1"/>
      <protection locked="0"/>
    </xf>
    <xf numFmtId="0" fontId="30" fillId="0" borderId="9" xfId="0" applyFont="1" applyFill="1" applyBorder="1" applyAlignment="1" applyProtection="1">
      <alignment horizontal="center" vertical="center"/>
    </xf>
    <xf numFmtId="0" fontId="29" fillId="0" borderId="0" xfId="0" applyFont="1" applyBorder="1" applyProtection="1">
      <alignment vertical="center"/>
    </xf>
    <xf numFmtId="0" fontId="29" fillId="0" borderId="0" xfId="0" applyFont="1" applyProtection="1">
      <alignment vertical="center"/>
    </xf>
    <xf numFmtId="0" fontId="29" fillId="0" borderId="0" xfId="0" applyFont="1" applyAlignment="1" applyProtection="1">
      <alignment horizontal="center" vertical="center"/>
    </xf>
    <xf numFmtId="14" fontId="29" fillId="0" borderId="0" xfId="0" applyNumberFormat="1" applyFont="1" applyBorder="1" applyProtection="1">
      <alignment vertical="center"/>
    </xf>
    <xf numFmtId="0" fontId="65" fillId="0" borderId="0" xfId="0" applyFont="1" applyProtection="1">
      <alignment vertical="center"/>
    </xf>
    <xf numFmtId="0" fontId="140" fillId="0" borderId="0" xfId="0" applyFont="1" applyBorder="1" applyAlignment="1" applyProtection="1">
      <alignment vertical="center" wrapText="1"/>
    </xf>
    <xf numFmtId="0" fontId="32" fillId="0" borderId="0" xfId="0" applyFont="1" applyFill="1" applyBorder="1" applyProtection="1">
      <alignment vertical="center"/>
    </xf>
    <xf numFmtId="0" fontId="29" fillId="0" borderId="0" xfId="0" applyFont="1" applyFill="1" applyBorder="1" applyAlignment="1" applyProtection="1">
      <alignment horizontal="center" vertical="center"/>
    </xf>
    <xf numFmtId="0" fontId="32" fillId="0" borderId="0" xfId="0" applyFont="1" applyFill="1" applyBorder="1" applyAlignment="1" applyProtection="1">
      <alignment vertical="center" wrapText="1"/>
    </xf>
    <xf numFmtId="0" fontId="32" fillId="0" borderId="0" xfId="0" applyFont="1" applyFill="1" applyBorder="1" applyAlignment="1" applyProtection="1">
      <alignment vertical="center"/>
    </xf>
    <xf numFmtId="199" fontId="164" fillId="0" borderId="0" xfId="0" applyNumberFormat="1" applyFont="1" applyAlignment="1" applyProtection="1">
      <alignment horizontal="right" vertical="center"/>
    </xf>
    <xf numFmtId="0" fontId="65" fillId="0" borderId="0" xfId="0" applyFont="1" applyAlignment="1" applyProtection="1">
      <alignment horizontal="center" vertical="center"/>
    </xf>
    <xf numFmtId="0" fontId="39" fillId="0" borderId="0" xfId="0" applyFont="1" applyFill="1" applyBorder="1" applyProtection="1">
      <alignment vertical="center"/>
    </xf>
    <xf numFmtId="0" fontId="33" fillId="0" borderId="0" xfId="0" applyFont="1" applyBorder="1" applyAlignment="1" applyProtection="1">
      <alignment horizontal="justify" vertical="center"/>
    </xf>
    <xf numFmtId="0" fontId="0" fillId="0" borderId="0" xfId="0" applyBorder="1" applyProtection="1">
      <alignment vertical="center"/>
    </xf>
    <xf numFmtId="0" fontId="35" fillId="0" borderId="0" xfId="0" applyFont="1" applyBorder="1" applyAlignment="1" applyProtection="1">
      <alignment horizontal="justify" vertical="center"/>
    </xf>
    <xf numFmtId="0" fontId="36" fillId="0" borderId="0" xfId="0" applyFont="1" applyBorder="1" applyAlignment="1" applyProtection="1">
      <alignment horizontal="justify" vertical="center"/>
    </xf>
    <xf numFmtId="0" fontId="37" fillId="0" borderId="0" xfId="0" applyFont="1" applyProtection="1">
      <alignment vertical="center"/>
    </xf>
    <xf numFmtId="0" fontId="98" fillId="0" borderId="0" xfId="0" applyFont="1" applyAlignment="1" applyProtection="1">
      <alignment horizontal="left" vertical="center" wrapText="1"/>
    </xf>
    <xf numFmtId="0" fontId="34" fillId="0" borderId="0" xfId="0" applyFont="1" applyAlignment="1" applyProtection="1">
      <alignment horizontal="center" vertical="center"/>
    </xf>
    <xf numFmtId="0" fontId="34" fillId="0" borderId="0" xfId="0" applyFont="1" applyAlignment="1" applyProtection="1">
      <alignment horizontal="left" vertical="center"/>
    </xf>
    <xf numFmtId="189" fontId="30" fillId="0" borderId="0" xfId="0" applyNumberFormat="1" applyFont="1" applyBorder="1" applyAlignment="1" applyProtection="1">
      <alignment vertical="center"/>
    </xf>
    <xf numFmtId="189" fontId="30" fillId="0" borderId="0" xfId="0" applyNumberFormat="1" applyFont="1" applyBorder="1" applyAlignment="1" applyProtection="1">
      <alignment horizontal="left" vertical="center"/>
    </xf>
    <xf numFmtId="0" fontId="30" fillId="0" borderId="0" xfId="0" applyFont="1" applyBorder="1" applyProtection="1">
      <alignment vertical="center"/>
    </xf>
    <xf numFmtId="0" fontId="169" fillId="0" borderId="0" xfId="0" applyFont="1" applyAlignment="1" applyProtection="1">
      <alignment horizontal="center" vertical="center"/>
    </xf>
    <xf numFmtId="0" fontId="70" fillId="0" borderId="0" xfId="0" applyFont="1" applyAlignment="1" applyProtection="1">
      <alignment vertical="top"/>
    </xf>
    <xf numFmtId="0" fontId="30" fillId="0" borderId="0" xfId="0" applyFont="1" applyProtection="1">
      <alignment vertical="center"/>
    </xf>
    <xf numFmtId="0" fontId="43" fillId="0" borderId="0" xfId="0" applyFont="1" applyAlignment="1" applyProtection="1"/>
    <xf numFmtId="0" fontId="40" fillId="2" borderId="242" xfId="0" applyFont="1" applyFill="1" applyBorder="1" applyAlignment="1" applyProtection="1">
      <alignment horizontal="center" vertical="center" wrapText="1"/>
    </xf>
    <xf numFmtId="0" fontId="40" fillId="2" borderId="9" xfId="0" applyFont="1" applyFill="1" applyBorder="1" applyAlignment="1" applyProtection="1">
      <alignment horizontal="center" vertical="center"/>
    </xf>
    <xf numFmtId="38" fontId="40" fillId="2" borderId="17" xfId="11" applyFont="1" applyFill="1" applyBorder="1" applyAlignment="1" applyProtection="1">
      <alignment horizontal="center" vertical="center" wrapText="1"/>
    </xf>
    <xf numFmtId="0" fontId="40" fillId="7" borderId="9" xfId="0" applyFont="1" applyFill="1" applyBorder="1" applyAlignment="1" applyProtection="1">
      <alignment horizontal="center" vertical="center" wrapText="1"/>
    </xf>
    <xf numFmtId="0" fontId="45" fillId="6" borderId="14" xfId="0" applyFont="1" applyFill="1" applyBorder="1" applyAlignment="1" applyProtection="1">
      <alignment vertical="center"/>
    </xf>
    <xf numFmtId="0" fontId="40" fillId="2" borderId="9" xfId="0" applyFont="1" applyFill="1" applyBorder="1" applyAlignment="1" applyProtection="1">
      <alignment horizontal="center" vertical="center" wrapText="1"/>
    </xf>
    <xf numFmtId="193" fontId="45" fillId="0" borderId="1" xfId="11" applyNumberFormat="1" applyFont="1" applyFill="1" applyBorder="1" applyAlignment="1" applyProtection="1">
      <alignment horizontal="right" vertical="center" shrinkToFit="1"/>
      <protection locked="0"/>
    </xf>
    <xf numFmtId="193" fontId="45" fillId="0" borderId="1" xfId="0" applyNumberFormat="1" applyFont="1" applyFill="1" applyBorder="1" applyAlignment="1" applyProtection="1">
      <alignment horizontal="right" vertical="center" shrinkToFit="1"/>
      <protection locked="0"/>
    </xf>
    <xf numFmtId="193" fontId="45" fillId="0" borderId="106" xfId="0" applyNumberFormat="1" applyFont="1" applyFill="1" applyBorder="1" applyAlignment="1" applyProtection="1">
      <alignment horizontal="right" vertical="center" shrinkToFit="1"/>
      <protection locked="0"/>
    </xf>
    <xf numFmtId="193" fontId="45" fillId="0" borderId="105" xfId="0" applyNumberFormat="1" applyFont="1" applyFill="1" applyBorder="1" applyAlignment="1" applyProtection="1">
      <alignment horizontal="right" vertical="center" shrinkToFit="1"/>
      <protection locked="0"/>
    </xf>
    <xf numFmtId="193" fontId="45" fillId="0" borderId="116" xfId="0" applyNumberFormat="1" applyFont="1" applyFill="1" applyBorder="1" applyAlignment="1" applyProtection="1">
      <alignment horizontal="right" vertical="center" shrinkToFit="1"/>
      <protection locked="0"/>
    </xf>
    <xf numFmtId="193" fontId="45" fillId="0" borderId="32" xfId="0" applyNumberFormat="1" applyFont="1" applyFill="1" applyBorder="1" applyAlignment="1" applyProtection="1">
      <alignment horizontal="right" vertical="center" shrinkToFit="1"/>
      <protection locked="0"/>
    </xf>
    <xf numFmtId="193" fontId="45" fillId="0" borderId="5" xfId="11" applyNumberFormat="1" applyFont="1" applyFill="1" applyBorder="1" applyAlignment="1" applyProtection="1">
      <alignment horizontal="right" vertical="center" shrinkToFit="1"/>
      <protection locked="0"/>
    </xf>
    <xf numFmtId="0" fontId="45" fillId="0" borderId="0" xfId="0" applyFont="1" applyFill="1" applyBorder="1" applyAlignment="1" applyProtection="1">
      <alignment horizontal="center" vertical="center" wrapText="1"/>
    </xf>
    <xf numFmtId="0" fontId="45" fillId="0" borderId="0" xfId="0" applyFont="1" applyFill="1" applyBorder="1" applyAlignment="1" applyProtection="1">
      <alignment horizontal="center" vertical="center"/>
    </xf>
    <xf numFmtId="0" fontId="45" fillId="0" borderId="0" xfId="0" applyFont="1" applyFill="1" applyBorder="1" applyAlignment="1" applyProtection="1">
      <alignment horizontal="left" vertical="center"/>
    </xf>
    <xf numFmtId="38" fontId="45" fillId="0" borderId="0" xfId="11" applyFont="1" applyFill="1" applyBorder="1" applyAlignment="1" applyProtection="1">
      <alignment vertical="center"/>
    </xf>
    <xf numFmtId="0" fontId="45" fillId="0" borderId="0" xfId="0" applyFont="1" applyFill="1" applyBorder="1" applyProtection="1">
      <alignment vertical="center"/>
    </xf>
    <xf numFmtId="0" fontId="29" fillId="0" borderId="9" xfId="0" applyFont="1" applyBorder="1" applyAlignment="1" applyProtection="1">
      <alignment horizontal="center" vertical="center" shrinkToFit="1"/>
      <protection locked="0"/>
    </xf>
    <xf numFmtId="0" fontId="29" fillId="0" borderId="17" xfId="0" applyFont="1" applyBorder="1" applyAlignment="1" applyProtection="1">
      <alignment horizontal="center" vertical="center" wrapText="1"/>
      <protection locked="0"/>
    </xf>
    <xf numFmtId="14" fontId="37" fillId="6" borderId="9" xfId="0" applyNumberFormat="1" applyFont="1" applyFill="1" applyBorder="1" applyAlignment="1" applyProtection="1">
      <alignment horizontal="center" vertical="center" shrinkToFit="1"/>
      <protection locked="0"/>
    </xf>
    <xf numFmtId="194" fontId="40" fillId="0" borderId="2" xfId="0" applyNumberFormat="1" applyFont="1" applyFill="1" applyBorder="1" applyAlignment="1" applyProtection="1">
      <alignment horizontal="center" vertical="center" shrinkToFit="1"/>
      <protection locked="0"/>
    </xf>
    <xf numFmtId="14" fontId="40" fillId="0" borderId="32" xfId="0" applyNumberFormat="1" applyFont="1" applyFill="1" applyBorder="1" applyAlignment="1" applyProtection="1">
      <alignment horizontal="center" vertical="center" shrinkToFit="1"/>
      <protection locked="0"/>
    </xf>
    <xf numFmtId="0" fontId="40" fillId="0" borderId="32" xfId="0" applyFont="1" applyFill="1" applyBorder="1" applyAlignment="1" applyProtection="1">
      <alignment horizontal="center" vertical="center" wrapText="1"/>
      <protection locked="0"/>
    </xf>
    <xf numFmtId="0" fontId="29" fillId="0" borderId="0" xfId="0" applyFont="1" applyAlignment="1" applyProtection="1">
      <alignment vertical="center" wrapText="1"/>
    </xf>
    <xf numFmtId="0" fontId="29" fillId="0" borderId="0" xfId="0" applyFont="1" applyAlignment="1" applyProtection="1">
      <alignment vertical="center"/>
    </xf>
    <xf numFmtId="0" fontId="43" fillId="0" borderId="19" xfId="0" applyFont="1" applyFill="1" applyBorder="1" applyAlignment="1" applyProtection="1">
      <alignment vertical="center"/>
    </xf>
    <xf numFmtId="0" fontId="43" fillId="0" borderId="19" xfId="0" quotePrefix="1" applyFont="1" applyBorder="1" applyAlignment="1" applyProtection="1">
      <alignment vertical="center"/>
    </xf>
    <xf numFmtId="0" fontId="57" fillId="0" borderId="0" xfId="0" applyFont="1" applyFill="1" applyBorder="1" applyAlignment="1" applyProtection="1">
      <alignment horizontal="left" vertical="center"/>
    </xf>
    <xf numFmtId="0" fontId="43" fillId="0" borderId="19" xfId="0" applyFont="1" applyFill="1" applyBorder="1" applyAlignment="1" applyProtection="1">
      <alignment horizontal="center" vertical="center"/>
    </xf>
    <xf numFmtId="0" fontId="43" fillId="0" borderId="0" xfId="0" applyFont="1" applyFill="1" applyBorder="1" applyAlignment="1" applyProtection="1">
      <alignment horizontal="center" vertical="center"/>
    </xf>
    <xf numFmtId="0" fontId="43" fillId="0" borderId="11" xfId="0" quotePrefix="1" applyFont="1" applyFill="1" applyBorder="1" applyAlignment="1" applyProtection="1">
      <alignment horizontal="center" vertical="center"/>
    </xf>
    <xf numFmtId="0" fontId="43" fillId="0" borderId="11" xfId="0" applyFont="1" applyFill="1" applyBorder="1" applyAlignment="1" applyProtection="1">
      <alignment horizontal="center" vertical="center" wrapText="1"/>
    </xf>
    <xf numFmtId="38" fontId="43" fillId="0" borderId="11" xfId="11" applyFont="1" applyFill="1" applyBorder="1" applyProtection="1">
      <alignment vertical="center"/>
    </xf>
    <xf numFmtId="0" fontId="43" fillId="0" borderId="11" xfId="0" applyFont="1" applyFill="1" applyBorder="1" applyAlignment="1" applyProtection="1">
      <alignment horizontal="center" vertical="center"/>
    </xf>
    <xf numFmtId="0" fontId="74" fillId="0" borderId="0" xfId="0" applyFont="1" applyFill="1" applyBorder="1" applyAlignment="1" applyProtection="1">
      <alignment horizontal="left" vertical="center"/>
    </xf>
    <xf numFmtId="0" fontId="43" fillId="0" borderId="0" xfId="0" quotePrefix="1" applyFont="1" applyFill="1" applyBorder="1" applyAlignment="1" applyProtection="1">
      <alignment horizontal="center" vertical="center"/>
    </xf>
    <xf numFmtId="0" fontId="43" fillId="0" borderId="0" xfId="0" applyFont="1" applyFill="1" applyBorder="1" applyAlignment="1" applyProtection="1">
      <alignment horizontal="center" vertical="center" wrapText="1"/>
    </xf>
    <xf numFmtId="38" fontId="43" fillId="0" borderId="0" xfId="11" applyFont="1" applyFill="1" applyBorder="1" applyAlignment="1" applyProtection="1">
      <alignment vertical="center"/>
    </xf>
    <xf numFmtId="0" fontId="29" fillId="0" borderId="0" xfId="0" applyFont="1" applyBorder="1" applyAlignment="1" applyProtection="1">
      <alignment vertical="center"/>
    </xf>
    <xf numFmtId="0" fontId="43" fillId="0" borderId="4" xfId="0" applyFont="1" applyFill="1" applyBorder="1" applyAlignment="1" applyProtection="1">
      <alignment horizontal="center" vertical="center"/>
    </xf>
    <xf numFmtId="0" fontId="95" fillId="0" borderId="0" xfId="0" applyFont="1" applyBorder="1" applyAlignment="1" applyProtection="1">
      <alignment horizontal="left" wrapText="1" indent="1"/>
    </xf>
    <xf numFmtId="0" fontId="60" fillId="0" borderId="0" xfId="0" applyFont="1" applyAlignment="1" applyProtection="1">
      <alignment horizontal="left" vertical="center"/>
    </xf>
    <xf numFmtId="0" fontId="30" fillId="0" borderId="0" xfId="0" applyFont="1" applyAlignment="1" applyProtection="1">
      <alignment horizontal="center" vertical="center"/>
    </xf>
    <xf numFmtId="0" fontId="55" fillId="0" borderId="0" xfId="0" applyFont="1" applyAlignment="1" applyProtection="1">
      <alignment horizontal="left" vertical="center" wrapText="1"/>
    </xf>
    <xf numFmtId="0" fontId="30" fillId="0" borderId="0" xfId="9" applyFont="1" applyAlignment="1" applyProtection="1">
      <alignment horizontal="center" vertical="distributed" wrapText="1"/>
    </xf>
    <xf numFmtId="0" fontId="29" fillId="0" borderId="0" xfId="9" applyFont="1" applyAlignment="1" applyProtection="1">
      <alignment vertical="distributed" wrapText="1"/>
    </xf>
    <xf numFmtId="0" fontId="101" fillId="0" borderId="0" xfId="0" applyFont="1" applyFill="1" applyBorder="1" applyAlignment="1" applyProtection="1">
      <alignment horizontal="center" vertical="center" textRotation="255" wrapText="1"/>
    </xf>
    <xf numFmtId="0" fontId="30" fillId="0" borderId="9" xfId="0" applyFont="1" applyBorder="1" applyAlignment="1" applyProtection="1">
      <alignment horizontal="left" vertical="center" wrapText="1"/>
    </xf>
    <xf numFmtId="188" fontId="69" fillId="0" borderId="0" xfId="0" applyNumberFormat="1" applyFont="1" applyFill="1" applyBorder="1" applyAlignment="1" applyProtection="1">
      <alignment horizontal="center" vertical="center" shrinkToFit="1"/>
    </xf>
    <xf numFmtId="188" fontId="195" fillId="0" borderId="11" xfId="0" applyNumberFormat="1" applyFont="1" applyBorder="1" applyAlignment="1" applyProtection="1">
      <alignment horizontal="left" vertical="center"/>
    </xf>
    <xf numFmtId="0" fontId="40" fillId="0" borderId="0" xfId="0" applyFont="1" applyFill="1" applyBorder="1" applyAlignment="1" applyProtection="1">
      <alignment horizontal="left" vertical="center"/>
    </xf>
    <xf numFmtId="0" fontId="45" fillId="0" borderId="0" xfId="0" applyFont="1" applyFill="1" applyBorder="1" applyAlignment="1" applyProtection="1">
      <alignment horizontal="left" vertical="center" wrapText="1"/>
    </xf>
    <xf numFmtId="0" fontId="40" fillId="0" borderId="0" xfId="0" applyFont="1" applyAlignment="1" applyProtection="1">
      <alignment vertical="top" wrapText="1"/>
    </xf>
    <xf numFmtId="0" fontId="45" fillId="0" borderId="12" xfId="0" applyFont="1" applyFill="1" applyBorder="1" applyAlignment="1" applyProtection="1">
      <alignment horizontal="center" vertical="center" wrapText="1"/>
      <protection locked="0"/>
    </xf>
    <xf numFmtId="0" fontId="45" fillId="0" borderId="42" xfId="0" applyFont="1" applyFill="1" applyBorder="1" applyAlignment="1" applyProtection="1">
      <alignment horizontal="left" vertical="center" wrapText="1"/>
      <protection locked="0"/>
    </xf>
    <xf numFmtId="0" fontId="45" fillId="0" borderId="107" xfId="0" applyFont="1" applyFill="1" applyBorder="1" applyAlignment="1" applyProtection="1">
      <alignment horizontal="left" vertical="center" wrapText="1" indent="1"/>
      <protection locked="0"/>
    </xf>
    <xf numFmtId="0" fontId="45" fillId="0" borderId="12" xfId="0" applyFont="1" applyFill="1" applyBorder="1" applyAlignment="1" applyProtection="1">
      <alignment horizontal="center" vertical="center"/>
      <protection locked="0"/>
    </xf>
    <xf numFmtId="0" fontId="58" fillId="0" borderId="151" xfId="0" applyFont="1" applyFill="1" applyBorder="1" applyAlignment="1" applyProtection="1">
      <alignment horizontal="left" vertical="center" wrapText="1"/>
      <protection locked="0"/>
    </xf>
    <xf numFmtId="0" fontId="45" fillId="0" borderId="42" xfId="0" applyFont="1" applyFill="1" applyBorder="1" applyAlignment="1" applyProtection="1">
      <alignment horizontal="left" vertical="center"/>
      <protection locked="0"/>
    </xf>
    <xf numFmtId="38" fontId="45" fillId="5" borderId="12" xfId="11" applyNumberFormat="1" applyFont="1" applyFill="1" applyBorder="1" applyAlignment="1" applyProtection="1">
      <alignment horizontal="right" vertical="center" shrinkToFit="1"/>
      <protection locked="0"/>
    </xf>
    <xf numFmtId="0" fontId="45" fillId="0" borderId="151" xfId="0" applyFont="1" applyFill="1" applyBorder="1" applyAlignment="1" applyProtection="1">
      <alignment horizontal="left" vertical="center" wrapText="1"/>
      <protection locked="0"/>
    </xf>
    <xf numFmtId="0" fontId="45" fillId="0" borderId="151" xfId="0" applyFont="1" applyFill="1" applyBorder="1" applyAlignment="1" applyProtection="1">
      <alignment horizontal="left" vertical="center"/>
      <protection locked="0"/>
    </xf>
    <xf numFmtId="0" fontId="45" fillId="6" borderId="12" xfId="0" applyFont="1" applyFill="1" applyBorder="1" applyAlignment="1" applyProtection="1">
      <alignment horizontal="center" vertical="center" wrapText="1"/>
      <protection locked="0"/>
    </xf>
    <xf numFmtId="0" fontId="45" fillId="6" borderId="44" xfId="0" applyFont="1" applyFill="1" applyBorder="1" applyAlignment="1" applyProtection="1">
      <alignment horizontal="center" vertical="center"/>
      <protection locked="0"/>
    </xf>
    <xf numFmtId="0" fontId="45" fillId="6" borderId="43" xfId="0" applyFont="1" applyFill="1" applyBorder="1" applyAlignment="1" applyProtection="1">
      <alignment horizontal="center" vertical="center"/>
      <protection locked="0"/>
    </xf>
    <xf numFmtId="0" fontId="45" fillId="6" borderId="154" xfId="0" applyFont="1" applyFill="1" applyBorder="1" applyAlignment="1" applyProtection="1">
      <alignment horizontal="center" vertical="center"/>
      <protection locked="0"/>
    </xf>
    <xf numFmtId="38" fontId="45" fillId="7" borderId="12" xfId="11" applyNumberFormat="1" applyFont="1" applyFill="1" applyBorder="1" applyAlignment="1" applyProtection="1">
      <alignment horizontal="right" vertical="center" shrinkToFit="1"/>
      <protection locked="0"/>
    </xf>
    <xf numFmtId="0" fontId="40" fillId="0" borderId="9" xfId="0" applyFont="1" applyFill="1" applyBorder="1" applyAlignment="1" applyProtection="1">
      <alignment horizontal="left" vertical="center" wrapText="1"/>
      <protection locked="0"/>
    </xf>
    <xf numFmtId="0" fontId="65" fillId="0" borderId="4" xfId="0" applyFont="1" applyFill="1" applyBorder="1" applyAlignment="1" applyProtection="1">
      <alignment horizontal="left" vertical="center"/>
    </xf>
    <xf numFmtId="0" fontId="29" fillId="0" borderId="14" xfId="0" applyFont="1" applyFill="1" applyBorder="1" applyAlignment="1" applyProtection="1">
      <alignment horizontal="left" vertical="center" wrapText="1"/>
      <protection locked="0"/>
    </xf>
    <xf numFmtId="0" fontId="29" fillId="0" borderId="9" xfId="0" applyFont="1" applyFill="1" applyBorder="1" applyAlignment="1" applyProtection="1">
      <alignment horizontal="left" vertical="center" wrapText="1"/>
      <protection locked="0"/>
    </xf>
    <xf numFmtId="0" fontId="52" fillId="0" borderId="0" xfId="0" applyFont="1" applyFill="1" applyBorder="1" applyAlignment="1" applyProtection="1">
      <alignment horizontal="left" vertical="center"/>
    </xf>
    <xf numFmtId="0" fontId="76" fillId="0" borderId="0" xfId="0" applyFont="1" applyAlignment="1" applyProtection="1">
      <alignment horizontal="center" vertical="center"/>
    </xf>
    <xf numFmtId="0" fontId="29" fillId="0" borderId="0" xfId="0" applyFont="1" applyFill="1" applyBorder="1" applyAlignment="1" applyProtection="1">
      <alignment vertical="center"/>
    </xf>
    <xf numFmtId="199" fontId="103" fillId="0" borderId="9" xfId="0" applyNumberFormat="1" applyFont="1" applyBorder="1" applyAlignment="1" applyProtection="1">
      <alignment horizontal="right" vertical="center"/>
    </xf>
    <xf numFmtId="0" fontId="103" fillId="0" borderId="9" xfId="0" applyFont="1" applyBorder="1" applyAlignment="1" applyProtection="1">
      <alignment horizontal="left" vertical="center"/>
    </xf>
    <xf numFmtId="0" fontId="29" fillId="0" borderId="0" xfId="0" applyFont="1" applyAlignment="1" applyProtection="1">
      <alignment horizontal="right" vertical="center"/>
    </xf>
    <xf numFmtId="0" fontId="103" fillId="0" borderId="2" xfId="0" applyFont="1" applyBorder="1" applyAlignment="1" applyProtection="1">
      <alignment horizontal="center" vertical="center"/>
    </xf>
    <xf numFmtId="20" fontId="29" fillId="0" borderId="0" xfId="0" applyNumberFormat="1" applyFont="1" applyFill="1" applyBorder="1" applyAlignment="1" applyProtection="1">
      <alignment vertical="center" wrapText="1" shrinkToFit="1"/>
    </xf>
    <xf numFmtId="20" fontId="29" fillId="0" borderId="0" xfId="0" applyNumberFormat="1" applyFont="1" applyAlignment="1" applyProtection="1">
      <alignment horizontal="right" vertical="center"/>
    </xf>
    <xf numFmtId="20" fontId="29" fillId="0" borderId="0" xfId="0" applyNumberFormat="1" applyFont="1" applyProtection="1">
      <alignment vertical="center"/>
    </xf>
    <xf numFmtId="0" fontId="68" fillId="0" borderId="11" xfId="0" applyFont="1" applyBorder="1" applyAlignment="1" applyProtection="1">
      <alignment horizontal="right" vertical="center"/>
    </xf>
    <xf numFmtId="0" fontId="68" fillId="0" borderId="0" xfId="0" applyFont="1" applyBorder="1" applyAlignment="1" applyProtection="1">
      <alignment horizontal="right" vertical="center"/>
    </xf>
    <xf numFmtId="0" fontId="109" fillId="0" borderId="0" xfId="0" applyFont="1" applyProtection="1">
      <alignment vertical="center"/>
    </xf>
    <xf numFmtId="0" fontId="76" fillId="0" borderId="0" xfId="0" applyFont="1" applyAlignment="1" applyProtection="1">
      <alignment horizontal="right" vertical="center"/>
    </xf>
    <xf numFmtId="0" fontId="108" fillId="0" borderId="0" xfId="0" applyFont="1" applyFill="1" applyBorder="1" applyAlignment="1" applyProtection="1">
      <alignment vertical="center"/>
    </xf>
    <xf numFmtId="0" fontId="69" fillId="0" borderId="0" xfId="0" applyFont="1" applyBorder="1" applyAlignment="1" applyProtection="1">
      <alignment vertical="center" wrapText="1"/>
    </xf>
    <xf numFmtId="0" fontId="54" fillId="0" borderId="0" xfId="0" applyFont="1" applyProtection="1">
      <alignment vertical="center"/>
    </xf>
    <xf numFmtId="0" fontId="102" fillId="0" borderId="0" xfId="0" applyFont="1" applyFill="1" applyBorder="1" applyAlignment="1" applyProtection="1">
      <alignment horizontal="right" vertical="center" wrapText="1"/>
    </xf>
    <xf numFmtId="49" fontId="70" fillId="2" borderId="1" xfId="0" applyNumberFormat="1" applyFont="1" applyFill="1" applyBorder="1" applyAlignment="1" applyProtection="1">
      <alignment horizontal="center" vertical="center" wrapText="1"/>
    </xf>
    <xf numFmtId="20" fontId="45" fillId="2" borderId="9" xfId="0" applyNumberFormat="1" applyFont="1" applyFill="1" applyBorder="1" applyAlignment="1" applyProtection="1">
      <alignment horizontal="center" vertical="center" wrapText="1"/>
    </xf>
    <xf numFmtId="0" fontId="179" fillId="11" borderId="11" xfId="0" applyFont="1" applyFill="1" applyBorder="1" applyAlignment="1" applyProtection="1">
      <alignment horizontal="center" vertical="center" wrapText="1"/>
    </xf>
    <xf numFmtId="0" fontId="179" fillId="11" borderId="219" xfId="0" applyFont="1" applyFill="1" applyBorder="1" applyAlignment="1" applyProtection="1">
      <alignment horizontal="center" vertical="center" wrapText="1"/>
    </xf>
    <xf numFmtId="0" fontId="179" fillId="15" borderId="56" xfId="0" applyFont="1" applyFill="1" applyBorder="1" applyAlignment="1" applyProtection="1">
      <alignment horizontal="center" vertical="center" wrapText="1"/>
    </xf>
    <xf numFmtId="0" fontId="179" fillId="15" borderId="219" xfId="0" applyFont="1" applyFill="1" applyBorder="1" applyAlignment="1" applyProtection="1">
      <alignment horizontal="center" vertical="center" wrapText="1"/>
    </xf>
    <xf numFmtId="0" fontId="179" fillId="10" borderId="56" xfId="0" applyFont="1" applyFill="1" applyBorder="1" applyAlignment="1" applyProtection="1">
      <alignment horizontal="center" vertical="center" wrapText="1"/>
    </xf>
    <xf numFmtId="0" fontId="179" fillId="10" borderId="219" xfId="0" applyFont="1" applyFill="1" applyBorder="1" applyAlignment="1" applyProtection="1">
      <alignment horizontal="center" vertical="center" wrapText="1"/>
    </xf>
    <xf numFmtId="0" fontId="179" fillId="16" borderId="56" xfId="0" applyFont="1" applyFill="1" applyBorder="1" applyAlignment="1" applyProtection="1">
      <alignment horizontal="center" vertical="center" wrapText="1"/>
    </xf>
    <xf numFmtId="0" fontId="179" fillId="16" borderId="219" xfId="0" applyFont="1" applyFill="1" applyBorder="1" applyAlignment="1" applyProtection="1">
      <alignment horizontal="center" vertical="center" wrapText="1"/>
    </xf>
    <xf numFmtId="0" fontId="70" fillId="5" borderId="87" xfId="0" applyNumberFormat="1" applyFont="1" applyFill="1" applyBorder="1" applyAlignment="1">
      <alignment horizontal="center" vertical="center" wrapText="1" shrinkToFit="1"/>
    </xf>
    <xf numFmtId="0" fontId="43" fillId="0" borderId="0" xfId="0" applyNumberFormat="1" applyFont="1" applyFill="1" applyBorder="1" applyAlignment="1" applyProtection="1">
      <alignment vertical="center"/>
    </xf>
    <xf numFmtId="0" fontId="29" fillId="0" borderId="0" xfId="0" applyNumberFormat="1" applyFont="1" applyFill="1" applyBorder="1" applyAlignment="1" applyProtection="1">
      <alignment vertical="top"/>
    </xf>
    <xf numFmtId="0" fontId="0" fillId="0" borderId="0" xfId="0" applyNumberFormat="1" applyAlignment="1" applyProtection="1">
      <alignment vertical="center"/>
    </xf>
    <xf numFmtId="0" fontId="0" fillId="0" borderId="0" xfId="0" applyNumberFormat="1" applyAlignment="1" applyProtection="1">
      <alignment horizontal="right" vertical="center"/>
    </xf>
    <xf numFmtId="0" fontId="0" fillId="0" borderId="0" xfId="0" applyNumberFormat="1" applyFill="1" applyBorder="1" applyAlignment="1" applyProtection="1">
      <alignment vertical="top"/>
    </xf>
    <xf numFmtId="0" fontId="56" fillId="0" borderId="0" xfId="1" applyFont="1" applyProtection="1">
      <alignment vertical="center"/>
    </xf>
    <xf numFmtId="0" fontId="34" fillId="2" borderId="0" xfId="0" applyFont="1" applyFill="1" applyBorder="1" applyAlignment="1" applyProtection="1">
      <alignment vertical="center" wrapText="1"/>
    </xf>
    <xf numFmtId="0" fontId="165" fillId="0" borderId="0" xfId="0" applyFont="1" applyBorder="1" applyProtection="1">
      <alignment vertical="center"/>
    </xf>
    <xf numFmtId="0" fontId="75" fillId="0" borderId="0" xfId="0" applyFont="1" applyBorder="1" applyAlignment="1" applyProtection="1">
      <alignment horizontal="center" vertical="center"/>
    </xf>
    <xf numFmtId="0" fontId="166" fillId="0" borderId="0" xfId="0" applyFont="1" applyBorder="1" applyAlignment="1" applyProtection="1">
      <alignment horizontal="center" vertical="center"/>
    </xf>
    <xf numFmtId="0" fontId="43" fillId="2" borderId="0" xfId="0" applyFont="1" applyFill="1" applyBorder="1" applyAlignment="1" applyProtection="1">
      <alignment vertical="center" wrapText="1"/>
    </xf>
    <xf numFmtId="0" fontId="109" fillId="0" borderId="0" xfId="0" applyFont="1" applyBorder="1" applyProtection="1">
      <alignment vertical="center"/>
    </xf>
    <xf numFmtId="0" fontId="40" fillId="0" borderId="5" xfId="0" applyFont="1" applyFill="1" applyBorder="1" applyAlignment="1" applyProtection="1">
      <alignment vertical="center" wrapText="1"/>
    </xf>
    <xf numFmtId="0" fontId="3" fillId="0" borderId="0" xfId="0" applyFont="1" applyBorder="1" applyProtection="1">
      <alignment vertical="center"/>
    </xf>
    <xf numFmtId="0" fontId="108" fillId="0" borderId="0" xfId="0" applyFont="1" applyBorder="1" applyProtection="1">
      <alignment vertical="center"/>
    </xf>
    <xf numFmtId="0" fontId="45" fillId="0" borderId="5" xfId="0" applyFont="1" applyFill="1" applyBorder="1" applyAlignment="1" applyProtection="1">
      <alignment vertical="center" wrapText="1"/>
    </xf>
    <xf numFmtId="0" fontId="43" fillId="0" borderId="0" xfId="0" applyFont="1" applyBorder="1" applyProtection="1">
      <alignment vertical="center"/>
    </xf>
    <xf numFmtId="0" fontId="168" fillId="2" borderId="0" xfId="0" applyFont="1" applyFill="1" applyBorder="1" applyAlignment="1" applyProtection="1">
      <alignment horizontal="center" vertical="center" wrapText="1"/>
    </xf>
    <xf numFmtId="0" fontId="45" fillId="2" borderId="5" xfId="0" applyFont="1" applyFill="1" applyBorder="1" applyAlignment="1" applyProtection="1">
      <alignment vertical="center" wrapText="1"/>
    </xf>
    <xf numFmtId="0" fontId="43" fillId="2" borderId="0" xfId="0" applyFont="1" applyFill="1" applyBorder="1" applyAlignment="1" applyProtection="1">
      <alignment horizontal="left" vertical="center" wrapText="1"/>
    </xf>
    <xf numFmtId="0" fontId="0" fillId="0" borderId="5" xfId="0" applyBorder="1" applyProtection="1">
      <alignment vertical="center"/>
    </xf>
    <xf numFmtId="0" fontId="167" fillId="0" borderId="0" xfId="0" applyFont="1" applyBorder="1" applyProtection="1">
      <alignment vertical="center"/>
    </xf>
    <xf numFmtId="0" fontId="0" fillId="0" borderId="0" xfId="0" applyFill="1" applyBorder="1" applyProtection="1">
      <alignment vertical="center"/>
    </xf>
    <xf numFmtId="0" fontId="40" fillId="0" borderId="0" xfId="0" applyFont="1" applyBorder="1" applyAlignment="1" applyProtection="1">
      <alignment horizontal="center" vertical="center" wrapText="1"/>
    </xf>
    <xf numFmtId="0" fontId="75" fillId="2" borderId="0" xfId="0" applyFont="1" applyFill="1" applyBorder="1" applyAlignment="1" applyProtection="1">
      <alignment horizontal="center" vertical="center"/>
    </xf>
    <xf numFmtId="199" fontId="68" fillId="0" borderId="0" xfId="0" applyNumberFormat="1" applyFont="1" applyBorder="1" applyAlignment="1" applyProtection="1">
      <alignment horizontal="center" vertical="center"/>
    </xf>
    <xf numFmtId="0" fontId="3" fillId="0" borderId="0" xfId="0" applyFont="1" applyProtection="1">
      <alignment vertical="center"/>
    </xf>
    <xf numFmtId="0" fontId="74" fillId="2" borderId="0" xfId="0" applyFont="1" applyFill="1" applyBorder="1" applyAlignment="1" applyProtection="1">
      <alignment vertical="center" wrapText="1"/>
    </xf>
    <xf numFmtId="0" fontId="47" fillId="2" borderId="0" xfId="0" applyFont="1" applyFill="1" applyBorder="1" applyAlignment="1" applyProtection="1">
      <alignment vertical="center" wrapText="1"/>
    </xf>
    <xf numFmtId="0" fontId="47" fillId="2" borderId="47" xfId="0" applyFont="1" applyFill="1" applyBorder="1" applyAlignment="1" applyProtection="1">
      <alignment vertical="center" wrapText="1"/>
    </xf>
    <xf numFmtId="199" fontId="68" fillId="0" borderId="14" xfId="0" applyNumberFormat="1" applyFont="1" applyBorder="1" applyAlignment="1" applyProtection="1">
      <alignment horizontal="center" vertical="center"/>
    </xf>
    <xf numFmtId="0" fontId="29" fillId="0" borderId="11" xfId="0" applyFont="1" applyBorder="1" applyAlignment="1" applyProtection="1">
      <alignment horizontal="center" vertical="center"/>
    </xf>
    <xf numFmtId="0" fontId="111" fillId="0" borderId="0" xfId="0" applyFont="1" applyProtection="1">
      <alignment vertical="center"/>
    </xf>
    <xf numFmtId="0" fontId="75" fillId="0" borderId="0" xfId="0" applyFont="1" applyAlignment="1" applyProtection="1">
      <alignment horizontal="center" vertical="center"/>
    </xf>
    <xf numFmtId="0" fontId="13" fillId="4" borderId="171" xfId="1" applyNumberFormat="1" applyFont="1" applyFill="1" applyBorder="1" applyAlignment="1" applyProtection="1">
      <alignment vertical="center"/>
    </xf>
    <xf numFmtId="0" fontId="108" fillId="0" borderId="0" xfId="0" applyFont="1" applyBorder="1" applyAlignment="1" applyProtection="1">
      <alignment vertical="center"/>
    </xf>
    <xf numFmtId="0" fontId="69" fillId="0" borderId="0" xfId="0" applyFont="1" applyBorder="1" applyAlignment="1" applyProtection="1">
      <alignment horizontal="left" vertical="center" wrapText="1"/>
    </xf>
    <xf numFmtId="0" fontId="37" fillId="0" borderId="0" xfId="0" applyFont="1" applyAlignment="1" applyProtection="1">
      <alignment horizontal="left" vertical="center"/>
    </xf>
    <xf numFmtId="0" fontId="13" fillId="7" borderId="171" xfId="1" applyNumberFormat="1" applyFont="1" applyFill="1" applyBorder="1" applyAlignment="1" applyProtection="1">
      <alignment vertical="center" shrinkToFit="1"/>
    </xf>
    <xf numFmtId="0" fontId="102" fillId="0" borderId="0" xfId="0" applyFont="1" applyBorder="1" applyAlignment="1" applyProtection="1">
      <alignment horizontal="left" vertical="center" wrapText="1"/>
    </xf>
    <xf numFmtId="0" fontId="101" fillId="2" borderId="9" xfId="0" applyFont="1" applyFill="1" applyBorder="1" applyAlignment="1" applyProtection="1">
      <alignment horizontal="center" vertical="center" wrapText="1" shrinkToFit="1"/>
    </xf>
    <xf numFmtId="0" fontId="101" fillId="2" borderId="9" xfId="0" applyFont="1" applyFill="1" applyBorder="1" applyAlignment="1" applyProtection="1">
      <alignment horizontal="center" vertical="center" wrapText="1"/>
    </xf>
    <xf numFmtId="0" fontId="40" fillId="0" borderId="11" xfId="0" applyFont="1" applyFill="1" applyBorder="1" applyAlignment="1" applyProtection="1">
      <alignment vertical="center" wrapText="1"/>
    </xf>
    <xf numFmtId="0" fontId="40" fillId="0" borderId="11" xfId="0" applyFont="1" applyFill="1" applyBorder="1" applyAlignment="1" applyProtection="1">
      <alignment horizontal="left" vertical="center" wrapText="1"/>
    </xf>
    <xf numFmtId="0" fontId="40" fillId="0" borderId="11" xfId="0" applyFont="1" applyFill="1" applyBorder="1" applyAlignment="1" applyProtection="1">
      <alignment horizontal="center" vertical="center"/>
    </xf>
    <xf numFmtId="0" fontId="40" fillId="0" borderId="11" xfId="0" applyFont="1" applyFill="1" applyBorder="1" applyAlignment="1" applyProtection="1">
      <alignment horizontal="center" vertical="center" wrapText="1"/>
    </xf>
    <xf numFmtId="0" fontId="79" fillId="0" borderId="4" xfId="0" applyFont="1" applyFill="1" applyBorder="1" applyAlignment="1" applyProtection="1">
      <alignment horizontal="center" vertical="center" wrapText="1"/>
    </xf>
    <xf numFmtId="0" fontId="0" fillId="0" borderId="4" xfId="0" applyBorder="1" applyProtection="1">
      <alignment vertical="center"/>
    </xf>
    <xf numFmtId="0" fontId="101" fillId="6" borderId="9" xfId="0" applyFont="1" applyFill="1" applyBorder="1" applyAlignment="1" applyProtection="1">
      <alignment horizontal="left" vertical="center" wrapText="1"/>
    </xf>
    <xf numFmtId="0" fontId="70" fillId="2" borderId="9" xfId="0" applyFont="1" applyFill="1" applyBorder="1" applyAlignment="1" applyProtection="1">
      <alignment horizontal="left" vertical="center" wrapText="1"/>
    </xf>
    <xf numFmtId="0" fontId="79" fillId="0" borderId="9" xfId="0" applyFont="1" applyFill="1" applyBorder="1" applyAlignment="1" applyProtection="1">
      <alignment horizontal="left" vertical="center" wrapText="1" shrinkToFit="1"/>
      <protection locked="0"/>
    </xf>
    <xf numFmtId="0" fontId="104" fillId="2" borderId="9" xfId="0" applyFont="1" applyFill="1" applyBorder="1" applyAlignment="1" applyProtection="1">
      <alignment vertical="center" wrapText="1" shrinkToFit="1"/>
      <protection locked="0"/>
    </xf>
    <xf numFmtId="0" fontId="104" fillId="7" borderId="9" xfId="0" applyFont="1" applyFill="1" applyBorder="1" applyAlignment="1" applyProtection="1">
      <alignment horizontal="center" vertical="center" wrapText="1" shrinkToFit="1"/>
      <protection locked="0"/>
    </xf>
    <xf numFmtId="0" fontId="29" fillId="0" borderId="0" xfId="0" applyFont="1" applyFill="1" applyAlignment="1" applyProtection="1">
      <alignment vertical="center"/>
    </xf>
    <xf numFmtId="0" fontId="113" fillId="0" borderId="0" xfId="0" applyFont="1" applyFill="1" applyProtection="1">
      <alignment vertical="center"/>
    </xf>
    <xf numFmtId="0" fontId="70" fillId="0" borderId="0" xfId="0" applyFont="1" applyFill="1" applyProtection="1">
      <alignment vertical="center"/>
    </xf>
    <xf numFmtId="0" fontId="106" fillId="0" borderId="0" xfId="0" applyFont="1" applyFill="1" applyAlignment="1" applyProtection="1">
      <alignment horizontal="center" vertical="center" wrapText="1"/>
    </xf>
    <xf numFmtId="0" fontId="29" fillId="0" borderId="0" xfId="0" applyFont="1" applyFill="1" applyProtection="1">
      <alignment vertical="center"/>
    </xf>
    <xf numFmtId="0" fontId="29" fillId="0" borderId="0" xfId="0" applyFont="1" applyFill="1" applyAlignment="1" applyProtection="1">
      <alignment vertical="center" wrapText="1"/>
    </xf>
    <xf numFmtId="0" fontId="29" fillId="0" borderId="0" xfId="0" applyFont="1" applyFill="1" applyAlignment="1" applyProtection="1">
      <alignment horizontal="center" vertical="center"/>
    </xf>
    <xf numFmtId="199" fontId="216" fillId="0" borderId="9" xfId="0" applyNumberFormat="1" applyFont="1" applyBorder="1" applyProtection="1">
      <alignment vertical="center"/>
    </xf>
    <xf numFmtId="0" fontId="29" fillId="0" borderId="0" xfId="0" applyFont="1" applyFill="1" applyBorder="1" applyProtection="1">
      <alignment vertical="center"/>
    </xf>
    <xf numFmtId="0" fontId="70" fillId="0" borderId="0" xfId="0" applyFont="1" applyProtection="1">
      <alignment vertical="center"/>
    </xf>
    <xf numFmtId="0" fontId="70" fillId="0" borderId="0" xfId="0" applyFont="1" applyBorder="1" applyProtection="1">
      <alignment vertical="center"/>
    </xf>
    <xf numFmtId="0" fontId="70" fillId="0" borderId="9" xfId="0" applyFont="1" applyBorder="1" applyProtection="1">
      <alignment vertical="center"/>
      <protection locked="0"/>
    </xf>
    <xf numFmtId="0" fontId="91" fillId="0" borderId="0" xfId="0" applyFont="1" applyFill="1" applyBorder="1" applyProtection="1">
      <alignment vertical="center"/>
    </xf>
    <xf numFmtId="0" fontId="81" fillId="0" borderId="0" xfId="0" applyFont="1" applyFill="1" applyProtection="1">
      <alignment vertical="center"/>
    </xf>
    <xf numFmtId="0" fontId="82" fillId="0" borderId="0" xfId="0" applyFont="1" applyFill="1" applyBorder="1" applyAlignment="1" applyProtection="1">
      <alignment vertical="center" wrapText="1"/>
    </xf>
    <xf numFmtId="0" fontId="65" fillId="0" borderId="0" xfId="0" applyFont="1" applyFill="1" applyProtection="1">
      <alignment vertical="center"/>
    </xf>
    <xf numFmtId="0" fontId="0" fillId="5" borderId="0" xfId="0" applyFill="1" applyProtection="1">
      <alignment vertical="center"/>
    </xf>
    <xf numFmtId="0" fontId="111" fillId="0" borderId="9" xfId="0" applyFont="1" applyFill="1" applyBorder="1" applyAlignment="1" applyProtection="1">
      <alignment vertical="center" wrapText="1"/>
      <protection locked="0"/>
    </xf>
    <xf numFmtId="0" fontId="29" fillId="7" borderId="9" xfId="0" applyNumberFormat="1" applyFont="1" applyFill="1" applyBorder="1" applyAlignment="1" applyProtection="1">
      <alignment vertical="center" wrapText="1"/>
    </xf>
    <xf numFmtId="0" fontId="29" fillId="7" borderId="9" xfId="0" applyNumberFormat="1" applyFont="1" applyFill="1" applyBorder="1" applyAlignment="1" applyProtection="1">
      <alignment horizontal="left" vertical="center" wrapText="1"/>
    </xf>
    <xf numFmtId="0" fontId="70" fillId="2" borderId="9" xfId="0" applyNumberFormat="1" applyFont="1" applyFill="1" applyBorder="1" applyAlignment="1" applyProtection="1">
      <alignment horizontal="center" vertical="center"/>
    </xf>
    <xf numFmtId="0" fontId="104" fillId="2" borderId="13" xfId="0" applyFont="1" applyFill="1" applyBorder="1" applyAlignment="1" applyProtection="1">
      <alignment horizontal="center" vertical="center"/>
    </xf>
    <xf numFmtId="0" fontId="104" fillId="2" borderId="14" xfId="0" applyFont="1" applyFill="1" applyBorder="1" applyAlignment="1" applyProtection="1">
      <alignment horizontal="center" vertical="center"/>
    </xf>
    <xf numFmtId="0" fontId="70" fillId="2" borderId="9" xfId="0" applyNumberFormat="1" applyFont="1" applyFill="1" applyBorder="1" applyAlignment="1" applyProtection="1">
      <alignment horizontal="center" vertical="center" wrapText="1"/>
    </xf>
    <xf numFmtId="0" fontId="95" fillId="2" borderId="9" xfId="1" applyFont="1" applyFill="1" applyBorder="1" applyAlignment="1" applyProtection="1">
      <alignment horizontal="center" vertical="center"/>
    </xf>
    <xf numFmtId="0" fontId="119" fillId="0" borderId="0" xfId="0" applyFont="1" applyFill="1" applyBorder="1" applyAlignment="1" applyProtection="1">
      <alignment horizontal="left" vertical="center"/>
    </xf>
    <xf numFmtId="0" fontId="65" fillId="0" borderId="0" xfId="0" applyFont="1" applyFill="1" applyBorder="1" applyAlignment="1" applyProtection="1">
      <alignment horizontal="right"/>
    </xf>
    <xf numFmtId="0" fontId="3" fillId="0" borderId="0" xfId="0" applyFont="1" applyFill="1" applyProtection="1">
      <alignment vertical="center"/>
    </xf>
    <xf numFmtId="0" fontId="70" fillId="0" borderId="0" xfId="0" applyFont="1" applyFill="1" applyBorder="1" applyAlignment="1" applyProtection="1">
      <alignment horizontal="left" vertical="center" wrapText="1"/>
    </xf>
    <xf numFmtId="0" fontId="0" fillId="0" borderId="0" xfId="0" applyFill="1" applyProtection="1">
      <alignment vertical="center"/>
    </xf>
    <xf numFmtId="0" fontId="70" fillId="0" borderId="0" xfId="0" applyFont="1" applyFill="1" applyBorder="1" applyAlignment="1" applyProtection="1">
      <alignment horizontal="center" vertical="center" wrapText="1"/>
    </xf>
    <xf numFmtId="0" fontId="0" fillId="0" borderId="0" xfId="0" applyFill="1" applyAlignment="1" applyProtection="1">
      <alignment horizontal="left" vertical="center"/>
    </xf>
    <xf numFmtId="0" fontId="70" fillId="0" borderId="0" xfId="0" applyFont="1" applyFill="1" applyBorder="1" applyAlignment="1" applyProtection="1">
      <alignment horizontal="center" vertical="top" wrapText="1"/>
    </xf>
    <xf numFmtId="0" fontId="79" fillId="0" borderId="0" xfId="0" applyFont="1" applyFill="1" applyProtection="1">
      <alignment vertical="center"/>
    </xf>
    <xf numFmtId="0" fontId="104" fillId="0" borderId="0" xfId="0" applyFont="1" applyFill="1" applyBorder="1" applyAlignment="1" applyProtection="1">
      <alignment horizontal="right"/>
    </xf>
    <xf numFmtId="0" fontId="29" fillId="0" borderId="0" xfId="0" applyFont="1" applyFill="1" applyBorder="1" applyAlignment="1" applyProtection="1">
      <alignment horizontal="center" vertical="center" wrapText="1"/>
    </xf>
    <xf numFmtId="0" fontId="65" fillId="0" borderId="0" xfId="0" applyFont="1" applyFill="1" applyAlignment="1" applyProtection="1">
      <alignment horizontal="right" vertical="center"/>
    </xf>
    <xf numFmtId="0" fontId="65" fillId="0" borderId="0" xfId="0" applyFont="1" applyFill="1" applyBorder="1" applyProtection="1">
      <alignment vertical="center"/>
    </xf>
    <xf numFmtId="0" fontId="29" fillId="0" borderId="0" xfId="0" applyFont="1" applyFill="1" applyAlignment="1" applyProtection="1">
      <alignment horizontal="right" vertical="center"/>
    </xf>
    <xf numFmtId="0" fontId="0" fillId="0" borderId="0" xfId="0" applyFill="1" applyAlignment="1" applyProtection="1">
      <alignment horizontal="right" vertical="center"/>
    </xf>
    <xf numFmtId="0" fontId="0" fillId="0" borderId="0" xfId="0" applyFill="1" applyBorder="1" applyAlignment="1" applyProtection="1">
      <alignment horizontal="left" vertical="center"/>
    </xf>
    <xf numFmtId="0" fontId="29" fillId="0" borderId="0" xfId="0" applyFont="1" applyFill="1" applyBorder="1" applyAlignment="1" applyProtection="1">
      <alignment horizontal="center" vertical="top" wrapText="1"/>
    </xf>
    <xf numFmtId="0" fontId="70" fillId="0" borderId="0" xfId="0" applyFont="1" applyFill="1" applyBorder="1" applyAlignment="1" applyProtection="1">
      <alignment horizontal="center" vertical="center"/>
    </xf>
    <xf numFmtId="0" fontId="0" fillId="0" borderId="0" xfId="0" applyAlignment="1" applyProtection="1">
      <alignment horizontal="left" vertical="center"/>
    </xf>
    <xf numFmtId="0" fontId="0" fillId="0" borderId="0" xfId="0" quotePrefix="1" applyFill="1" applyAlignment="1" applyProtection="1">
      <alignment horizontal="left" vertical="center"/>
    </xf>
    <xf numFmtId="0" fontId="111" fillId="2" borderId="9" xfId="0" applyFont="1" applyFill="1" applyBorder="1" applyAlignment="1" applyProtection="1">
      <alignment horizontal="center" vertical="center" wrapText="1"/>
    </xf>
    <xf numFmtId="0" fontId="105" fillId="7" borderId="9" xfId="0" applyFont="1" applyFill="1" applyBorder="1" applyAlignment="1" applyProtection="1">
      <alignment horizontal="left" vertical="center" wrapText="1"/>
    </xf>
    <xf numFmtId="0" fontId="104" fillId="0" borderId="0" xfId="0" applyFont="1" applyFill="1" applyBorder="1" applyAlignment="1" applyProtection="1">
      <alignment horizontal="left" vertical="center"/>
    </xf>
    <xf numFmtId="0" fontId="104" fillId="0" borderId="0" xfId="0" applyFont="1" applyFill="1" applyBorder="1" applyAlignment="1" applyProtection="1">
      <alignment horizontal="left"/>
    </xf>
    <xf numFmtId="0" fontId="104" fillId="0" borderId="0" xfId="0" applyFont="1" applyFill="1" applyBorder="1" applyAlignment="1" applyProtection="1">
      <alignment horizontal="right" vertical="center"/>
    </xf>
    <xf numFmtId="0" fontId="81" fillId="0" borderId="0" xfId="0" applyFont="1" applyFill="1" applyBorder="1" applyAlignment="1" applyProtection="1">
      <alignment vertical="top"/>
    </xf>
    <xf numFmtId="0" fontId="52" fillId="0" borderId="0" xfId="0" applyFont="1" applyFill="1" applyBorder="1" applyAlignment="1" applyProtection="1">
      <alignment vertical="top"/>
    </xf>
    <xf numFmtId="0" fontId="70" fillId="0" borderId="11" xfId="0" applyFont="1" applyFill="1" applyBorder="1" applyAlignment="1" applyProtection="1">
      <alignment horizontal="center" vertical="center" wrapText="1"/>
    </xf>
    <xf numFmtId="0" fontId="29" fillId="0" borderId="11" xfId="0" applyFont="1" applyFill="1" applyBorder="1" applyAlignment="1" applyProtection="1">
      <alignment horizontal="center" vertical="top" wrapText="1"/>
    </xf>
    <xf numFmtId="0" fontId="70" fillId="0" borderId="11" xfId="0" applyFont="1" applyFill="1" applyBorder="1" applyAlignment="1" applyProtection="1">
      <alignment horizontal="left" vertical="center" wrapText="1"/>
    </xf>
    <xf numFmtId="0" fontId="29" fillId="0" borderId="11" xfId="0" applyFont="1" applyFill="1" applyBorder="1" applyAlignment="1" applyProtection="1">
      <alignment horizontal="center" vertical="center" wrapText="1"/>
    </xf>
    <xf numFmtId="49" fontId="0" fillId="0" borderId="0" xfId="0" applyNumberFormat="1" applyProtection="1">
      <alignment vertical="center"/>
    </xf>
    <xf numFmtId="14" fontId="69" fillId="0" borderId="0" xfId="0" applyNumberFormat="1" applyFont="1" applyAlignment="1" applyProtection="1">
      <alignment horizontal="center" vertical="center" shrinkToFit="1"/>
    </xf>
    <xf numFmtId="14" fontId="69" fillId="0" borderId="5" xfId="0" applyNumberFormat="1" applyFont="1" applyBorder="1" applyAlignment="1" applyProtection="1">
      <alignment horizontal="center" vertical="center" shrinkToFit="1"/>
    </xf>
    <xf numFmtId="14" fontId="69" fillId="0" borderId="19" xfId="0" applyNumberFormat="1" applyFont="1" applyBorder="1" applyAlignment="1" applyProtection="1">
      <alignment horizontal="center" vertical="center" shrinkToFit="1"/>
    </xf>
    <xf numFmtId="14" fontId="70" fillId="0" borderId="0" xfId="0" applyNumberFormat="1" applyFont="1" applyAlignment="1" applyProtection="1">
      <alignment horizontal="center" vertical="center" shrinkToFit="1"/>
    </xf>
    <xf numFmtId="0" fontId="69" fillId="0" borderId="0" xfId="0" applyFont="1" applyAlignment="1" applyProtection="1">
      <alignment horizontal="center" vertical="center"/>
    </xf>
    <xf numFmtId="191" fontId="70" fillId="0" borderId="0" xfId="0" applyNumberFormat="1" applyFont="1" applyAlignment="1" applyProtection="1">
      <alignment horizontal="center" vertical="center" shrinkToFit="1"/>
    </xf>
    <xf numFmtId="0" fontId="69" fillId="0" borderId="0" xfId="0" applyFont="1" applyAlignment="1" applyProtection="1">
      <alignment horizontal="center" vertical="center" wrapText="1"/>
    </xf>
    <xf numFmtId="0" fontId="3" fillId="0" borderId="0" xfId="0" applyFont="1" applyAlignment="1" applyProtection="1">
      <alignment horizontal="left" vertical="center"/>
    </xf>
    <xf numFmtId="0" fontId="30" fillId="0" borderId="0" xfId="0" applyFont="1" applyAlignment="1" applyProtection="1">
      <alignment horizontal="left" vertical="center"/>
    </xf>
    <xf numFmtId="0" fontId="21" fillId="2" borderId="68" xfId="1" applyFont="1" applyFill="1" applyBorder="1" applyAlignment="1" applyProtection="1">
      <alignment horizontal="center" vertical="center"/>
    </xf>
    <xf numFmtId="0" fontId="71" fillId="0" borderId="0" xfId="0" applyFont="1" applyAlignment="1" applyProtection="1">
      <alignment horizontal="left" vertical="center"/>
    </xf>
    <xf numFmtId="0" fontId="19" fillId="0" borderId="0" xfId="0" applyFont="1" applyAlignment="1" applyProtection="1">
      <alignment horizontal="left" vertical="center"/>
    </xf>
    <xf numFmtId="0" fontId="0" fillId="0" borderId="0" xfId="0" applyAlignment="1" applyProtection="1">
      <alignment vertical="center" wrapText="1"/>
    </xf>
    <xf numFmtId="0" fontId="13" fillId="2" borderId="68" xfId="1" applyFont="1" applyFill="1" applyBorder="1" applyAlignment="1" applyProtection="1">
      <alignment horizontal="center" vertical="center"/>
    </xf>
    <xf numFmtId="0" fontId="74" fillId="0" borderId="0" xfId="0" applyFont="1" applyProtection="1">
      <alignment vertical="center"/>
    </xf>
    <xf numFmtId="0" fontId="70" fillId="0" borderId="0" xfId="0" applyNumberFormat="1" applyFont="1" applyAlignment="1" applyProtection="1">
      <alignment horizontal="center" vertical="center" shrinkToFit="1"/>
    </xf>
    <xf numFmtId="14" fontId="0" fillId="0" borderId="0" xfId="0" applyNumberFormat="1" applyProtection="1">
      <alignment vertical="center"/>
    </xf>
    <xf numFmtId="0" fontId="25" fillId="5" borderId="47" xfId="1" applyFont="1" applyFill="1" applyBorder="1" applyAlignment="1" applyProtection="1">
      <alignment horizontal="center" vertical="center"/>
      <protection locked="0"/>
    </xf>
    <xf numFmtId="0" fontId="25" fillId="5" borderId="17" xfId="1" applyFont="1" applyFill="1" applyBorder="1" applyAlignment="1" applyProtection="1">
      <alignment horizontal="center" vertical="center"/>
      <protection locked="0"/>
    </xf>
    <xf numFmtId="191" fontId="3" fillId="7" borderId="5" xfId="0" applyNumberFormat="1" applyFont="1" applyFill="1" applyBorder="1" applyAlignment="1" applyProtection="1">
      <alignment horizontal="right" vertical="center"/>
    </xf>
    <xf numFmtId="191" fontId="3" fillId="7" borderId="8" xfId="0" applyNumberFormat="1" applyFont="1" applyFill="1" applyBorder="1" applyAlignment="1" applyProtection="1">
      <alignment horizontal="right" vertical="center"/>
    </xf>
    <xf numFmtId="0" fontId="8" fillId="0" borderId="0" xfId="1" applyFont="1" applyAlignment="1" applyProtection="1">
      <alignment horizontal="left" vertical="center"/>
    </xf>
    <xf numFmtId="0" fontId="12" fillId="2" borderId="0" xfId="1" applyNumberFormat="1" applyFont="1" applyFill="1" applyBorder="1" applyAlignment="1" applyProtection="1">
      <alignment vertical="center"/>
    </xf>
    <xf numFmtId="0" fontId="10" fillId="0" borderId="0" xfId="1" applyFont="1" applyAlignment="1" applyProtection="1">
      <alignment horizontal="left" vertical="center"/>
    </xf>
    <xf numFmtId="38" fontId="13" fillId="3" borderId="0" xfId="2" applyFont="1" applyFill="1" applyBorder="1" applyAlignment="1" applyProtection="1">
      <alignment vertical="center"/>
    </xf>
    <xf numFmtId="38" fontId="13" fillId="9" borderId="0" xfId="2" applyFont="1" applyFill="1" applyBorder="1" applyAlignment="1" applyProtection="1">
      <alignment vertical="center"/>
    </xf>
    <xf numFmtId="0" fontId="217" fillId="0" borderId="0" xfId="1" applyFont="1" applyProtection="1">
      <alignment vertical="center"/>
    </xf>
    <xf numFmtId="38" fontId="218" fillId="9" borderId="0" xfId="2" applyFont="1" applyFill="1" applyBorder="1" applyAlignment="1" applyProtection="1">
      <alignment vertical="center"/>
    </xf>
    <xf numFmtId="0" fontId="219" fillId="0" borderId="0" xfId="1" applyFont="1" applyProtection="1">
      <alignment vertical="center"/>
    </xf>
    <xf numFmtId="0" fontId="18" fillId="0" borderId="0" xfId="1" applyFont="1" applyAlignment="1" applyProtection="1">
      <alignment horizontal="center" vertical="center" shrinkToFit="1"/>
    </xf>
    <xf numFmtId="0" fontId="71" fillId="0" borderId="0" xfId="1" applyFont="1" applyProtection="1">
      <alignment vertical="center"/>
    </xf>
    <xf numFmtId="0" fontId="73" fillId="0" borderId="0" xfId="0" applyFont="1" applyProtection="1">
      <alignment vertical="center"/>
    </xf>
    <xf numFmtId="0" fontId="10" fillId="0" borderId="0" xfId="1" applyFont="1" applyAlignment="1" applyProtection="1">
      <alignment vertical="center" wrapText="1"/>
    </xf>
    <xf numFmtId="0" fontId="11" fillId="0" borderId="0" xfId="1" applyFont="1" applyAlignment="1" applyProtection="1">
      <alignment horizontal="left" vertical="center"/>
    </xf>
    <xf numFmtId="0" fontId="50" fillId="0" borderId="0" xfId="1" applyFont="1" applyProtection="1">
      <alignment vertical="center"/>
    </xf>
    <xf numFmtId="0" fontId="26" fillId="6" borderId="102" xfId="1" applyFont="1" applyFill="1" applyBorder="1" applyAlignment="1" applyProtection="1">
      <alignment horizontal="center" vertical="center" wrapText="1"/>
    </xf>
    <xf numFmtId="0" fontId="13" fillId="6" borderId="2" xfId="1" applyFont="1" applyFill="1" applyBorder="1" applyAlignment="1" applyProtection="1">
      <alignment horizontal="center" vertical="center" wrapText="1"/>
    </xf>
    <xf numFmtId="0" fontId="13" fillId="6" borderId="17" xfId="1" applyFont="1" applyFill="1" applyBorder="1" applyAlignment="1" applyProtection="1">
      <alignment horizontal="center" vertical="center" wrapText="1"/>
    </xf>
    <xf numFmtId="0" fontId="12" fillId="2" borderId="6" xfId="1" applyFont="1" applyFill="1" applyBorder="1" applyAlignment="1" applyProtection="1">
      <alignment vertical="center"/>
    </xf>
    <xf numFmtId="0" fontId="12" fillId="2" borderId="3" xfId="0" applyFont="1" applyFill="1" applyBorder="1" applyAlignment="1" applyProtection="1">
      <alignment horizontal="left" vertical="center"/>
    </xf>
    <xf numFmtId="38" fontId="42" fillId="0" borderId="4" xfId="0" applyNumberFormat="1" applyFont="1" applyBorder="1" applyProtection="1">
      <alignment vertical="center"/>
    </xf>
    <xf numFmtId="38" fontId="42" fillId="0" borderId="47" xfId="0" applyNumberFormat="1" applyFont="1" applyBorder="1" applyProtection="1">
      <alignment vertical="center"/>
    </xf>
    <xf numFmtId="0" fontId="13" fillId="0" borderId="0" xfId="1" applyFont="1" applyAlignment="1" applyProtection="1">
      <alignment horizontal="center" vertical="center" textRotation="255"/>
    </xf>
    <xf numFmtId="0" fontId="13" fillId="0" borderId="0" xfId="3" applyFont="1" applyAlignment="1" applyProtection="1">
      <alignment horizontal="center" vertical="center"/>
    </xf>
    <xf numFmtId="38" fontId="13" fillId="0" borderId="0" xfId="3" applyNumberFormat="1" applyFont="1" applyAlignment="1" applyProtection="1">
      <alignment vertical="center"/>
    </xf>
    <xf numFmtId="0" fontId="17" fillId="0" borderId="0" xfId="1" applyFont="1" applyProtection="1">
      <alignment vertical="center"/>
    </xf>
    <xf numFmtId="0" fontId="19" fillId="0" borderId="0" xfId="1" applyFont="1" applyProtection="1">
      <alignment vertical="center"/>
    </xf>
    <xf numFmtId="0" fontId="16" fillId="0" borderId="0" xfId="1" applyFont="1" applyAlignment="1" applyProtection="1">
      <alignment vertical="center" shrinkToFit="1"/>
    </xf>
    <xf numFmtId="0" fontId="26" fillId="0" borderId="0" xfId="1" applyFont="1" applyProtection="1">
      <alignment vertical="center"/>
    </xf>
    <xf numFmtId="0" fontId="12" fillId="2" borderId="65" xfId="1" applyFont="1" applyFill="1" applyBorder="1" applyAlignment="1" applyProtection="1">
      <alignment horizontal="center" vertical="center" shrinkToFit="1"/>
    </xf>
    <xf numFmtId="0" fontId="12" fillId="2" borderId="197" xfId="1" applyFont="1" applyFill="1" applyBorder="1" applyAlignment="1" applyProtection="1">
      <alignment horizontal="center" vertical="center" shrinkToFit="1"/>
    </xf>
    <xf numFmtId="0" fontId="12" fillId="2" borderId="66" xfId="1" applyFont="1" applyFill="1" applyBorder="1" applyAlignment="1" applyProtection="1">
      <alignment horizontal="center" vertical="center" shrinkToFit="1"/>
    </xf>
    <xf numFmtId="0" fontId="12" fillId="2" borderId="65" xfId="1" applyFont="1" applyFill="1" applyBorder="1" applyAlignment="1" applyProtection="1">
      <alignment horizontal="center" vertical="center"/>
    </xf>
    <xf numFmtId="0" fontId="12" fillId="2" borderId="197" xfId="1" applyFont="1" applyFill="1" applyBorder="1" applyAlignment="1" applyProtection="1">
      <alignment horizontal="center" vertical="center"/>
    </xf>
    <xf numFmtId="0" fontId="12" fillId="2" borderId="66" xfId="1" applyFont="1" applyFill="1" applyBorder="1" applyAlignment="1" applyProtection="1">
      <alignment horizontal="center" vertical="center"/>
    </xf>
    <xf numFmtId="0" fontId="8" fillId="0" borderId="0" xfId="1" applyFont="1" applyProtection="1">
      <alignment vertical="center"/>
      <protection locked="0"/>
    </xf>
    <xf numFmtId="38" fontId="148" fillId="7" borderId="9" xfId="11" applyFont="1" applyFill="1" applyBorder="1" applyAlignment="1" applyProtection="1">
      <alignment horizontal="center" vertical="center"/>
    </xf>
    <xf numFmtId="0" fontId="147" fillId="0" borderId="17" xfId="1" applyFont="1" applyBorder="1" applyAlignment="1" applyProtection="1">
      <alignment horizontal="center" vertical="center"/>
      <protection locked="0"/>
    </xf>
    <xf numFmtId="0" fontId="23" fillId="0" borderId="0" xfId="1" applyFont="1" applyProtection="1">
      <alignment vertical="center"/>
    </xf>
    <xf numFmtId="0" fontId="23" fillId="0" borderId="0" xfId="1" applyFont="1" applyBorder="1" applyProtection="1">
      <alignment vertical="center"/>
    </xf>
    <xf numFmtId="0" fontId="23" fillId="0" borderId="0" xfId="1" applyFont="1" applyBorder="1" applyAlignment="1" applyProtection="1">
      <alignment vertical="center" wrapText="1"/>
    </xf>
    <xf numFmtId="0" fontId="23" fillId="0" borderId="0" xfId="1" applyFont="1" applyBorder="1" applyAlignment="1" applyProtection="1">
      <alignment vertical="top"/>
    </xf>
    <xf numFmtId="0" fontId="23" fillId="0" borderId="0" xfId="1" applyFont="1" applyAlignment="1" applyProtection="1">
      <alignment vertical="top"/>
    </xf>
    <xf numFmtId="0" fontId="29" fillId="0" borderId="201" xfId="0" applyFont="1" applyBorder="1" applyAlignment="1" applyProtection="1">
      <alignment horizontal="left" vertical="center" wrapText="1"/>
    </xf>
    <xf numFmtId="0" fontId="22" fillId="2" borderId="9" xfId="1" applyFont="1" applyFill="1" applyBorder="1" applyAlignment="1" applyProtection="1">
      <alignment horizontal="left" vertical="center" wrapText="1"/>
    </xf>
    <xf numFmtId="0" fontId="71" fillId="0" borderId="0" xfId="0" applyFont="1" applyProtection="1">
      <alignment vertical="center"/>
    </xf>
    <xf numFmtId="0" fontId="61" fillId="0" borderId="0" xfId="0" applyFont="1" applyAlignment="1" applyProtection="1">
      <alignment horizontal="center" vertical="center" wrapText="1"/>
    </xf>
    <xf numFmtId="0" fontId="134" fillId="0" borderId="0" xfId="1" applyFont="1" applyProtection="1">
      <alignment vertical="center"/>
    </xf>
    <xf numFmtId="0" fontId="201" fillId="2" borderId="64" xfId="0" applyFont="1" applyFill="1" applyBorder="1" applyAlignment="1" applyProtection="1">
      <alignment horizontal="center" vertical="center" wrapText="1"/>
    </xf>
    <xf numFmtId="38" fontId="201" fillId="10" borderId="14" xfId="11" applyFont="1" applyFill="1" applyBorder="1" applyAlignment="1" applyProtection="1">
      <alignment vertical="center"/>
    </xf>
    <xf numFmtId="38" fontId="201" fillId="3" borderId="9" xfId="11" applyFont="1" applyFill="1" applyBorder="1" applyAlignment="1" applyProtection="1">
      <alignment vertical="center"/>
    </xf>
    <xf numFmtId="38" fontId="201" fillId="10" borderId="9" xfId="11" applyFont="1" applyFill="1" applyBorder="1" applyAlignment="1" applyProtection="1">
      <alignment vertical="center"/>
    </xf>
    <xf numFmtId="0" fontId="18" fillId="0" borderId="0" xfId="1" applyFont="1" applyAlignment="1" applyProtection="1">
      <alignment horizontal="center" vertical="center" wrapText="1"/>
    </xf>
    <xf numFmtId="0" fontId="10" fillId="0" borderId="0" xfId="1" applyFont="1" applyAlignment="1" applyProtection="1">
      <alignment horizontal="center" vertical="center"/>
    </xf>
    <xf numFmtId="0" fontId="20" fillId="0" borderId="0" xfId="1" applyFont="1" applyAlignment="1" applyProtection="1">
      <alignment horizontal="center" vertical="center" wrapText="1"/>
    </xf>
    <xf numFmtId="38" fontId="0" fillId="0" borderId="0" xfId="11" applyFont="1" applyProtection="1">
      <alignment vertical="center"/>
    </xf>
    <xf numFmtId="38" fontId="46" fillId="0" borderId="0" xfId="11" applyFont="1" applyBorder="1" applyAlignment="1" applyProtection="1">
      <alignment horizontal="center" vertical="center" wrapText="1"/>
    </xf>
    <xf numFmtId="38" fontId="0" fillId="0" borderId="0" xfId="11" applyFont="1" applyBorder="1" applyAlignment="1" applyProtection="1">
      <alignment horizontal="center" vertical="center"/>
    </xf>
    <xf numFmtId="0" fontId="79" fillId="0" borderId="0" xfId="0" applyFont="1" applyAlignment="1" applyProtection="1">
      <alignment horizontal="center" vertical="center" wrapText="1"/>
    </xf>
    <xf numFmtId="38" fontId="79" fillId="0" borderId="0" xfId="11" applyFont="1" applyFill="1" applyBorder="1" applyAlignment="1" applyProtection="1">
      <alignment horizontal="center" vertical="center" wrapText="1"/>
    </xf>
    <xf numFmtId="3" fontId="79" fillId="0" borderId="0" xfId="0" applyNumberFormat="1" applyFont="1" applyAlignment="1" applyProtection="1">
      <alignment horizontal="center" vertical="center" wrapText="1"/>
    </xf>
    <xf numFmtId="0" fontId="32" fillId="0" borderId="0" xfId="1" applyFont="1" applyBorder="1" applyAlignment="1" applyProtection="1">
      <alignment vertical="center"/>
    </xf>
    <xf numFmtId="0" fontId="53" fillId="0" borderId="0" xfId="1" applyFont="1" applyBorder="1" applyAlignment="1" applyProtection="1">
      <alignment vertical="top" wrapText="1"/>
    </xf>
    <xf numFmtId="0" fontId="41" fillId="0" borderId="0" xfId="1" applyFont="1" applyAlignment="1" applyProtection="1">
      <alignment horizontal="center" vertical="center" wrapText="1"/>
    </xf>
    <xf numFmtId="0" fontId="205" fillId="2" borderId="64" xfId="0" applyFont="1" applyFill="1" applyBorder="1" applyAlignment="1" applyProtection="1">
      <alignment horizontal="center" vertical="center"/>
    </xf>
    <xf numFmtId="0" fontId="23" fillId="2" borderId="64" xfId="0" applyFont="1" applyFill="1" applyBorder="1" applyAlignment="1" applyProtection="1">
      <alignment horizontal="center" vertical="center" wrapText="1"/>
    </xf>
    <xf numFmtId="0" fontId="204" fillId="2" borderId="64" xfId="0" applyFont="1" applyFill="1" applyBorder="1" applyAlignment="1" applyProtection="1">
      <alignment horizontal="center" vertical="center" wrapText="1"/>
    </xf>
    <xf numFmtId="38" fontId="10" fillId="0" borderId="0" xfId="1" applyNumberFormat="1" applyFont="1" applyProtection="1">
      <alignment vertical="center"/>
    </xf>
    <xf numFmtId="0" fontId="130" fillId="0" borderId="0" xfId="1" applyFont="1" applyAlignment="1" applyProtection="1">
      <alignment horizontal="center" vertical="center"/>
    </xf>
    <xf numFmtId="0" fontId="12" fillId="0" borderId="0" xfId="1" applyFont="1" applyProtection="1">
      <alignment vertical="center"/>
    </xf>
    <xf numFmtId="0" fontId="16" fillId="0" borderId="0" xfId="1" applyFont="1" applyAlignment="1" applyProtection="1">
      <alignment horizontal="center" vertical="center"/>
    </xf>
    <xf numFmtId="0" fontId="55" fillId="0" borderId="0" xfId="1" applyFont="1" applyProtection="1">
      <alignment vertical="center"/>
    </xf>
    <xf numFmtId="0" fontId="22" fillId="2" borderId="64" xfId="0" applyFont="1" applyFill="1" applyBorder="1" applyAlignment="1" applyProtection="1">
      <alignment horizontal="center" vertical="center" wrapText="1"/>
    </xf>
    <xf numFmtId="0" fontId="20" fillId="5" borderId="48" xfId="1" applyFont="1" applyFill="1" applyBorder="1" applyAlignment="1" applyProtection="1">
      <alignment horizontal="center" vertical="center" wrapText="1"/>
    </xf>
    <xf numFmtId="0" fontId="72" fillId="0" borderId="0" xfId="0" applyFont="1" applyAlignment="1" applyProtection="1"/>
    <xf numFmtId="0" fontId="49" fillId="8" borderId="9" xfId="0" applyFont="1" applyFill="1" applyBorder="1" applyAlignment="1" applyProtection="1">
      <alignment horizontal="center" vertical="center" wrapText="1"/>
    </xf>
    <xf numFmtId="0" fontId="49" fillId="0" borderId="17" xfId="0" applyFont="1" applyBorder="1" applyAlignment="1" applyProtection="1">
      <alignment horizontal="center" vertical="center" wrapText="1"/>
    </xf>
    <xf numFmtId="0" fontId="49" fillId="0" borderId="18" xfId="0" applyFont="1" applyBorder="1" applyAlignment="1" applyProtection="1">
      <alignment horizontal="center" vertical="center" wrapText="1"/>
    </xf>
    <xf numFmtId="0" fontId="49" fillId="0" borderId="47" xfId="0" applyFont="1" applyBorder="1" applyAlignment="1" applyProtection="1">
      <alignment horizontal="center" vertical="center" wrapText="1"/>
    </xf>
    <xf numFmtId="0" fontId="49" fillId="0" borderId="12" xfId="0" applyFont="1" applyBorder="1" applyAlignment="1" applyProtection="1">
      <alignment horizontal="center" vertical="center" wrapText="1"/>
    </xf>
    <xf numFmtId="0" fontId="49" fillId="0" borderId="8" xfId="0" applyFont="1" applyBorder="1" applyAlignment="1" applyProtection="1">
      <alignment horizontal="center" vertical="center" wrapText="1"/>
    </xf>
    <xf numFmtId="0" fontId="49" fillId="0" borderId="0" xfId="0" applyFont="1" applyAlignment="1" applyProtection="1">
      <alignment horizontal="center" vertical="center" wrapText="1"/>
    </xf>
    <xf numFmtId="0" fontId="49" fillId="0" borderId="19" xfId="0" applyFont="1" applyBorder="1" applyAlignment="1" applyProtection="1">
      <alignment horizontal="center" vertical="center" wrapText="1"/>
    </xf>
    <xf numFmtId="0" fontId="49" fillId="0" borderId="5" xfId="0" applyFont="1" applyBorder="1" applyAlignment="1" applyProtection="1">
      <alignment horizontal="center" vertical="center" wrapText="1"/>
    </xf>
    <xf numFmtId="0" fontId="94" fillId="0" borderId="9" xfId="18" applyFont="1" applyBorder="1" applyAlignment="1" applyProtection="1">
      <alignment horizontal="center" vertical="center" wrapText="1"/>
    </xf>
    <xf numFmtId="0" fontId="94" fillId="0" borderId="14" xfId="18" applyFont="1" applyBorder="1" applyAlignment="1" applyProtection="1">
      <alignment horizontal="center" vertical="center" wrapText="1"/>
    </xf>
    <xf numFmtId="0" fontId="86" fillId="0" borderId="14" xfId="18" applyFont="1" applyBorder="1" applyAlignment="1" applyProtection="1">
      <alignment horizontal="center" vertical="center"/>
    </xf>
    <xf numFmtId="0" fontId="121" fillId="2" borderId="9" xfId="0" applyFont="1" applyFill="1" applyBorder="1" applyAlignment="1" applyProtection="1">
      <alignment vertical="center"/>
    </xf>
    <xf numFmtId="0" fontId="86" fillId="0" borderId="9" xfId="18" applyFont="1" applyBorder="1" applyAlignment="1" applyProtection="1">
      <alignment horizontal="center" vertical="center" shrinkToFit="1"/>
    </xf>
    <xf numFmtId="0" fontId="86" fillId="0" borderId="9" xfId="18" applyFont="1" applyBorder="1" applyAlignment="1" applyProtection="1">
      <alignment horizontal="left" vertical="center" shrinkToFit="1"/>
    </xf>
    <xf numFmtId="0" fontId="86" fillId="0" borderId="14" xfId="18" applyFont="1" applyBorder="1" applyAlignment="1" applyProtection="1">
      <alignment horizontal="left" vertical="center" shrinkToFit="1"/>
    </xf>
    <xf numFmtId="0" fontId="90" fillId="0" borderId="9" xfId="18" applyFont="1" applyBorder="1" applyAlignment="1" applyProtection="1">
      <alignment vertical="center" shrinkToFit="1"/>
    </xf>
    <xf numFmtId="0" fontId="90" fillId="0" borderId="1" xfId="18" applyFont="1" applyBorder="1" applyAlignment="1" applyProtection="1">
      <alignment vertical="center" wrapText="1"/>
    </xf>
    <xf numFmtId="0" fontId="127" fillId="0" borderId="0" xfId="18" applyFont="1" applyAlignment="1" applyProtection="1">
      <alignment vertical="center"/>
    </xf>
    <xf numFmtId="0" fontId="86" fillId="0" borderId="174" xfId="18" applyFont="1" applyBorder="1" applyAlignment="1" applyProtection="1">
      <alignment horizontal="center" vertical="center"/>
    </xf>
    <xf numFmtId="0" fontId="86" fillId="2" borderId="174" xfId="18" applyFont="1" applyFill="1" applyBorder="1" applyAlignment="1" applyProtection="1">
      <alignment vertical="center"/>
    </xf>
    <xf numFmtId="0" fontId="121" fillId="2" borderId="174" xfId="0" applyFont="1" applyFill="1" applyBorder="1" applyAlignment="1" applyProtection="1">
      <alignment vertical="center"/>
    </xf>
    <xf numFmtId="0" fontId="94" fillId="0" borderId="14" xfId="18" applyFont="1" applyBorder="1" applyAlignment="1" applyProtection="1">
      <alignment horizontal="center" vertical="center"/>
    </xf>
    <xf numFmtId="0" fontId="55" fillId="0" borderId="88" xfId="18" applyFont="1" applyBorder="1" applyAlignment="1" applyProtection="1">
      <alignment vertical="center"/>
    </xf>
    <xf numFmtId="0" fontId="94" fillId="0" borderId="9" xfId="18" applyFont="1" applyBorder="1" applyAlignment="1" applyProtection="1">
      <alignment horizontal="center" vertical="center"/>
    </xf>
    <xf numFmtId="0" fontId="94" fillId="2" borderId="9" xfId="18" applyFont="1" applyFill="1" applyBorder="1" applyAlignment="1" applyProtection="1">
      <alignment vertical="center" wrapText="1"/>
    </xf>
    <xf numFmtId="0" fontId="55" fillId="0" borderId="79" xfId="18" applyFont="1" applyBorder="1" applyAlignment="1" applyProtection="1">
      <alignment vertical="center"/>
    </xf>
    <xf numFmtId="0" fontId="83" fillId="0" borderId="79" xfId="18" applyFont="1" applyBorder="1" applyAlignment="1" applyProtection="1">
      <alignment horizontal="center" vertical="center"/>
    </xf>
    <xf numFmtId="0" fontId="86" fillId="0" borderId="0" xfId="18" applyFont="1" applyBorder="1" applyAlignment="1" applyProtection="1">
      <alignment horizontal="center" vertical="center"/>
    </xf>
    <xf numFmtId="0" fontId="90" fillId="0" borderId="0" xfId="18" applyFont="1" applyBorder="1" applyAlignment="1" applyProtection="1">
      <alignment horizontal="center" vertical="center" wrapText="1"/>
    </xf>
    <xf numFmtId="0" fontId="27" fillId="0" borderId="0" xfId="18" applyFont="1" applyBorder="1" applyAlignment="1" applyProtection="1">
      <alignment vertical="center" wrapText="1"/>
    </xf>
    <xf numFmtId="0" fontId="86" fillId="0" borderId="0" xfId="18" applyFont="1" applyBorder="1" applyAlignment="1" applyProtection="1">
      <alignment horizontal="center" vertical="center" wrapText="1"/>
    </xf>
    <xf numFmtId="0" fontId="86" fillId="0" borderId="0" xfId="18" applyFont="1" applyBorder="1" applyAlignment="1" applyProtection="1">
      <alignment vertical="center" wrapText="1"/>
    </xf>
    <xf numFmtId="0" fontId="86" fillId="0" borderId="0" xfId="18" applyFont="1" applyBorder="1" applyAlignment="1" applyProtection="1">
      <alignment horizontal="right" vertical="center"/>
    </xf>
    <xf numFmtId="0" fontId="86" fillId="0" borderId="0" xfId="18" applyFont="1" applyBorder="1" applyAlignment="1" applyProtection="1">
      <alignment horizontal="right" vertical="center" wrapText="1"/>
    </xf>
    <xf numFmtId="0" fontId="87" fillId="0" borderId="89" xfId="18" applyFont="1" applyBorder="1" applyAlignment="1" applyProtection="1">
      <alignment vertical="center"/>
    </xf>
    <xf numFmtId="0" fontId="94" fillId="2" borderId="9" xfId="18" applyFont="1" applyFill="1" applyBorder="1" applyAlignment="1" applyProtection="1">
      <alignment vertical="center"/>
    </xf>
    <xf numFmtId="49" fontId="94" fillId="0" borderId="79" xfId="18" applyNumberFormat="1" applyFont="1" applyBorder="1" applyAlignment="1" applyProtection="1">
      <alignment horizontal="center" vertical="center"/>
    </xf>
    <xf numFmtId="0" fontId="55" fillId="0" borderId="89" xfId="18" applyFont="1" applyBorder="1" applyAlignment="1" applyProtection="1">
      <alignment vertical="center"/>
    </xf>
    <xf numFmtId="49" fontId="88" fillId="0" borderId="79" xfId="18" applyNumberFormat="1" applyFont="1" applyBorder="1" applyAlignment="1" applyProtection="1">
      <alignment horizontal="center" vertical="center"/>
    </xf>
    <xf numFmtId="0" fontId="83" fillId="0" borderId="0" xfId="18" applyFont="1" applyBorder="1" applyAlignment="1" applyProtection="1">
      <alignment horizontal="left" vertical="center" wrapText="1"/>
    </xf>
    <xf numFmtId="0" fontId="83" fillId="0" borderId="0" xfId="18" applyFont="1" applyBorder="1" applyAlignment="1" applyProtection="1">
      <alignment horizontal="center" vertical="center" wrapText="1"/>
    </xf>
    <xf numFmtId="0" fontId="51" fillId="0" borderId="0" xfId="0" applyFont="1" applyBorder="1" applyProtection="1">
      <alignment vertical="center"/>
    </xf>
    <xf numFmtId="0" fontId="37" fillId="2" borderId="9" xfId="0" applyFont="1" applyFill="1" applyBorder="1" applyAlignment="1" applyProtection="1">
      <alignment vertical="center"/>
    </xf>
    <xf numFmtId="0" fontId="27" fillId="0" borderId="0" xfId="18" applyFont="1" applyBorder="1" applyAlignment="1" applyProtection="1">
      <alignment horizontal="center" vertical="center" wrapText="1"/>
    </xf>
    <xf numFmtId="0" fontId="27" fillId="0" borderId="0" xfId="18" applyFont="1" applyBorder="1" applyAlignment="1" applyProtection="1">
      <alignment vertical="center"/>
    </xf>
    <xf numFmtId="0" fontId="27" fillId="0" borderId="0" xfId="18" applyFont="1" applyBorder="1" applyAlignment="1" applyProtection="1">
      <alignment horizontal="right" vertical="center"/>
    </xf>
    <xf numFmtId="0" fontId="91" fillId="0" borderId="89" xfId="18" applyFont="1" applyBorder="1" applyAlignment="1" applyProtection="1">
      <alignment vertical="center"/>
    </xf>
    <xf numFmtId="0" fontId="61" fillId="0" borderId="79" xfId="18" applyFont="1" applyBorder="1" applyAlignment="1" applyProtection="1">
      <alignment vertical="center"/>
    </xf>
    <xf numFmtId="0" fontId="94" fillId="0" borderId="174" xfId="18" applyFont="1" applyBorder="1" applyAlignment="1" applyProtection="1">
      <alignment horizontal="center" vertical="center"/>
    </xf>
    <xf numFmtId="0" fontId="29" fillId="0" borderId="9" xfId="0" applyFont="1" applyFill="1" applyBorder="1" applyAlignment="1">
      <alignment vertical="center" wrapText="1"/>
    </xf>
    <xf numFmtId="0" fontId="30" fillId="0" borderId="249" xfId="0" applyFont="1" applyBorder="1" applyAlignment="1" applyProtection="1">
      <alignment horizontal="left" vertical="center" wrapText="1"/>
      <protection locked="0"/>
    </xf>
    <xf numFmtId="0" fontId="142" fillId="0" borderId="250" xfId="0" applyFont="1" applyFill="1" applyBorder="1" applyAlignment="1" applyProtection="1">
      <alignment horizontal="center" vertical="center"/>
      <protection locked="0"/>
    </xf>
    <xf numFmtId="0" fontId="142" fillId="0" borderId="251" xfId="0" applyFont="1" applyFill="1" applyBorder="1" applyAlignment="1" applyProtection="1">
      <alignment horizontal="center" vertical="center"/>
      <protection locked="0"/>
    </xf>
    <xf numFmtId="0" fontId="30" fillId="0" borderId="51" xfId="0" applyFont="1" applyBorder="1" applyAlignment="1" applyProtection="1">
      <alignment horizontal="left" vertical="center" wrapText="1"/>
      <protection locked="0"/>
    </xf>
    <xf numFmtId="0" fontId="142" fillId="0" borderId="52" xfId="0" applyFont="1" applyFill="1" applyBorder="1" applyAlignment="1" applyProtection="1">
      <alignment horizontal="center" vertical="center"/>
      <protection locked="0"/>
    </xf>
    <xf numFmtId="0" fontId="142" fillId="0" borderId="55" xfId="0" applyFont="1" applyFill="1" applyBorder="1" applyAlignment="1" applyProtection="1">
      <alignment horizontal="center" vertical="center"/>
      <protection locked="0"/>
    </xf>
    <xf numFmtId="0" fontId="30" fillId="0" borderId="99" xfId="0" applyFont="1" applyBorder="1" applyAlignment="1" applyProtection="1">
      <alignment horizontal="left" vertical="center" wrapText="1"/>
      <protection locked="0"/>
    </xf>
    <xf numFmtId="0" fontId="142" fillId="0" borderId="67" xfId="0" applyFont="1" applyFill="1" applyBorder="1" applyAlignment="1" applyProtection="1">
      <alignment horizontal="center" vertical="center"/>
      <protection locked="0"/>
    </xf>
    <xf numFmtId="0" fontId="142" fillId="0" borderId="66" xfId="0" applyFont="1" applyFill="1" applyBorder="1" applyAlignment="1" applyProtection="1">
      <alignment horizontal="center" vertical="center"/>
      <protection locked="0"/>
    </xf>
    <xf numFmtId="0" fontId="207" fillId="21" borderId="175" xfId="18" applyFont="1" applyFill="1" applyBorder="1" applyAlignment="1" applyProtection="1">
      <alignment horizontal="center" vertical="center" shrinkToFit="1"/>
      <protection locked="0"/>
    </xf>
    <xf numFmtId="0" fontId="207" fillId="21" borderId="70" xfId="18" applyFont="1" applyFill="1" applyBorder="1" applyAlignment="1" applyProtection="1">
      <alignment horizontal="center" vertical="center" shrinkToFit="1"/>
      <protection locked="0"/>
    </xf>
    <xf numFmtId="0" fontId="207" fillId="21" borderId="71" xfId="18" applyFont="1" applyFill="1" applyBorder="1" applyAlignment="1" applyProtection="1">
      <alignment horizontal="center" vertical="center" shrinkToFit="1"/>
      <protection locked="0"/>
    </xf>
    <xf numFmtId="189" fontId="32" fillId="0" borderId="0" xfId="0" applyNumberFormat="1" applyFont="1" applyAlignment="1" applyProtection="1">
      <alignment vertical="center" wrapText="1" shrinkToFit="1"/>
      <protection locked="0"/>
    </xf>
    <xf numFmtId="0" fontId="101" fillId="0" borderId="9" xfId="0" applyFont="1" applyBorder="1" applyAlignment="1" applyProtection="1">
      <alignment horizontal="center" vertical="center" wrapText="1" shrinkToFit="1"/>
      <protection locked="0"/>
    </xf>
    <xf numFmtId="0" fontId="95" fillId="2" borderId="9" xfId="1" applyFont="1" applyFill="1" applyBorder="1" applyAlignment="1" applyProtection="1">
      <alignment horizontal="center" vertical="center" wrapText="1" shrinkToFit="1"/>
    </xf>
    <xf numFmtId="0" fontId="95" fillId="0" borderId="0" xfId="1" applyFont="1" applyFill="1" applyBorder="1" applyAlignment="1" applyProtection="1">
      <alignment horizontal="left" vertical="center" wrapText="1"/>
    </xf>
    <xf numFmtId="0" fontId="118" fillId="0" borderId="0" xfId="1" applyFont="1" applyBorder="1" applyAlignment="1" applyProtection="1">
      <alignment vertical="center" wrapText="1"/>
    </xf>
    <xf numFmtId="0" fontId="70" fillId="0" borderId="0" xfId="1" applyFont="1" applyBorder="1" applyAlignment="1" applyProtection="1">
      <alignment horizontal="left" vertical="center" wrapText="1" indent="1"/>
    </xf>
    <xf numFmtId="0" fontId="107" fillId="0" borderId="0" xfId="1" applyFont="1" applyProtection="1">
      <alignment vertical="center"/>
    </xf>
    <xf numFmtId="0" fontId="23" fillId="2" borderId="64" xfId="0" applyFont="1" applyFill="1" applyBorder="1" applyAlignment="1" applyProtection="1">
      <alignment horizontal="center" vertical="center"/>
    </xf>
    <xf numFmtId="0" fontId="22" fillId="2" borderId="64" xfId="0" applyFont="1" applyFill="1" applyBorder="1" applyAlignment="1" applyProtection="1">
      <alignment horizontal="center" vertical="center"/>
    </xf>
    <xf numFmtId="0" fontId="45" fillId="6" borderId="44" xfId="0" applyFont="1" applyFill="1" applyBorder="1" applyAlignment="1" applyProtection="1">
      <alignment horizontal="center" vertical="center" shrinkToFit="1"/>
      <protection locked="0"/>
    </xf>
    <xf numFmtId="0" fontId="78" fillId="0" borderId="0" xfId="1" applyFont="1" applyBorder="1" applyProtection="1">
      <alignment vertical="center"/>
    </xf>
    <xf numFmtId="0" fontId="23" fillId="0" borderId="5" xfId="1" applyFont="1" applyBorder="1" applyProtection="1">
      <alignment vertical="center"/>
    </xf>
    <xf numFmtId="0" fontId="23" fillId="0" borderId="0" xfId="1" applyFont="1" applyFill="1" applyProtection="1">
      <alignment vertical="center"/>
    </xf>
    <xf numFmtId="188" fontId="45" fillId="0" borderId="0" xfId="16" applyNumberFormat="1" applyFont="1" applyFill="1" applyBorder="1" applyAlignment="1" applyProtection="1">
      <alignment horizontal="center" vertical="center" shrinkToFit="1"/>
    </xf>
    <xf numFmtId="188" fontId="195" fillId="0" borderId="9" xfId="0" applyNumberFormat="1" applyFont="1" applyBorder="1" applyAlignment="1" applyProtection="1">
      <alignment horizontal="left" vertical="center"/>
    </xf>
    <xf numFmtId="191" fontId="96" fillId="6" borderId="12" xfId="0" applyNumberFormat="1" applyFont="1" applyFill="1" applyBorder="1" applyAlignment="1" applyProtection="1">
      <alignment horizontal="center" vertical="center" shrinkToFit="1"/>
    </xf>
    <xf numFmtId="0" fontId="45" fillId="2" borderId="12" xfId="0" applyFont="1" applyFill="1" applyBorder="1" applyAlignment="1" applyProtection="1">
      <alignment horizontal="center" vertical="center" wrapText="1"/>
    </xf>
    <xf numFmtId="188" fontId="101" fillId="2" borderId="13" xfId="16" applyNumberFormat="1" applyFont="1" applyFill="1" applyBorder="1" applyAlignment="1" applyProtection="1">
      <alignment horizontal="right" vertical="center" shrinkToFit="1"/>
    </xf>
    <xf numFmtId="188" fontId="69" fillId="2" borderId="76" xfId="0" applyNumberFormat="1" applyFont="1" applyFill="1" applyBorder="1" applyAlignment="1" applyProtection="1">
      <alignment horizontal="right" vertical="center" shrinkToFit="1"/>
    </xf>
    <xf numFmtId="0" fontId="10" fillId="0" borderId="0" xfId="1" applyNumberFormat="1" applyFont="1" applyProtection="1">
      <alignment vertical="center"/>
    </xf>
    <xf numFmtId="38" fontId="10" fillId="0" borderId="0" xfId="10" applyFont="1" applyAlignment="1" applyProtection="1">
      <alignment vertical="center"/>
    </xf>
    <xf numFmtId="0" fontId="74" fillId="0" borderId="0" xfId="11" applyNumberFormat="1" applyFont="1" applyAlignment="1" applyProtection="1">
      <alignment horizontal="center" vertical="center"/>
    </xf>
    <xf numFmtId="177" fontId="12" fillId="0" borderId="0" xfId="1" applyNumberFormat="1" applyFont="1" applyAlignment="1" applyProtection="1">
      <alignment horizontal="center" vertical="center"/>
    </xf>
    <xf numFmtId="38" fontId="12" fillId="3" borderId="0" xfId="11" applyFont="1" applyFill="1" applyBorder="1" applyAlignment="1" applyProtection="1">
      <alignment horizontal="right" vertical="center" shrinkToFit="1"/>
    </xf>
    <xf numFmtId="0" fontId="71" fillId="0" borderId="0" xfId="1" applyFont="1" applyAlignment="1" applyProtection="1">
      <alignment horizontal="left" vertical="center"/>
    </xf>
    <xf numFmtId="0" fontId="71" fillId="0" borderId="0" xfId="9" applyFont="1" applyAlignment="1" applyProtection="1">
      <alignment horizontal="left" vertical="center"/>
    </xf>
    <xf numFmtId="0" fontId="71" fillId="0" borderId="0" xfId="14" applyFont="1" applyAlignment="1" applyProtection="1">
      <alignment horizontal="left" vertical="center"/>
    </xf>
    <xf numFmtId="0" fontId="74" fillId="0" borderId="233" xfId="11" applyNumberFormat="1" applyFont="1" applyFill="1" applyBorder="1" applyAlignment="1" applyProtection="1">
      <alignment horizontal="center" vertical="center"/>
    </xf>
    <xf numFmtId="179" fontId="12" fillId="2" borderId="11" xfId="1" applyNumberFormat="1" applyFont="1" applyFill="1" applyBorder="1" applyAlignment="1" applyProtection="1">
      <alignment horizontal="center" vertical="center" shrinkToFit="1"/>
    </xf>
    <xf numFmtId="179" fontId="12" fillId="2" borderId="18" xfId="9" applyNumberFormat="1" applyFont="1" applyFill="1" applyBorder="1" applyAlignment="1" applyProtection="1">
      <alignment horizontal="center" vertical="center" shrinkToFit="1"/>
    </xf>
    <xf numFmtId="179" fontId="12" fillId="2" borderId="18" xfId="14" applyNumberFormat="1" applyFont="1" applyFill="1" applyBorder="1" applyAlignment="1" applyProtection="1">
      <alignment horizontal="center" vertical="center" shrinkToFit="1"/>
    </xf>
    <xf numFmtId="38" fontId="12" fillId="3" borderId="12" xfId="11" applyFont="1" applyFill="1" applyBorder="1" applyAlignment="1" applyProtection="1">
      <alignment vertical="center" shrinkToFit="1"/>
    </xf>
    <xf numFmtId="38" fontId="12" fillId="3" borderId="19" xfId="11" applyFont="1" applyFill="1" applyBorder="1" applyAlignment="1" applyProtection="1">
      <alignment vertical="center" shrinkToFit="1"/>
    </xf>
    <xf numFmtId="38" fontId="12" fillId="3" borderId="18" xfId="11" applyFont="1" applyFill="1" applyBorder="1" applyAlignment="1" applyProtection="1">
      <alignment vertical="center" shrinkToFit="1"/>
    </xf>
    <xf numFmtId="0" fontId="13" fillId="0" borderId="0" xfId="1" applyFont="1" applyBorder="1" applyAlignment="1" applyProtection="1">
      <alignment horizontal="center" vertical="center" wrapText="1"/>
    </xf>
    <xf numFmtId="0" fontId="13" fillId="0" borderId="0" xfId="9" applyFont="1" applyBorder="1" applyAlignment="1" applyProtection="1">
      <alignment horizontal="center" vertical="center" wrapText="1"/>
    </xf>
    <xf numFmtId="0" fontId="13" fillId="0" borderId="0" xfId="14" applyFont="1" applyBorder="1" applyAlignment="1" applyProtection="1">
      <alignment horizontal="center" vertical="center" wrapText="1"/>
    </xf>
    <xf numFmtId="0" fontId="71" fillId="0" borderId="5" xfId="3" applyNumberFormat="1" applyFont="1" applyFill="1" applyBorder="1" applyAlignment="1" applyProtection="1">
      <alignment horizontal="left" vertical="center"/>
    </xf>
    <xf numFmtId="0" fontId="71" fillId="0" borderId="0" xfId="3" applyFont="1" applyAlignment="1" applyProtection="1">
      <alignment horizontal="left" vertical="center"/>
    </xf>
    <xf numFmtId="181" fontId="12" fillId="0" borderId="0" xfId="1" applyNumberFormat="1" applyFont="1" applyAlignment="1" applyProtection="1">
      <alignment horizontal="center" vertical="center" shrinkToFit="1"/>
    </xf>
    <xf numFmtId="181" fontId="12" fillId="0" borderId="0" xfId="3" applyNumberFormat="1" applyFont="1" applyFill="1" applyAlignment="1" applyProtection="1">
      <alignment horizontal="center" vertical="center" shrinkToFit="1"/>
    </xf>
    <xf numFmtId="181" fontId="12" fillId="0" borderId="0" xfId="3" applyNumberFormat="1" applyFont="1" applyAlignment="1" applyProtection="1">
      <alignment horizontal="center" vertical="center" shrinkToFit="1"/>
    </xf>
    <xf numFmtId="38" fontId="12" fillId="3" borderId="0" xfId="11" applyNumberFormat="1" applyFont="1" applyFill="1" applyBorder="1" applyAlignment="1" applyProtection="1">
      <alignment horizontal="right" vertical="center" shrinkToFit="1"/>
    </xf>
    <xf numFmtId="0" fontId="13" fillId="0" borderId="0" xfId="2" applyNumberFormat="1" applyFont="1" applyFill="1" applyBorder="1" applyAlignment="1" applyProtection="1">
      <alignment horizontal="center" vertical="center" textRotation="255" wrapText="1"/>
    </xf>
    <xf numFmtId="0" fontId="13" fillId="0" borderId="0" xfId="11" applyNumberFormat="1" applyFont="1" applyFill="1" applyBorder="1" applyAlignment="1" applyProtection="1">
      <alignment horizontal="center" vertical="center" textRotation="255" wrapText="1"/>
    </xf>
    <xf numFmtId="182" fontId="12" fillId="2" borderId="0" xfId="1" applyNumberFormat="1" applyFont="1" applyFill="1" applyAlignment="1" applyProtection="1">
      <alignment horizontal="center" vertical="center"/>
    </xf>
    <xf numFmtId="182" fontId="12" fillId="2" borderId="0" xfId="3" applyNumberFormat="1" applyFont="1" applyFill="1" applyAlignment="1" applyProtection="1">
      <alignment horizontal="center" vertical="center"/>
    </xf>
    <xf numFmtId="38" fontId="12" fillId="3" borderId="0" xfId="11" applyFont="1" applyFill="1" applyBorder="1" applyAlignment="1" applyProtection="1">
      <alignment horizontal="right" vertical="center"/>
    </xf>
    <xf numFmtId="0" fontId="12" fillId="0" borderId="0" xfId="1" applyFont="1" applyAlignment="1" applyProtection="1">
      <alignment horizontal="center" vertical="center" wrapText="1"/>
    </xf>
    <xf numFmtId="0" fontId="12" fillId="0" borderId="0" xfId="3" applyFont="1" applyAlignment="1" applyProtection="1">
      <alignment horizontal="center" vertical="center" wrapText="1"/>
    </xf>
    <xf numFmtId="0" fontId="26" fillId="0" borderId="0" xfId="1" applyFont="1" applyAlignment="1" applyProtection="1">
      <alignment horizontal="center" vertical="center"/>
    </xf>
    <xf numFmtId="0" fontId="42" fillId="0" borderId="0" xfId="1" applyFont="1" applyAlignment="1" applyProtection="1">
      <alignment horizontal="center" vertical="center"/>
    </xf>
    <xf numFmtId="0" fontId="148" fillId="0" borderId="0" xfId="1" applyFont="1" applyAlignment="1" applyProtection="1">
      <alignment horizontal="center" vertical="center"/>
    </xf>
    <xf numFmtId="0" fontId="152" fillId="0" borderId="0" xfId="1" applyFont="1" applyAlignment="1" applyProtection="1">
      <alignment horizontal="center" vertical="center"/>
    </xf>
    <xf numFmtId="0" fontId="0" fillId="0" borderId="0" xfId="0" applyAlignment="1" applyProtection="1">
      <alignment horizontal="center" vertical="center"/>
    </xf>
    <xf numFmtId="0" fontId="80" fillId="0" borderId="0" xfId="0" applyFont="1" applyAlignment="1" applyProtection="1">
      <alignment horizontal="center" vertical="center"/>
    </xf>
    <xf numFmtId="0" fontId="79" fillId="2" borderId="64" xfId="0" applyFont="1" applyFill="1" applyBorder="1" applyAlignment="1" applyProtection="1">
      <alignment horizontal="center" vertical="center"/>
    </xf>
    <xf numFmtId="38" fontId="104" fillId="3" borderId="9" xfId="11" applyFont="1" applyFill="1" applyBorder="1" applyAlignment="1" applyProtection="1">
      <alignment vertical="center" shrinkToFit="1"/>
    </xf>
    <xf numFmtId="38" fontId="104" fillId="3" borderId="13" xfId="11" applyFont="1" applyFill="1" applyBorder="1" applyAlignment="1" applyProtection="1">
      <alignment vertical="center" shrinkToFit="1"/>
    </xf>
    <xf numFmtId="183" fontId="12" fillId="2" borderId="0" xfId="1" applyNumberFormat="1" applyFont="1" applyFill="1" applyAlignment="1" applyProtection="1">
      <alignment horizontal="center" vertical="center"/>
    </xf>
    <xf numFmtId="183" fontId="12" fillId="2" borderId="0" xfId="3" applyNumberFormat="1" applyFont="1" applyFill="1" applyAlignment="1" applyProtection="1">
      <alignment horizontal="center" vertical="center"/>
    </xf>
    <xf numFmtId="0" fontId="205" fillId="2" borderId="14" xfId="0" applyFont="1" applyFill="1" applyBorder="1" applyAlignment="1" applyProtection="1">
      <alignment horizontal="center" vertical="center"/>
    </xf>
    <xf numFmtId="14" fontId="23" fillId="10" borderId="14" xfId="0" applyNumberFormat="1" applyFont="1" applyFill="1" applyBorder="1" applyAlignment="1" applyProtection="1">
      <alignment horizontal="center" vertical="center"/>
    </xf>
    <xf numFmtId="0" fontId="23" fillId="10" borderId="14" xfId="0" applyFont="1" applyFill="1" applyBorder="1" applyAlignment="1" applyProtection="1">
      <alignment horizontal="center" vertical="center"/>
    </xf>
    <xf numFmtId="38" fontId="23" fillId="10" borderId="14" xfId="11" applyFont="1" applyFill="1" applyBorder="1" applyAlignment="1" applyProtection="1">
      <alignment vertical="center"/>
    </xf>
    <xf numFmtId="38" fontId="204" fillId="10" borderId="14" xfId="11" applyFont="1" applyFill="1" applyBorder="1" applyAlignment="1" applyProtection="1">
      <alignment vertical="center"/>
    </xf>
    <xf numFmtId="0" fontId="205" fillId="2" borderId="9" xfId="0" applyFont="1" applyFill="1" applyBorder="1" applyAlignment="1" applyProtection="1">
      <alignment horizontal="center" vertical="center"/>
    </xf>
    <xf numFmtId="14" fontId="23" fillId="3" borderId="9" xfId="0" applyNumberFormat="1" applyFont="1" applyFill="1" applyBorder="1" applyAlignment="1" applyProtection="1">
      <alignment horizontal="center" vertical="center"/>
    </xf>
    <xf numFmtId="38" fontId="204" fillId="3" borderId="9" xfId="11" applyFont="1" applyFill="1" applyBorder="1" applyAlignment="1" applyProtection="1">
      <alignment vertical="center"/>
    </xf>
    <xf numFmtId="14" fontId="23" fillId="10" borderId="9" xfId="0" applyNumberFormat="1" applyFont="1" applyFill="1" applyBorder="1" applyAlignment="1" applyProtection="1">
      <alignment horizontal="center" vertical="center"/>
    </xf>
    <xf numFmtId="38" fontId="204" fillId="10" borderId="9" xfId="11" applyFont="1" applyFill="1" applyBorder="1" applyAlignment="1" applyProtection="1">
      <alignment vertical="center"/>
    </xf>
    <xf numFmtId="0" fontId="23" fillId="3" borderId="9" xfId="0" applyFont="1" applyFill="1" applyBorder="1" applyAlignment="1" applyProtection="1">
      <alignment horizontal="center" vertical="center"/>
    </xf>
    <xf numFmtId="0" fontId="23" fillId="10" borderId="9" xfId="0" applyFont="1" applyFill="1" applyBorder="1" applyAlignment="1" applyProtection="1">
      <alignment horizontal="center" vertical="center"/>
    </xf>
    <xf numFmtId="184" fontId="61" fillId="2" borderId="0" xfId="1" applyNumberFormat="1" applyFont="1" applyFill="1" applyAlignment="1" applyProtection="1">
      <alignment horizontal="center" vertical="center"/>
    </xf>
    <xf numFmtId="38" fontId="61" fillId="3" borderId="0" xfId="11" applyFont="1" applyFill="1" applyBorder="1" applyAlignment="1" applyProtection="1">
      <alignment horizontal="right" vertical="center"/>
    </xf>
    <xf numFmtId="185" fontId="61" fillId="2" borderId="0" xfId="1" applyNumberFormat="1" applyFont="1" applyFill="1" applyAlignment="1" applyProtection="1">
      <alignment horizontal="center" vertical="center"/>
    </xf>
    <xf numFmtId="0" fontId="13" fillId="0" borderId="233" xfId="11" applyNumberFormat="1" applyFont="1" applyFill="1" applyBorder="1" applyAlignment="1" applyProtection="1">
      <alignment horizontal="right" vertical="center"/>
    </xf>
    <xf numFmtId="186" fontId="106" fillId="2" borderId="0" xfId="1" applyNumberFormat="1" applyFont="1" applyFill="1" applyAlignment="1" applyProtection="1">
      <alignment horizontal="center" vertical="center"/>
    </xf>
    <xf numFmtId="38" fontId="106" fillId="3" borderId="0" xfId="2" applyFont="1" applyFill="1" applyBorder="1" applyAlignment="1" applyProtection="1">
      <alignment horizontal="right" vertical="center" shrinkToFit="1"/>
    </xf>
    <xf numFmtId="187" fontId="61" fillId="2" borderId="0" xfId="1" applyNumberFormat="1" applyFont="1" applyFill="1" applyAlignment="1" applyProtection="1">
      <alignment horizontal="center" vertical="center"/>
    </xf>
    <xf numFmtId="38" fontId="61" fillId="3" borderId="0" xfId="2" applyFont="1" applyFill="1" applyBorder="1" applyAlignment="1" applyProtection="1">
      <alignment horizontal="right" vertical="center" shrinkToFit="1"/>
    </xf>
    <xf numFmtId="0" fontId="71" fillId="0" borderId="48" xfId="1" applyFont="1" applyBorder="1" applyProtection="1">
      <alignment vertical="center"/>
    </xf>
    <xf numFmtId="0" fontId="74" fillId="0" borderId="9" xfId="11" applyNumberFormat="1" applyFont="1" applyFill="1" applyBorder="1" applyAlignment="1" applyProtection="1">
      <alignment horizontal="center" vertical="center"/>
    </xf>
    <xf numFmtId="0" fontId="20" fillId="0" borderId="9" xfId="1" applyFont="1" applyFill="1" applyBorder="1" applyAlignment="1" applyProtection="1">
      <alignment horizontal="center" vertical="center" wrapText="1"/>
    </xf>
    <xf numFmtId="0" fontId="71" fillId="0" borderId="9" xfId="1" applyFont="1" applyFill="1" applyBorder="1" applyAlignment="1" applyProtection="1">
      <alignment horizontal="left" vertical="center"/>
    </xf>
    <xf numFmtId="0" fontId="13" fillId="0" borderId="9" xfId="1" applyNumberFormat="1" applyFont="1" applyFill="1" applyBorder="1" applyAlignment="1" applyProtection="1">
      <alignment horizontal="center" vertical="center" wrapText="1"/>
    </xf>
    <xf numFmtId="0" fontId="10" fillId="0" borderId="9" xfId="1" applyNumberFormat="1" applyFont="1" applyFill="1" applyBorder="1" applyProtection="1">
      <alignment vertical="center"/>
    </xf>
    <xf numFmtId="0" fontId="74" fillId="0" borderId="9" xfId="0" applyNumberFormat="1" applyFont="1" applyBorder="1" applyProtection="1">
      <alignment vertical="center"/>
    </xf>
    <xf numFmtId="0" fontId="71" fillId="0" borderId="64" xfId="1" applyFont="1" applyFill="1" applyBorder="1" applyAlignment="1" applyProtection="1">
      <alignment horizontal="left" vertical="center"/>
    </xf>
    <xf numFmtId="0" fontId="50" fillId="0" borderId="76" xfId="0" applyFont="1" applyBorder="1" applyAlignment="1" applyProtection="1"/>
    <xf numFmtId="0" fontId="138" fillId="0" borderId="19" xfId="1" applyFont="1" applyBorder="1" applyAlignment="1" applyProtection="1">
      <alignment horizontal="center" vertical="center" shrinkToFit="1"/>
    </xf>
    <xf numFmtId="0" fontId="12" fillId="0" borderId="19" xfId="1" applyFont="1" applyBorder="1" applyAlignment="1" applyProtection="1">
      <alignment horizontal="left" vertical="center" wrapText="1"/>
      <protection locked="0"/>
    </xf>
    <xf numFmtId="0" fontId="131" fillId="2" borderId="19" xfId="0" applyFont="1" applyFill="1" applyBorder="1" applyAlignment="1" applyProtection="1">
      <alignment horizontal="center" vertical="center" wrapText="1"/>
    </xf>
    <xf numFmtId="0" fontId="234" fillId="0" borderId="0" xfId="1" applyFont="1">
      <alignment vertical="center"/>
    </xf>
    <xf numFmtId="0" fontId="3" fillId="0" borderId="0" xfId="0" applyFont="1" applyBorder="1" applyAlignment="1" applyProtection="1">
      <alignment horizontal="left" vertical="center" wrapText="1"/>
    </xf>
    <xf numFmtId="0" fontId="28" fillId="0" borderId="0" xfId="0" applyFont="1">
      <alignment vertical="center"/>
    </xf>
    <xf numFmtId="0" fontId="29" fillId="0" borderId="9" xfId="0" applyFont="1" applyBorder="1" applyAlignment="1" applyProtection="1">
      <alignment horizontal="center" vertical="center"/>
    </xf>
    <xf numFmtId="0" fontId="29" fillId="0" borderId="9" xfId="0" applyFont="1" applyFill="1" applyBorder="1" applyAlignment="1">
      <alignment vertical="center" wrapText="1"/>
    </xf>
    <xf numFmtId="0" fontId="29" fillId="0" borderId="9" xfId="0" applyFont="1" applyFill="1" applyBorder="1">
      <alignment vertical="center"/>
    </xf>
    <xf numFmtId="0" fontId="29" fillId="0" borderId="0" xfId="0" applyFont="1" applyAlignment="1" applyProtection="1">
      <alignment horizontal="center" vertical="center" wrapText="1"/>
    </xf>
    <xf numFmtId="0" fontId="30" fillId="0" borderId="0" xfId="0" applyFont="1" applyAlignment="1">
      <alignment horizontal="left" vertical="center"/>
    </xf>
    <xf numFmtId="189" fontId="29" fillId="0" borderId="0" xfId="0" applyNumberFormat="1" applyFont="1" applyAlignment="1" applyProtection="1">
      <alignment vertical="center" wrapText="1"/>
      <protection locked="0"/>
    </xf>
    <xf numFmtId="189" fontId="29" fillId="0" borderId="0" xfId="0" applyNumberFormat="1" applyFont="1" applyAlignment="1" applyProtection="1">
      <alignment horizontal="left" vertical="center" wrapText="1"/>
      <protection locked="0"/>
    </xf>
    <xf numFmtId="0" fontId="38" fillId="0" borderId="0" xfId="0" applyFont="1" applyAlignment="1">
      <alignment horizontal="center" vertical="center"/>
    </xf>
    <xf numFmtId="0" fontId="48" fillId="0" borderId="0" xfId="0" applyFont="1" applyAlignment="1">
      <alignment horizontal="center" vertical="center"/>
    </xf>
    <xf numFmtId="0" fontId="132" fillId="0" borderId="4" xfId="0" applyFont="1" applyBorder="1" applyAlignment="1">
      <alignment horizontal="right" vertical="center"/>
    </xf>
    <xf numFmtId="189" fontId="170" fillId="0" borderId="1" xfId="0" applyNumberFormat="1" applyFont="1" applyBorder="1" applyAlignment="1" applyProtection="1">
      <alignment horizontal="left" vertical="center" shrinkToFit="1"/>
      <protection locked="0"/>
    </xf>
    <xf numFmtId="189" fontId="170" fillId="0" borderId="2" xfId="0" applyNumberFormat="1" applyFont="1" applyBorder="1" applyAlignment="1" applyProtection="1">
      <alignment horizontal="left" vertical="center" shrinkToFit="1"/>
      <protection locked="0"/>
    </xf>
    <xf numFmtId="0" fontId="34" fillId="7" borderId="2" xfId="0" applyFont="1" applyFill="1" applyBorder="1" applyAlignment="1">
      <alignment horizontal="center" vertical="center"/>
    </xf>
    <xf numFmtId="0" fontId="34" fillId="7" borderId="17" xfId="0" applyFont="1" applyFill="1" applyBorder="1" applyAlignment="1">
      <alignment horizontal="center" vertical="center"/>
    </xf>
    <xf numFmtId="0" fontId="3" fillId="0" borderId="1"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29" fillId="6" borderId="9" xfId="0" applyFont="1" applyFill="1" applyBorder="1" applyAlignment="1">
      <alignment horizontal="center" vertical="center"/>
    </xf>
    <xf numFmtId="38" fontId="170" fillId="0" borderId="4" xfId="11" applyFont="1" applyBorder="1" applyAlignment="1" applyProtection="1">
      <alignment horizontal="right" vertical="center"/>
    </xf>
    <xf numFmtId="14" fontId="170" fillId="0" borderId="4" xfId="11" applyNumberFormat="1" applyFont="1" applyBorder="1" applyAlignment="1" applyProtection="1">
      <alignment horizontal="right" vertical="center"/>
    </xf>
    <xf numFmtId="0" fontId="133" fillId="0" borderId="1" xfId="0" applyFont="1" applyBorder="1" applyAlignment="1" applyProtection="1">
      <alignment horizontal="center" vertical="center" shrinkToFit="1"/>
      <protection locked="0"/>
    </xf>
    <xf numFmtId="0" fontId="133" fillId="0" borderId="17" xfId="0" applyFont="1" applyBorder="1" applyAlignment="1" applyProtection="1">
      <alignment horizontal="center" vertical="center" shrinkToFit="1"/>
      <protection locked="0"/>
    </xf>
    <xf numFmtId="0" fontId="0" fillId="0" borderId="0" xfId="0" applyAlignment="1" applyProtection="1">
      <alignment vertical="center" wrapText="1"/>
      <protection locked="0"/>
    </xf>
    <xf numFmtId="0" fontId="29" fillId="0" borderId="11" xfId="0" applyFont="1" applyBorder="1" applyAlignment="1">
      <alignment horizontal="left" vertical="top" wrapText="1"/>
    </xf>
    <xf numFmtId="0" fontId="40" fillId="0" borderId="190" xfId="0" applyFont="1" applyBorder="1" applyAlignment="1" applyProtection="1">
      <alignment horizontal="center" vertical="center"/>
      <protection locked="0"/>
    </xf>
    <xf numFmtId="0" fontId="40" fillId="0" borderId="146" xfId="0" applyFont="1" applyBorder="1" applyAlignment="1" applyProtection="1">
      <alignment horizontal="center" vertical="center"/>
      <protection locked="0"/>
    </xf>
    <xf numFmtId="0" fontId="45" fillId="2" borderId="0" xfId="0" applyFont="1" applyFill="1" applyBorder="1" applyAlignment="1">
      <alignment horizontal="center" vertical="center"/>
    </xf>
    <xf numFmtId="0" fontId="40" fillId="0" borderId="11" xfId="0" applyFont="1" applyBorder="1" applyAlignment="1" applyProtection="1">
      <alignment horizontal="center" vertical="center" wrapText="1"/>
      <protection locked="0"/>
    </xf>
    <xf numFmtId="0" fontId="233" fillId="0" borderId="1" xfId="20" applyFont="1" applyBorder="1" applyAlignment="1" applyProtection="1">
      <alignment horizontal="left" vertical="center" wrapText="1"/>
      <protection locked="0"/>
    </xf>
    <xf numFmtId="0" fontId="101" fillId="0" borderId="2" xfId="0" applyFont="1" applyBorder="1" applyAlignment="1" applyProtection="1">
      <alignment horizontal="left" vertical="center" wrapText="1"/>
      <protection locked="0"/>
    </xf>
    <xf numFmtId="0" fontId="101" fillId="0" borderId="32" xfId="0" applyFont="1" applyBorder="1" applyAlignment="1" applyProtection="1">
      <alignment horizontal="left" vertical="center" wrapText="1"/>
      <protection locked="0"/>
    </xf>
    <xf numFmtId="0" fontId="232" fillId="0" borderId="2" xfId="0" applyFont="1" applyBorder="1" applyAlignment="1" applyProtection="1">
      <alignment horizontal="left" vertical="center" wrapText="1"/>
      <protection locked="0"/>
    </xf>
    <xf numFmtId="0" fontId="232" fillId="0" borderId="32" xfId="0" applyFont="1" applyBorder="1" applyAlignment="1" applyProtection="1">
      <alignment horizontal="left" vertical="center" wrapText="1"/>
      <protection locked="0"/>
    </xf>
    <xf numFmtId="0" fontId="40" fillId="0" borderId="95" xfId="0" applyFont="1" applyBorder="1" applyAlignment="1" applyProtection="1">
      <alignment vertical="center" wrapText="1"/>
      <protection locked="0"/>
    </xf>
    <xf numFmtId="0" fontId="0" fillId="0" borderId="95" xfId="0" applyBorder="1" applyAlignment="1" applyProtection="1">
      <alignment vertical="center" wrapText="1"/>
      <protection locked="0"/>
    </xf>
    <xf numFmtId="0" fontId="0" fillId="0" borderId="96" xfId="0" applyBorder="1" applyAlignment="1" applyProtection="1">
      <alignment vertical="center" wrapText="1"/>
      <protection locked="0"/>
    </xf>
    <xf numFmtId="0" fontId="40" fillId="0" borderId="2" xfId="0" applyFont="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32" xfId="0" applyBorder="1" applyAlignment="1" applyProtection="1">
      <alignment vertical="center" wrapText="1"/>
      <protection locked="0"/>
    </xf>
    <xf numFmtId="0" fontId="40" fillId="20" borderId="246" xfId="0" applyFont="1" applyFill="1" applyBorder="1" applyAlignment="1">
      <alignment vertical="center"/>
    </xf>
    <xf numFmtId="0" fontId="40" fillId="20" borderId="247" xfId="0" applyFont="1" applyFill="1" applyBorder="1" applyAlignment="1">
      <alignment vertical="center"/>
    </xf>
    <xf numFmtId="0" fontId="40" fillId="20" borderId="248" xfId="0" applyFont="1" applyFill="1" applyBorder="1" applyAlignment="1">
      <alignment vertical="center"/>
    </xf>
    <xf numFmtId="0" fontId="40" fillId="2" borderId="1" xfId="0" applyFont="1" applyFill="1" applyBorder="1" applyAlignment="1" applyProtection="1">
      <alignment horizontal="left" vertical="center" shrinkToFit="1"/>
    </xf>
    <xf numFmtId="0" fontId="40" fillId="2" borderId="2" xfId="0" applyFont="1" applyFill="1" applyBorder="1" applyAlignment="1" applyProtection="1">
      <alignment horizontal="left" vertical="center" shrinkToFit="1"/>
    </xf>
    <xf numFmtId="0" fontId="40" fillId="2" borderId="17" xfId="0" applyFont="1" applyFill="1" applyBorder="1" applyAlignment="1" applyProtection="1">
      <alignment horizontal="left" vertical="center" shrinkToFit="1"/>
    </xf>
    <xf numFmtId="0" fontId="233" fillId="0" borderId="11" xfId="20" applyFont="1" applyBorder="1" applyAlignment="1" applyProtection="1">
      <alignment horizontal="left" vertical="center" wrapText="1"/>
      <protection locked="0"/>
    </xf>
    <xf numFmtId="0" fontId="37" fillId="0" borderId="11" xfId="0" applyFont="1" applyBorder="1" applyAlignment="1" applyProtection="1">
      <alignment horizontal="left" vertical="center" wrapText="1"/>
      <protection locked="0"/>
    </xf>
    <xf numFmtId="0" fontId="37" fillId="0" borderId="94" xfId="0" applyFont="1" applyBorder="1" applyAlignment="1" applyProtection="1">
      <alignment horizontal="left" vertical="center" wrapText="1"/>
      <protection locked="0"/>
    </xf>
    <xf numFmtId="0" fontId="40" fillId="0" borderId="2" xfId="0" applyFont="1" applyBorder="1" applyAlignment="1" applyProtection="1">
      <alignment horizontal="center" vertical="center" wrapText="1"/>
      <protection locked="0"/>
    </xf>
    <xf numFmtId="0" fontId="40" fillId="0" borderId="17" xfId="0" applyFont="1" applyBorder="1" applyAlignment="1" applyProtection="1">
      <alignment horizontal="center" vertical="center" wrapText="1"/>
      <protection locked="0"/>
    </xf>
    <xf numFmtId="0" fontId="40" fillId="0" borderId="111" xfId="0" applyFont="1" applyBorder="1" applyAlignment="1" applyProtection="1">
      <alignment horizontal="center" vertical="center"/>
      <protection locked="0"/>
    </xf>
    <xf numFmtId="0" fontId="40" fillId="0" borderId="112" xfId="0" applyFont="1" applyBorder="1" applyAlignment="1" applyProtection="1">
      <alignment horizontal="center" vertical="center"/>
      <protection locked="0"/>
    </xf>
    <xf numFmtId="0" fontId="40" fillId="6" borderId="13" xfId="0" applyFont="1" applyFill="1" applyBorder="1" applyAlignment="1">
      <alignment horizontal="center" vertical="center" wrapText="1"/>
    </xf>
    <xf numFmtId="0" fontId="40" fillId="6" borderId="14" xfId="0" applyFont="1" applyFill="1" applyBorder="1" applyAlignment="1">
      <alignment horizontal="center" vertical="center"/>
    </xf>
    <xf numFmtId="176" fontId="40" fillId="0" borderId="1" xfId="0" applyNumberFormat="1" applyFont="1" applyBorder="1" applyAlignment="1" applyProtection="1">
      <alignment vertical="center"/>
      <protection locked="0"/>
    </xf>
    <xf numFmtId="176" fontId="40" fillId="0" borderId="110" xfId="0" applyNumberFormat="1" applyFont="1" applyBorder="1" applyAlignment="1" applyProtection="1">
      <alignment vertical="center"/>
      <protection locked="0"/>
    </xf>
    <xf numFmtId="176" fontId="40" fillId="0" borderId="129" xfId="0" applyNumberFormat="1" applyFont="1" applyBorder="1" applyAlignment="1" applyProtection="1">
      <alignment vertical="center"/>
      <protection locked="0"/>
    </xf>
    <xf numFmtId="176" fontId="40" fillId="0" borderId="131" xfId="0" applyNumberFormat="1" applyFont="1" applyBorder="1" applyAlignment="1" applyProtection="1">
      <alignment vertical="center"/>
      <protection locked="0"/>
    </xf>
    <xf numFmtId="0" fontId="40" fillId="2" borderId="2" xfId="0" applyFont="1" applyFill="1" applyBorder="1" applyAlignment="1">
      <alignment horizontal="center" vertical="center"/>
    </xf>
    <xf numFmtId="0" fontId="40" fillId="0" borderId="241" xfId="0" applyFont="1" applyBorder="1" applyAlignment="1" applyProtection="1">
      <alignment horizontal="center" vertical="center"/>
      <protection locked="0"/>
    </xf>
    <xf numFmtId="0" fontId="40" fillId="0" borderId="114" xfId="0" applyFont="1" applyBorder="1" applyAlignment="1" applyProtection="1">
      <alignment horizontal="center" vertical="center"/>
      <protection locked="0"/>
    </xf>
    <xf numFmtId="0" fontId="40" fillId="0" borderId="109" xfId="0" applyFont="1" applyBorder="1" applyAlignment="1" applyProtection="1">
      <alignment horizontal="center" vertical="center"/>
      <protection locked="0"/>
    </xf>
    <xf numFmtId="0" fontId="40" fillId="0" borderId="128" xfId="0" applyFont="1" applyBorder="1" applyAlignment="1" applyProtection="1">
      <alignment horizontal="center" vertical="center"/>
      <protection locked="0"/>
    </xf>
    <xf numFmtId="0" fontId="40" fillId="2" borderId="60" xfId="0" applyFont="1" applyFill="1" applyBorder="1" applyAlignment="1" applyProtection="1">
      <alignment horizontal="center" vertical="center"/>
    </xf>
    <xf numFmtId="0" fontId="40" fillId="2" borderId="115" xfId="0" applyFont="1" applyFill="1" applyBorder="1" applyAlignment="1" applyProtection="1">
      <alignment horizontal="center" vertical="center"/>
    </xf>
    <xf numFmtId="0" fontId="40" fillId="0" borderId="4" xfId="0" applyFont="1" applyBorder="1" applyAlignment="1" applyProtection="1">
      <alignment horizontal="center" vertical="center" wrapText="1"/>
      <protection locked="0"/>
    </xf>
    <xf numFmtId="0" fontId="40" fillId="0" borderId="47" xfId="0" applyFont="1" applyBorder="1" applyAlignment="1" applyProtection="1">
      <alignment horizontal="center" vertical="center" wrapText="1"/>
      <protection locked="0"/>
    </xf>
    <xf numFmtId="0" fontId="40" fillId="2" borderId="116" xfId="0" applyFont="1" applyFill="1" applyBorder="1" applyAlignment="1" applyProtection="1">
      <alignment horizontal="center" vertical="center" wrapText="1"/>
    </xf>
    <xf numFmtId="0" fontId="40" fillId="2" borderId="106" xfId="0" applyFont="1" applyFill="1" applyBorder="1" applyAlignment="1" applyProtection="1">
      <alignment horizontal="center" vertical="center" wrapText="1"/>
    </xf>
    <xf numFmtId="195" fontId="101" fillId="0" borderId="116" xfId="0" applyNumberFormat="1" applyFont="1" applyFill="1" applyBorder="1" applyAlignment="1" applyProtection="1">
      <alignment horizontal="center" vertical="center"/>
      <protection locked="0"/>
    </xf>
    <xf numFmtId="195" fontId="101" fillId="0" borderId="106" xfId="0" applyNumberFormat="1" applyFont="1" applyFill="1" applyBorder="1" applyAlignment="1" applyProtection="1">
      <alignment horizontal="center" vertical="center"/>
      <protection locked="0"/>
    </xf>
    <xf numFmtId="0" fontId="64" fillId="0" borderId="21" xfId="0" applyFont="1" applyBorder="1" applyAlignment="1">
      <alignment horizontal="left" vertical="center"/>
    </xf>
    <xf numFmtId="0" fontId="40" fillId="6" borderId="13" xfId="0" applyFont="1" applyFill="1" applyBorder="1" applyAlignment="1" applyProtection="1">
      <alignment horizontal="center" vertical="center" wrapText="1"/>
    </xf>
    <xf numFmtId="0" fontId="40" fillId="6" borderId="9" xfId="0" applyFont="1" applyFill="1" applyBorder="1" applyAlignment="1" applyProtection="1">
      <alignment horizontal="center" vertical="center" wrapText="1"/>
    </xf>
    <xf numFmtId="0" fontId="38" fillId="0" borderId="0" xfId="0" applyFont="1" applyAlignment="1">
      <alignment horizontal="left" vertical="center"/>
    </xf>
    <xf numFmtId="0" fontId="101" fillId="0" borderId="119" xfId="0" applyFont="1" applyBorder="1" applyAlignment="1" applyProtection="1">
      <alignment horizontal="left" vertical="center" wrapText="1"/>
      <protection locked="0"/>
    </xf>
    <xf numFmtId="0" fontId="101" fillId="0" borderId="120" xfId="0" applyFont="1" applyBorder="1" applyAlignment="1" applyProtection="1">
      <alignment horizontal="left" vertical="center" wrapText="1"/>
      <protection locked="0"/>
    </xf>
    <xf numFmtId="0" fontId="101" fillId="0" borderId="121" xfId="0" applyFont="1" applyBorder="1" applyAlignment="1" applyProtection="1">
      <alignment horizontal="left" vertical="center" wrapText="1"/>
      <protection locked="0"/>
    </xf>
    <xf numFmtId="0" fontId="101" fillId="3" borderId="8" xfId="0" applyFont="1" applyFill="1" applyBorder="1" applyAlignment="1" applyProtection="1">
      <alignment horizontal="left" vertical="center" wrapText="1"/>
    </xf>
    <xf numFmtId="0" fontId="101" fillId="3" borderId="4" xfId="0" applyFont="1" applyFill="1" applyBorder="1" applyAlignment="1" applyProtection="1">
      <alignment horizontal="left" vertical="center" wrapText="1"/>
    </xf>
    <xf numFmtId="0" fontId="101" fillId="3" borderId="47" xfId="0" applyFont="1" applyFill="1" applyBorder="1" applyAlignment="1" applyProtection="1">
      <alignment horizontal="left" vertical="center" wrapText="1"/>
    </xf>
    <xf numFmtId="0" fontId="40" fillId="6" borderId="117" xfId="0" applyFont="1" applyFill="1" applyBorder="1" applyAlignment="1">
      <alignment horizontal="center" vertical="center"/>
    </xf>
    <xf numFmtId="0" fontId="40" fillId="6" borderId="118" xfId="0" applyFont="1" applyFill="1" applyBorder="1" applyAlignment="1">
      <alignment horizontal="center" vertical="center"/>
    </xf>
    <xf numFmtId="0" fontId="40" fillId="6" borderId="123" xfId="0" applyFont="1" applyFill="1" applyBorder="1" applyAlignment="1">
      <alignment horizontal="center" vertical="center" wrapText="1"/>
    </xf>
    <xf numFmtId="0" fontId="40" fillId="6" borderId="49" xfId="0" applyFont="1" applyFill="1" applyBorder="1" applyAlignment="1">
      <alignment horizontal="center" vertical="center" wrapText="1"/>
    </xf>
    <xf numFmtId="0" fontId="101" fillId="0" borderId="140" xfId="0" applyFont="1" applyFill="1" applyBorder="1" applyAlignment="1" applyProtection="1">
      <alignment horizontal="left" vertical="center" wrapText="1"/>
      <protection locked="0"/>
    </xf>
    <xf numFmtId="0" fontId="101" fillId="0" borderId="138" xfId="0" applyFont="1" applyFill="1" applyBorder="1" applyAlignment="1" applyProtection="1">
      <alignment horizontal="left" vertical="center" wrapText="1"/>
      <protection locked="0"/>
    </xf>
    <xf numFmtId="0" fontId="40" fillId="2" borderId="135" xfId="0" applyFont="1" applyFill="1" applyBorder="1" applyAlignment="1">
      <alignment horizontal="center" vertical="center"/>
    </xf>
    <xf numFmtId="0" fontId="40" fillId="2" borderId="122" xfId="0" applyFont="1" applyFill="1" applyBorder="1" applyAlignment="1">
      <alignment horizontal="center" vertical="center"/>
    </xf>
    <xf numFmtId="0" fontId="101" fillId="3" borderId="141" xfId="0" applyFont="1" applyFill="1" applyBorder="1" applyAlignment="1">
      <alignment horizontal="left" vertical="center" wrapText="1"/>
    </xf>
    <xf numFmtId="0" fontId="101" fillId="3" borderId="139" xfId="0" applyFont="1" applyFill="1" applyBorder="1" applyAlignment="1">
      <alignment horizontal="left" vertical="center" wrapText="1"/>
    </xf>
    <xf numFmtId="0" fontId="101" fillId="3" borderId="136" xfId="0" applyFont="1" applyFill="1" applyBorder="1" applyAlignment="1">
      <alignment horizontal="left" vertical="center" wrapText="1"/>
    </xf>
    <xf numFmtId="0" fontId="101" fillId="3" borderId="137" xfId="0" applyFont="1" applyFill="1" applyBorder="1" applyAlignment="1">
      <alignment horizontal="left" vertical="center" wrapText="1"/>
    </xf>
    <xf numFmtId="0" fontId="40" fillId="6" borderId="124" xfId="0" applyFont="1" applyFill="1" applyBorder="1" applyAlignment="1">
      <alignment horizontal="center" vertical="center" wrapText="1"/>
    </xf>
    <xf numFmtId="0" fontId="40" fillId="6" borderId="17" xfId="0" applyFont="1" applyFill="1" applyBorder="1" applyAlignment="1">
      <alignment horizontal="center" vertical="center" wrapText="1"/>
    </xf>
    <xf numFmtId="0" fontId="40" fillId="6" borderId="93" xfId="0" applyFont="1" applyFill="1" applyBorder="1" applyAlignment="1">
      <alignment horizontal="center" vertical="center" wrapText="1"/>
    </xf>
    <xf numFmtId="0" fontId="40" fillId="6" borderId="18" xfId="0" applyFont="1" applyFill="1" applyBorder="1" applyAlignment="1">
      <alignment horizontal="center" vertical="center" wrapText="1"/>
    </xf>
    <xf numFmtId="0" fontId="40" fillId="6" borderId="125" xfId="0" applyFont="1" applyFill="1" applyBorder="1" applyAlignment="1">
      <alignment horizontal="center" vertical="center" wrapText="1"/>
    </xf>
    <xf numFmtId="0" fontId="40" fillId="6" borderId="47" xfId="0" applyFont="1" applyFill="1" applyBorder="1" applyAlignment="1">
      <alignment horizontal="center" vertical="center" wrapText="1"/>
    </xf>
    <xf numFmtId="0" fontId="101" fillId="0" borderId="2" xfId="0" applyFont="1" applyBorder="1" applyAlignment="1" applyProtection="1">
      <alignment horizontal="center" vertical="center" wrapText="1"/>
      <protection locked="0"/>
    </xf>
    <xf numFmtId="0" fontId="101" fillId="0" borderId="17" xfId="0" applyFont="1" applyBorder="1" applyAlignment="1" applyProtection="1">
      <alignment horizontal="center" vertical="center" wrapText="1"/>
      <protection locked="0"/>
    </xf>
    <xf numFmtId="0" fontId="40" fillId="2" borderId="1" xfId="0" applyFont="1" applyFill="1" applyBorder="1" applyAlignment="1">
      <alignment horizontal="left" vertical="center" shrinkToFit="1"/>
    </xf>
    <xf numFmtId="0" fontId="40" fillId="2" borderId="2" xfId="0" applyFont="1" applyFill="1" applyBorder="1" applyAlignment="1">
      <alignment horizontal="left" vertical="center" shrinkToFit="1"/>
    </xf>
    <xf numFmtId="0" fontId="40" fillId="2" borderId="17" xfId="0" applyFont="1" applyFill="1" applyBorder="1" applyAlignment="1">
      <alignment horizontal="left" vertical="center" shrinkToFit="1"/>
    </xf>
    <xf numFmtId="0" fontId="45" fillId="6" borderId="93" xfId="0" applyFont="1" applyFill="1" applyBorder="1" applyAlignment="1">
      <alignment horizontal="right" vertical="center" wrapText="1"/>
    </xf>
    <xf numFmtId="0" fontId="40" fillId="6" borderId="17" xfId="0" applyFont="1" applyFill="1" applyBorder="1" applyAlignment="1">
      <alignment horizontal="right" vertical="center" wrapText="1"/>
    </xf>
    <xf numFmtId="0" fontId="40" fillId="6" borderId="11" xfId="0" applyFont="1" applyFill="1" applyBorder="1" applyAlignment="1">
      <alignment horizontal="center" vertical="center" wrapText="1"/>
    </xf>
    <xf numFmtId="0" fontId="40" fillId="6" borderId="4" xfId="0" applyFont="1" applyFill="1" applyBorder="1" applyAlignment="1">
      <alignment horizontal="center" vertical="center" wrapText="1"/>
    </xf>
    <xf numFmtId="0" fontId="40" fillId="6" borderId="93" xfId="0" applyFont="1" applyFill="1" applyBorder="1" applyAlignment="1">
      <alignment horizontal="center" vertical="center"/>
    </xf>
    <xf numFmtId="0" fontId="40" fillId="6" borderId="2" xfId="0" applyFont="1" applyFill="1" applyBorder="1" applyAlignment="1">
      <alignment horizontal="center" vertical="center"/>
    </xf>
    <xf numFmtId="0" fontId="45" fillId="6" borderId="13" xfId="0" applyFont="1" applyFill="1" applyBorder="1" applyAlignment="1">
      <alignment horizontal="center" vertical="center" wrapText="1"/>
    </xf>
    <xf numFmtId="0" fontId="45" fillId="6" borderId="14" xfId="0" applyFont="1" applyFill="1" applyBorder="1" applyAlignment="1">
      <alignment horizontal="center" vertical="center" wrapText="1"/>
    </xf>
    <xf numFmtId="0" fontId="40" fillId="2" borderId="228" xfId="0" applyFont="1" applyFill="1" applyBorder="1" applyAlignment="1">
      <alignment horizontal="center" vertical="center" wrapText="1"/>
    </xf>
    <xf numFmtId="0" fontId="40" fillId="2" borderId="229" xfId="0" applyFont="1" applyFill="1" applyBorder="1" applyAlignment="1">
      <alignment horizontal="center" vertical="center" wrapText="1"/>
    </xf>
    <xf numFmtId="0" fontId="45" fillId="2" borderId="230" xfId="0" applyFont="1" applyFill="1" applyBorder="1" applyAlignment="1">
      <alignment horizontal="center" vertical="center"/>
    </xf>
    <xf numFmtId="0" fontId="45" fillId="2" borderId="231" xfId="0" applyFont="1" applyFill="1" applyBorder="1" applyAlignment="1">
      <alignment horizontal="center" vertical="center"/>
    </xf>
    <xf numFmtId="193" fontId="101" fillId="0" borderId="8" xfId="0" applyNumberFormat="1" applyFont="1" applyFill="1" applyBorder="1" applyAlignment="1" applyProtection="1">
      <alignment horizontal="center" vertical="center" wrapText="1" shrinkToFit="1"/>
      <protection locked="0"/>
    </xf>
    <xf numFmtId="193" fontId="101" fillId="0" borderId="47" xfId="0" applyNumberFormat="1" applyFont="1" applyFill="1" applyBorder="1" applyAlignment="1" applyProtection="1">
      <alignment horizontal="center" vertical="center" wrapText="1" shrinkToFit="1"/>
      <protection locked="0"/>
    </xf>
    <xf numFmtId="193" fontId="101" fillId="0" borderId="4" xfId="11" applyNumberFormat="1" applyFont="1" applyFill="1" applyBorder="1" applyAlignment="1" applyProtection="1">
      <alignment horizontal="center" vertical="center"/>
      <protection locked="0"/>
    </xf>
    <xf numFmtId="193" fontId="101" fillId="0" borderId="227" xfId="11" applyNumberFormat="1" applyFont="1" applyFill="1" applyBorder="1" applyAlignment="1" applyProtection="1">
      <alignment horizontal="center" vertical="center"/>
      <protection locked="0"/>
    </xf>
    <xf numFmtId="0" fontId="45" fillId="0" borderId="1" xfId="0" applyFont="1" applyBorder="1" applyAlignment="1" applyProtection="1">
      <alignment horizontal="left" vertical="center" wrapText="1"/>
      <protection locked="0"/>
    </xf>
    <xf numFmtId="0" fontId="45" fillId="0" borderId="2" xfId="0" applyFont="1" applyBorder="1" applyAlignment="1" applyProtection="1">
      <alignment horizontal="left" vertical="center" wrapText="1"/>
      <protection locked="0"/>
    </xf>
    <xf numFmtId="0" fontId="101" fillId="3" borderId="106" xfId="0" quotePrefix="1" applyFont="1" applyFill="1" applyBorder="1" applyAlignment="1" applyProtection="1">
      <alignment horizontal="left" vertical="center" wrapText="1"/>
    </xf>
    <xf numFmtId="0" fontId="101" fillId="3" borderId="2" xfId="0" quotePrefix="1" applyFont="1" applyFill="1" applyBorder="1" applyAlignment="1" applyProtection="1">
      <alignment horizontal="left" vertical="center" wrapText="1"/>
    </xf>
    <xf numFmtId="0" fontId="101" fillId="3" borderId="32" xfId="0" quotePrefix="1" applyFont="1" applyFill="1" applyBorder="1" applyAlignment="1" applyProtection="1">
      <alignment horizontal="left" vertical="center" wrapText="1"/>
    </xf>
    <xf numFmtId="10" fontId="101" fillId="0" borderId="1" xfId="16" applyNumberFormat="1" applyFont="1" applyBorder="1" applyAlignment="1" applyProtection="1">
      <alignment horizontal="center" vertical="center" wrapText="1"/>
    </xf>
    <xf numFmtId="10" fontId="101" fillId="0" borderId="32" xfId="16" applyNumberFormat="1" applyFont="1" applyBorder="1" applyAlignment="1" applyProtection="1">
      <alignment horizontal="center" vertical="center" wrapText="1"/>
    </xf>
    <xf numFmtId="0" fontId="62" fillId="0" borderId="0" xfId="0" applyFont="1" applyAlignment="1" applyProtection="1">
      <alignment horizontal="left" vertical="center"/>
    </xf>
    <xf numFmtId="0" fontId="45" fillId="0" borderId="47" xfId="0" applyFont="1" applyBorder="1" applyAlignment="1" applyProtection="1">
      <alignment horizontal="left" wrapText="1"/>
    </xf>
    <xf numFmtId="0" fontId="45" fillId="0" borderId="14" xfId="0" applyFont="1" applyBorder="1" applyAlignment="1" applyProtection="1">
      <alignment horizontal="left" wrapText="1"/>
    </xf>
    <xf numFmtId="0" fontId="45" fillId="0" borderId="8" xfId="0" applyFont="1" applyBorder="1" applyAlignment="1" applyProtection="1">
      <alignment horizontal="left" wrapText="1"/>
    </xf>
    <xf numFmtId="0" fontId="40" fillId="6" borderId="74" xfId="0" applyFont="1" applyFill="1" applyBorder="1" applyAlignment="1">
      <alignment horizontal="left" vertical="center" wrapText="1"/>
    </xf>
    <xf numFmtId="0" fontId="40" fillId="6" borderId="87" xfId="0" applyFont="1" applyFill="1" applyBorder="1" applyAlignment="1">
      <alignment horizontal="left" vertical="center" wrapText="1"/>
    </xf>
    <xf numFmtId="0" fontId="40" fillId="2" borderId="1"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7" xfId="0" applyFont="1" applyFill="1" applyBorder="1" applyAlignment="1">
      <alignment horizontal="center" vertical="center" wrapText="1"/>
    </xf>
    <xf numFmtId="0" fontId="40" fillId="2" borderId="32" xfId="0" applyFont="1" applyFill="1" applyBorder="1" applyAlignment="1">
      <alignment horizontal="center" vertical="center" wrapText="1"/>
    </xf>
    <xf numFmtId="0" fontId="40" fillId="6" borderId="79" xfId="0" applyFont="1" applyFill="1" applyBorder="1" applyAlignment="1">
      <alignment horizontal="center" vertical="center" wrapText="1"/>
    </xf>
    <xf numFmtId="0" fontId="40" fillId="6" borderId="19" xfId="0" applyFont="1" applyFill="1" applyBorder="1" applyAlignment="1">
      <alignment horizontal="center" vertical="center" wrapText="1"/>
    </xf>
    <xf numFmtId="0" fontId="45" fillId="0" borderId="17" xfId="0" applyFont="1" applyBorder="1" applyAlignment="1" applyProtection="1">
      <alignment horizontal="left" vertical="center" wrapText="1"/>
      <protection locked="0"/>
    </xf>
    <xf numFmtId="0" fontId="45" fillId="0" borderId="90" xfId="0" applyFont="1" applyBorder="1" applyAlignment="1" applyProtection="1">
      <alignment horizontal="left" vertical="center" wrapText="1"/>
      <protection locked="0"/>
    </xf>
    <xf numFmtId="0" fontId="45" fillId="0" borderId="133" xfId="0" applyFont="1" applyBorder="1" applyAlignment="1" applyProtection="1">
      <alignment horizontal="left" vertical="center" wrapText="1"/>
      <protection locked="0"/>
    </xf>
    <xf numFmtId="38" fontId="40" fillId="0" borderId="1" xfId="11" applyFont="1" applyBorder="1" applyAlignment="1" applyProtection="1">
      <alignment horizontal="left" vertical="center" wrapText="1"/>
      <protection locked="0"/>
    </xf>
    <xf numFmtId="38" fontId="40" fillId="0" borderId="2" xfId="11" applyFont="1" applyBorder="1" applyAlignment="1" applyProtection="1">
      <alignment horizontal="left" vertical="center" wrapText="1"/>
      <protection locked="0"/>
    </xf>
    <xf numFmtId="38" fontId="40" fillId="0" borderId="32" xfId="11" applyFont="1" applyBorder="1" applyAlignment="1" applyProtection="1">
      <alignment horizontal="left" vertical="center" wrapText="1"/>
      <protection locked="0"/>
    </xf>
    <xf numFmtId="0" fontId="40" fillId="6" borderId="88" xfId="0" applyFont="1" applyFill="1" applyBorder="1" applyAlignment="1">
      <alignment horizontal="center" vertical="center" wrapText="1"/>
    </xf>
    <xf numFmtId="0" fontId="40" fillId="6" borderId="97" xfId="0" applyFont="1" applyFill="1" applyBorder="1" applyAlignment="1">
      <alignment horizontal="center" vertical="center" wrapText="1"/>
    </xf>
    <xf numFmtId="0" fontId="40" fillId="6" borderId="89" xfId="0" applyFont="1" applyFill="1" applyBorder="1" applyAlignment="1">
      <alignment horizontal="center" vertical="center" wrapText="1"/>
    </xf>
    <xf numFmtId="0" fontId="40" fillId="6" borderId="57" xfId="0" applyFont="1" applyFill="1" applyBorder="1" applyAlignment="1">
      <alignment horizontal="center" vertical="center" wrapText="1"/>
    </xf>
    <xf numFmtId="0" fontId="40" fillId="6" borderId="58" xfId="0" applyFont="1" applyFill="1" applyBorder="1" applyAlignment="1">
      <alignment horizontal="center" vertical="center"/>
    </xf>
    <xf numFmtId="0" fontId="40" fillId="6" borderId="9" xfId="0" applyFont="1" applyFill="1" applyBorder="1" applyAlignment="1">
      <alignment horizontal="center" vertical="center" wrapText="1"/>
    </xf>
    <xf numFmtId="0" fontId="101" fillId="0" borderId="1" xfId="0" applyFont="1" applyBorder="1" applyAlignment="1" applyProtection="1">
      <alignment horizontal="left" vertical="center" wrapText="1"/>
      <protection locked="0"/>
    </xf>
    <xf numFmtId="0" fontId="101" fillId="0" borderId="17" xfId="0" applyFont="1" applyBorder="1" applyAlignment="1" applyProtection="1">
      <alignment horizontal="left" vertical="center" wrapText="1"/>
      <protection locked="0"/>
    </xf>
    <xf numFmtId="0" fontId="101" fillId="0" borderId="1" xfId="0" applyFont="1" applyBorder="1" applyAlignment="1" applyProtection="1">
      <alignment horizontal="left" vertical="center"/>
      <protection locked="0"/>
    </xf>
    <xf numFmtId="0" fontId="101" fillId="0" borderId="2" xfId="0" applyFont="1" applyBorder="1" applyAlignment="1" applyProtection="1">
      <alignment horizontal="left" vertical="center"/>
      <protection locked="0"/>
    </xf>
    <xf numFmtId="0" fontId="101" fillId="0" borderId="17" xfId="0" applyFont="1" applyBorder="1" applyAlignment="1" applyProtection="1">
      <alignment horizontal="left" vertical="center"/>
      <protection locked="0"/>
    </xf>
    <xf numFmtId="0" fontId="40" fillId="0" borderId="2" xfId="0" applyFont="1" applyFill="1" applyBorder="1" applyAlignment="1" applyProtection="1">
      <alignment horizontal="left" vertical="center" shrinkToFit="1"/>
      <protection locked="0"/>
    </xf>
    <xf numFmtId="0" fontId="40" fillId="0" borderId="17" xfId="0" applyFont="1" applyFill="1" applyBorder="1" applyAlignment="1" applyProtection="1">
      <alignment horizontal="left" vertical="center" shrinkToFit="1"/>
      <protection locked="0"/>
    </xf>
    <xf numFmtId="0" fontId="43" fillId="2" borderId="1" xfId="0" applyFont="1" applyFill="1" applyBorder="1" applyAlignment="1">
      <alignment horizontal="left" vertical="center" wrapText="1" indent="1"/>
    </xf>
    <xf numFmtId="0" fontId="43" fillId="2" borderId="2" xfId="0" applyFont="1" applyFill="1" applyBorder="1" applyAlignment="1">
      <alignment horizontal="left" vertical="center" wrapText="1" indent="1"/>
    </xf>
    <xf numFmtId="0" fontId="43" fillId="2" borderId="17" xfId="0" applyFont="1" applyFill="1" applyBorder="1" applyAlignment="1">
      <alignment horizontal="left" vertical="center" wrapText="1" indent="1"/>
    </xf>
    <xf numFmtId="0" fontId="43" fillId="19" borderId="2" xfId="0" applyFont="1" applyFill="1" applyBorder="1" applyAlignment="1" applyProtection="1">
      <alignment horizontal="left" vertical="center" wrapText="1"/>
      <protection locked="0"/>
    </xf>
    <xf numFmtId="0" fontId="43" fillId="19" borderId="17" xfId="0" applyFont="1" applyFill="1" applyBorder="1" applyAlignment="1" applyProtection="1">
      <alignment horizontal="left" vertical="center" wrapText="1"/>
      <protection locked="0"/>
    </xf>
    <xf numFmtId="0" fontId="29" fillId="0" borderId="9" xfId="0" applyFont="1" applyFill="1" applyBorder="1" applyAlignment="1" applyProtection="1">
      <alignment horizontal="center" vertical="center"/>
      <protection locked="0"/>
    </xf>
    <xf numFmtId="0" fontId="40" fillId="6" borderId="9" xfId="0" applyFont="1" applyFill="1" applyBorder="1" applyAlignment="1">
      <alignment horizontal="center" vertical="center"/>
    </xf>
    <xf numFmtId="0" fontId="40" fillId="0" borderId="9" xfId="0" applyFont="1" applyBorder="1" applyAlignment="1" applyProtection="1">
      <alignment horizontal="left" vertical="center" wrapText="1"/>
      <protection locked="0"/>
    </xf>
    <xf numFmtId="0" fontId="40" fillId="0" borderId="9" xfId="0" applyFont="1" applyBorder="1" applyAlignment="1" applyProtection="1">
      <alignment horizontal="left" vertical="center"/>
      <protection locked="0"/>
    </xf>
    <xf numFmtId="38" fontId="40" fillId="0" borderId="129" xfId="11" applyFont="1" applyBorder="1" applyAlignment="1" applyProtection="1">
      <alignment horizontal="left" vertical="center" wrapText="1"/>
      <protection locked="0"/>
    </xf>
    <xf numFmtId="38" fontId="40" fillId="0" borderId="90" xfId="11" applyFont="1" applyBorder="1" applyAlignment="1" applyProtection="1">
      <alignment horizontal="left" vertical="center" wrapText="1"/>
      <protection locked="0"/>
    </xf>
    <xf numFmtId="38" fontId="40" fillId="0" borderId="91" xfId="11" applyFont="1" applyBorder="1" applyAlignment="1" applyProtection="1">
      <alignment horizontal="left" vertical="center" wrapText="1"/>
      <protection locked="0"/>
    </xf>
    <xf numFmtId="0" fontId="40" fillId="0" borderId="21" xfId="0" applyFont="1" applyBorder="1" applyAlignment="1" applyProtection="1">
      <alignment horizontal="center" vertical="center" wrapText="1"/>
      <protection locked="0"/>
    </xf>
    <xf numFmtId="0" fontId="40" fillId="0" borderId="57" xfId="0" applyFont="1" applyBorder="1" applyAlignment="1" applyProtection="1">
      <alignment horizontal="center" vertical="center" wrapText="1"/>
      <protection locked="0"/>
    </xf>
    <xf numFmtId="0" fontId="40" fillId="2" borderId="113" xfId="0" applyFont="1" applyFill="1" applyBorder="1" applyAlignment="1" applyProtection="1">
      <alignment horizontal="center" vertical="center"/>
    </xf>
    <xf numFmtId="0" fontId="40" fillId="2" borderId="127" xfId="0" applyFont="1" applyFill="1" applyBorder="1" applyAlignment="1" applyProtection="1">
      <alignment horizontal="center" vertical="center"/>
    </xf>
    <xf numFmtId="0" fontId="40" fillId="0" borderId="145" xfId="0" applyFont="1" applyBorder="1" applyAlignment="1" applyProtection="1">
      <alignment horizontal="center" vertical="center"/>
      <protection locked="0"/>
    </xf>
    <xf numFmtId="0" fontId="40" fillId="0" borderId="147" xfId="0" applyFont="1" applyBorder="1" applyAlignment="1" applyProtection="1">
      <alignment horizontal="center" vertical="center"/>
      <protection locked="0"/>
    </xf>
    <xf numFmtId="0" fontId="22" fillId="6" borderId="9" xfId="0" applyFont="1" applyFill="1" applyBorder="1" applyAlignment="1">
      <alignment horizontal="center" vertical="center" wrapText="1"/>
    </xf>
    <xf numFmtId="0" fontId="43" fillId="0" borderId="1" xfId="0" applyFont="1" applyBorder="1" applyAlignment="1" applyProtection="1">
      <alignment horizontal="left" vertical="center" wrapText="1"/>
      <protection locked="0"/>
    </xf>
    <xf numFmtId="0" fontId="43" fillId="0" borderId="2" xfId="0" applyFont="1" applyBorder="1" applyAlignment="1" applyProtection="1">
      <alignment horizontal="left" vertical="center" wrapText="1"/>
      <protection locked="0"/>
    </xf>
    <xf numFmtId="0" fontId="43" fillId="0" borderId="17" xfId="0" applyFont="1" applyBorder="1" applyAlignment="1" applyProtection="1">
      <alignment horizontal="left" vertical="center" wrapText="1"/>
      <protection locked="0"/>
    </xf>
    <xf numFmtId="0" fontId="60" fillId="0" borderId="0" xfId="0" applyFont="1" applyBorder="1" applyAlignment="1"/>
    <xf numFmtId="0" fontId="95" fillId="0" borderId="0" xfId="0" applyFont="1" applyBorder="1" applyAlignment="1">
      <alignment horizontal="left" wrapText="1" indent="1"/>
    </xf>
    <xf numFmtId="0" fontId="43" fillId="0" borderId="1" xfId="0" applyFont="1" applyBorder="1" applyAlignment="1" applyProtection="1">
      <alignment horizontal="center" vertical="center"/>
      <protection locked="0"/>
    </xf>
    <xf numFmtId="0" fontId="43" fillId="0" borderId="17" xfId="0" applyFont="1" applyBorder="1" applyAlignment="1" applyProtection="1">
      <alignment horizontal="center" vertical="center"/>
      <protection locked="0"/>
    </xf>
    <xf numFmtId="0" fontId="79" fillId="6" borderId="13" xfId="0" applyFont="1" applyFill="1" applyBorder="1" applyAlignment="1">
      <alignment horizontal="center" vertical="center" wrapText="1"/>
    </xf>
    <xf numFmtId="0" fontId="79" fillId="6" borderId="14" xfId="0" applyFont="1" applyFill="1" applyBorder="1" applyAlignment="1">
      <alignment horizontal="center" vertical="center" wrapText="1"/>
    </xf>
    <xf numFmtId="0" fontId="224" fillId="0" borderId="0" xfId="0" applyFont="1" applyBorder="1" applyAlignment="1">
      <alignment vertical="center" wrapText="1"/>
    </xf>
    <xf numFmtId="0" fontId="57" fillId="0" borderId="4" xfId="0" applyFont="1" applyBorder="1" applyAlignment="1">
      <alignment vertical="center" wrapText="1"/>
    </xf>
    <xf numFmtId="0" fontId="57" fillId="0" borderId="4" xfId="0" applyFont="1" applyBorder="1">
      <alignment vertical="center"/>
    </xf>
    <xf numFmtId="0" fontId="29" fillId="6" borderId="1" xfId="0" applyFont="1" applyFill="1" applyBorder="1" applyAlignment="1">
      <alignment horizontal="center" vertical="center"/>
    </xf>
    <xf numFmtId="0" fontId="29" fillId="6" borderId="2" xfId="0" applyFont="1" applyFill="1" applyBorder="1" applyAlignment="1">
      <alignment horizontal="center" vertical="center"/>
    </xf>
    <xf numFmtId="0" fontId="29" fillId="6" borderId="17" xfId="0" applyFont="1" applyFill="1" applyBorder="1" applyAlignment="1">
      <alignment horizontal="center" vertical="center"/>
    </xf>
    <xf numFmtId="0" fontId="0" fillId="0" borderId="2"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60" fillId="0" borderId="0" xfId="0" applyFont="1" applyAlignment="1">
      <alignment horizontal="left" vertical="center"/>
    </xf>
    <xf numFmtId="14" fontId="23" fillId="0" borderId="1" xfId="0" applyNumberFormat="1" applyFont="1" applyBorder="1" applyAlignment="1" applyProtection="1">
      <alignment horizontal="center" vertical="center" shrinkToFit="1"/>
      <protection locked="0"/>
    </xf>
    <xf numFmtId="14" fontId="23" fillId="0" borderId="17" xfId="0" applyNumberFormat="1" applyFont="1" applyBorder="1" applyAlignment="1" applyProtection="1">
      <alignment horizontal="center" vertical="center" shrinkToFit="1"/>
      <protection locked="0"/>
    </xf>
    <xf numFmtId="38" fontId="23" fillId="0" borderId="1" xfId="11" applyFont="1" applyBorder="1" applyAlignment="1" applyProtection="1">
      <alignment horizontal="center" vertical="center"/>
      <protection locked="0"/>
    </xf>
    <xf numFmtId="38" fontId="23" fillId="0" borderId="17" xfId="11" applyFont="1" applyBorder="1" applyAlignment="1" applyProtection="1">
      <alignment horizontal="center" vertical="center"/>
      <protection locked="0"/>
    </xf>
    <xf numFmtId="0" fontId="40" fillId="6" borderId="155" xfId="0" applyFont="1" applyFill="1" applyBorder="1" applyAlignment="1">
      <alignment horizontal="left" vertical="center"/>
    </xf>
    <xf numFmtId="0" fontId="40" fillId="6" borderId="157" xfId="0" applyFont="1" applyFill="1" applyBorder="1" applyAlignment="1">
      <alignment horizontal="left" vertical="center"/>
    </xf>
    <xf numFmtId="0" fontId="40" fillId="6" borderId="156" xfId="0" applyFont="1" applyFill="1" applyBorder="1" applyAlignment="1">
      <alignment horizontal="left" vertical="center"/>
    </xf>
    <xf numFmtId="0" fontId="55" fillId="0" borderId="50" xfId="0" applyFont="1" applyBorder="1" applyAlignment="1">
      <alignment horizontal="left" vertical="center" wrapText="1"/>
    </xf>
    <xf numFmtId="0" fontId="55" fillId="0" borderId="0" xfId="0" applyFont="1" applyAlignment="1">
      <alignment horizontal="left" vertical="center" wrapText="1"/>
    </xf>
    <xf numFmtId="0" fontId="45" fillId="4" borderId="12" xfId="0" applyFont="1" applyFill="1" applyBorder="1" applyAlignment="1">
      <alignment horizontal="center" vertical="center" wrapText="1"/>
    </xf>
    <xf numFmtId="0" fontId="45" fillId="4" borderId="8" xfId="0" applyFont="1" applyFill="1" applyBorder="1" applyAlignment="1">
      <alignment horizontal="center" vertical="center" wrapText="1"/>
    </xf>
    <xf numFmtId="0" fontId="40" fillId="4" borderId="12" xfId="0" applyFont="1" applyFill="1" applyBorder="1" applyAlignment="1">
      <alignment horizontal="center" vertical="center" wrapText="1"/>
    </xf>
    <xf numFmtId="0" fontId="40" fillId="4" borderId="148" xfId="0" applyFont="1" applyFill="1" applyBorder="1" applyAlignment="1">
      <alignment horizontal="center" vertical="center" wrapText="1"/>
    </xf>
    <xf numFmtId="0" fontId="45" fillId="2" borderId="12" xfId="0" applyFont="1" applyFill="1" applyBorder="1" applyAlignment="1">
      <alignment horizontal="center" vertical="center" wrapText="1"/>
    </xf>
    <xf numFmtId="0" fontId="45" fillId="2" borderId="8" xfId="0" applyFont="1" applyFill="1" applyBorder="1" applyAlignment="1">
      <alignment horizontal="center" vertical="center" wrapText="1"/>
    </xf>
    <xf numFmtId="0" fontId="40" fillId="4" borderId="13" xfId="0" applyFont="1" applyFill="1" applyBorder="1" applyAlignment="1">
      <alignment horizontal="center" vertical="top" textRotation="255" wrapText="1"/>
    </xf>
    <xf numFmtId="0" fontId="40" fillId="4" borderId="14" xfId="0" applyFont="1" applyFill="1" applyBorder="1" applyAlignment="1">
      <alignment horizontal="center" vertical="top" textRotation="255" wrapText="1"/>
    </xf>
    <xf numFmtId="0" fontId="101" fillId="2" borderId="13" xfId="0" applyFont="1" applyFill="1" applyBorder="1" applyAlignment="1">
      <alignment horizontal="center" vertical="center" textRotation="255" wrapText="1"/>
    </xf>
    <xf numFmtId="0" fontId="101" fillId="2" borderId="14" xfId="0" applyFont="1" applyFill="1" applyBorder="1" applyAlignment="1">
      <alignment horizontal="center" vertical="center" textRotation="255" wrapText="1"/>
    </xf>
    <xf numFmtId="0" fontId="101" fillId="6" borderId="13" xfId="0" applyFont="1" applyFill="1" applyBorder="1" applyAlignment="1">
      <alignment horizontal="center" vertical="center"/>
    </xf>
    <xf numFmtId="0" fontId="101" fillId="6" borderId="14" xfId="0" applyFont="1" applyFill="1" applyBorder="1" applyAlignment="1">
      <alignment horizontal="center" vertical="center"/>
    </xf>
    <xf numFmtId="0" fontId="70" fillId="7" borderId="15" xfId="0" applyFont="1" applyFill="1" applyBorder="1" applyAlignment="1">
      <alignment horizontal="center" vertical="center"/>
    </xf>
    <xf numFmtId="0" fontId="70" fillId="7" borderId="16" xfId="0" applyFont="1" applyFill="1" applyBorder="1" applyAlignment="1">
      <alignment horizontal="center" vertical="center"/>
    </xf>
    <xf numFmtId="0" fontId="70" fillId="7" borderId="78" xfId="0" applyFont="1" applyFill="1" applyBorder="1" applyAlignment="1">
      <alignment horizontal="center" vertical="center"/>
    </xf>
    <xf numFmtId="0" fontId="101" fillId="7" borderId="1" xfId="0" applyFont="1" applyFill="1" applyBorder="1" applyAlignment="1" applyProtection="1">
      <alignment horizontal="center" vertical="center" wrapText="1"/>
    </xf>
    <xf numFmtId="0" fontId="101" fillId="7" borderId="17" xfId="0" applyFont="1" applyFill="1" applyBorder="1" applyAlignment="1" applyProtection="1">
      <alignment horizontal="center" vertical="center" wrapText="1"/>
    </xf>
    <xf numFmtId="0" fontId="45" fillId="0" borderId="0" xfId="0" applyFont="1" applyAlignment="1" applyProtection="1">
      <alignment horizontal="right"/>
    </xf>
    <xf numFmtId="49" fontId="29" fillId="0" borderId="221" xfId="0" applyNumberFormat="1" applyFont="1" applyFill="1" applyBorder="1" applyAlignment="1" applyProtection="1">
      <alignment horizontal="left" vertical="center" wrapText="1"/>
      <protection locked="0"/>
    </xf>
    <xf numFmtId="49" fontId="29" fillId="0" borderId="222" xfId="0" applyNumberFormat="1" applyFont="1" applyFill="1" applyBorder="1" applyAlignment="1" applyProtection="1">
      <alignment horizontal="left" vertical="center" wrapText="1"/>
      <protection locked="0"/>
    </xf>
    <xf numFmtId="49" fontId="29" fillId="0" borderId="223" xfId="0" applyNumberFormat="1" applyFont="1" applyFill="1" applyBorder="1" applyAlignment="1" applyProtection="1">
      <alignment horizontal="left" vertical="center" wrapText="1"/>
      <protection locked="0"/>
    </xf>
    <xf numFmtId="49" fontId="29" fillId="0" borderId="100" xfId="0" applyNumberFormat="1" applyFont="1" applyFill="1" applyBorder="1" applyAlignment="1" applyProtection="1">
      <alignment horizontal="left" vertical="center" wrapText="1"/>
      <protection locked="0"/>
    </xf>
    <xf numFmtId="49" fontId="29" fillId="0" borderId="4" xfId="0" applyNumberFormat="1" applyFont="1" applyFill="1" applyBorder="1" applyAlignment="1" applyProtection="1">
      <alignment horizontal="left" vertical="center" wrapText="1"/>
      <protection locked="0"/>
    </xf>
    <xf numFmtId="49" fontId="29" fillId="0" borderId="47" xfId="0" applyNumberFormat="1" applyFont="1" applyFill="1" applyBorder="1" applyAlignment="1" applyProtection="1">
      <alignment horizontal="left" vertical="center" wrapText="1"/>
      <protection locked="0"/>
    </xf>
    <xf numFmtId="49" fontId="29" fillId="0" borderId="12" xfId="0" applyNumberFormat="1" applyFont="1" applyFill="1" applyBorder="1" applyAlignment="1" applyProtection="1">
      <alignment horizontal="left" vertical="center" wrapText="1"/>
      <protection locked="0"/>
    </xf>
    <xf numFmtId="49" fontId="29" fillId="0" borderId="11" xfId="0" applyNumberFormat="1" applyFont="1" applyFill="1" applyBorder="1" applyAlignment="1" applyProtection="1">
      <alignment horizontal="left" vertical="center" wrapText="1"/>
      <protection locked="0"/>
    </xf>
    <xf numFmtId="49" fontId="29" fillId="0" borderId="18" xfId="0" applyNumberFormat="1" applyFont="1" applyFill="1" applyBorder="1" applyAlignment="1" applyProtection="1">
      <alignment horizontal="left" vertical="center" wrapText="1"/>
      <protection locked="0"/>
    </xf>
    <xf numFmtId="49" fontId="29" fillId="0" borderId="8" xfId="0" applyNumberFormat="1" applyFont="1" applyFill="1" applyBorder="1" applyAlignment="1" applyProtection="1">
      <alignment horizontal="left" vertical="center" wrapText="1"/>
      <protection locked="0"/>
    </xf>
    <xf numFmtId="0" fontId="14" fillId="0" borderId="9" xfId="0" applyFont="1" applyFill="1" applyBorder="1" applyAlignment="1" applyProtection="1">
      <alignment horizontal="left" vertical="center" wrapText="1"/>
      <protection locked="0"/>
    </xf>
    <xf numFmtId="196" fontId="29" fillId="0" borderId="1" xfId="0" applyNumberFormat="1" applyFont="1" applyFill="1" applyBorder="1" applyAlignment="1" applyProtection="1">
      <alignment horizontal="left" vertical="center" wrapText="1"/>
      <protection locked="0"/>
    </xf>
    <xf numFmtId="196" fontId="29" fillId="0" borderId="2" xfId="0" applyNumberFormat="1" applyFont="1" applyFill="1" applyBorder="1" applyAlignment="1" applyProtection="1">
      <alignment horizontal="left" vertical="center" wrapText="1"/>
      <protection locked="0"/>
    </xf>
    <xf numFmtId="196" fontId="29" fillId="0" borderId="17" xfId="0" applyNumberFormat="1" applyFont="1" applyFill="1" applyBorder="1" applyAlignment="1" applyProtection="1">
      <alignment horizontal="left" vertical="center" wrapText="1"/>
      <protection locked="0"/>
    </xf>
    <xf numFmtId="0" fontId="44" fillId="0" borderId="169" xfId="0" applyFont="1" applyFill="1" applyBorder="1" applyAlignment="1" applyProtection="1">
      <alignment horizontal="left" vertical="center" wrapText="1"/>
      <protection locked="0"/>
    </xf>
    <xf numFmtId="0" fontId="70" fillId="6" borderId="1" xfId="0" applyFont="1" applyFill="1" applyBorder="1" applyAlignment="1">
      <alignment horizontal="left" vertical="center" shrinkToFit="1"/>
    </xf>
    <xf numFmtId="0" fontId="70" fillId="6" borderId="2" xfId="0" applyFont="1" applyFill="1" applyBorder="1" applyAlignment="1">
      <alignment horizontal="left" vertical="center" shrinkToFit="1"/>
    </xf>
    <xf numFmtId="0" fontId="70" fillId="6" borderId="17" xfId="0" applyFont="1" applyFill="1" applyBorder="1" applyAlignment="1">
      <alignment horizontal="left" vertical="center" shrinkToFit="1"/>
    </xf>
    <xf numFmtId="0" fontId="29" fillId="0" borderId="2" xfId="0" applyFont="1" applyFill="1" applyBorder="1" applyAlignment="1" applyProtection="1">
      <alignment horizontal="left" vertical="center" wrapText="1"/>
      <protection locked="0"/>
    </xf>
    <xf numFmtId="0" fontId="29" fillId="0" borderId="17" xfId="0" applyFont="1" applyFill="1" applyBorder="1" applyAlignment="1" applyProtection="1">
      <alignment horizontal="left" vertical="center" wrapText="1"/>
      <protection locked="0"/>
    </xf>
    <xf numFmtId="197" fontId="29" fillId="6" borderId="1" xfId="0" applyNumberFormat="1" applyFont="1" applyFill="1" applyBorder="1" applyAlignment="1">
      <alignment horizontal="left" vertical="center" wrapText="1" shrinkToFit="1"/>
    </xf>
    <xf numFmtId="197" fontId="115" fillId="6" borderId="17" xfId="0" applyNumberFormat="1" applyFont="1" applyFill="1" applyBorder="1" applyAlignment="1">
      <alignment horizontal="left" vertical="center" shrinkToFit="1"/>
    </xf>
    <xf numFmtId="49" fontId="29" fillId="0" borderId="1" xfId="0" applyNumberFormat="1" applyFont="1" applyFill="1" applyBorder="1" applyAlignment="1" applyProtection="1">
      <alignment vertical="center" wrapText="1"/>
      <protection locked="0"/>
    </xf>
    <xf numFmtId="49" fontId="29" fillId="0" borderId="17" xfId="0" applyNumberFormat="1" applyFont="1" applyFill="1" applyBorder="1" applyAlignment="1" applyProtection="1">
      <alignment vertical="center" wrapText="1"/>
      <protection locked="0"/>
    </xf>
    <xf numFmtId="49" fontId="29" fillId="0" borderId="1" xfId="0" applyNumberFormat="1" applyFont="1" applyBorder="1" applyAlignment="1" applyProtection="1">
      <alignment horizontal="left" vertical="center" wrapText="1"/>
      <protection locked="0"/>
    </xf>
    <xf numFmtId="49" fontId="29" fillId="0" borderId="2" xfId="0" applyNumberFormat="1" applyFont="1" applyBorder="1" applyAlignment="1" applyProtection="1">
      <alignment horizontal="left" vertical="center" wrapText="1"/>
      <protection locked="0"/>
    </xf>
    <xf numFmtId="49" fontId="29" fillId="0" borderId="17" xfId="0" applyNumberFormat="1" applyFont="1" applyBorder="1" applyAlignment="1" applyProtection="1">
      <alignment horizontal="left" vertical="center" wrapText="1"/>
      <protection locked="0"/>
    </xf>
    <xf numFmtId="0" fontId="52" fillId="0" borderId="4" xfId="0" applyFont="1" applyFill="1" applyBorder="1" applyAlignment="1" applyProtection="1">
      <alignment horizontal="left" vertical="center" shrinkToFit="1"/>
    </xf>
    <xf numFmtId="0" fontId="29" fillId="6" borderId="10" xfId="0" applyFont="1" applyFill="1" applyBorder="1" applyAlignment="1">
      <alignment horizontal="center" vertical="center" textRotation="255" shrinkToFit="1"/>
    </xf>
    <xf numFmtId="0" fontId="70" fillId="6" borderId="10" xfId="0" applyFont="1" applyFill="1" applyBorder="1" applyAlignment="1">
      <alignment horizontal="center" vertical="center" textRotation="255" shrinkToFit="1"/>
    </xf>
    <xf numFmtId="0" fontId="70" fillId="6" borderId="14" xfId="0" applyFont="1" applyFill="1" applyBorder="1" applyAlignment="1">
      <alignment horizontal="center" vertical="center" textRotation="255" shrinkToFit="1"/>
    </xf>
    <xf numFmtId="0" fontId="29" fillId="2" borderId="1" xfId="0" applyFont="1" applyFill="1" applyBorder="1" applyAlignment="1">
      <alignment horizontal="left" vertical="center" wrapText="1"/>
    </xf>
    <xf numFmtId="0" fontId="29" fillId="2" borderId="11" xfId="0" applyFont="1" applyFill="1" applyBorder="1" applyAlignment="1">
      <alignment horizontal="left" vertical="center" wrapText="1"/>
    </xf>
    <xf numFmtId="0" fontId="40" fillId="6" borderId="1" xfId="0" applyFont="1" applyFill="1" applyBorder="1" applyAlignment="1">
      <alignment horizontal="left" vertical="center" wrapText="1" shrinkToFit="1"/>
    </xf>
    <xf numFmtId="0" fontId="40" fillId="6" borderId="2" xfId="0" applyFont="1" applyFill="1" applyBorder="1" applyAlignment="1">
      <alignment horizontal="left" vertical="center" wrapText="1" shrinkToFit="1"/>
    </xf>
    <xf numFmtId="0" fontId="40" fillId="6" borderId="17" xfId="0" applyFont="1" applyFill="1" applyBorder="1" applyAlignment="1">
      <alignment horizontal="left" vertical="center" wrapText="1" shrinkToFit="1"/>
    </xf>
    <xf numFmtId="49" fontId="70" fillId="6" borderId="13" xfId="0" applyNumberFormat="1" applyFont="1" applyFill="1" applyBorder="1" applyAlignment="1" applyProtection="1">
      <alignment horizontal="center" vertical="top" wrapText="1"/>
    </xf>
    <xf numFmtId="49" fontId="70" fillId="6" borderId="14" xfId="0" applyNumberFormat="1" applyFont="1" applyFill="1" applyBorder="1" applyAlignment="1" applyProtection="1">
      <alignment horizontal="center" vertical="top" wrapText="1"/>
    </xf>
    <xf numFmtId="0" fontId="70" fillId="2" borderId="1" xfId="0" applyNumberFormat="1" applyFont="1" applyFill="1" applyBorder="1" applyAlignment="1">
      <alignment horizontal="left" vertical="center" wrapText="1" shrinkToFit="1"/>
    </xf>
    <xf numFmtId="0" fontId="70" fillId="2" borderId="2" xfId="0" applyNumberFormat="1" applyFont="1" applyFill="1" applyBorder="1" applyAlignment="1">
      <alignment horizontal="left" vertical="center" wrapText="1" shrinkToFit="1"/>
    </xf>
    <xf numFmtId="0" fontId="70" fillId="2" borderId="17" xfId="0" applyNumberFormat="1" applyFont="1" applyFill="1" applyBorder="1" applyAlignment="1">
      <alignment horizontal="left" vertical="center" wrapText="1" shrinkToFit="1"/>
    </xf>
    <xf numFmtId="20" fontId="110" fillId="6" borderId="12" xfId="0" applyNumberFormat="1" applyFont="1" applyFill="1" applyBorder="1" applyAlignment="1">
      <alignment horizontal="center" vertical="top" wrapText="1"/>
    </xf>
    <xf numFmtId="20" fontId="110" fillId="6" borderId="5" xfId="0" applyNumberFormat="1" applyFont="1" applyFill="1" applyBorder="1" applyAlignment="1">
      <alignment horizontal="center" vertical="top" wrapText="1"/>
    </xf>
    <xf numFmtId="20" fontId="110" fillId="6" borderId="8" xfId="0" applyNumberFormat="1" applyFont="1" applyFill="1" applyBorder="1" applyAlignment="1">
      <alignment horizontal="center" vertical="top" wrapText="1"/>
    </xf>
    <xf numFmtId="0" fontId="29" fillId="2" borderId="12" xfId="0" applyFont="1" applyFill="1" applyBorder="1" applyAlignment="1">
      <alignment horizontal="left" vertical="center" wrapText="1"/>
    </xf>
    <xf numFmtId="0" fontId="29" fillId="2" borderId="226" xfId="0" applyFont="1" applyFill="1" applyBorder="1" applyAlignment="1">
      <alignment horizontal="left" vertical="center" wrapText="1"/>
    </xf>
    <xf numFmtId="0" fontId="95" fillId="0" borderId="224" xfId="0" applyFont="1" applyFill="1" applyBorder="1" applyAlignment="1" applyProtection="1">
      <alignment horizontal="left" vertical="center" wrapText="1"/>
      <protection locked="0"/>
    </xf>
    <xf numFmtId="0" fontId="95" fillId="0" borderId="142" xfId="0" applyFont="1" applyFill="1" applyBorder="1" applyAlignment="1" applyProtection="1">
      <alignment horizontal="left" vertical="center" wrapText="1"/>
      <protection locked="0"/>
    </xf>
    <xf numFmtId="0" fontId="70" fillId="6" borderId="12" xfId="0" applyFont="1" applyFill="1" applyBorder="1" applyAlignment="1">
      <alignment horizontal="center" vertical="top" wrapText="1"/>
    </xf>
    <xf numFmtId="0" fontId="70" fillId="6" borderId="10" xfId="0" applyFont="1" applyFill="1" applyBorder="1" applyAlignment="1">
      <alignment horizontal="center" vertical="top" wrapText="1"/>
    </xf>
    <xf numFmtId="0" fontId="29" fillId="7" borderId="8" xfId="0" applyNumberFormat="1" applyFont="1" applyFill="1" applyBorder="1" applyAlignment="1">
      <alignment horizontal="left" vertical="center" wrapText="1"/>
    </xf>
    <xf numFmtId="0" fontId="29" fillId="7" borderId="2" xfId="0" applyNumberFormat="1" applyFont="1" applyFill="1" applyBorder="1" applyAlignment="1">
      <alignment horizontal="left" vertical="center" wrapText="1"/>
    </xf>
    <xf numFmtId="0" fontId="29" fillId="7" borderId="32" xfId="0" applyNumberFormat="1" applyFont="1" applyFill="1" applyBorder="1" applyAlignment="1">
      <alignment horizontal="left" vertical="center" wrapText="1"/>
    </xf>
    <xf numFmtId="0" fontId="154" fillId="7" borderId="1" xfId="0" applyNumberFormat="1" applyFont="1" applyFill="1" applyBorder="1" applyAlignment="1">
      <alignment horizontal="center" vertical="center"/>
    </xf>
    <xf numFmtId="0" fontId="154" fillId="7" borderId="2" xfId="0" applyNumberFormat="1" applyFont="1" applyFill="1" applyBorder="1" applyAlignment="1">
      <alignment horizontal="center" vertical="center"/>
    </xf>
    <xf numFmtId="0" fontId="29" fillId="0" borderId="12" xfId="0" applyNumberFormat="1" applyFont="1" applyFill="1" applyBorder="1" applyAlignment="1" applyProtection="1">
      <alignment horizontal="left" vertical="center" wrapText="1"/>
      <protection locked="0"/>
    </xf>
    <xf numFmtId="0" fontId="29" fillId="0" borderId="164" xfId="0" applyNumberFormat="1" applyFont="1" applyFill="1" applyBorder="1" applyAlignment="1" applyProtection="1">
      <alignment horizontal="left" vertical="center" wrapText="1"/>
      <protection locked="0"/>
    </xf>
    <xf numFmtId="0" fontId="29" fillId="7" borderId="167" xfId="0" applyNumberFormat="1" applyFont="1" applyFill="1" applyBorder="1" applyAlignment="1" applyProtection="1">
      <alignment horizontal="left" vertical="center" wrapText="1"/>
      <protection locked="0"/>
    </xf>
    <xf numFmtId="0" fontId="29" fillId="7" borderId="82" xfId="0" applyNumberFormat="1" applyFont="1" applyFill="1" applyBorder="1" applyAlignment="1" applyProtection="1">
      <alignment horizontal="left" vertical="center" wrapText="1"/>
      <protection locked="0"/>
    </xf>
    <xf numFmtId="0" fontId="29" fillId="7" borderId="144" xfId="0" applyNumberFormat="1" applyFont="1" applyFill="1" applyBorder="1" applyAlignment="1" applyProtection="1">
      <alignment horizontal="left" vertical="center" wrapText="1"/>
      <protection locked="0"/>
    </xf>
    <xf numFmtId="0" fontId="29" fillId="7" borderId="166" xfId="0" applyNumberFormat="1" applyFont="1" applyFill="1" applyBorder="1" applyAlignment="1" applyProtection="1">
      <alignment horizontal="left" vertical="center" wrapText="1"/>
      <protection locked="0"/>
    </xf>
    <xf numFmtId="49" fontId="29" fillId="7" borderId="8" xfId="0" applyNumberFormat="1" applyFont="1" applyFill="1" applyBorder="1" applyAlignment="1">
      <alignment horizontal="left" vertical="center" wrapText="1"/>
    </xf>
    <xf numFmtId="0" fontId="29" fillId="0" borderId="11" xfId="0" applyNumberFormat="1" applyFont="1" applyFill="1" applyBorder="1" applyAlignment="1" applyProtection="1">
      <alignment horizontal="left" vertical="center"/>
      <protection locked="0"/>
    </xf>
    <xf numFmtId="0" fontId="29" fillId="7" borderId="81" xfId="0" applyNumberFormat="1" applyFont="1" applyFill="1" applyBorder="1" applyAlignment="1" applyProtection="1">
      <alignment horizontal="left" vertical="center" wrapText="1"/>
      <protection locked="0"/>
    </xf>
    <xf numFmtId="0" fontId="29" fillId="7" borderId="21" xfId="0" applyNumberFormat="1" applyFont="1" applyFill="1" applyBorder="1" applyAlignment="1" applyProtection="1">
      <alignment horizontal="left" vertical="center" wrapText="1"/>
      <protection locked="0"/>
    </xf>
    <xf numFmtId="0" fontId="34" fillId="0" borderId="0" xfId="0" applyNumberFormat="1" applyFont="1" applyAlignment="1">
      <alignment horizontal="left" vertical="top" wrapText="1"/>
    </xf>
    <xf numFmtId="0" fontId="29" fillId="0" borderId="11" xfId="0" applyNumberFormat="1" applyFont="1" applyFill="1" applyBorder="1" applyAlignment="1" applyProtection="1">
      <alignment horizontal="left" vertical="center" wrapText="1"/>
      <protection locked="0"/>
    </xf>
    <xf numFmtId="0" fontId="178" fillId="17" borderId="132" xfId="0" applyNumberFormat="1" applyFont="1" applyFill="1" applyBorder="1" applyAlignment="1">
      <alignment horizontal="left" vertical="center" indent="1" shrinkToFit="1"/>
    </xf>
    <xf numFmtId="0" fontId="0" fillId="17" borderId="86" xfId="0" applyFont="1" applyFill="1" applyBorder="1" applyAlignment="1">
      <alignment horizontal="left" vertical="center" indent="1" shrinkToFit="1"/>
    </xf>
    <xf numFmtId="0" fontId="178" fillId="18" borderId="132" xfId="0" applyNumberFormat="1" applyFont="1" applyFill="1" applyBorder="1" applyAlignment="1">
      <alignment horizontal="left" vertical="center" indent="1" shrinkToFit="1"/>
    </xf>
    <xf numFmtId="0" fontId="178" fillId="18" borderId="86" xfId="0" applyNumberFormat="1" applyFont="1" applyFill="1" applyBorder="1" applyAlignment="1">
      <alignment horizontal="left" vertical="center" indent="1" shrinkToFit="1"/>
    </xf>
    <xf numFmtId="0" fontId="0" fillId="18" borderId="86" xfId="0" applyFont="1" applyFill="1" applyBorder="1" applyAlignment="1">
      <alignment horizontal="left" vertical="center" indent="1" shrinkToFit="1"/>
    </xf>
    <xf numFmtId="0" fontId="29" fillId="7" borderId="167" xfId="20" applyNumberFormat="1" applyFont="1" applyFill="1" applyBorder="1" applyAlignment="1" applyProtection="1">
      <alignment horizontal="left" vertical="center" wrapText="1"/>
      <protection locked="0"/>
    </xf>
    <xf numFmtId="0" fontId="111" fillId="7" borderId="81" xfId="0" applyNumberFormat="1" applyFont="1" applyFill="1" applyBorder="1" applyAlignment="1" applyProtection="1">
      <alignment horizontal="left" vertical="center" wrapText="1"/>
      <protection locked="0"/>
    </xf>
    <xf numFmtId="0" fontId="79" fillId="0" borderId="0" xfId="0" applyFont="1" applyFill="1" applyBorder="1" applyAlignment="1" applyProtection="1">
      <alignment horizontal="right" vertical="center" wrapText="1"/>
    </xf>
    <xf numFmtId="0" fontId="104" fillId="0" borderId="12" xfId="0" applyFont="1" applyFill="1" applyBorder="1" applyAlignment="1" applyProtection="1">
      <alignment horizontal="left" vertical="center" wrapText="1"/>
      <protection locked="0"/>
    </xf>
    <xf numFmtId="0" fontId="104" fillId="0" borderId="18" xfId="0" applyFont="1" applyFill="1" applyBorder="1" applyAlignment="1" applyProtection="1">
      <alignment horizontal="left" vertical="center" wrapText="1"/>
      <protection locked="0"/>
    </xf>
    <xf numFmtId="0" fontId="104" fillId="0" borderId="8" xfId="0" applyFont="1" applyFill="1" applyBorder="1" applyAlignment="1" applyProtection="1">
      <alignment horizontal="left" vertical="center" wrapText="1"/>
      <protection locked="0"/>
    </xf>
    <xf numFmtId="0" fontId="104" fillId="0" borderId="47" xfId="0" applyFont="1" applyFill="1" applyBorder="1" applyAlignment="1" applyProtection="1">
      <alignment horizontal="left" vertical="center" wrapText="1"/>
      <protection locked="0"/>
    </xf>
    <xf numFmtId="0" fontId="104" fillId="0" borderId="142" xfId="0" applyFont="1" applyFill="1" applyBorder="1" applyAlignment="1" applyProtection="1">
      <alignment horizontal="left" vertical="center" wrapText="1"/>
      <protection locked="0"/>
    </xf>
    <xf numFmtId="0" fontId="104" fillId="0" borderId="169" xfId="0" applyFont="1" applyFill="1" applyBorder="1" applyAlignment="1" applyProtection="1">
      <alignment horizontal="left" vertical="center" wrapText="1"/>
      <protection locked="0"/>
    </xf>
    <xf numFmtId="0" fontId="104" fillId="6" borderId="1" xfId="0" applyFont="1" applyFill="1" applyBorder="1" applyAlignment="1" applyProtection="1">
      <alignment horizontal="center" vertical="center" wrapText="1"/>
    </xf>
    <xf numFmtId="0" fontId="104" fillId="6" borderId="2" xfId="0" applyFont="1" applyFill="1" applyBorder="1" applyAlignment="1" applyProtection="1">
      <alignment horizontal="center" vertical="center"/>
    </xf>
    <xf numFmtId="0" fontId="104" fillId="6" borderId="17" xfId="0" applyFont="1" applyFill="1" applyBorder="1" applyAlignment="1" applyProtection="1">
      <alignment horizontal="center" vertical="center"/>
    </xf>
    <xf numFmtId="0" fontId="65" fillId="0" borderId="4" xfId="0" applyFont="1" applyFill="1" applyBorder="1" applyAlignment="1" applyProtection="1">
      <alignment horizontal="left" vertical="center"/>
    </xf>
    <xf numFmtId="0" fontId="104" fillId="0" borderId="9" xfId="0" applyFont="1" applyFill="1" applyBorder="1" applyAlignment="1" applyProtection="1">
      <alignment horizontal="left" vertical="center" wrapText="1" shrinkToFit="1"/>
      <protection locked="0"/>
    </xf>
    <xf numFmtId="0" fontId="104" fillId="0" borderId="9" xfId="0" applyFont="1" applyFill="1" applyBorder="1" applyAlignment="1" applyProtection="1">
      <alignment horizontal="left" vertical="center" wrapText="1"/>
      <protection locked="0"/>
    </xf>
    <xf numFmtId="0" fontId="79" fillId="6" borderId="9" xfId="0" applyFont="1" applyFill="1" applyBorder="1" applyAlignment="1" applyProtection="1">
      <alignment horizontal="left" vertical="center" wrapText="1"/>
    </xf>
    <xf numFmtId="0" fontId="104" fillId="6" borderId="9" xfId="0" applyFont="1" applyFill="1" applyBorder="1" applyAlignment="1" applyProtection="1">
      <alignment horizontal="center" vertical="center" wrapText="1"/>
    </xf>
    <xf numFmtId="0" fontId="104" fillId="0" borderId="170" xfId="0" applyFont="1" applyFill="1" applyBorder="1" applyAlignment="1" applyProtection="1">
      <alignment horizontal="left" vertical="center" wrapText="1"/>
      <protection locked="0"/>
    </xf>
    <xf numFmtId="0" fontId="104" fillId="0" borderId="111" xfId="0" applyFont="1" applyFill="1" applyBorder="1" applyAlignment="1" applyProtection="1">
      <alignment horizontal="left" vertical="center" wrapText="1"/>
      <protection locked="0"/>
    </xf>
    <xf numFmtId="0" fontId="104" fillId="0" borderId="112" xfId="0" applyFont="1" applyFill="1" applyBorder="1" applyAlignment="1" applyProtection="1">
      <alignment horizontal="left" vertical="center" wrapText="1"/>
      <protection locked="0"/>
    </xf>
    <xf numFmtId="0" fontId="104" fillId="0" borderId="4" xfId="0" applyFont="1" applyFill="1" applyBorder="1" applyAlignment="1" applyProtection="1">
      <alignment horizontal="left" vertical="center" wrapText="1"/>
      <protection locked="0"/>
    </xf>
    <xf numFmtId="0" fontId="40" fillId="0" borderId="9" xfId="0" applyFont="1" applyFill="1" applyBorder="1" applyAlignment="1" applyProtection="1">
      <alignment horizontal="left" vertical="center" wrapText="1"/>
      <protection locked="0"/>
    </xf>
    <xf numFmtId="0" fontId="101" fillId="2" borderId="170" xfId="0" applyFont="1" applyFill="1" applyBorder="1" applyAlignment="1" applyProtection="1">
      <alignment horizontal="center" vertical="center" wrapText="1"/>
    </xf>
    <xf numFmtId="0" fontId="101" fillId="2" borderId="112" xfId="0" applyFont="1" applyFill="1" applyBorder="1" applyAlignment="1" applyProtection="1">
      <alignment horizontal="center" vertical="center" wrapText="1"/>
    </xf>
    <xf numFmtId="0" fontId="101" fillId="0" borderId="136" xfId="0" applyFont="1" applyFill="1" applyBorder="1" applyAlignment="1" applyProtection="1">
      <alignment horizontal="left" vertical="center" wrapText="1"/>
      <protection locked="0"/>
    </xf>
    <xf numFmtId="0" fontId="101" fillId="0" borderId="139" xfId="0" applyFont="1" applyFill="1" applyBorder="1" applyAlignment="1" applyProtection="1">
      <alignment horizontal="left" vertical="center" wrapText="1"/>
      <protection locked="0"/>
    </xf>
    <xf numFmtId="198" fontId="101" fillId="0" borderId="170" xfId="0" applyNumberFormat="1" applyFont="1" applyFill="1" applyBorder="1" applyAlignment="1" applyProtection="1">
      <alignment horizontal="left" vertical="center" wrapText="1"/>
      <protection locked="0"/>
    </xf>
    <xf numFmtId="198" fontId="101" fillId="0" borderId="112" xfId="0" applyNumberFormat="1" applyFont="1" applyFill="1" applyBorder="1" applyAlignment="1" applyProtection="1">
      <alignment horizontal="left" vertical="center" wrapText="1"/>
      <protection locked="0"/>
    </xf>
    <xf numFmtId="0" fontId="101" fillId="0" borderId="9" xfId="0" applyFont="1" applyFill="1" applyBorder="1" applyAlignment="1" applyProtection="1">
      <alignment horizontal="left" vertical="center" wrapText="1" shrinkToFit="1"/>
      <protection locked="0"/>
    </xf>
    <xf numFmtId="0" fontId="101" fillId="0" borderId="9" xfId="0" applyFont="1" applyFill="1" applyBorder="1" applyAlignment="1" applyProtection="1">
      <alignment horizontal="left" vertical="center" wrapText="1"/>
      <protection locked="0"/>
    </xf>
    <xf numFmtId="199" fontId="103" fillId="0" borderId="13" xfId="0" applyNumberFormat="1" applyFont="1" applyBorder="1" applyAlignment="1" applyProtection="1">
      <alignment horizontal="right" vertical="center"/>
    </xf>
    <xf numFmtId="199" fontId="103" fillId="0" borderId="14" xfId="0" applyNumberFormat="1" applyFont="1" applyBorder="1" applyAlignment="1" applyProtection="1">
      <alignment horizontal="right" vertical="center"/>
    </xf>
    <xf numFmtId="0" fontId="101" fillId="6" borderId="161" xfId="0" applyFont="1" applyFill="1" applyBorder="1" applyAlignment="1">
      <alignment horizontal="center" vertical="center" wrapText="1" shrinkToFit="1"/>
    </xf>
    <xf numFmtId="0" fontId="101" fillId="6" borderId="87" xfId="0" applyFont="1" applyFill="1" applyBorder="1" applyAlignment="1">
      <alignment horizontal="center" vertical="center" shrinkToFit="1"/>
    </xf>
    <xf numFmtId="0" fontId="101" fillId="0" borderId="9" xfId="0" applyFont="1" applyBorder="1" applyAlignment="1" applyProtection="1">
      <alignment horizontal="center" vertical="center" wrapText="1"/>
      <protection locked="0"/>
    </xf>
    <xf numFmtId="0" fontId="101" fillId="0" borderId="105" xfId="0" applyFont="1" applyBorder="1" applyAlignment="1" applyProtection="1">
      <alignment horizontal="left" vertical="center" wrapText="1"/>
      <protection locked="0"/>
    </xf>
    <xf numFmtId="0" fontId="101" fillId="0" borderId="9" xfId="0" applyFont="1" applyBorder="1" applyAlignment="1" applyProtection="1">
      <alignment horizontal="left" vertical="center" wrapText="1"/>
      <protection locked="0"/>
    </xf>
    <xf numFmtId="0" fontId="101" fillId="0" borderId="1" xfId="0" applyFont="1" applyFill="1" applyBorder="1" applyAlignment="1" applyProtection="1">
      <alignment horizontal="left" vertical="center" wrapText="1"/>
      <protection locked="0"/>
    </xf>
    <xf numFmtId="0" fontId="101" fillId="0" borderId="2" xfId="0" applyFont="1" applyFill="1" applyBorder="1" applyAlignment="1" applyProtection="1">
      <alignment horizontal="left" vertical="center" wrapText="1"/>
      <protection locked="0"/>
    </xf>
    <xf numFmtId="0" fontId="101" fillId="0" borderId="17" xfId="0" applyFont="1" applyFill="1" applyBorder="1" applyAlignment="1" applyProtection="1">
      <alignment horizontal="left" vertical="center" wrapText="1"/>
      <protection locked="0"/>
    </xf>
    <xf numFmtId="0" fontId="106" fillId="0" borderId="1" xfId="0" applyFont="1" applyFill="1" applyBorder="1" applyAlignment="1" applyProtection="1">
      <alignment horizontal="center" vertical="center" wrapText="1"/>
      <protection locked="0"/>
    </xf>
    <xf numFmtId="0" fontId="106" fillId="0" borderId="17" xfId="0" applyFont="1" applyFill="1" applyBorder="1" applyAlignment="1" applyProtection="1">
      <alignment horizontal="center" vertical="center" wrapText="1"/>
      <protection locked="0"/>
    </xf>
    <xf numFmtId="0" fontId="65" fillId="6" borderId="1" xfId="0" applyFont="1" applyFill="1" applyBorder="1" applyAlignment="1">
      <alignment horizontal="left" vertical="center" wrapText="1"/>
    </xf>
    <xf numFmtId="0" fontId="65" fillId="6" borderId="2" xfId="0" applyFont="1" applyFill="1" applyBorder="1" applyAlignment="1">
      <alignment horizontal="left" vertical="center" wrapText="1"/>
    </xf>
    <xf numFmtId="0" fontId="65" fillId="6" borderId="17" xfId="0" applyFont="1" applyFill="1" applyBorder="1" applyAlignment="1">
      <alignment horizontal="left" vertical="center" wrapText="1"/>
    </xf>
    <xf numFmtId="0" fontId="65" fillId="6" borderId="10" xfId="0" applyFont="1" applyFill="1" applyBorder="1" applyAlignment="1">
      <alignment horizontal="center" vertical="center" textRotation="255" wrapText="1"/>
    </xf>
    <xf numFmtId="0" fontId="65" fillId="6" borderId="14" xfId="0" applyFont="1" applyFill="1" applyBorder="1" applyAlignment="1">
      <alignment horizontal="center" vertical="center" textRotation="255" wrapText="1"/>
    </xf>
    <xf numFmtId="0" fontId="96" fillId="6" borderId="9" xfId="0" applyFont="1" applyFill="1" applyBorder="1" applyAlignment="1">
      <alignment horizontal="left" vertical="center" wrapText="1"/>
    </xf>
    <xf numFmtId="0" fontId="3" fillId="6" borderId="9" xfId="0" applyFont="1" applyFill="1" applyBorder="1" applyAlignment="1">
      <alignment horizontal="left" vertical="center" wrapText="1"/>
    </xf>
    <xf numFmtId="0" fontId="79" fillId="0" borderId="1" xfId="0" applyFont="1" applyFill="1" applyBorder="1" applyAlignment="1" applyProtection="1">
      <alignment horizontal="center" vertical="center" wrapText="1"/>
      <protection locked="0"/>
    </xf>
    <xf numFmtId="0" fontId="79" fillId="0" borderId="2" xfId="0" applyFont="1" applyFill="1" applyBorder="1" applyAlignment="1" applyProtection="1">
      <alignment horizontal="center" vertical="center" wrapText="1"/>
      <protection locked="0"/>
    </xf>
    <xf numFmtId="0" fontId="79" fillId="0" borderId="17" xfId="0" applyFont="1" applyFill="1" applyBorder="1" applyAlignment="1" applyProtection="1">
      <alignment horizontal="center" vertical="center" wrapText="1"/>
      <protection locked="0"/>
    </xf>
    <xf numFmtId="0" fontId="104" fillId="2" borderId="1" xfId="0" applyFont="1" applyFill="1" applyBorder="1" applyAlignment="1">
      <alignment horizontal="center" vertical="center" wrapText="1"/>
    </xf>
    <xf numFmtId="0" fontId="104" fillId="2" borderId="2" xfId="0" applyFont="1" applyFill="1" applyBorder="1" applyAlignment="1">
      <alignment horizontal="center" vertical="center" wrapText="1"/>
    </xf>
    <xf numFmtId="0" fontId="104" fillId="2" borderId="17" xfId="0" applyFont="1" applyFill="1" applyBorder="1" applyAlignment="1">
      <alignment horizontal="center" vertical="center" wrapText="1"/>
    </xf>
    <xf numFmtId="0" fontId="104" fillId="2" borderId="9" xfId="0" applyFont="1" applyFill="1" applyBorder="1" applyAlignment="1">
      <alignment horizontal="center" vertical="center" wrapText="1"/>
    </xf>
    <xf numFmtId="0" fontId="104" fillId="0" borderId="9" xfId="0" applyFont="1" applyFill="1" applyBorder="1" applyAlignment="1" applyProtection="1">
      <alignment horizontal="center" vertical="center" wrapText="1"/>
      <protection locked="0"/>
    </xf>
    <xf numFmtId="0" fontId="79" fillId="0" borderId="1" xfId="0" applyFont="1" applyFill="1" applyBorder="1" applyAlignment="1" applyProtection="1">
      <alignment horizontal="center" vertical="top" wrapText="1"/>
      <protection locked="0"/>
    </xf>
    <xf numFmtId="0" fontId="79" fillId="0" borderId="17" xfId="0" applyFont="1" applyFill="1" applyBorder="1" applyAlignment="1" applyProtection="1">
      <alignment horizontal="center" vertical="top" wrapText="1"/>
      <protection locked="0"/>
    </xf>
    <xf numFmtId="0" fontId="49" fillId="0" borderId="1" xfId="0" applyFont="1" applyFill="1" applyBorder="1" applyAlignment="1" applyProtection="1">
      <alignment horizontal="center" vertical="top" wrapText="1"/>
      <protection locked="0"/>
    </xf>
    <xf numFmtId="0" fontId="49" fillId="0" borderId="17" xfId="0" applyFont="1" applyFill="1" applyBorder="1" applyAlignment="1" applyProtection="1">
      <alignment horizontal="center" vertical="top" wrapText="1"/>
      <protection locked="0"/>
    </xf>
    <xf numFmtId="49" fontId="79" fillId="0" borderId="9" xfId="0" applyNumberFormat="1" applyFont="1" applyFill="1" applyBorder="1" applyAlignment="1" applyProtection="1">
      <alignment horizontal="center" vertical="center" wrapText="1"/>
      <protection locked="0"/>
    </xf>
    <xf numFmtId="0" fontId="49" fillId="0" borderId="9" xfId="0" applyFont="1" applyFill="1" applyBorder="1" applyAlignment="1" applyProtection="1">
      <alignment horizontal="left" vertical="top" wrapText="1"/>
      <protection locked="0"/>
    </xf>
    <xf numFmtId="0" fontId="52" fillId="0" borderId="0" xfId="0" applyFont="1" applyFill="1" applyBorder="1" applyAlignment="1">
      <alignment horizontal="left" vertical="center"/>
    </xf>
    <xf numFmtId="190" fontId="104" fillId="7" borderId="9" xfId="0" applyNumberFormat="1" applyFont="1" applyFill="1" applyBorder="1" applyAlignment="1">
      <alignment horizontal="left" vertical="center" wrapText="1"/>
    </xf>
    <xf numFmtId="0" fontId="70" fillId="2" borderId="1" xfId="0" applyFont="1" applyFill="1" applyBorder="1" applyAlignment="1">
      <alignment horizontal="left" vertical="center" wrapText="1"/>
    </xf>
    <xf numFmtId="0" fontId="70" fillId="2" borderId="2" xfId="0" applyFont="1" applyFill="1" applyBorder="1" applyAlignment="1">
      <alignment horizontal="left" vertical="center" wrapText="1"/>
    </xf>
    <xf numFmtId="0" fontId="70" fillId="2" borderId="17" xfId="0" applyFont="1" applyFill="1" applyBorder="1" applyAlignment="1">
      <alignment horizontal="left" vertical="center" wrapText="1"/>
    </xf>
    <xf numFmtId="49" fontId="65" fillId="6" borderId="13" xfId="0" applyNumberFormat="1" applyFont="1" applyFill="1" applyBorder="1" applyAlignment="1">
      <alignment horizontal="center" wrapText="1"/>
    </xf>
    <xf numFmtId="49" fontId="65" fillId="6" borderId="10" xfId="0" applyNumberFormat="1" applyFont="1" applyFill="1" applyBorder="1" applyAlignment="1">
      <alignment horizontal="center" wrapText="1"/>
    </xf>
    <xf numFmtId="0" fontId="65" fillId="6" borderId="10" xfId="0" applyFont="1" applyFill="1" applyBorder="1" applyAlignment="1">
      <alignment horizontal="center" vertical="top" textRotation="255" wrapText="1"/>
    </xf>
    <xf numFmtId="0" fontId="65" fillId="6" borderId="14" xfId="0" applyFont="1" applyFill="1" applyBorder="1" applyAlignment="1">
      <alignment horizontal="center" vertical="top" textRotation="255" wrapText="1"/>
    </xf>
    <xf numFmtId="0" fontId="61" fillId="0" borderId="1" xfId="0" applyFont="1" applyFill="1" applyBorder="1" applyAlignment="1" applyProtection="1">
      <alignment horizontal="left" vertical="center" wrapText="1"/>
      <protection locked="0"/>
    </xf>
    <xf numFmtId="0" fontId="61" fillId="0" borderId="17" xfId="0" applyFont="1" applyFill="1" applyBorder="1" applyAlignment="1" applyProtection="1">
      <alignment horizontal="left" vertical="center" wrapText="1"/>
      <protection locked="0"/>
    </xf>
    <xf numFmtId="0" fontId="3" fillId="7" borderId="0" xfId="0" applyFont="1" applyFill="1" applyBorder="1" applyAlignment="1" applyProtection="1">
      <alignment horizontal="left" vertical="center" wrapText="1"/>
    </xf>
    <xf numFmtId="0" fontId="96" fillId="7" borderId="0" xfId="0" applyFont="1" applyFill="1" applyBorder="1" applyAlignment="1" applyProtection="1">
      <alignment horizontal="left" vertical="center" wrapText="1"/>
    </xf>
    <xf numFmtId="0" fontId="49" fillId="0" borderId="9" xfId="0" applyFont="1" applyFill="1" applyBorder="1" applyAlignment="1" applyProtection="1">
      <alignment horizontal="left" vertical="center" wrapText="1"/>
      <protection locked="0"/>
    </xf>
    <xf numFmtId="0" fontId="29" fillId="0" borderId="1" xfId="0" applyFont="1" applyBorder="1" applyAlignment="1" applyProtection="1">
      <alignment horizontal="left" vertical="center" wrapText="1"/>
      <protection locked="0"/>
    </xf>
    <xf numFmtId="0" fontId="29" fillId="0" borderId="2" xfId="0" applyFont="1" applyBorder="1" applyAlignment="1" applyProtection="1">
      <alignment horizontal="left" vertical="center" wrapText="1"/>
      <protection locked="0"/>
    </xf>
    <xf numFmtId="0" fontId="29" fillId="0" borderId="17" xfId="0" applyFont="1" applyBorder="1" applyAlignment="1" applyProtection="1">
      <alignment horizontal="left" vertical="center" wrapText="1"/>
      <protection locked="0"/>
    </xf>
    <xf numFmtId="0" fontId="57" fillId="0" borderId="11" xfId="0" applyFont="1" applyFill="1" applyBorder="1" applyAlignment="1">
      <alignment horizontal="left" vertical="center" wrapText="1"/>
    </xf>
    <xf numFmtId="0" fontId="106" fillId="0" borderId="9" xfId="0" applyFont="1" applyFill="1" applyBorder="1" applyAlignment="1" applyProtection="1">
      <alignment horizontal="center" vertical="center" wrapText="1"/>
      <protection locked="0"/>
    </xf>
    <xf numFmtId="0" fontId="3" fillId="6" borderId="1" xfId="0" applyFont="1" applyFill="1" applyBorder="1" applyAlignment="1">
      <alignment horizontal="left" vertical="center" wrapText="1"/>
    </xf>
    <xf numFmtId="0" fontId="3" fillId="6" borderId="2" xfId="0" applyFont="1" applyFill="1" applyBorder="1" applyAlignment="1">
      <alignment horizontal="left" vertical="center" wrapText="1"/>
    </xf>
    <xf numFmtId="0" fontId="3" fillId="6" borderId="17" xfId="0" applyFont="1" applyFill="1" applyBorder="1" applyAlignment="1">
      <alignment horizontal="left" vertical="center" wrapText="1"/>
    </xf>
    <xf numFmtId="0" fontId="70" fillId="0" borderId="1" xfId="0" applyFont="1" applyBorder="1" applyAlignment="1" applyProtection="1">
      <alignment horizontal="left" vertical="center"/>
      <protection locked="0"/>
    </xf>
    <xf numFmtId="0" fontId="70" fillId="0" borderId="17" xfId="0" applyFont="1" applyBorder="1" applyAlignment="1" applyProtection="1">
      <alignment horizontal="left" vertical="center"/>
      <protection locked="0"/>
    </xf>
    <xf numFmtId="0" fontId="225" fillId="0" borderId="0" xfId="0" applyFont="1" applyBorder="1" applyAlignment="1" applyProtection="1">
      <alignment horizontal="left" vertical="center" wrapText="1"/>
    </xf>
    <xf numFmtId="0" fontId="70" fillId="0" borderId="1" xfId="0" applyFont="1" applyBorder="1" applyAlignment="1" applyProtection="1">
      <alignment vertical="center"/>
      <protection locked="0"/>
    </xf>
    <xf numFmtId="0" fontId="70" fillId="0" borderId="17" xfId="0" applyFont="1" applyBorder="1" applyAlignment="1" applyProtection="1">
      <alignment vertical="center"/>
      <protection locked="0"/>
    </xf>
    <xf numFmtId="0" fontId="30" fillId="0" borderId="0" xfId="0" applyFont="1" applyFill="1" applyBorder="1" applyAlignment="1" applyProtection="1">
      <alignment horizontal="center" vertical="top" shrinkToFit="1"/>
    </xf>
    <xf numFmtId="0" fontId="43" fillId="0" borderId="0" xfId="0" applyFont="1" applyFill="1" applyBorder="1" applyAlignment="1" applyProtection="1">
      <alignment horizontal="left" vertical="center" wrapText="1" indent="1" shrinkToFit="1"/>
    </xf>
    <xf numFmtId="0" fontId="3" fillId="0" borderId="239" xfId="0" applyFont="1" applyFill="1" applyBorder="1" applyAlignment="1" applyProtection="1">
      <alignment horizontal="left" vertical="center" shrinkToFit="1"/>
    </xf>
    <xf numFmtId="0" fontId="3" fillId="0" borderId="80" xfId="0" applyFont="1" applyFill="1" applyBorder="1" applyAlignment="1" applyProtection="1">
      <alignment horizontal="left" vertical="center" shrinkToFit="1"/>
    </xf>
    <xf numFmtId="0" fontId="3" fillId="0" borderId="124" xfId="0" applyFont="1" applyFill="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0" borderId="47" xfId="0" applyFont="1" applyFill="1" applyBorder="1" applyAlignment="1" applyProtection="1">
      <alignment horizontal="left" vertical="center" wrapText="1"/>
    </xf>
    <xf numFmtId="0" fontId="43" fillId="0" borderId="240" xfId="0" applyFont="1" applyFill="1" applyBorder="1" applyAlignment="1" applyProtection="1">
      <alignment horizontal="left" shrinkToFit="1"/>
    </xf>
    <xf numFmtId="0" fontId="43" fillId="0" borderId="24" xfId="0" applyFont="1" applyFill="1" applyBorder="1" applyAlignment="1" applyProtection="1">
      <alignment horizontal="left" shrinkToFit="1"/>
    </xf>
    <xf numFmtId="0" fontId="0" fillId="0" borderId="24" xfId="0" applyBorder="1" applyAlignment="1">
      <alignment vertical="center"/>
    </xf>
    <xf numFmtId="0" fontId="0" fillId="0" borderId="25" xfId="0" applyBorder="1" applyAlignment="1">
      <alignment vertical="center"/>
    </xf>
    <xf numFmtId="0" fontId="43" fillId="0" borderId="125" xfId="0" applyFont="1" applyBorder="1" applyAlignment="1" applyProtection="1">
      <alignment vertical="top"/>
      <protection locked="0"/>
    </xf>
    <xf numFmtId="0" fontId="0" fillId="0" borderId="4" xfId="0" applyBorder="1" applyAlignment="1" applyProtection="1">
      <alignment vertical="center"/>
      <protection locked="0"/>
    </xf>
    <xf numFmtId="0" fontId="0" fillId="0" borderId="227" xfId="0" applyBorder="1" applyAlignment="1" applyProtection="1">
      <alignment vertical="center"/>
      <protection locked="0"/>
    </xf>
    <xf numFmtId="0" fontId="3" fillId="0" borderId="12" xfId="0" applyFont="1" applyFill="1" applyBorder="1" applyAlignment="1" applyProtection="1">
      <alignment vertical="center" wrapText="1"/>
    </xf>
    <xf numFmtId="0" fontId="0" fillId="0" borderId="11" xfId="0" applyBorder="1" applyAlignment="1">
      <alignment vertical="center" wrapText="1"/>
    </xf>
    <xf numFmtId="0" fontId="0" fillId="0" borderId="94" xfId="0" applyBorder="1" applyAlignment="1">
      <alignment vertical="center" wrapText="1"/>
    </xf>
    <xf numFmtId="49" fontId="70" fillId="6" borderId="1" xfId="0" applyNumberFormat="1" applyFont="1" applyFill="1" applyBorder="1" applyAlignment="1">
      <alignment horizontal="center" vertical="center" shrinkToFit="1"/>
    </xf>
    <xf numFmtId="49" fontId="70" fillId="6" borderId="17" xfId="0" applyNumberFormat="1" applyFont="1" applyFill="1" applyBorder="1" applyAlignment="1">
      <alignment horizontal="center" vertical="center" shrinkToFit="1"/>
    </xf>
    <xf numFmtId="0" fontId="70" fillId="0" borderId="1" xfId="0" applyFont="1" applyBorder="1" applyAlignment="1" applyProtection="1">
      <alignment horizontal="left" vertical="center" wrapText="1"/>
      <protection locked="0"/>
    </xf>
    <xf numFmtId="0" fontId="70" fillId="0" borderId="75" xfId="0" applyFont="1" applyBorder="1" applyAlignment="1" applyProtection="1">
      <alignment horizontal="center" vertical="top" wrapText="1"/>
      <protection locked="0"/>
    </xf>
    <xf numFmtId="0" fontId="70" fillId="0" borderId="58" xfId="0" applyFont="1" applyBorder="1" applyAlignment="1" applyProtection="1">
      <alignment horizontal="center" vertical="top" wrapText="1"/>
      <protection locked="0"/>
    </xf>
    <xf numFmtId="0" fontId="70" fillId="0" borderId="59" xfId="0" applyFont="1" applyBorder="1" applyAlignment="1" applyProtection="1">
      <alignment horizontal="center" vertical="top" wrapText="1"/>
      <protection locked="0"/>
    </xf>
    <xf numFmtId="0" fontId="70" fillId="6" borderId="1" xfId="0" applyFont="1" applyFill="1" applyBorder="1" applyAlignment="1">
      <alignment horizontal="center" vertical="center" wrapText="1"/>
    </xf>
    <xf numFmtId="0" fontId="70" fillId="6" borderId="17" xfId="0" applyFont="1" applyFill="1" applyBorder="1" applyAlignment="1">
      <alignment horizontal="center" vertical="center"/>
    </xf>
    <xf numFmtId="0" fontId="43" fillId="0" borderId="4" xfId="0" applyFont="1" applyFill="1" applyBorder="1" applyAlignment="1">
      <alignment horizontal="left" wrapText="1" indent="1"/>
    </xf>
    <xf numFmtId="0" fontId="47" fillId="0" borderId="4" xfId="0" applyFont="1" applyFill="1" applyBorder="1" applyAlignment="1">
      <alignment horizontal="left" wrapText="1" indent="1"/>
    </xf>
    <xf numFmtId="0" fontId="34" fillId="0" borderId="4" xfId="0" applyFont="1" applyFill="1" applyBorder="1" applyAlignment="1">
      <alignment horizontal="left" vertical="center"/>
    </xf>
    <xf numFmtId="0" fontId="105" fillId="2" borderId="9" xfId="0" applyFont="1" applyFill="1" applyBorder="1" applyAlignment="1">
      <alignment horizontal="left" vertical="center" wrapText="1" indent="1"/>
    </xf>
    <xf numFmtId="0" fontId="29" fillId="0" borderId="9" xfId="0" applyFont="1" applyFill="1" applyBorder="1" applyAlignment="1" applyProtection="1">
      <alignment horizontal="left" vertical="center" wrapText="1"/>
      <protection locked="0"/>
    </xf>
    <xf numFmtId="0" fontId="105" fillId="2" borderId="163" xfId="0" applyFont="1" applyFill="1" applyBorder="1" applyAlignment="1">
      <alignment horizontal="left" vertical="center" wrapText="1" indent="1"/>
    </xf>
    <xf numFmtId="0" fontId="29" fillId="0" borderId="163" xfId="0" applyFont="1" applyFill="1" applyBorder="1" applyAlignment="1" applyProtection="1">
      <alignment horizontal="left" vertical="center" wrapText="1"/>
      <protection locked="0"/>
    </xf>
    <xf numFmtId="0" fontId="105" fillId="6" borderId="9" xfId="0" applyFont="1" applyFill="1" applyBorder="1" applyAlignment="1" applyProtection="1">
      <alignment horizontal="left" vertical="center" wrapText="1" indent="1"/>
    </xf>
    <xf numFmtId="0" fontId="70" fillId="6" borderId="9" xfId="0" applyFont="1" applyFill="1" applyBorder="1" applyAlignment="1" applyProtection="1">
      <alignment horizontal="center" vertical="center" wrapText="1"/>
    </xf>
    <xf numFmtId="0" fontId="82" fillId="0" borderId="14" xfId="0" applyFont="1" applyFill="1" applyBorder="1" applyAlignment="1" applyProtection="1">
      <alignment horizontal="left" vertical="center" wrapText="1"/>
      <protection locked="0"/>
    </xf>
    <xf numFmtId="0" fontId="82" fillId="0" borderId="11" xfId="0" applyFont="1" applyFill="1" applyBorder="1" applyAlignment="1">
      <alignment horizontal="center" wrapText="1"/>
    </xf>
    <xf numFmtId="0" fontId="65" fillId="0" borderId="4" xfId="0" applyFont="1" applyFill="1" applyBorder="1" applyAlignment="1">
      <alignment horizontal="left" vertical="top"/>
    </xf>
    <xf numFmtId="0" fontId="65" fillId="0" borderId="47" xfId="0" applyFont="1" applyFill="1" applyBorder="1" applyAlignment="1">
      <alignment horizontal="left" vertical="top"/>
    </xf>
    <xf numFmtId="0" fontId="65" fillId="0" borderId="0" xfId="0" applyFont="1" applyFill="1" applyBorder="1" applyAlignment="1">
      <alignment horizontal="left" vertical="center"/>
    </xf>
    <xf numFmtId="0" fontId="106" fillId="0" borderId="4" xfId="0" applyFont="1" applyFill="1" applyBorder="1" applyAlignment="1">
      <alignment horizontal="left" vertical="center" wrapText="1"/>
    </xf>
    <xf numFmtId="0" fontId="56" fillId="0" borderId="0" xfId="0" applyFont="1" applyFill="1" applyBorder="1" applyAlignment="1">
      <alignment horizontal="left" vertical="center"/>
    </xf>
    <xf numFmtId="49" fontId="70" fillId="0" borderId="9" xfId="0" applyNumberFormat="1" applyFont="1" applyFill="1" applyBorder="1" applyAlignment="1" applyProtection="1">
      <alignment horizontal="center" vertical="center" wrapText="1" shrinkToFit="1"/>
      <protection locked="0"/>
    </xf>
    <xf numFmtId="0" fontId="104" fillId="6" borderId="169" xfId="0" applyFont="1" applyFill="1" applyBorder="1" applyAlignment="1">
      <alignment vertical="center" wrapText="1"/>
    </xf>
    <xf numFmtId="0" fontId="70" fillId="7" borderId="0" xfId="0" applyFont="1" applyFill="1" applyBorder="1" applyAlignment="1" applyProtection="1">
      <alignment horizontal="left" vertical="center" wrapText="1" indent="1"/>
    </xf>
    <xf numFmtId="49" fontId="29" fillId="7" borderId="9" xfId="0" applyNumberFormat="1" applyFont="1" applyFill="1" applyBorder="1" applyAlignment="1">
      <alignment horizontal="left" vertical="center" wrapText="1"/>
    </xf>
    <xf numFmtId="0" fontId="29" fillId="7" borderId="9" xfId="0" applyNumberFormat="1" applyFont="1" applyFill="1" applyBorder="1" applyAlignment="1">
      <alignment horizontal="left" vertical="center" wrapText="1"/>
    </xf>
    <xf numFmtId="0" fontId="105" fillId="2" borderId="9" xfId="0" applyFont="1" applyFill="1" applyBorder="1" applyAlignment="1">
      <alignment horizontal="center" vertical="center" textRotation="255" wrapText="1"/>
    </xf>
    <xf numFmtId="0" fontId="70" fillId="2" borderId="9" xfId="0" applyFont="1" applyFill="1" applyBorder="1" applyAlignment="1">
      <alignment horizontal="center" vertical="center" textRotation="255" wrapText="1"/>
    </xf>
    <xf numFmtId="0" fontId="29" fillId="0" borderId="13" xfId="0" applyFont="1" applyFill="1" applyBorder="1" applyAlignment="1" applyProtection="1">
      <alignment horizontal="left" vertical="center" wrapText="1"/>
      <protection locked="0"/>
    </xf>
    <xf numFmtId="0" fontId="29" fillId="0" borderId="14" xfId="0" applyFont="1" applyFill="1" applyBorder="1" applyAlignment="1" applyProtection="1">
      <alignment horizontal="left" vertical="center" wrapText="1"/>
      <protection locked="0"/>
    </xf>
    <xf numFmtId="0" fontId="105" fillId="2" borderId="14" xfId="0" applyFont="1" applyFill="1" applyBorder="1" applyAlignment="1">
      <alignment horizontal="left" vertical="center" wrapText="1" indent="1"/>
    </xf>
    <xf numFmtId="0" fontId="29" fillId="2" borderId="13" xfId="0" applyFont="1" applyFill="1" applyBorder="1" applyAlignment="1">
      <alignment horizontal="center" vertical="center" textRotation="255" wrapText="1"/>
    </xf>
    <xf numFmtId="0" fontId="29" fillId="2" borderId="14" xfId="0" applyFont="1" applyFill="1" applyBorder="1" applyAlignment="1">
      <alignment horizontal="center" vertical="center" textRotation="255" wrapText="1"/>
    </xf>
    <xf numFmtId="0" fontId="29" fillId="0" borderId="1" xfId="0" applyFont="1" applyFill="1" applyBorder="1" applyAlignment="1" applyProtection="1">
      <alignment horizontal="left" vertical="center" wrapText="1"/>
      <protection locked="0"/>
    </xf>
    <xf numFmtId="0" fontId="70" fillId="6" borderId="12" xfId="0" applyFont="1" applyFill="1" applyBorder="1" applyAlignment="1">
      <alignment horizontal="center" vertical="center" textRotation="255" shrinkToFit="1"/>
    </xf>
    <xf numFmtId="0" fontId="70" fillId="6" borderId="5" xfId="0" applyFont="1" applyFill="1" applyBorder="1" applyAlignment="1">
      <alignment horizontal="center" vertical="center" textRotation="255" shrinkToFit="1"/>
    </xf>
    <xf numFmtId="0" fontId="70" fillId="6" borderId="8" xfId="0" applyFont="1" applyFill="1" applyBorder="1" applyAlignment="1">
      <alignment horizontal="center" vertical="center" textRotation="255" shrinkToFit="1"/>
    </xf>
    <xf numFmtId="0" fontId="70" fillId="2" borderId="1" xfId="0" applyFont="1" applyFill="1" applyBorder="1" applyAlignment="1">
      <alignment horizontal="center" vertical="center" wrapText="1"/>
    </xf>
    <xf numFmtId="0" fontId="70" fillId="2" borderId="2" xfId="0" applyFont="1" applyFill="1" applyBorder="1" applyAlignment="1">
      <alignment horizontal="center" vertical="center" wrapText="1"/>
    </xf>
    <xf numFmtId="0" fontId="70" fillId="2" borderId="17" xfId="0" applyFont="1" applyFill="1" applyBorder="1" applyAlignment="1">
      <alignment horizontal="center" vertical="center" wrapText="1"/>
    </xf>
    <xf numFmtId="0" fontId="70" fillId="0" borderId="1" xfId="0" applyFont="1" applyFill="1" applyBorder="1" applyAlignment="1" applyProtection="1">
      <alignment horizontal="left" vertical="center" wrapText="1"/>
      <protection locked="0"/>
    </xf>
    <xf numFmtId="0" fontId="70" fillId="0" borderId="2" xfId="0" applyFont="1" applyFill="1" applyBorder="1" applyAlignment="1" applyProtection="1">
      <alignment horizontal="left" vertical="center" wrapText="1"/>
      <protection locked="0"/>
    </xf>
    <xf numFmtId="0" fontId="70" fillId="0" borderId="17" xfId="0" applyFont="1" applyFill="1" applyBorder="1" applyAlignment="1" applyProtection="1">
      <alignment horizontal="left" vertical="center" wrapText="1"/>
      <protection locked="0"/>
    </xf>
    <xf numFmtId="0" fontId="70" fillId="0" borderId="1" xfId="0" applyFont="1" applyFill="1" applyBorder="1" applyAlignment="1" applyProtection="1">
      <alignment horizontal="left" vertical="top" wrapText="1"/>
      <protection locked="0"/>
    </xf>
    <xf numFmtId="0" fontId="70" fillId="0" borderId="2" xfId="0" applyFont="1" applyFill="1" applyBorder="1" applyAlignment="1" applyProtection="1">
      <alignment horizontal="left" vertical="top" wrapText="1"/>
      <protection locked="0"/>
    </xf>
    <xf numFmtId="0" fontId="70" fillId="0" borderId="17" xfId="0" applyFont="1" applyFill="1" applyBorder="1" applyAlignment="1" applyProtection="1">
      <alignment horizontal="left" vertical="top" wrapText="1"/>
      <protection locked="0"/>
    </xf>
    <xf numFmtId="0" fontId="3" fillId="2" borderId="9" xfId="0" applyFont="1" applyFill="1" applyBorder="1" applyAlignment="1">
      <alignment horizontal="center" vertical="center" wrapText="1"/>
    </xf>
    <xf numFmtId="0" fontId="70" fillId="0" borderId="170" xfId="0" applyFont="1" applyFill="1" applyBorder="1" applyAlignment="1" applyProtection="1">
      <alignment horizontal="left" vertical="center" shrinkToFit="1"/>
      <protection locked="0"/>
    </xf>
    <xf numFmtId="0" fontId="70" fillId="0" borderId="112" xfId="0" applyFont="1" applyFill="1" applyBorder="1" applyAlignment="1" applyProtection="1">
      <alignment horizontal="left" vertical="center" shrinkToFit="1"/>
      <protection locked="0"/>
    </xf>
    <xf numFmtId="0" fontId="70" fillId="0" borderId="8" xfId="0" applyFont="1" applyFill="1" applyBorder="1" applyAlignment="1" applyProtection="1">
      <alignment horizontal="left" vertical="center" shrinkToFit="1"/>
      <protection locked="0"/>
    </xf>
    <xf numFmtId="0" fontId="70" fillId="0" borderId="47" xfId="0" applyFont="1" applyFill="1" applyBorder="1" applyAlignment="1" applyProtection="1">
      <alignment horizontal="left" vertical="center" shrinkToFit="1"/>
      <protection locked="0"/>
    </xf>
    <xf numFmtId="0" fontId="70" fillId="0" borderId="9" xfId="0" applyFont="1" applyFill="1" applyBorder="1" applyAlignment="1" applyProtection="1">
      <alignment horizontal="center" vertical="center" wrapText="1"/>
      <protection locked="0"/>
    </xf>
    <xf numFmtId="193" fontId="70" fillId="0" borderId="9" xfId="0" applyNumberFormat="1" applyFont="1" applyFill="1" applyBorder="1" applyAlignment="1" applyProtection="1">
      <alignment horizontal="right" vertical="center" wrapText="1"/>
      <protection locked="0"/>
    </xf>
    <xf numFmtId="0" fontId="70" fillId="2" borderId="9" xfId="0" applyFont="1" applyFill="1" applyBorder="1" applyAlignment="1">
      <alignment horizontal="center" vertical="center" textRotation="255"/>
    </xf>
    <xf numFmtId="0" fontId="70" fillId="0" borderId="9" xfId="0" applyFont="1" applyFill="1" applyBorder="1" applyAlignment="1" applyProtection="1">
      <alignment horizontal="left" vertical="center" wrapText="1"/>
      <protection locked="0"/>
    </xf>
    <xf numFmtId="0" fontId="70" fillId="0" borderId="12" xfId="0" applyFont="1" applyFill="1" applyBorder="1" applyAlignment="1" applyProtection="1">
      <alignment horizontal="left" vertical="center" wrapText="1"/>
      <protection locked="0"/>
    </xf>
    <xf numFmtId="0" fontId="70" fillId="0" borderId="11" xfId="0" applyFont="1" applyFill="1" applyBorder="1" applyAlignment="1" applyProtection="1">
      <alignment horizontal="left" vertical="center" wrapText="1"/>
      <protection locked="0"/>
    </xf>
    <xf numFmtId="0" fontId="70" fillId="0" borderId="18" xfId="0" applyFont="1" applyFill="1" applyBorder="1" applyAlignment="1" applyProtection="1">
      <alignment horizontal="left" vertical="center" wrapText="1"/>
      <protection locked="0"/>
    </xf>
    <xf numFmtId="0" fontId="70" fillId="0" borderId="8" xfId="0" applyFont="1" applyFill="1" applyBorder="1" applyAlignment="1" applyProtection="1">
      <alignment horizontal="left" vertical="center" wrapText="1"/>
      <protection locked="0"/>
    </xf>
    <xf numFmtId="0" fontId="70" fillId="0" borderId="4" xfId="0" applyFont="1" applyFill="1" applyBorder="1" applyAlignment="1" applyProtection="1">
      <alignment horizontal="left" vertical="center" wrapText="1"/>
      <protection locked="0"/>
    </xf>
    <xf numFmtId="0" fontId="70" fillId="0" borderId="47" xfId="0" applyFont="1" applyFill="1" applyBorder="1" applyAlignment="1" applyProtection="1">
      <alignment horizontal="left" vertical="center" wrapText="1"/>
      <protection locked="0"/>
    </xf>
    <xf numFmtId="0" fontId="70" fillId="6" borderId="1" xfId="0" applyFont="1" applyFill="1" applyBorder="1" applyAlignment="1">
      <alignment horizontal="center" vertical="center"/>
    </xf>
    <xf numFmtId="0" fontId="101" fillId="6" borderId="9" xfId="0" applyFont="1" applyFill="1" applyBorder="1" applyAlignment="1" applyProtection="1">
      <alignment horizontal="center" vertical="center" wrapText="1"/>
    </xf>
    <xf numFmtId="0" fontId="105" fillId="7" borderId="1" xfId="0" applyFont="1" applyFill="1" applyBorder="1" applyAlignment="1" applyProtection="1">
      <alignment horizontal="left" vertical="center" wrapText="1"/>
    </xf>
    <xf numFmtId="0" fontId="105" fillId="7" borderId="2" xfId="0" applyFont="1" applyFill="1" applyBorder="1" applyAlignment="1" applyProtection="1">
      <alignment horizontal="left" vertical="center" wrapText="1"/>
    </xf>
    <xf numFmtId="0" fontId="105" fillId="7" borderId="17" xfId="0" applyFont="1" applyFill="1" applyBorder="1" applyAlignment="1" applyProtection="1">
      <alignment horizontal="left" vertical="center" wrapText="1"/>
    </xf>
    <xf numFmtId="0" fontId="105" fillId="6" borderId="9" xfId="0" applyFont="1" applyFill="1" applyBorder="1" applyAlignment="1" applyProtection="1">
      <alignment horizontal="left" vertical="center" wrapText="1"/>
    </xf>
    <xf numFmtId="0" fontId="70" fillId="6" borderId="1" xfId="0" applyFont="1" applyFill="1" applyBorder="1" applyAlignment="1" applyProtection="1">
      <alignment horizontal="left" vertical="center" wrapText="1"/>
    </xf>
    <xf numFmtId="0" fontId="70" fillId="6" borderId="17" xfId="0" applyFont="1" applyFill="1" applyBorder="1" applyAlignment="1" applyProtection="1">
      <alignment horizontal="left" vertical="center" wrapText="1"/>
    </xf>
    <xf numFmtId="0" fontId="105" fillId="2" borderId="9" xfId="0" applyFont="1" applyFill="1" applyBorder="1" applyAlignment="1" applyProtection="1">
      <alignment horizontal="left" vertical="center" wrapText="1"/>
    </xf>
    <xf numFmtId="0" fontId="70" fillId="7" borderId="9" xfId="0" applyFont="1" applyFill="1" applyBorder="1" applyAlignment="1" applyProtection="1">
      <alignment horizontal="left" vertical="center" wrapText="1"/>
    </xf>
    <xf numFmtId="0" fontId="105" fillId="2" borderId="163" xfId="0" applyFont="1" applyFill="1" applyBorder="1" applyAlignment="1" applyProtection="1">
      <alignment horizontal="left" vertical="center" wrapText="1"/>
    </xf>
    <xf numFmtId="0" fontId="70" fillId="7" borderId="1" xfId="0" applyFont="1" applyFill="1" applyBorder="1" applyAlignment="1" applyProtection="1">
      <alignment horizontal="left" vertical="center" wrapText="1"/>
    </xf>
    <xf numFmtId="0" fontId="70" fillId="7" borderId="17" xfId="0" applyFont="1" applyFill="1" applyBorder="1" applyAlignment="1" applyProtection="1">
      <alignment horizontal="left" vertical="center" wrapText="1"/>
    </xf>
    <xf numFmtId="0" fontId="81" fillId="0" borderId="4" xfId="0" applyFont="1" applyFill="1" applyBorder="1" applyAlignment="1" applyProtection="1">
      <alignment horizontal="left" vertical="top"/>
    </xf>
    <xf numFmtId="0" fontId="105" fillId="7" borderId="8" xfId="0" applyFont="1" applyFill="1" applyBorder="1" applyAlignment="1" applyProtection="1">
      <alignment horizontal="left" vertical="center" wrapText="1"/>
    </xf>
    <xf numFmtId="0" fontId="105" fillId="7" borderId="4" xfId="0" applyFont="1" applyFill="1" applyBorder="1" applyAlignment="1" applyProtection="1">
      <alignment horizontal="left" vertical="center" wrapText="1"/>
    </xf>
    <xf numFmtId="0" fontId="105" fillId="7" borderId="47" xfId="0" applyFont="1" applyFill="1" applyBorder="1" applyAlignment="1" applyProtection="1">
      <alignment horizontal="left" vertical="center" wrapText="1"/>
    </xf>
    <xf numFmtId="0" fontId="105" fillId="7" borderId="63" xfId="0" applyFont="1" applyFill="1" applyBorder="1" applyAlignment="1" applyProtection="1">
      <alignment horizontal="left" vertical="center" wrapText="1"/>
    </xf>
    <xf numFmtId="0" fontId="105" fillId="7" borderId="60" xfId="0" applyFont="1" applyFill="1" applyBorder="1" applyAlignment="1" applyProtection="1">
      <alignment horizontal="left" vertical="center" wrapText="1"/>
    </xf>
    <xf numFmtId="0" fontId="105" fillId="7" borderId="62" xfId="0" applyFont="1" applyFill="1" applyBorder="1" applyAlignment="1" applyProtection="1">
      <alignment horizontal="left" vertical="center" wrapText="1"/>
    </xf>
    <xf numFmtId="0" fontId="105" fillId="2" borderId="14" xfId="0" applyFont="1" applyFill="1" applyBorder="1" applyAlignment="1" applyProtection="1">
      <alignment horizontal="left" vertical="center" wrapText="1"/>
    </xf>
    <xf numFmtId="0" fontId="0" fillId="7" borderId="1" xfId="0" applyFill="1" applyBorder="1" applyAlignment="1" applyProtection="1">
      <alignment horizontal="left" vertical="center"/>
    </xf>
    <xf numFmtId="0" fontId="0" fillId="7" borderId="2" xfId="0" applyFill="1" applyBorder="1" applyAlignment="1" applyProtection="1">
      <alignment horizontal="left" vertical="center"/>
    </xf>
    <xf numFmtId="0" fontId="0" fillId="7" borderId="17" xfId="0" applyFill="1" applyBorder="1" applyAlignment="1" applyProtection="1">
      <alignment horizontal="left" vertical="center"/>
    </xf>
    <xf numFmtId="0" fontId="70" fillId="7" borderId="163" xfId="0" applyFont="1" applyFill="1" applyBorder="1" applyAlignment="1" applyProtection="1">
      <alignment horizontal="left" vertical="center" wrapText="1"/>
    </xf>
    <xf numFmtId="0" fontId="70" fillId="7" borderId="14" xfId="0" applyFont="1" applyFill="1" applyBorder="1" applyAlignment="1" applyProtection="1">
      <alignment horizontal="left" vertical="center" wrapText="1"/>
    </xf>
    <xf numFmtId="0" fontId="70" fillId="7" borderId="9" xfId="0" applyNumberFormat="1" applyFont="1" applyFill="1" applyBorder="1" applyAlignment="1" applyProtection="1">
      <alignment horizontal="left" vertical="center" wrapText="1"/>
    </xf>
    <xf numFmtId="0" fontId="70" fillId="6" borderId="1" xfId="0" applyFont="1" applyFill="1" applyBorder="1" applyAlignment="1">
      <alignment horizontal="left" vertical="center" wrapText="1"/>
    </xf>
    <xf numFmtId="0" fontId="70" fillId="6" borderId="2" xfId="0" applyFont="1" applyFill="1" applyBorder="1" applyAlignment="1">
      <alignment horizontal="left" vertical="center" wrapText="1"/>
    </xf>
    <xf numFmtId="0" fontId="70" fillId="6" borderId="17" xfId="0" applyFont="1" applyFill="1" applyBorder="1" applyAlignment="1">
      <alignment horizontal="left" vertical="center" wrapText="1"/>
    </xf>
    <xf numFmtId="0" fontId="29" fillId="2" borderId="9" xfId="0" applyFont="1" applyFill="1" applyBorder="1" applyAlignment="1">
      <alignment horizontal="center" vertical="center"/>
    </xf>
    <xf numFmtId="0" fontId="29" fillId="0" borderId="12" xfId="0" applyFont="1" applyFill="1" applyBorder="1" applyAlignment="1" applyProtection="1">
      <alignment horizontal="left" vertical="center" wrapText="1"/>
      <protection locked="0"/>
    </xf>
    <xf numFmtId="0" fontId="29" fillId="0" borderId="18" xfId="0" applyFont="1" applyFill="1" applyBorder="1" applyAlignment="1" applyProtection="1">
      <alignment horizontal="left" vertical="center" wrapText="1"/>
      <protection locked="0"/>
    </xf>
    <xf numFmtId="0" fontId="29" fillId="0" borderId="8" xfId="0" applyFont="1" applyFill="1" applyBorder="1" applyAlignment="1" applyProtection="1">
      <alignment horizontal="left" vertical="center" wrapText="1"/>
      <protection locked="0"/>
    </xf>
    <xf numFmtId="0" fontId="29" fillId="0" borderId="47" xfId="0" applyFont="1" applyFill="1" applyBorder="1" applyAlignment="1" applyProtection="1">
      <alignment horizontal="left" vertical="center" wrapText="1"/>
      <protection locked="0"/>
    </xf>
    <xf numFmtId="0" fontId="70" fillId="2" borderId="9" xfId="0" applyFont="1" applyFill="1" applyBorder="1" applyAlignment="1">
      <alignment horizontal="center" vertical="center"/>
    </xf>
    <xf numFmtId="0" fontId="70" fillId="0" borderId="9" xfId="0" applyFont="1" applyFill="1" applyBorder="1" applyAlignment="1" applyProtection="1">
      <alignment horizontal="center" vertical="center" shrinkToFit="1"/>
      <protection locked="0"/>
    </xf>
    <xf numFmtId="0" fontId="29" fillId="7" borderId="196" xfId="0" applyFont="1" applyFill="1" applyBorder="1" applyAlignment="1">
      <alignment horizontal="left" vertical="top" wrapText="1"/>
    </xf>
    <xf numFmtId="0" fontId="29" fillId="7" borderId="10" xfId="0" applyFont="1" applyFill="1" applyBorder="1" applyAlignment="1">
      <alignment horizontal="left" vertical="top" wrapText="1"/>
    </xf>
    <xf numFmtId="0" fontId="29" fillId="7" borderId="58" xfId="0" applyFont="1" applyFill="1" applyBorder="1" applyAlignment="1">
      <alignment horizontal="left" vertical="top" wrapText="1"/>
    </xf>
    <xf numFmtId="0" fontId="178" fillId="6" borderId="13" xfId="0" applyFont="1" applyFill="1" applyBorder="1" applyAlignment="1">
      <alignment horizontal="center" vertical="center" wrapText="1"/>
    </xf>
    <xf numFmtId="0" fontId="178" fillId="6" borderId="195" xfId="0" applyFont="1" applyFill="1" applyBorder="1" applyAlignment="1">
      <alignment horizontal="center" vertical="center" wrapText="1"/>
    </xf>
    <xf numFmtId="0" fontId="178" fillId="6" borderId="13" xfId="0" applyFont="1" applyFill="1" applyBorder="1" applyAlignment="1">
      <alignment horizontal="center" vertical="center"/>
    </xf>
    <xf numFmtId="0" fontId="178" fillId="6" borderId="195" xfId="0" applyFont="1" applyFill="1" applyBorder="1" applyAlignment="1">
      <alignment horizontal="center" vertical="center"/>
    </xf>
    <xf numFmtId="0" fontId="101" fillId="2" borderId="63" xfId="0" applyFont="1" applyFill="1" applyBorder="1" applyAlignment="1">
      <alignment horizontal="center" vertical="center"/>
    </xf>
    <xf numFmtId="0" fontId="101" fillId="2" borderId="60" xfId="0" applyFont="1" applyFill="1" applyBorder="1" applyAlignment="1">
      <alignment horizontal="center" vertical="center"/>
    </xf>
    <xf numFmtId="0" fontId="101" fillId="2" borderId="62" xfId="0" applyFont="1" applyFill="1" applyBorder="1" applyAlignment="1">
      <alignment horizontal="center" vertical="center"/>
    </xf>
    <xf numFmtId="0" fontId="178" fillId="6" borderId="12" xfId="0" applyFont="1" applyFill="1" applyBorder="1" applyAlignment="1">
      <alignment horizontal="center" vertical="center"/>
    </xf>
    <xf numFmtId="0" fontId="178" fillId="6" borderId="11" xfId="0" applyFont="1" applyFill="1" applyBorder="1" applyAlignment="1">
      <alignment horizontal="center" vertical="center"/>
    </xf>
    <xf numFmtId="0" fontId="178" fillId="6" borderId="18" xfId="0" applyFont="1" applyFill="1" applyBorder="1" applyAlignment="1">
      <alignment horizontal="center" vertical="center"/>
    </xf>
    <xf numFmtId="0" fontId="40" fillId="6" borderId="167" xfId="0" applyFont="1" applyFill="1" applyBorder="1" applyAlignment="1" applyProtection="1">
      <alignment horizontal="center" vertical="center"/>
    </xf>
    <xf numFmtId="0" fontId="40" fillId="6" borderId="81" xfId="0" applyFont="1" applyFill="1" applyBorder="1" applyAlignment="1" applyProtection="1">
      <alignment horizontal="center" vertical="center"/>
    </xf>
    <xf numFmtId="0" fontId="40" fillId="6" borderId="172" xfId="0" applyFont="1" applyFill="1" applyBorder="1" applyAlignment="1" applyProtection="1">
      <alignment horizontal="center" vertical="center"/>
    </xf>
    <xf numFmtId="0" fontId="40" fillId="7" borderId="167" xfId="0" applyFont="1" applyFill="1" applyBorder="1" applyAlignment="1" applyProtection="1">
      <alignment horizontal="center" vertical="center"/>
    </xf>
    <xf numFmtId="0" fontId="40" fillId="7" borderId="81" xfId="0" applyFont="1" applyFill="1" applyBorder="1" applyAlignment="1" applyProtection="1">
      <alignment horizontal="center" vertical="center"/>
    </xf>
    <xf numFmtId="0" fontId="40" fillId="7" borderId="172" xfId="0" applyFont="1" applyFill="1" applyBorder="1" applyAlignment="1" applyProtection="1">
      <alignment horizontal="center" vertical="center"/>
    </xf>
    <xf numFmtId="0" fontId="3" fillId="6" borderId="88" xfId="0" applyFont="1" applyFill="1" applyBorder="1" applyAlignment="1">
      <alignment horizontal="center" vertical="center" shrinkToFit="1"/>
    </xf>
    <xf numFmtId="0" fontId="3" fillId="6" borderId="25" xfId="0" applyFont="1" applyFill="1" applyBorder="1" applyAlignment="1">
      <alignment horizontal="center" vertical="center" shrinkToFit="1"/>
    </xf>
    <xf numFmtId="0" fontId="42" fillId="6" borderId="1" xfId="1" applyFont="1" applyFill="1" applyBorder="1" applyAlignment="1">
      <alignment horizontal="center" vertical="center"/>
    </xf>
    <xf numFmtId="0" fontId="42" fillId="6" borderId="2" xfId="1" applyFont="1" applyFill="1" applyBorder="1" applyAlignment="1">
      <alignment horizontal="center" vertical="center"/>
    </xf>
    <xf numFmtId="0" fontId="42" fillId="6" borderId="17" xfId="1" applyFont="1" applyFill="1" applyBorder="1" applyAlignment="1">
      <alignment horizontal="center" vertical="center"/>
    </xf>
    <xf numFmtId="0" fontId="96" fillId="0" borderId="0" xfId="1" applyFont="1" applyBorder="1" applyAlignment="1">
      <alignment horizontal="left" vertical="center"/>
    </xf>
    <xf numFmtId="0" fontId="3" fillId="6" borderId="9" xfId="0" applyFont="1" applyFill="1" applyBorder="1" applyAlignment="1">
      <alignment horizontal="center" vertical="center"/>
    </xf>
    <xf numFmtId="0" fontId="101" fillId="0" borderId="4" xfId="0" applyFont="1" applyBorder="1" applyAlignment="1">
      <alignment horizontal="left" vertical="top" wrapText="1" indent="1"/>
    </xf>
    <xf numFmtId="0" fontId="68" fillId="5" borderId="88" xfId="0" applyFont="1" applyFill="1" applyBorder="1" applyAlignment="1" applyProtection="1">
      <alignment horizontal="center" vertical="center"/>
      <protection locked="0"/>
    </xf>
    <xf numFmtId="0" fontId="68" fillId="5" borderId="25" xfId="0" applyFont="1" applyFill="1" applyBorder="1" applyAlignment="1" applyProtection="1">
      <alignment horizontal="center" vertical="center"/>
      <protection locked="0"/>
    </xf>
    <xf numFmtId="0" fontId="68" fillId="5" borderId="79" xfId="0" applyFont="1" applyFill="1" applyBorder="1" applyAlignment="1" applyProtection="1">
      <alignment horizontal="center" vertical="center"/>
      <protection locked="0"/>
    </xf>
    <xf numFmtId="0" fontId="68" fillId="5" borderId="20" xfId="0" applyFont="1" applyFill="1" applyBorder="1" applyAlignment="1" applyProtection="1">
      <alignment horizontal="center" vertical="center"/>
      <protection locked="0"/>
    </xf>
    <xf numFmtId="0" fontId="68" fillId="5" borderId="89" xfId="0" applyFont="1" applyFill="1" applyBorder="1" applyAlignment="1" applyProtection="1">
      <alignment horizontal="center" vertical="center"/>
      <protection locked="0"/>
    </xf>
    <xf numFmtId="0" fontId="68" fillId="5" borderId="22" xfId="0" applyFont="1" applyFill="1" applyBorder="1" applyAlignment="1" applyProtection="1">
      <alignment horizontal="center" vertical="center"/>
      <protection locked="0"/>
    </xf>
    <xf numFmtId="14" fontId="30" fillId="7" borderId="8" xfId="0" applyNumberFormat="1" applyFont="1" applyFill="1" applyBorder="1" applyAlignment="1" applyProtection="1">
      <alignment horizontal="center" vertical="center"/>
      <protection hidden="1"/>
    </xf>
    <xf numFmtId="14" fontId="30" fillId="7" borderId="4" xfId="0" applyNumberFormat="1" applyFont="1" applyFill="1" applyBorder="1" applyAlignment="1" applyProtection="1">
      <alignment horizontal="center" vertical="center"/>
      <protection hidden="1"/>
    </xf>
    <xf numFmtId="14" fontId="30" fillId="7" borderId="47" xfId="0" applyNumberFormat="1" applyFont="1" applyFill="1" applyBorder="1" applyAlignment="1" applyProtection="1">
      <alignment horizontal="center" vertical="center"/>
      <protection hidden="1"/>
    </xf>
    <xf numFmtId="14" fontId="30" fillId="0" borderId="1" xfId="0" applyNumberFormat="1" applyFont="1" applyFill="1" applyBorder="1" applyAlignment="1" applyProtection="1">
      <alignment horizontal="center" vertical="center"/>
      <protection locked="0"/>
    </xf>
    <xf numFmtId="14" fontId="30" fillId="0" borderId="2" xfId="0" applyNumberFormat="1" applyFont="1" applyFill="1" applyBorder="1" applyAlignment="1" applyProtection="1">
      <alignment horizontal="center" vertical="center"/>
      <protection locked="0"/>
    </xf>
    <xf numFmtId="14" fontId="30" fillId="0" borderId="17" xfId="0" applyNumberFormat="1" applyFont="1" applyFill="1" applyBorder="1" applyAlignment="1" applyProtection="1">
      <alignment horizontal="center" vertical="center"/>
      <protection locked="0"/>
    </xf>
    <xf numFmtId="0" fontId="30" fillId="7" borderId="1" xfId="0" applyFont="1" applyFill="1" applyBorder="1" applyAlignment="1" applyProtection="1">
      <alignment horizontal="center" vertical="center"/>
      <protection hidden="1"/>
    </xf>
    <xf numFmtId="0" fontId="30" fillId="7" borderId="2" xfId="0" applyFont="1" applyFill="1" applyBorder="1" applyAlignment="1" applyProtection="1">
      <alignment horizontal="center" vertical="center"/>
      <protection hidden="1"/>
    </xf>
    <xf numFmtId="0" fontId="30" fillId="7" borderId="17" xfId="0" applyFont="1" applyFill="1" applyBorder="1" applyAlignment="1" applyProtection="1">
      <alignment horizontal="center" vertical="center"/>
      <protection hidden="1"/>
    </xf>
    <xf numFmtId="0" fontId="43" fillId="2" borderId="9" xfId="0" applyFont="1" applyFill="1" applyBorder="1" applyAlignment="1">
      <alignment horizontal="left" vertical="center" wrapText="1"/>
    </xf>
    <xf numFmtId="0" fontId="29" fillId="2" borderId="9" xfId="0" applyFont="1" applyFill="1" applyBorder="1" applyAlignment="1">
      <alignment horizontal="left" vertical="center" wrapText="1"/>
    </xf>
    <xf numFmtId="14" fontId="30" fillId="7" borderId="1" xfId="0" applyNumberFormat="1" applyFont="1" applyFill="1" applyBorder="1" applyAlignment="1" applyProtection="1">
      <alignment horizontal="center" vertical="center"/>
      <protection hidden="1"/>
    </xf>
    <xf numFmtId="14" fontId="30" fillId="7" borderId="2" xfId="0" applyNumberFormat="1" applyFont="1" applyFill="1" applyBorder="1" applyAlignment="1" applyProtection="1">
      <alignment horizontal="center" vertical="center"/>
      <protection hidden="1"/>
    </xf>
    <xf numFmtId="14" fontId="30" fillId="7" borderId="17" xfId="0" applyNumberFormat="1" applyFont="1" applyFill="1" applyBorder="1" applyAlignment="1" applyProtection="1">
      <alignment horizontal="center" vertical="center"/>
      <protection hidden="1"/>
    </xf>
    <xf numFmtId="20" fontId="70" fillId="0" borderId="0" xfId="0" applyNumberFormat="1" applyFont="1" applyAlignment="1">
      <alignment horizontal="left" vertical="center"/>
    </xf>
    <xf numFmtId="0" fontId="19" fillId="0" borderId="11" xfId="0" applyFont="1" applyBorder="1" applyAlignment="1" applyProtection="1">
      <alignment horizontal="left" vertical="center"/>
    </xf>
    <xf numFmtId="0" fontId="21" fillId="2" borderId="1" xfId="1" applyFont="1" applyFill="1" applyBorder="1" applyAlignment="1" applyProtection="1">
      <alignment horizontal="center" vertical="center"/>
    </xf>
    <xf numFmtId="0" fontId="21" fillId="2" borderId="2" xfId="1" applyFont="1" applyFill="1" applyBorder="1" applyAlignment="1" applyProtection="1">
      <alignment horizontal="center" vertical="center"/>
    </xf>
    <xf numFmtId="0" fontId="21" fillId="2" borderId="17" xfId="1" applyFont="1" applyFill="1" applyBorder="1" applyAlignment="1" applyProtection="1">
      <alignment horizontal="center" vertical="center"/>
    </xf>
    <xf numFmtId="0" fontId="29" fillId="3" borderId="1" xfId="0" applyFont="1" applyFill="1" applyBorder="1" applyAlignment="1" applyProtection="1">
      <alignment horizontal="center" vertical="center"/>
      <protection hidden="1"/>
    </xf>
    <xf numFmtId="0" fontId="29" fillId="3" borderId="17" xfId="0" applyFont="1" applyFill="1" applyBorder="1" applyAlignment="1" applyProtection="1">
      <alignment horizontal="center" vertical="center"/>
      <protection hidden="1"/>
    </xf>
    <xf numFmtId="14" fontId="29" fillId="3" borderId="1" xfId="0" applyNumberFormat="1" applyFont="1" applyFill="1" applyBorder="1" applyAlignment="1" applyProtection="1">
      <alignment horizontal="center" vertical="center"/>
      <protection hidden="1"/>
    </xf>
    <xf numFmtId="14" fontId="29" fillId="3" borderId="2" xfId="0" applyNumberFormat="1" applyFont="1" applyFill="1" applyBorder="1" applyAlignment="1" applyProtection="1">
      <alignment horizontal="center" vertical="center"/>
      <protection hidden="1"/>
    </xf>
    <xf numFmtId="14" fontId="29" fillId="3" borderId="17" xfId="0" applyNumberFormat="1" applyFont="1" applyFill="1" applyBorder="1" applyAlignment="1" applyProtection="1">
      <alignment horizontal="center" vertical="center"/>
      <protection hidden="1"/>
    </xf>
    <xf numFmtId="14" fontId="29" fillId="0" borderId="1" xfId="0" applyNumberFormat="1" applyFont="1" applyBorder="1" applyAlignment="1" applyProtection="1">
      <alignment horizontal="center" vertical="center"/>
    </xf>
    <xf numFmtId="14" fontId="29" fillId="0" borderId="2" xfId="0" applyNumberFormat="1" applyFont="1" applyBorder="1" applyAlignment="1" applyProtection="1">
      <alignment horizontal="center" vertical="center"/>
    </xf>
    <xf numFmtId="14" fontId="29" fillId="0" borderId="17" xfId="0" applyNumberFormat="1" applyFont="1" applyBorder="1" applyAlignment="1" applyProtection="1">
      <alignment horizontal="center" vertical="center"/>
    </xf>
    <xf numFmtId="0" fontId="43" fillId="2" borderId="1" xfId="0" applyFont="1" applyFill="1" applyBorder="1" applyAlignment="1" applyProtection="1">
      <alignment horizontal="center" vertical="center"/>
    </xf>
    <xf numFmtId="0" fontId="43" fillId="2" borderId="2"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68" fillId="0" borderId="12" xfId="0" applyFont="1" applyBorder="1" applyAlignment="1" applyProtection="1">
      <alignment horizontal="center" vertical="center"/>
    </xf>
    <xf numFmtId="0" fontId="68" fillId="0" borderId="11" xfId="0" applyFont="1" applyBorder="1" applyAlignment="1" applyProtection="1">
      <alignment horizontal="center" vertical="center"/>
    </xf>
    <xf numFmtId="0" fontId="68" fillId="0" borderId="194" xfId="0" applyFont="1" applyBorder="1" applyAlignment="1" applyProtection="1">
      <alignment horizontal="center" vertical="center"/>
    </xf>
    <xf numFmtId="0" fontId="68" fillId="0" borderId="5" xfId="0" applyFont="1" applyBorder="1" applyAlignment="1" applyProtection="1">
      <alignment horizontal="center" vertical="center"/>
    </xf>
    <xf numFmtId="0" fontId="68" fillId="0" borderId="0" xfId="0" applyFont="1" applyBorder="1" applyAlignment="1" applyProtection="1">
      <alignment horizontal="center" vertical="center"/>
    </xf>
    <xf numFmtId="0" fontId="68" fillId="0" borderId="6" xfId="0" applyFont="1" applyBorder="1" applyAlignment="1" applyProtection="1">
      <alignment horizontal="center" vertical="center"/>
    </xf>
    <xf numFmtId="0" fontId="68" fillId="0" borderId="8" xfId="0" applyFont="1" applyBorder="1" applyAlignment="1" applyProtection="1">
      <alignment horizontal="center" vertical="center"/>
    </xf>
    <xf numFmtId="0" fontId="68" fillId="0" borderId="4" xfId="0" applyFont="1" applyBorder="1" applyAlignment="1" applyProtection="1">
      <alignment horizontal="center" vertical="center"/>
    </xf>
    <xf numFmtId="0" fontId="68" fillId="0" borderId="3" xfId="0" applyFont="1" applyBorder="1" applyAlignment="1" applyProtection="1">
      <alignment horizontal="center" vertical="center"/>
    </xf>
    <xf numFmtId="0" fontId="3" fillId="6" borderId="174" xfId="0" applyFont="1" applyFill="1" applyBorder="1" applyAlignment="1">
      <alignment horizontal="center" vertical="center"/>
    </xf>
    <xf numFmtId="0" fontId="107" fillId="0" borderId="4" xfId="1" applyFont="1" applyBorder="1" applyProtection="1">
      <alignment vertical="center"/>
    </xf>
    <xf numFmtId="0" fontId="70" fillId="6" borderId="13" xfId="0" applyFont="1" applyFill="1" applyBorder="1" applyAlignment="1">
      <alignment horizontal="center" vertical="center" wrapText="1"/>
    </xf>
    <xf numFmtId="0" fontId="70" fillId="6" borderId="10" xfId="0" applyFont="1" applyFill="1" applyBorder="1" applyAlignment="1">
      <alignment horizontal="center" vertical="center" wrapText="1"/>
    </xf>
    <xf numFmtId="0" fontId="70" fillId="6" borderId="58" xfId="0" applyFont="1" applyFill="1" applyBorder="1" applyAlignment="1">
      <alignment horizontal="center" vertical="center" wrapText="1"/>
    </xf>
    <xf numFmtId="0" fontId="40" fillId="6" borderId="5" xfId="0" applyFont="1" applyFill="1" applyBorder="1" applyAlignment="1">
      <alignment horizontal="center" vertical="center"/>
    </xf>
    <xf numFmtId="0" fontId="40" fillId="6" borderId="0" xfId="0" applyFont="1" applyFill="1" applyBorder="1" applyAlignment="1">
      <alignment horizontal="center" vertical="center"/>
    </xf>
    <xf numFmtId="0" fontId="40" fillId="6" borderId="19" xfId="0" applyFont="1" applyFill="1" applyBorder="1" applyAlignment="1">
      <alignment horizontal="center" vertical="center"/>
    </xf>
    <xf numFmtId="0" fontId="29" fillId="6" borderId="5" xfId="0" applyFont="1" applyFill="1" applyBorder="1" applyAlignment="1">
      <alignment horizontal="center" vertical="center"/>
    </xf>
    <xf numFmtId="0" fontId="29" fillId="6" borderId="0" xfId="0" applyFont="1" applyFill="1" applyBorder="1" applyAlignment="1">
      <alignment horizontal="center" vertical="center"/>
    </xf>
    <xf numFmtId="0" fontId="29" fillId="6" borderId="19" xfId="0" applyFont="1" applyFill="1" applyBorder="1" applyAlignment="1">
      <alignment horizontal="center" vertical="center"/>
    </xf>
    <xf numFmtId="0" fontId="156" fillId="6" borderId="234" xfId="0" applyFont="1" applyFill="1" applyBorder="1" applyAlignment="1">
      <alignment horizontal="center" vertical="top"/>
    </xf>
    <xf numFmtId="0" fontId="40" fillId="6" borderId="235" xfId="0" applyFont="1" applyFill="1" applyBorder="1" applyAlignment="1">
      <alignment horizontal="center" vertical="top"/>
    </xf>
    <xf numFmtId="0" fontId="40" fillId="6" borderId="236" xfId="0" applyFont="1" applyFill="1" applyBorder="1" applyAlignment="1">
      <alignment horizontal="center" vertical="top"/>
    </xf>
    <xf numFmtId="0" fontId="131" fillId="6" borderId="12" xfId="1" applyFont="1" applyFill="1" applyBorder="1" applyAlignment="1" applyProtection="1">
      <alignment horizontal="center" vertical="center" textRotation="255"/>
    </xf>
    <xf numFmtId="0" fontId="131" fillId="6" borderId="5" xfId="1" applyFont="1" applyFill="1" applyBorder="1" applyAlignment="1" applyProtection="1">
      <alignment horizontal="center" vertical="center" textRotation="255"/>
    </xf>
    <xf numFmtId="0" fontId="131" fillId="6" borderId="8" xfId="1" applyFont="1" applyFill="1" applyBorder="1" applyAlignment="1" applyProtection="1">
      <alignment horizontal="center" vertical="center" textRotation="255"/>
    </xf>
    <xf numFmtId="0" fontId="12" fillId="7" borderId="12" xfId="1" applyFont="1" applyFill="1" applyBorder="1" applyAlignment="1" applyProtection="1">
      <alignment horizontal="left" vertical="center" wrapText="1"/>
    </xf>
    <xf numFmtId="0" fontId="12" fillId="7" borderId="11" xfId="1" applyFont="1" applyFill="1" applyBorder="1" applyAlignment="1" applyProtection="1">
      <alignment horizontal="left" vertical="center" wrapText="1"/>
    </xf>
    <xf numFmtId="0" fontId="12" fillId="7" borderId="18" xfId="1" applyFont="1" applyFill="1" applyBorder="1" applyAlignment="1" applyProtection="1">
      <alignment horizontal="left" vertical="center" wrapText="1"/>
    </xf>
    <xf numFmtId="0" fontId="12" fillId="7" borderId="198" xfId="1" applyFont="1" applyFill="1" applyBorder="1" applyAlignment="1" applyProtection="1">
      <alignment horizontal="left" vertical="center" wrapText="1"/>
    </xf>
    <xf numFmtId="0" fontId="12" fillId="7" borderId="199" xfId="1" applyFont="1" applyFill="1" applyBorder="1" applyAlignment="1" applyProtection="1">
      <alignment horizontal="left" vertical="center" wrapText="1"/>
    </xf>
    <xf numFmtId="0" fontId="12" fillId="7" borderId="200" xfId="1" applyFont="1" applyFill="1" applyBorder="1" applyAlignment="1" applyProtection="1">
      <alignment horizontal="left" vertical="center" wrapText="1"/>
    </xf>
    <xf numFmtId="0" fontId="12" fillId="7" borderId="8" xfId="1" applyFont="1" applyFill="1" applyBorder="1" applyAlignment="1" applyProtection="1">
      <alignment horizontal="left" vertical="center" wrapText="1"/>
    </xf>
    <xf numFmtId="0" fontId="12" fillId="7" borderId="4" xfId="1" applyFont="1" applyFill="1" applyBorder="1" applyAlignment="1" applyProtection="1">
      <alignment horizontal="left" vertical="center" wrapText="1"/>
    </xf>
    <xf numFmtId="0" fontId="12" fillId="7" borderId="47" xfId="1" applyFont="1" applyFill="1" applyBorder="1" applyAlignment="1" applyProtection="1">
      <alignment horizontal="left" vertical="center" wrapText="1"/>
    </xf>
    <xf numFmtId="0" fontId="131" fillId="6" borderId="12" xfId="1" applyFont="1" applyFill="1" applyBorder="1" applyAlignment="1" applyProtection="1">
      <alignment horizontal="center" vertical="center" textRotation="255" shrinkToFit="1"/>
    </xf>
    <xf numFmtId="0" fontId="131" fillId="6" borderId="5" xfId="1" applyFont="1" applyFill="1" applyBorder="1" applyAlignment="1" applyProtection="1">
      <alignment horizontal="center" vertical="center" textRotation="255" shrinkToFit="1"/>
    </xf>
    <xf numFmtId="0" fontId="131" fillId="6" borderId="8" xfId="1" applyFont="1" applyFill="1" applyBorder="1" applyAlignment="1" applyProtection="1">
      <alignment horizontal="center" vertical="center" textRotation="255" shrinkToFit="1"/>
    </xf>
    <xf numFmtId="0" fontId="12" fillId="6" borderId="13" xfId="1" applyFont="1" applyFill="1" applyBorder="1" applyAlignment="1" applyProtection="1">
      <alignment horizontal="center" vertical="center" textRotation="255"/>
    </xf>
    <xf numFmtId="0" fontId="12" fillId="6" borderId="10" xfId="1" applyFont="1" applyFill="1" applyBorder="1" applyAlignment="1" applyProtection="1">
      <alignment horizontal="center" vertical="center" textRotation="255"/>
    </xf>
    <xf numFmtId="0" fontId="12" fillId="6" borderId="14" xfId="1" applyFont="1" applyFill="1" applyBorder="1" applyAlignment="1" applyProtection="1">
      <alignment horizontal="center" vertical="center" textRotation="255"/>
    </xf>
    <xf numFmtId="0" fontId="12" fillId="2" borderId="8" xfId="1" applyFont="1" applyFill="1" applyBorder="1" applyAlignment="1" applyProtection="1">
      <alignment horizontal="left" vertical="center" indent="1"/>
    </xf>
    <xf numFmtId="0" fontId="12" fillId="2" borderId="4" xfId="1" applyFont="1" applyFill="1" applyBorder="1" applyAlignment="1" applyProtection="1">
      <alignment horizontal="left" vertical="center" indent="1"/>
    </xf>
    <xf numFmtId="0" fontId="12" fillId="2" borderId="1" xfId="1" applyFont="1" applyFill="1" applyBorder="1" applyAlignment="1" applyProtection="1">
      <alignment horizontal="left" vertical="center" indent="1"/>
    </xf>
    <xf numFmtId="0" fontId="12" fillId="2" borderId="2" xfId="1" applyFont="1" applyFill="1" applyBorder="1" applyAlignment="1" applyProtection="1">
      <alignment horizontal="left" vertical="center" indent="1"/>
    </xf>
    <xf numFmtId="0" fontId="12" fillId="2" borderId="15" xfId="1" applyFont="1" applyFill="1" applyBorder="1" applyAlignment="1" applyProtection="1">
      <alignment horizontal="left" vertical="center"/>
    </xf>
    <xf numFmtId="0" fontId="12" fillId="2" borderId="16" xfId="1" applyFont="1" applyFill="1" applyBorder="1" applyAlignment="1" applyProtection="1">
      <alignment horizontal="left" vertical="center"/>
    </xf>
    <xf numFmtId="0" fontId="12" fillId="2" borderId="12" xfId="1" applyFont="1" applyFill="1" applyBorder="1" applyAlignment="1" applyProtection="1">
      <alignment horizontal="left" vertical="center" indent="1"/>
    </xf>
    <xf numFmtId="0" fontId="12" fillId="2" borderId="18" xfId="1" applyFont="1" applyFill="1" applyBorder="1" applyAlignment="1" applyProtection="1">
      <alignment horizontal="left" vertical="center" indent="1"/>
    </xf>
    <xf numFmtId="0" fontId="12" fillId="2" borderId="83" xfId="1" applyFont="1" applyFill="1" applyBorder="1" applyAlignment="1" applyProtection="1">
      <alignment horizontal="left" vertical="center" indent="1"/>
    </xf>
    <xf numFmtId="0" fontId="12" fillId="2" borderId="84" xfId="1" applyFont="1" applyFill="1" applyBorder="1" applyAlignment="1" applyProtection="1">
      <alignment horizontal="left" vertical="center" indent="1"/>
    </xf>
    <xf numFmtId="0" fontId="219" fillId="0" borderId="0" xfId="1" applyFont="1" applyAlignment="1" applyProtection="1">
      <alignment vertical="center" wrapText="1"/>
    </xf>
    <xf numFmtId="0" fontId="12" fillId="6" borderId="2" xfId="1" applyFont="1" applyFill="1" applyBorder="1" applyAlignment="1" applyProtection="1">
      <alignment horizontal="center" vertical="center" shrinkToFit="1"/>
    </xf>
    <xf numFmtId="0" fontId="56" fillId="0" borderId="0" xfId="1" applyFont="1" applyProtection="1">
      <alignment vertical="center"/>
    </xf>
    <xf numFmtId="0" fontId="107" fillId="0" borderId="0" xfId="1" applyFont="1" applyProtection="1">
      <alignment vertical="center"/>
    </xf>
    <xf numFmtId="0" fontId="13" fillId="6" borderId="1" xfId="1" applyFont="1" applyFill="1" applyBorder="1" applyAlignment="1" applyProtection="1">
      <alignment horizontal="center" vertical="center"/>
    </xf>
    <xf numFmtId="0" fontId="13" fillId="6" borderId="2" xfId="1" applyFont="1" applyFill="1" applyBorder="1" applyAlignment="1" applyProtection="1">
      <alignment horizontal="center" vertical="center"/>
    </xf>
    <xf numFmtId="0" fontId="12" fillId="6" borderId="12" xfId="1" applyFont="1" applyFill="1" applyBorder="1" applyAlignment="1" applyProtection="1">
      <alignment horizontal="center" vertical="center" textRotation="255"/>
    </xf>
    <xf numFmtId="0" fontId="12" fillId="6" borderId="11" xfId="1" applyFont="1" applyFill="1" applyBorder="1" applyAlignment="1" applyProtection="1">
      <alignment horizontal="center" vertical="center" textRotation="255"/>
    </xf>
    <xf numFmtId="0" fontId="12" fillId="6" borderId="5" xfId="1" applyFont="1" applyFill="1" applyBorder="1" applyAlignment="1" applyProtection="1">
      <alignment horizontal="center" vertical="center" textRotation="255"/>
    </xf>
    <xf numFmtId="0" fontId="12" fillId="6" borderId="0" xfId="1" applyFont="1" applyFill="1" applyAlignment="1" applyProtection="1">
      <alignment horizontal="center" vertical="center" textRotation="255"/>
    </xf>
    <xf numFmtId="0" fontId="12" fillId="6" borderId="8" xfId="1" applyFont="1" applyFill="1" applyBorder="1" applyAlignment="1" applyProtection="1">
      <alignment horizontal="center" vertical="center" textRotation="255"/>
    </xf>
    <xf numFmtId="0" fontId="12" fillId="6" borderId="4" xfId="1" applyFont="1" applyFill="1" applyBorder="1" applyAlignment="1" applyProtection="1">
      <alignment horizontal="center" vertical="center" textRotation="255"/>
    </xf>
    <xf numFmtId="0" fontId="136" fillId="0" borderId="0" xfId="1" applyFont="1" applyProtection="1">
      <alignment vertical="center"/>
    </xf>
    <xf numFmtId="0" fontId="10" fillId="0" borderId="4" xfId="1" applyFont="1" applyBorder="1" applyAlignment="1" applyProtection="1">
      <alignment horizontal="left" vertical="center"/>
    </xf>
    <xf numFmtId="0" fontId="42" fillId="2" borderId="72" xfId="1" applyFont="1" applyFill="1" applyBorder="1" applyAlignment="1" applyProtection="1">
      <alignment horizontal="center" vertical="center"/>
    </xf>
    <xf numFmtId="0" fontId="42" fillId="2" borderId="73" xfId="1" applyFont="1" applyFill="1" applyBorder="1" applyAlignment="1" applyProtection="1">
      <alignment horizontal="center" vertical="center"/>
    </xf>
    <xf numFmtId="192" fontId="215" fillId="6" borderId="23" xfId="1" applyNumberFormat="1" applyFont="1" applyFill="1" applyBorder="1" applyAlignment="1" applyProtection="1">
      <alignment horizontal="center" vertical="center" textRotation="255" shrinkToFit="1"/>
    </xf>
    <xf numFmtId="192" fontId="215" fillId="6" borderId="74" xfId="1" applyNumberFormat="1" applyFont="1" applyFill="1" applyBorder="1" applyAlignment="1" applyProtection="1">
      <alignment horizontal="center" vertical="center" textRotation="255" shrinkToFit="1"/>
    </xf>
    <xf numFmtId="192" fontId="215" fillId="6" borderId="75" xfId="1" applyNumberFormat="1" applyFont="1" applyFill="1" applyBorder="1" applyAlignment="1" applyProtection="1">
      <alignment horizontal="center" vertical="center" textRotation="255" shrinkToFit="1"/>
    </xf>
    <xf numFmtId="0" fontId="10" fillId="0" borderId="21" xfId="1" applyFont="1" applyBorder="1" applyAlignment="1" applyProtection="1">
      <alignment horizontal="left" vertical="center"/>
    </xf>
    <xf numFmtId="0" fontId="78" fillId="2" borderId="12" xfId="0" applyFont="1" applyFill="1" applyBorder="1" applyAlignment="1">
      <alignment horizontal="center" vertical="center"/>
    </xf>
    <xf numFmtId="0" fontId="0" fillId="0" borderId="11" xfId="0" applyBorder="1" applyAlignment="1">
      <alignment horizontal="center" vertical="center"/>
    </xf>
    <xf numFmtId="0" fontId="0" fillId="0" borderId="18" xfId="0" applyBorder="1" applyAlignment="1">
      <alignment horizontal="center" vertical="center"/>
    </xf>
    <xf numFmtId="0" fontId="22" fillId="2" borderId="64" xfId="0" applyFont="1" applyFill="1" applyBorder="1" applyAlignment="1">
      <alignment horizontal="center" vertical="center"/>
    </xf>
    <xf numFmtId="0" fontId="21" fillId="2" borderId="103" xfId="0" applyFont="1" applyFill="1" applyBorder="1" applyAlignment="1">
      <alignment vertical="center" wrapText="1"/>
    </xf>
    <xf numFmtId="0" fontId="0" fillId="0" borderId="45" xfId="0" applyBorder="1" applyAlignment="1">
      <alignment vertical="center"/>
    </xf>
    <xf numFmtId="0" fontId="0" fillId="0" borderId="104" xfId="0" applyBorder="1" applyAlignment="1">
      <alignment vertical="center"/>
    </xf>
    <xf numFmtId="0" fontId="0" fillId="0" borderId="5" xfId="0" applyBorder="1" applyAlignment="1">
      <alignment vertical="center"/>
    </xf>
    <xf numFmtId="0" fontId="0" fillId="0" borderId="0" xfId="0" applyBorder="1" applyAlignment="1">
      <alignment vertical="center"/>
    </xf>
    <xf numFmtId="0" fontId="0" fillId="0" borderId="19" xfId="0" applyBorder="1" applyAlignment="1">
      <alignment vertical="center"/>
    </xf>
    <xf numFmtId="0" fontId="0" fillId="0" borderId="8" xfId="0" applyBorder="1" applyAlignment="1">
      <alignment vertical="center"/>
    </xf>
    <xf numFmtId="0" fontId="0" fillId="0" borderId="4" xfId="0" applyBorder="1" applyAlignment="1">
      <alignment vertical="center"/>
    </xf>
    <xf numFmtId="0" fontId="0" fillId="0" borderId="47" xfId="0" applyBorder="1" applyAlignment="1">
      <alignment vertical="center"/>
    </xf>
    <xf numFmtId="14" fontId="22" fillId="10" borderId="14" xfId="0" applyNumberFormat="1" applyFont="1" applyFill="1" applyBorder="1" applyAlignment="1">
      <alignment horizontal="center" vertical="center"/>
    </xf>
    <xf numFmtId="14" fontId="22" fillId="3" borderId="9" xfId="0" applyNumberFormat="1" applyFont="1" applyFill="1" applyBorder="1" applyAlignment="1">
      <alignment horizontal="center" vertical="center"/>
    </xf>
    <xf numFmtId="14" fontId="22" fillId="10" borderId="9" xfId="0" applyNumberFormat="1" applyFont="1" applyFill="1" applyBorder="1" applyAlignment="1">
      <alignment horizontal="center" vertical="center"/>
    </xf>
    <xf numFmtId="0" fontId="125" fillId="0" borderId="0" xfId="1" applyFont="1" applyAlignment="1" applyProtection="1">
      <alignment horizontal="left" vertical="center"/>
    </xf>
    <xf numFmtId="0" fontId="125" fillId="0" borderId="0" xfId="1" applyFont="1" applyAlignment="1" applyProtection="1">
      <alignment horizontal="left" vertical="top" wrapText="1"/>
    </xf>
    <xf numFmtId="0" fontId="125" fillId="0" borderId="0" xfId="1" applyFont="1" applyAlignment="1" applyProtection="1">
      <alignment horizontal="left" vertical="center" wrapText="1"/>
    </xf>
    <xf numFmtId="0" fontId="143" fillId="0" borderId="0" xfId="1" applyFont="1">
      <alignment vertical="center"/>
    </xf>
    <xf numFmtId="0" fontId="125" fillId="0" borderId="0" xfId="1" applyFont="1" applyAlignment="1">
      <alignment horizontal="left" vertical="center"/>
    </xf>
    <xf numFmtId="0" fontId="70" fillId="0" borderId="0" xfId="1" applyFont="1" applyBorder="1" applyAlignment="1" applyProtection="1">
      <alignment horizontal="left" vertical="center" wrapText="1" indent="1"/>
    </xf>
    <xf numFmtId="0" fontId="29" fillId="0" borderId="208" xfId="1" applyFont="1" applyBorder="1" applyAlignment="1" applyProtection="1">
      <alignment horizontal="left" vertical="center" wrapText="1"/>
    </xf>
    <xf numFmtId="0" fontId="29" fillId="0" borderId="203" xfId="1" applyFont="1" applyBorder="1" applyAlignment="1" applyProtection="1">
      <alignment horizontal="left" vertical="center" wrapText="1"/>
    </xf>
    <xf numFmtId="0" fontId="29" fillId="0" borderId="203" xfId="0" applyFont="1" applyBorder="1" applyAlignment="1">
      <alignment horizontal="left" vertical="center" wrapText="1"/>
    </xf>
    <xf numFmtId="0" fontId="70" fillId="0" borderId="0" xfId="1" applyFont="1" applyBorder="1" applyAlignment="1" applyProtection="1">
      <alignment horizontal="left" vertical="top" wrapText="1" indent="1"/>
    </xf>
    <xf numFmtId="0" fontId="70" fillId="0" borderId="204" xfId="1" applyFont="1" applyBorder="1" applyAlignment="1" applyProtection="1">
      <alignment horizontal="left" vertical="center" wrapText="1"/>
    </xf>
    <xf numFmtId="0" fontId="70" fillId="0" borderId="205" xfId="1" applyFont="1" applyBorder="1" applyAlignment="1" applyProtection="1">
      <alignment horizontal="left" vertical="center" wrapText="1"/>
    </xf>
    <xf numFmtId="0" fontId="70" fillId="0" borderId="208" xfId="1" applyFont="1" applyBorder="1" applyAlignment="1" applyProtection="1">
      <alignment horizontal="left" vertical="center" wrapText="1"/>
    </xf>
    <xf numFmtId="0" fontId="70" fillId="0" borderId="203" xfId="0" applyFont="1" applyBorder="1" applyAlignment="1">
      <alignment horizontal="left" vertical="center" wrapText="1"/>
    </xf>
    <xf numFmtId="0" fontId="29" fillId="0" borderId="206" xfId="1" applyFont="1" applyBorder="1" applyAlignment="1" applyProtection="1">
      <alignment horizontal="left" vertical="center" wrapText="1"/>
    </xf>
    <xf numFmtId="0" fontId="29" fillId="0" borderId="207" xfId="1" applyFont="1" applyBorder="1" applyAlignment="1" applyProtection="1">
      <alignment horizontal="left" vertical="center" wrapText="1"/>
    </xf>
    <xf numFmtId="0" fontId="29" fillId="0" borderId="81" xfId="1" applyFont="1" applyBorder="1" applyAlignment="1" applyProtection="1">
      <alignment horizontal="left" vertical="center" wrapText="1"/>
    </xf>
    <xf numFmtId="0" fontId="29" fillId="0" borderId="209" xfId="1" applyFont="1" applyBorder="1" applyAlignment="1" applyProtection="1">
      <alignment horizontal="left" vertical="center" wrapText="1"/>
    </xf>
    <xf numFmtId="0" fontId="0" fillId="0" borderId="81" xfId="0" applyBorder="1" applyAlignment="1">
      <alignment horizontal="left" vertical="center" wrapText="1"/>
    </xf>
    <xf numFmtId="0" fontId="0" fillId="0" borderId="209" xfId="0" applyBorder="1" applyAlignment="1">
      <alignment horizontal="left" vertical="center" wrapText="1"/>
    </xf>
    <xf numFmtId="0" fontId="29" fillId="0" borderId="202" xfId="1" applyFont="1" applyBorder="1" applyAlignment="1" applyProtection="1">
      <alignment horizontal="left" vertical="center" wrapText="1"/>
    </xf>
    <xf numFmtId="0" fontId="118" fillId="0" borderId="0" xfId="1" applyFont="1" applyBorder="1" applyAlignment="1" applyProtection="1">
      <alignment vertical="center" wrapText="1"/>
    </xf>
    <xf numFmtId="0" fontId="23" fillId="0" borderId="12" xfId="1" applyFont="1" applyFill="1" applyBorder="1" applyAlignment="1" applyProtection="1">
      <alignment horizontal="left" vertical="center" wrapText="1"/>
      <protection locked="0"/>
    </xf>
    <xf numFmtId="0" fontId="23" fillId="0" borderId="11" xfId="1" applyFont="1" applyFill="1" applyBorder="1" applyAlignment="1" applyProtection="1">
      <alignment horizontal="left" vertical="center" wrapText="1"/>
      <protection locked="0"/>
    </xf>
    <xf numFmtId="0" fontId="23" fillId="0" borderId="18" xfId="1" applyFont="1" applyFill="1" applyBorder="1" applyAlignment="1" applyProtection="1">
      <alignment horizontal="left" vertical="center" wrapText="1"/>
      <protection locked="0"/>
    </xf>
    <xf numFmtId="180" fontId="23" fillId="3" borderId="1" xfId="1" applyNumberFormat="1" applyFont="1" applyFill="1" applyBorder="1" applyAlignment="1" applyProtection="1">
      <alignment horizontal="left" vertical="center" wrapText="1"/>
    </xf>
    <xf numFmtId="180" fontId="23" fillId="3" borderId="2" xfId="1" applyNumberFormat="1" applyFont="1" applyFill="1" applyBorder="1" applyAlignment="1" applyProtection="1">
      <alignment horizontal="left" vertical="center" wrapText="1"/>
    </xf>
    <xf numFmtId="180" fontId="23" fillId="3" borderId="17" xfId="1" applyNumberFormat="1" applyFont="1" applyFill="1" applyBorder="1" applyAlignment="1" applyProtection="1">
      <alignment horizontal="left" vertical="center" wrapText="1"/>
    </xf>
    <xf numFmtId="180" fontId="23" fillId="0" borderId="1" xfId="1" applyNumberFormat="1" applyFont="1" applyFill="1" applyBorder="1" applyAlignment="1" applyProtection="1">
      <alignment horizontal="left" vertical="center" shrinkToFit="1"/>
      <protection locked="0"/>
    </xf>
    <xf numFmtId="0" fontId="105" fillId="0" borderId="2" xfId="0" applyFont="1" applyBorder="1" applyAlignment="1" applyProtection="1">
      <alignment horizontal="left" vertical="center" shrinkToFit="1"/>
      <protection locked="0"/>
    </xf>
    <xf numFmtId="0" fontId="105" fillId="0" borderId="17" xfId="0" applyFont="1" applyBorder="1" applyAlignment="1" applyProtection="1">
      <alignment horizontal="left" vertical="center" shrinkToFit="1"/>
      <protection locked="0"/>
    </xf>
    <xf numFmtId="0" fontId="95" fillId="0" borderId="11" xfId="1" applyFont="1" applyFill="1" applyBorder="1" applyAlignment="1" applyProtection="1">
      <alignment horizontal="left" wrapText="1"/>
    </xf>
    <xf numFmtId="0" fontId="95" fillId="0" borderId="0" xfId="1" applyFont="1" applyFill="1" applyBorder="1" applyAlignment="1" applyProtection="1">
      <alignment horizontal="left" wrapText="1"/>
    </xf>
    <xf numFmtId="0" fontId="18" fillId="0" borderId="0" xfId="1" applyFont="1" applyFill="1" applyBorder="1" applyAlignment="1" applyProtection="1">
      <alignment horizontal="left" vertical="center" wrapText="1"/>
    </xf>
    <xf numFmtId="0" fontId="23" fillId="0" borderId="9" xfId="1" applyFont="1" applyBorder="1" applyAlignment="1" applyProtection="1">
      <alignment horizontal="center" vertical="center"/>
      <protection locked="0"/>
    </xf>
    <xf numFmtId="180" fontId="148" fillId="6" borderId="1" xfId="1" applyNumberFormat="1" applyFont="1" applyFill="1" applyBorder="1" applyAlignment="1" applyProtection="1">
      <alignment horizontal="left" vertical="center"/>
    </xf>
    <xf numFmtId="180" fontId="148" fillId="6" borderId="2" xfId="1" applyNumberFormat="1" applyFont="1" applyFill="1" applyBorder="1" applyAlignment="1" applyProtection="1">
      <alignment horizontal="left" vertical="center"/>
    </xf>
    <xf numFmtId="0" fontId="44" fillId="6" borderId="2" xfId="1" applyFont="1" applyFill="1" applyBorder="1" applyAlignment="1" applyProtection="1">
      <alignment horizontal="left" vertical="center" wrapText="1"/>
    </xf>
    <xf numFmtId="0" fontId="44" fillId="6" borderId="17" xfId="1" applyFont="1" applyFill="1" applyBorder="1" applyAlignment="1" applyProtection="1">
      <alignment horizontal="left" vertical="center" wrapText="1"/>
    </xf>
    <xf numFmtId="0" fontId="23" fillId="0" borderId="1" xfId="1" applyFont="1" applyBorder="1" applyAlignment="1" applyProtection="1">
      <alignment horizontal="left" vertical="center" wrapText="1"/>
      <protection locked="0"/>
    </xf>
    <xf numFmtId="0" fontId="34" fillId="0" borderId="0" xfId="1" applyFont="1" applyAlignment="1" applyProtection="1">
      <alignment horizontal="center" vertical="center"/>
    </xf>
    <xf numFmtId="0" fontId="95" fillId="2" borderId="9" xfId="1" applyFont="1" applyFill="1" applyBorder="1" applyAlignment="1" applyProtection="1">
      <alignment horizontal="center" vertical="center"/>
    </xf>
    <xf numFmtId="0" fontId="23" fillId="3" borderId="1" xfId="1" applyFont="1" applyFill="1" applyBorder="1" applyAlignment="1" applyProtection="1">
      <alignment horizontal="left" vertical="center" wrapText="1"/>
    </xf>
    <xf numFmtId="0" fontId="23" fillId="3" borderId="2" xfId="1" applyFont="1" applyFill="1" applyBorder="1" applyAlignment="1" applyProtection="1">
      <alignment horizontal="left" vertical="center" wrapText="1"/>
    </xf>
    <xf numFmtId="0" fontId="23" fillId="3" borderId="17" xfId="1" applyFont="1" applyFill="1" applyBorder="1" applyAlignment="1" applyProtection="1">
      <alignment horizontal="left" vertical="center" wrapText="1"/>
    </xf>
    <xf numFmtId="0" fontId="23" fillId="0" borderId="9" xfId="1" applyFont="1" applyBorder="1" applyAlignment="1" applyProtection="1">
      <alignment horizontal="center" vertical="center" wrapText="1"/>
      <protection locked="0"/>
    </xf>
    <xf numFmtId="0" fontId="23" fillId="3" borderId="9" xfId="1" applyFont="1" applyFill="1" applyBorder="1" applyAlignment="1" applyProtection="1">
      <alignment horizontal="left" vertical="center" wrapText="1"/>
    </xf>
    <xf numFmtId="0" fontId="95" fillId="3" borderId="1" xfId="1" applyFont="1" applyFill="1" applyBorder="1" applyAlignment="1" applyProtection="1">
      <alignment horizontal="center" vertical="center" wrapText="1"/>
    </xf>
    <xf numFmtId="0" fontId="95" fillId="3" borderId="17" xfId="1" applyFont="1" applyFill="1" applyBorder="1" applyAlignment="1" applyProtection="1">
      <alignment horizontal="center" vertical="center"/>
    </xf>
    <xf numFmtId="0" fontId="29" fillId="0" borderId="216" xfId="1" applyFont="1" applyBorder="1" applyAlignment="1" applyProtection="1">
      <alignment horizontal="left" vertical="center" wrapText="1"/>
    </xf>
    <xf numFmtId="0" fontId="29" fillId="0" borderId="217" xfId="1" applyFont="1" applyBorder="1" applyAlignment="1" applyProtection="1">
      <alignment horizontal="left" vertical="center" wrapText="1"/>
    </xf>
    <xf numFmtId="0" fontId="29" fillId="0" borderId="212" xfId="1" applyFont="1" applyBorder="1" applyAlignment="1" applyProtection="1">
      <alignment horizontal="left" vertical="center" wrapText="1"/>
    </xf>
    <xf numFmtId="0" fontId="29" fillId="0" borderId="213" xfId="1" applyFont="1" applyBorder="1" applyAlignment="1" applyProtection="1">
      <alignment horizontal="left" vertical="center" wrapText="1"/>
    </xf>
    <xf numFmtId="0" fontId="29" fillId="0" borderId="214" xfId="1" applyFont="1" applyBorder="1" applyAlignment="1" applyProtection="1">
      <alignment horizontal="left" vertical="center" wrapText="1"/>
    </xf>
    <xf numFmtId="0" fontId="29" fillId="0" borderId="215" xfId="0" applyFont="1" applyBorder="1" applyAlignment="1">
      <alignment horizontal="left" vertical="center" wrapText="1"/>
    </xf>
    <xf numFmtId="0" fontId="29" fillId="0" borderId="210" xfId="1" applyFont="1" applyBorder="1" applyAlignment="1" applyProtection="1">
      <alignment horizontal="left" vertical="center" wrapText="1"/>
    </xf>
    <xf numFmtId="0" fontId="29" fillId="0" borderId="211" xfId="0" applyFont="1" applyBorder="1" applyAlignment="1">
      <alignment horizontal="left" vertical="center" wrapText="1"/>
    </xf>
    <xf numFmtId="0" fontId="23" fillId="0" borderId="1" xfId="1" applyFont="1" applyFill="1" applyBorder="1" applyAlignment="1" applyProtection="1">
      <alignment horizontal="left" vertical="center" wrapText="1"/>
      <protection locked="0"/>
    </xf>
    <xf numFmtId="0" fontId="23" fillId="0" borderId="2" xfId="1" applyFont="1" applyFill="1" applyBorder="1" applyAlignment="1" applyProtection="1">
      <alignment horizontal="left" vertical="center" wrapText="1"/>
      <protection locked="0"/>
    </xf>
    <xf numFmtId="0" fontId="23" fillId="0" borderId="17" xfId="1" applyFont="1" applyFill="1" applyBorder="1" applyAlignment="1" applyProtection="1">
      <alignment horizontal="left" vertical="center" wrapText="1"/>
      <protection locked="0"/>
    </xf>
    <xf numFmtId="0" fontId="53" fillId="6" borderId="2" xfId="1" applyFont="1" applyFill="1" applyBorder="1" applyAlignment="1" applyProtection="1">
      <alignment horizontal="left" wrapText="1" indent="1"/>
    </xf>
    <xf numFmtId="0" fontId="53" fillId="6" borderId="17" xfId="1" applyFont="1" applyFill="1" applyBorder="1" applyAlignment="1" applyProtection="1">
      <alignment horizontal="left" wrapText="1" indent="1"/>
    </xf>
    <xf numFmtId="0" fontId="148" fillId="6" borderId="1" xfId="1" applyFont="1" applyFill="1" applyBorder="1" applyAlignment="1" applyProtection="1">
      <alignment horizontal="left" vertical="center"/>
    </xf>
    <xf numFmtId="0" fontId="148" fillId="6" borderId="2" xfId="1" applyFont="1" applyFill="1" applyBorder="1" applyAlignment="1" applyProtection="1">
      <alignment horizontal="left" vertical="center"/>
    </xf>
    <xf numFmtId="180" fontId="174" fillId="6" borderId="2" xfId="1" applyNumberFormat="1" applyFont="1" applyFill="1" applyBorder="1" applyAlignment="1" applyProtection="1">
      <alignment horizontal="left" shrinkToFit="1"/>
    </xf>
    <xf numFmtId="180" fontId="22" fillId="6" borderId="2" xfId="1" applyNumberFormat="1" applyFont="1" applyFill="1" applyBorder="1" applyAlignment="1" applyProtection="1">
      <alignment horizontal="left" shrinkToFit="1"/>
    </xf>
    <xf numFmtId="180" fontId="22" fillId="6" borderId="17" xfId="1" applyNumberFormat="1" applyFont="1" applyFill="1" applyBorder="1" applyAlignment="1" applyProtection="1">
      <alignment horizontal="left" shrinkToFit="1"/>
    </xf>
    <xf numFmtId="0" fontId="23" fillId="2" borderId="9" xfId="1" applyFont="1" applyFill="1" applyBorder="1" applyAlignment="1" applyProtection="1">
      <alignment horizontal="left" vertical="center"/>
    </xf>
    <xf numFmtId="0" fontId="233" fillId="0" borderId="1" xfId="20" applyFont="1" applyBorder="1" applyAlignment="1" applyProtection="1">
      <alignment horizontal="left" vertical="center"/>
      <protection locked="0"/>
    </xf>
    <xf numFmtId="0" fontId="12" fillId="0" borderId="2" xfId="1" applyFont="1" applyBorder="1" applyAlignment="1" applyProtection="1">
      <alignment horizontal="left" vertical="center"/>
      <protection locked="0"/>
    </xf>
    <xf numFmtId="0" fontId="12" fillId="0" borderId="17" xfId="1" applyFont="1" applyBorder="1" applyAlignment="1" applyProtection="1">
      <alignment horizontal="left" vertical="center"/>
      <protection locked="0"/>
    </xf>
    <xf numFmtId="0" fontId="0" fillId="0" borderId="0" xfId="0" applyProtection="1">
      <alignment vertical="center"/>
      <protection locked="0"/>
    </xf>
    <xf numFmtId="0" fontId="23" fillId="2" borderId="17" xfId="1" applyFont="1" applyFill="1" applyBorder="1" applyAlignment="1" applyProtection="1">
      <alignment horizontal="left" vertical="center" wrapText="1"/>
      <protection locked="0"/>
    </xf>
    <xf numFmtId="0" fontId="23" fillId="2" borderId="9" xfId="1" applyFont="1" applyFill="1" applyBorder="1" applyAlignment="1" applyProtection="1">
      <alignment horizontal="left" vertical="center" wrapText="1"/>
      <protection locked="0"/>
    </xf>
    <xf numFmtId="0" fontId="95" fillId="2" borderId="1" xfId="1" applyFont="1" applyFill="1" applyBorder="1" applyAlignment="1" applyProtection="1">
      <alignment horizontal="left" vertical="center" wrapText="1"/>
    </xf>
    <xf numFmtId="0" fontId="95" fillId="2" borderId="2" xfId="1" applyFont="1" applyFill="1" applyBorder="1" applyAlignment="1" applyProtection="1">
      <alignment horizontal="left" vertical="center" wrapText="1"/>
    </xf>
    <xf numFmtId="0" fontId="95" fillId="2" borderId="17" xfId="1" applyFont="1" applyFill="1" applyBorder="1" applyAlignment="1" applyProtection="1">
      <alignment horizontal="left" vertical="center" wrapText="1"/>
    </xf>
    <xf numFmtId="0" fontId="23" fillId="0" borderId="1" xfId="1" applyFont="1" applyBorder="1" applyAlignment="1" applyProtection="1">
      <alignment horizontal="center" vertical="center" wrapText="1" shrinkToFit="1"/>
      <protection locked="0"/>
    </xf>
    <xf numFmtId="0" fontId="23" fillId="0" borderId="2" xfId="1" applyFont="1" applyBorder="1" applyAlignment="1" applyProtection="1">
      <alignment horizontal="center" vertical="center" wrapText="1" shrinkToFit="1"/>
      <protection locked="0"/>
    </xf>
    <xf numFmtId="0" fontId="23" fillId="0" borderId="17" xfId="1" applyFont="1" applyBorder="1" applyAlignment="1" applyProtection="1">
      <alignment horizontal="center" vertical="center" wrapText="1" shrinkToFit="1"/>
      <protection locked="0"/>
    </xf>
    <xf numFmtId="14" fontId="23" fillId="0" borderId="1" xfId="1" applyNumberFormat="1" applyFont="1" applyBorder="1" applyAlignment="1" applyProtection="1">
      <alignment horizontal="center" vertical="center"/>
      <protection locked="0"/>
    </xf>
    <xf numFmtId="14" fontId="23" fillId="0" borderId="2" xfId="1" applyNumberFormat="1" applyFont="1" applyBorder="1" applyAlignment="1" applyProtection="1">
      <alignment horizontal="center" vertical="center"/>
      <protection locked="0"/>
    </xf>
    <xf numFmtId="14" fontId="23" fillId="0" borderId="17" xfId="1" applyNumberFormat="1" applyFont="1" applyBorder="1" applyAlignment="1" applyProtection="1">
      <alignment horizontal="center" vertical="center"/>
      <protection locked="0"/>
    </xf>
    <xf numFmtId="0" fontId="23" fillId="0" borderId="1" xfId="1" applyFont="1" applyBorder="1" applyAlignment="1" applyProtection="1">
      <alignment horizontal="center" vertical="center"/>
      <protection locked="0"/>
    </xf>
    <xf numFmtId="0" fontId="23" fillId="0" borderId="2" xfId="1" applyFont="1" applyBorder="1" applyAlignment="1" applyProtection="1">
      <alignment horizontal="center" vertical="center"/>
      <protection locked="0"/>
    </xf>
    <xf numFmtId="0" fontId="23" fillId="0" borderId="17" xfId="1" applyFont="1" applyBorder="1" applyAlignment="1" applyProtection="1">
      <alignment horizontal="center" vertical="center"/>
      <protection locked="0"/>
    </xf>
    <xf numFmtId="200" fontId="150" fillId="3" borderId="1" xfId="11" applyNumberFormat="1" applyFont="1" applyFill="1" applyBorder="1" applyAlignment="1" applyProtection="1">
      <alignment horizontal="center" vertical="center"/>
    </xf>
    <xf numFmtId="200" fontId="150" fillId="3" borderId="2" xfId="11" applyNumberFormat="1" applyFont="1" applyFill="1" applyBorder="1" applyAlignment="1" applyProtection="1">
      <alignment horizontal="center" vertical="center"/>
    </xf>
    <xf numFmtId="200" fontId="150" fillId="3" borderId="17" xfId="11" applyNumberFormat="1" applyFont="1" applyFill="1" applyBorder="1" applyAlignment="1" applyProtection="1">
      <alignment horizontal="center" vertical="center"/>
    </xf>
    <xf numFmtId="200" fontId="149" fillId="0" borderId="1" xfId="11" applyNumberFormat="1" applyFont="1" applyBorder="1" applyAlignment="1" applyProtection="1">
      <alignment horizontal="center" vertical="center"/>
      <protection locked="0"/>
    </xf>
    <xf numFmtId="200" fontId="149" fillId="0" borderId="17" xfId="11" applyNumberFormat="1" applyFont="1" applyBorder="1" applyAlignment="1" applyProtection="1">
      <alignment horizontal="center" vertical="center"/>
      <protection locked="0"/>
    </xf>
    <xf numFmtId="0" fontId="125" fillId="0" borderId="0" xfId="1" applyFont="1">
      <alignment vertical="center"/>
    </xf>
    <xf numFmtId="0" fontId="125" fillId="0" borderId="0" xfId="1" applyFont="1" applyAlignment="1">
      <alignment vertical="center" wrapText="1"/>
    </xf>
    <xf numFmtId="0" fontId="125" fillId="0" borderId="0" xfId="1" applyFont="1" applyAlignment="1">
      <alignment horizontal="left" vertical="center" wrapText="1"/>
    </xf>
    <xf numFmtId="0" fontId="21" fillId="2" borderId="103" xfId="0" applyFont="1" applyFill="1" applyBorder="1" applyAlignment="1">
      <alignment horizontal="left" vertical="center" wrapText="1"/>
    </xf>
    <xf numFmtId="0" fontId="21" fillId="2" borderId="104" xfId="0" applyFont="1" applyFill="1" applyBorder="1" applyAlignment="1">
      <alignment horizontal="left" vertical="center" wrapText="1"/>
    </xf>
    <xf numFmtId="0" fontId="21" fillId="2" borderId="5" xfId="0" applyFont="1" applyFill="1" applyBorder="1" applyAlignment="1">
      <alignment horizontal="left" vertical="center" wrapText="1"/>
    </xf>
    <xf numFmtId="0" fontId="21" fillId="2" borderId="19" xfId="0" applyFont="1" applyFill="1" applyBorder="1" applyAlignment="1">
      <alignment horizontal="left" vertical="center" wrapText="1"/>
    </xf>
    <xf numFmtId="0" fontId="21" fillId="2" borderId="8" xfId="0" applyFont="1" applyFill="1" applyBorder="1" applyAlignment="1">
      <alignment horizontal="left" vertical="center" wrapText="1"/>
    </xf>
    <xf numFmtId="0" fontId="21" fillId="2" borderId="47" xfId="0" applyFont="1" applyFill="1" applyBorder="1" applyAlignment="1">
      <alignment horizontal="left" vertical="center" wrapText="1"/>
    </xf>
    <xf numFmtId="0" fontId="78" fillId="2" borderId="83" xfId="0" applyFont="1" applyFill="1" applyBorder="1" applyAlignment="1">
      <alignment horizontal="left" vertical="center" wrapText="1"/>
    </xf>
    <xf numFmtId="0" fontId="78" fillId="2" borderId="232" xfId="0" applyFont="1" applyFill="1" applyBorder="1" applyAlignment="1">
      <alignment horizontal="left" vertical="center" wrapText="1"/>
    </xf>
    <xf numFmtId="14" fontId="203" fillId="10" borderId="14" xfId="0" applyNumberFormat="1" applyFont="1" applyFill="1" applyBorder="1" applyAlignment="1">
      <alignment horizontal="center" vertical="center"/>
    </xf>
    <xf numFmtId="0" fontId="29" fillId="0" borderId="0" xfId="1" applyFont="1" applyAlignment="1" applyProtection="1">
      <alignment horizontal="left" vertical="center" wrapText="1" indent="1"/>
    </xf>
    <xf numFmtId="0" fontId="29" fillId="0" borderId="0" xfId="1" applyFont="1" applyAlignment="1" applyProtection="1">
      <alignment horizontal="left" vertical="center" indent="1"/>
    </xf>
    <xf numFmtId="0" fontId="104" fillId="6" borderId="2" xfId="1" applyFont="1" applyFill="1" applyBorder="1" applyAlignment="1" applyProtection="1">
      <alignment horizontal="center" vertical="center" wrapText="1"/>
    </xf>
    <xf numFmtId="0" fontId="95" fillId="3" borderId="1" xfId="1" applyFont="1" applyFill="1" applyBorder="1" applyAlignment="1" applyProtection="1">
      <alignment horizontal="left" vertical="center" wrapText="1"/>
    </xf>
    <xf numFmtId="0" fontId="95" fillId="3" borderId="2" xfId="1" applyFont="1" applyFill="1" applyBorder="1" applyAlignment="1" applyProtection="1">
      <alignment horizontal="left" vertical="center" wrapText="1"/>
    </xf>
    <xf numFmtId="0" fontId="95" fillId="3" borderId="17" xfId="1" applyFont="1" applyFill="1" applyBorder="1" applyAlignment="1" applyProtection="1">
      <alignment horizontal="left" vertical="center" wrapText="1"/>
    </xf>
    <xf numFmtId="0" fontId="95" fillId="2" borderId="9" xfId="1" applyFont="1" applyFill="1" applyBorder="1" applyAlignment="1" applyProtection="1">
      <alignment horizontal="center" vertical="center" wrapText="1" shrinkToFit="1"/>
    </xf>
    <xf numFmtId="0" fontId="60" fillId="3" borderId="9" xfId="1" applyFont="1" applyFill="1" applyBorder="1" applyAlignment="1" applyProtection="1">
      <alignment horizontal="center" vertical="center" wrapText="1"/>
    </xf>
    <xf numFmtId="0" fontId="95" fillId="2" borderId="1" xfId="1" applyFont="1" applyFill="1" applyBorder="1" applyAlignment="1" applyProtection="1">
      <alignment horizontal="center" vertical="center"/>
    </xf>
    <xf numFmtId="0" fontId="95" fillId="2" borderId="17" xfId="1" applyFont="1" applyFill="1" applyBorder="1" applyAlignment="1" applyProtection="1">
      <alignment horizontal="center" vertical="center"/>
    </xf>
    <xf numFmtId="14" fontId="148" fillId="0" borderId="1" xfId="1" applyNumberFormat="1" applyFont="1" applyFill="1" applyBorder="1" applyAlignment="1" applyProtection="1">
      <alignment horizontal="center" vertical="center" wrapText="1"/>
      <protection locked="0"/>
    </xf>
    <xf numFmtId="14" fontId="148" fillId="0" borderId="17" xfId="1" applyNumberFormat="1" applyFont="1" applyFill="1" applyBorder="1" applyAlignment="1" applyProtection="1">
      <alignment horizontal="center" vertical="center" wrapText="1"/>
      <protection locked="0"/>
    </xf>
    <xf numFmtId="0" fontId="23" fillId="0" borderId="2" xfId="1" applyFont="1" applyBorder="1" applyAlignment="1" applyProtection="1">
      <alignment horizontal="left" vertical="center" wrapText="1"/>
      <protection locked="0"/>
    </xf>
    <xf numFmtId="0" fontId="23" fillId="0" borderId="17" xfId="1" applyFont="1" applyBorder="1" applyAlignment="1" applyProtection="1">
      <alignment horizontal="left" vertical="center" wrapText="1"/>
      <protection locked="0"/>
    </xf>
    <xf numFmtId="0" fontId="23" fillId="0" borderId="2" xfId="1" applyFont="1" applyBorder="1" applyAlignment="1" applyProtection="1">
      <alignment horizontal="left" vertical="center"/>
      <protection locked="0"/>
    </xf>
    <xf numFmtId="0" fontId="23" fillId="0" borderId="17" xfId="1" applyFont="1" applyBorder="1" applyAlignment="1" applyProtection="1">
      <alignment horizontal="left" vertical="center"/>
      <protection locked="0"/>
    </xf>
    <xf numFmtId="0" fontId="143" fillId="0" borderId="0" xfId="1" applyFont="1" applyAlignment="1">
      <alignment horizontal="left" vertical="center"/>
    </xf>
    <xf numFmtId="0" fontId="21" fillId="2" borderId="45" xfId="0" applyFont="1" applyFill="1" applyBorder="1" applyAlignment="1">
      <alignment horizontal="left" vertical="center" wrapText="1"/>
    </xf>
    <xf numFmtId="0" fontId="21" fillId="2" borderId="0" xfId="0" applyFont="1" applyFill="1" applyBorder="1" applyAlignment="1">
      <alignment horizontal="left" vertical="center" wrapText="1"/>
    </xf>
    <xf numFmtId="0" fontId="21" fillId="2" borderId="4" xfId="0" applyFont="1" applyFill="1" applyBorder="1" applyAlignment="1">
      <alignment horizontal="left" vertical="center" wrapText="1"/>
    </xf>
    <xf numFmtId="0" fontId="78" fillId="2" borderId="83" xfId="0" applyFont="1" applyFill="1" applyBorder="1" applyAlignment="1">
      <alignment horizontal="center" vertical="center"/>
    </xf>
    <xf numFmtId="0" fontId="78" fillId="2" borderId="84" xfId="0" applyFont="1" applyFill="1" applyBorder="1" applyAlignment="1">
      <alignment horizontal="center" vertical="center"/>
    </xf>
    <xf numFmtId="0" fontId="29" fillId="0" borderId="0" xfId="1" applyFont="1" applyAlignment="1" applyProtection="1">
      <alignment horizontal="left" vertical="center" wrapText="1" indent="3"/>
    </xf>
    <xf numFmtId="0" fontId="29" fillId="0" borderId="0" xfId="1" applyFont="1" applyAlignment="1" applyProtection="1">
      <alignment horizontal="left" vertical="center" indent="3"/>
    </xf>
    <xf numFmtId="0" fontId="23" fillId="0" borderId="1" xfId="1" applyFont="1" applyFill="1" applyBorder="1" applyAlignment="1" applyProtection="1">
      <alignment vertical="center" wrapText="1"/>
      <protection locked="0"/>
    </xf>
    <xf numFmtId="0" fontId="0" fillId="0" borderId="17" xfId="0" applyBorder="1" applyAlignment="1" applyProtection="1">
      <alignment vertical="center" wrapText="1"/>
      <protection locked="0"/>
    </xf>
    <xf numFmtId="0" fontId="23" fillId="0" borderId="1" xfId="1" applyFont="1" applyFill="1" applyBorder="1" applyAlignment="1" applyProtection="1">
      <alignment horizontal="left" vertical="center" shrinkToFit="1"/>
      <protection locked="0"/>
    </xf>
    <xf numFmtId="14" fontId="23" fillId="0" borderId="1" xfId="1" applyNumberFormat="1" applyFont="1" applyBorder="1" applyAlignment="1" applyProtection="1">
      <alignment horizontal="left" vertical="center"/>
      <protection locked="0"/>
    </xf>
    <xf numFmtId="14" fontId="23" fillId="0" borderId="2" xfId="1" applyNumberFormat="1" applyFont="1" applyBorder="1" applyAlignment="1" applyProtection="1">
      <alignment horizontal="left" vertical="center"/>
      <protection locked="0"/>
    </xf>
    <xf numFmtId="14" fontId="23" fillId="0" borderId="17" xfId="1" applyNumberFormat="1" applyFont="1" applyBorder="1" applyAlignment="1" applyProtection="1">
      <alignment horizontal="left" vertical="center"/>
      <protection locked="0"/>
    </xf>
    <xf numFmtId="0" fontId="23" fillId="0" borderId="1" xfId="1" applyFont="1" applyBorder="1" applyAlignment="1" applyProtection="1">
      <alignment vertical="center" wrapText="1"/>
      <protection locked="0"/>
    </xf>
    <xf numFmtId="200" fontId="0" fillId="0" borderId="2" xfId="0" applyNumberFormat="1" applyBorder="1" applyAlignment="1" applyProtection="1">
      <alignment horizontal="center" vertical="center"/>
    </xf>
    <xf numFmtId="200" fontId="0" fillId="0" borderId="17" xfId="0" applyNumberFormat="1" applyBorder="1" applyAlignment="1" applyProtection="1">
      <alignment horizontal="center" vertical="center"/>
    </xf>
    <xf numFmtId="200" fontId="0" fillId="0" borderId="17" xfId="0" applyNumberFormat="1" applyBorder="1" applyAlignment="1" applyProtection="1">
      <alignment horizontal="center" vertical="center"/>
      <protection locked="0"/>
    </xf>
    <xf numFmtId="0" fontId="104" fillId="0" borderId="1" xfId="0" applyFont="1" applyBorder="1" applyAlignment="1" applyProtection="1">
      <alignment vertical="center"/>
      <protection locked="0"/>
    </xf>
    <xf numFmtId="0" fontId="0" fillId="0" borderId="2" xfId="0" applyBorder="1" applyAlignment="1" applyProtection="1">
      <alignment vertical="center"/>
      <protection locked="0"/>
    </xf>
    <xf numFmtId="0" fontId="0" fillId="0" borderId="17" xfId="0" applyBorder="1" applyAlignment="1" applyProtection="1">
      <alignment vertical="center"/>
      <protection locked="0"/>
    </xf>
    <xf numFmtId="0" fontId="104" fillId="0" borderId="1" xfId="0" applyFont="1" applyBorder="1" applyProtection="1">
      <alignment vertical="center"/>
      <protection locked="0"/>
    </xf>
    <xf numFmtId="0" fontId="104" fillId="0" borderId="2" xfId="0" applyFont="1" applyBorder="1" applyProtection="1">
      <alignment vertical="center"/>
      <protection locked="0"/>
    </xf>
    <xf numFmtId="0" fontId="104" fillId="0" borderId="17" xfId="0" applyFont="1" applyBorder="1" applyProtection="1">
      <alignment vertical="center"/>
      <protection locked="0"/>
    </xf>
    <xf numFmtId="0" fontId="50" fillId="0" borderId="0" xfId="1" applyFont="1" applyProtection="1">
      <alignment vertical="center"/>
    </xf>
    <xf numFmtId="0" fontId="143" fillId="0" borderId="0" xfId="1" applyFont="1" applyProtection="1">
      <alignment vertical="center"/>
    </xf>
    <xf numFmtId="0" fontId="118" fillId="0" borderId="0" xfId="1" applyFont="1" applyAlignment="1" applyProtection="1">
      <alignment horizontal="left" vertical="top" wrapText="1"/>
    </xf>
    <xf numFmtId="0" fontId="118" fillId="0" borderId="0" xfId="1" applyFont="1" applyAlignment="1" applyProtection="1">
      <alignment horizontal="left" vertical="top"/>
    </xf>
    <xf numFmtId="0" fontId="118" fillId="0" borderId="0" xfId="1" applyFont="1" applyAlignment="1" applyProtection="1">
      <alignment horizontal="left" vertical="center"/>
    </xf>
    <xf numFmtId="0" fontId="79" fillId="2" borderId="1" xfId="0" applyFont="1" applyFill="1" applyBorder="1" applyAlignment="1" applyProtection="1">
      <alignment horizontal="center" vertical="center"/>
    </xf>
    <xf numFmtId="0" fontId="79" fillId="2" borderId="2" xfId="0" applyFont="1" applyFill="1" applyBorder="1" applyAlignment="1" applyProtection="1">
      <alignment horizontal="center" vertical="center"/>
    </xf>
    <xf numFmtId="0" fontId="79" fillId="2" borderId="17" xfId="0" applyFont="1" applyFill="1" applyBorder="1" applyAlignment="1" applyProtection="1">
      <alignment horizontal="center" vertical="center"/>
    </xf>
    <xf numFmtId="0" fontId="104" fillId="0" borderId="1" xfId="0" applyFont="1" applyBorder="1" applyAlignment="1" applyProtection="1">
      <alignment vertical="center" wrapText="1"/>
      <protection locked="0"/>
    </xf>
    <xf numFmtId="0" fontId="26" fillId="0" borderId="0" xfId="1" applyFont="1">
      <alignment vertical="center"/>
    </xf>
    <xf numFmtId="0" fontId="10" fillId="0" borderId="0" xfId="1" applyFont="1">
      <alignment vertical="center"/>
    </xf>
    <xf numFmtId="0" fontId="124" fillId="0" borderId="0" xfId="1" applyFont="1">
      <alignment vertical="center"/>
    </xf>
    <xf numFmtId="0" fontId="107" fillId="0" borderId="0" xfId="1" applyFont="1">
      <alignment vertical="center"/>
    </xf>
    <xf numFmtId="0" fontId="78" fillId="2" borderId="83" xfId="0" applyFont="1" applyFill="1" applyBorder="1" applyAlignment="1" applyProtection="1">
      <alignment horizontal="center" vertical="center" wrapText="1"/>
    </xf>
    <xf numFmtId="0" fontId="78" fillId="2" borderId="84" xfId="0" applyFont="1" applyFill="1" applyBorder="1" applyAlignment="1" applyProtection="1">
      <alignment horizontal="center" vertical="center" wrapText="1"/>
    </xf>
    <xf numFmtId="0" fontId="23" fillId="2" borderId="64" xfId="0" applyFont="1" applyFill="1" applyBorder="1" applyAlignment="1" applyProtection="1">
      <alignment horizontal="center" vertical="center"/>
    </xf>
    <xf numFmtId="0" fontId="21" fillId="2" borderId="103" xfId="0" applyFont="1" applyFill="1" applyBorder="1" applyAlignment="1" applyProtection="1">
      <alignment horizontal="left" vertical="center" wrapText="1"/>
    </xf>
    <xf numFmtId="0" fontId="21" fillId="2" borderId="45" xfId="0" applyFont="1" applyFill="1" applyBorder="1" applyAlignment="1" applyProtection="1">
      <alignment horizontal="left" vertical="center" wrapText="1"/>
    </xf>
    <xf numFmtId="0" fontId="21" fillId="2" borderId="5" xfId="0" applyFont="1" applyFill="1" applyBorder="1" applyAlignment="1" applyProtection="1">
      <alignment horizontal="left" vertical="center" wrapText="1"/>
    </xf>
    <xf numFmtId="0" fontId="21" fillId="2" borderId="0" xfId="0" applyFont="1" applyFill="1" applyBorder="1" applyAlignment="1" applyProtection="1">
      <alignment horizontal="left" vertical="center" wrapText="1"/>
    </xf>
    <xf numFmtId="0" fontId="21" fillId="2" borderId="8"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4" fontId="23" fillId="10" borderId="14" xfId="0" applyNumberFormat="1" applyFont="1" applyFill="1" applyBorder="1" applyAlignment="1" applyProtection="1">
      <alignment horizontal="center" vertical="center"/>
    </xf>
    <xf numFmtId="14" fontId="23" fillId="3" borderId="9" xfId="0" applyNumberFormat="1" applyFont="1" applyFill="1" applyBorder="1" applyAlignment="1" applyProtection="1">
      <alignment horizontal="center" vertical="center"/>
    </xf>
    <xf numFmtId="14" fontId="23" fillId="10" borderId="9" xfId="0" applyNumberFormat="1" applyFont="1" applyFill="1" applyBorder="1" applyAlignment="1" applyProtection="1">
      <alignment horizontal="center" vertical="center"/>
    </xf>
    <xf numFmtId="0" fontId="22" fillId="2" borderId="64" xfId="0" applyFont="1" applyFill="1" applyBorder="1" applyAlignment="1" applyProtection="1">
      <alignment horizontal="center" vertical="center"/>
    </xf>
    <xf numFmtId="0" fontId="49" fillId="8" borderId="9" xfId="0" applyFont="1" applyFill="1" applyBorder="1" applyAlignment="1" applyProtection="1">
      <alignment horizontal="center" vertical="center" wrapText="1"/>
    </xf>
    <xf numFmtId="0" fontId="49" fillId="0" borderId="9" xfId="0" applyFont="1" applyBorder="1" applyAlignment="1" applyProtection="1">
      <alignment horizontal="justify" vertical="center" wrapText="1"/>
      <protection locked="0"/>
    </xf>
    <xf numFmtId="0" fontId="49" fillId="8" borderId="1" xfId="0" applyFont="1" applyFill="1" applyBorder="1" applyAlignment="1" applyProtection="1">
      <alignment horizontal="center" vertical="center" wrapText="1"/>
    </xf>
    <xf numFmtId="0" fontId="49" fillId="8" borderId="17" xfId="0" applyFont="1" applyFill="1" applyBorder="1" applyAlignment="1" applyProtection="1">
      <alignment horizontal="center" vertical="center" wrapText="1"/>
    </xf>
    <xf numFmtId="0" fontId="49" fillId="0" borderId="12" xfId="0" applyFont="1" applyBorder="1" applyAlignment="1" applyProtection="1">
      <alignment horizontal="left" vertical="center" wrapText="1"/>
      <protection locked="0"/>
    </xf>
    <xf numFmtId="0" fontId="49" fillId="0" borderId="11" xfId="0" applyFont="1" applyBorder="1" applyAlignment="1" applyProtection="1">
      <alignment horizontal="left" vertical="center" wrapText="1"/>
      <protection locked="0"/>
    </xf>
    <xf numFmtId="0" fontId="49" fillId="0" borderId="18" xfId="0" applyFont="1" applyBorder="1" applyAlignment="1" applyProtection="1">
      <alignment horizontal="left" vertical="center" wrapText="1"/>
      <protection locked="0"/>
    </xf>
    <xf numFmtId="0" fontId="49" fillId="0" borderId="9" xfId="0" applyFont="1" applyBorder="1" applyAlignment="1" applyProtection="1">
      <alignment horizontal="left" vertical="center" wrapText="1"/>
      <protection locked="0"/>
    </xf>
    <xf numFmtId="0" fontId="49" fillId="0" borderId="1" xfId="0" applyFont="1" applyBorder="1" applyAlignment="1" applyProtection="1">
      <alignment horizontal="right" vertical="center" wrapText="1"/>
      <protection locked="0"/>
    </xf>
    <xf numFmtId="0" fontId="49" fillId="0" borderId="2" xfId="0" applyFont="1" applyBorder="1" applyAlignment="1" applyProtection="1">
      <alignment horizontal="right" vertical="center" wrapText="1"/>
      <protection locked="0"/>
    </xf>
    <xf numFmtId="0" fontId="49" fillId="0" borderId="0" xfId="0" applyFont="1" applyAlignment="1" applyProtection="1">
      <alignment horizontal="right" vertical="center" wrapText="1"/>
      <protection locked="0"/>
    </xf>
    <xf numFmtId="0" fontId="49" fillId="0" borderId="4" xfId="0" applyFont="1" applyBorder="1" applyAlignment="1" applyProtection="1">
      <alignment horizontal="right" vertical="center" wrapText="1"/>
      <protection locked="0"/>
    </xf>
    <xf numFmtId="0" fontId="52" fillId="0" borderId="0" xfId="0" applyFont="1" applyAlignment="1">
      <alignment horizontal="justify" vertical="center"/>
    </xf>
    <xf numFmtId="0" fontId="57" fillId="0" borderId="0" xfId="0" applyFont="1" applyAlignment="1">
      <alignment horizontal="justify" vertical="center"/>
    </xf>
    <xf numFmtId="0" fontId="49" fillId="8" borderId="9" xfId="0" applyFont="1" applyFill="1" applyBorder="1" applyAlignment="1" applyProtection="1">
      <alignment horizontal="center" vertical="center" textRotation="255" wrapText="1"/>
    </xf>
    <xf numFmtId="0" fontId="49" fillId="0" borderId="1" xfId="0" applyFont="1" applyBorder="1" applyAlignment="1" applyProtection="1">
      <alignment horizontal="left" vertical="center" wrapText="1"/>
      <protection locked="0"/>
    </xf>
    <xf numFmtId="0" fontId="49" fillId="0" borderId="2" xfId="0" applyFont="1" applyBorder="1" applyAlignment="1" applyProtection="1">
      <alignment horizontal="left" vertical="center" wrapText="1"/>
      <protection locked="0"/>
    </xf>
    <xf numFmtId="0" fontId="49" fillId="0" borderId="17" xfId="0" applyFont="1" applyBorder="1" applyAlignment="1" applyProtection="1">
      <alignment horizontal="left" vertical="center" wrapText="1"/>
      <protection locked="0"/>
    </xf>
    <xf numFmtId="0" fontId="49" fillId="0" borderId="11" xfId="0" applyFont="1" applyBorder="1" applyAlignment="1" applyProtection="1">
      <alignment horizontal="right" vertical="center" wrapText="1"/>
      <protection locked="0"/>
    </xf>
    <xf numFmtId="0" fontId="94" fillId="0" borderId="9" xfId="18" applyFont="1" applyBorder="1" applyAlignment="1" applyProtection="1">
      <alignment vertical="center" wrapText="1"/>
    </xf>
    <xf numFmtId="0" fontId="94" fillId="0" borderId="14" xfId="18" applyFont="1" applyBorder="1" applyAlignment="1" applyProtection="1">
      <alignment vertical="center" wrapText="1"/>
    </xf>
    <xf numFmtId="0" fontId="94" fillId="0" borderId="179" xfId="18" applyFont="1" applyBorder="1" applyAlignment="1" applyProtection="1">
      <alignment vertical="center" wrapText="1"/>
    </xf>
    <xf numFmtId="0" fontId="88" fillId="0" borderId="0" xfId="18" applyFont="1" applyAlignment="1">
      <alignment horizontal="left" vertical="center" wrapText="1"/>
    </xf>
    <xf numFmtId="0" fontId="27" fillId="0" borderId="0" xfId="18" applyFont="1" applyAlignment="1">
      <alignment horizontal="left" vertical="center" wrapText="1"/>
    </xf>
    <xf numFmtId="0" fontId="83" fillId="0" borderId="0" xfId="18" applyFont="1" applyAlignment="1">
      <alignment horizontal="left" vertical="center" wrapText="1"/>
    </xf>
    <xf numFmtId="0" fontId="94" fillId="0" borderId="9" xfId="18" applyFont="1" applyBorder="1" applyAlignment="1" applyProtection="1">
      <alignment horizontal="left" vertical="center" wrapText="1"/>
    </xf>
    <xf numFmtId="0" fontId="111" fillId="0" borderId="9" xfId="0" applyFont="1" applyBorder="1" applyAlignment="1" applyProtection="1">
      <alignment horizontal="left" vertical="center" wrapText="1"/>
    </xf>
    <xf numFmtId="0" fontId="94" fillId="0" borderId="174" xfId="18" applyFont="1" applyBorder="1" applyAlignment="1" applyProtection="1">
      <alignment horizontal="left" vertical="center" wrapText="1"/>
    </xf>
    <xf numFmtId="0" fontId="111" fillId="0" borderId="174" xfId="0" applyFont="1" applyBorder="1" applyAlignment="1" applyProtection="1">
      <alignment horizontal="left" vertical="center" wrapText="1"/>
    </xf>
    <xf numFmtId="0" fontId="94" fillId="2" borderId="174" xfId="18" applyFont="1" applyFill="1" applyBorder="1" applyAlignment="1" applyProtection="1">
      <alignment horizontal="left" vertical="center" wrapText="1"/>
    </xf>
    <xf numFmtId="0" fontId="111" fillId="2" borderId="174" xfId="0" applyFont="1" applyFill="1" applyBorder="1" applyAlignment="1" applyProtection="1">
      <alignment horizontal="left" vertical="center" wrapText="1"/>
    </xf>
    <xf numFmtId="0" fontId="90" fillId="0" borderId="9" xfId="18" applyFont="1" applyBorder="1" applyAlignment="1" applyProtection="1">
      <alignment horizontal="left" vertical="center" wrapText="1"/>
    </xf>
    <xf numFmtId="0" fontId="90" fillId="0" borderId="31" xfId="18" applyFont="1" applyBorder="1" applyAlignment="1" applyProtection="1">
      <alignment horizontal="left" vertical="center" wrapText="1"/>
    </xf>
    <xf numFmtId="0" fontId="94" fillId="0" borderId="14" xfId="18" applyFont="1" applyBorder="1" applyAlignment="1" applyProtection="1">
      <alignment horizontal="left" vertical="center" wrapText="1"/>
    </xf>
    <xf numFmtId="0" fontId="94" fillId="0" borderId="179" xfId="18" applyFont="1" applyBorder="1" applyAlignment="1" applyProtection="1">
      <alignment horizontal="left" vertical="center" wrapText="1"/>
    </xf>
    <xf numFmtId="0" fontId="94" fillId="0" borderId="14" xfId="18" applyFont="1" applyBorder="1" applyAlignment="1" applyProtection="1">
      <alignment horizontal="left" vertical="center" shrinkToFit="1"/>
    </xf>
    <xf numFmtId="0" fontId="94" fillId="0" borderId="179" xfId="18" applyFont="1" applyBorder="1" applyAlignment="1" applyProtection="1">
      <alignment horizontal="left" vertical="center" shrinkToFit="1"/>
    </xf>
    <xf numFmtId="0" fontId="94" fillId="0" borderId="9" xfId="18" applyFont="1" applyBorder="1" applyAlignment="1" applyProtection="1">
      <alignment horizontal="center" vertical="center" shrinkToFit="1"/>
    </xf>
    <xf numFmtId="0" fontId="94" fillId="0" borderId="14" xfId="18" applyFont="1" applyBorder="1" applyAlignment="1" applyProtection="1">
      <alignment horizontal="center" vertical="center" wrapText="1"/>
    </xf>
    <xf numFmtId="0" fontId="94" fillId="0" borderId="179" xfId="18" applyFont="1" applyBorder="1" applyAlignment="1" applyProtection="1">
      <alignment horizontal="center" vertical="center" wrapText="1"/>
    </xf>
    <xf numFmtId="0" fontId="90" fillId="0" borderId="14" xfId="18" applyFont="1" applyBorder="1" applyAlignment="1" applyProtection="1">
      <alignment horizontal="center" vertical="center" wrapText="1"/>
    </xf>
    <xf numFmtId="0" fontId="90" fillId="0" borderId="179" xfId="18" applyFont="1" applyBorder="1" applyAlignment="1" applyProtection="1">
      <alignment horizontal="center" vertical="center" wrapText="1"/>
    </xf>
    <xf numFmtId="0" fontId="90" fillId="0" borderId="9" xfId="18" applyFont="1" applyBorder="1" applyAlignment="1" applyProtection="1">
      <alignment horizontal="left" vertical="center" shrinkToFit="1"/>
    </xf>
    <xf numFmtId="0" fontId="94" fillId="0" borderId="9" xfId="18" applyFont="1" applyBorder="1" applyAlignment="1" applyProtection="1">
      <alignment horizontal="center" vertical="center" wrapText="1"/>
    </xf>
    <xf numFmtId="0" fontId="128" fillId="0" borderId="9" xfId="0" applyFont="1" applyBorder="1" applyAlignment="1">
      <alignment horizontal="center" vertical="center" wrapText="1"/>
    </xf>
    <xf numFmtId="0" fontId="90" fillId="0" borderId="9" xfId="18" applyFont="1" applyBorder="1" applyAlignment="1" applyProtection="1">
      <alignment horizontal="center" vertical="center" wrapText="1"/>
    </xf>
    <xf numFmtId="0" fontId="123" fillId="0" borderId="9" xfId="0" applyFont="1" applyBorder="1" applyAlignment="1">
      <alignment horizontal="center" vertical="center" wrapText="1"/>
    </xf>
    <xf numFmtId="0" fontId="27" fillId="0" borderId="0" xfId="18" applyFont="1" applyAlignment="1">
      <alignment horizontal="left" wrapText="1" indent="1"/>
    </xf>
    <xf numFmtId="0" fontId="94" fillId="0" borderId="182" xfId="18" applyFont="1" applyBorder="1" applyAlignment="1">
      <alignment horizontal="left" vertical="center" wrapText="1"/>
    </xf>
    <xf numFmtId="0" fontId="94" fillId="0" borderId="181" xfId="18" applyFont="1" applyBorder="1" applyAlignment="1">
      <alignment horizontal="left" vertical="center" wrapText="1"/>
    </xf>
    <xf numFmtId="0" fontId="111" fillId="0" borderId="181" xfId="0" applyFont="1" applyBorder="1" applyAlignment="1">
      <alignment horizontal="left" vertical="center" wrapText="1"/>
    </xf>
    <xf numFmtId="0" fontId="94" fillId="0" borderId="163" xfId="18" applyFont="1" applyBorder="1" applyAlignment="1">
      <alignment horizontal="left" vertical="center" wrapText="1"/>
    </xf>
    <xf numFmtId="0" fontId="111" fillId="0" borderId="163" xfId="0" applyFont="1" applyBorder="1" applyAlignment="1">
      <alignment horizontal="left" vertical="center" wrapText="1"/>
    </xf>
    <xf numFmtId="0" fontId="94" fillId="2" borderId="9" xfId="18" applyFont="1" applyFill="1" applyBorder="1" applyAlignment="1" applyProtection="1">
      <alignment horizontal="left" vertical="center" wrapText="1"/>
    </xf>
    <xf numFmtId="0" fontId="94" fillId="2" borderId="31" xfId="18" applyFont="1" applyFill="1" applyBorder="1" applyAlignment="1" applyProtection="1">
      <alignment horizontal="left" vertical="center" wrapText="1"/>
    </xf>
    <xf numFmtId="0" fontId="128" fillId="2" borderId="9" xfId="0" applyFont="1" applyFill="1" applyBorder="1" applyAlignment="1" applyProtection="1">
      <alignment horizontal="left" vertical="center" wrapText="1"/>
    </xf>
    <xf numFmtId="0" fontId="128" fillId="2" borderId="31" xfId="0" applyFont="1" applyFill="1" applyBorder="1" applyAlignment="1" applyProtection="1">
      <alignment horizontal="left" vertical="center" wrapText="1"/>
    </xf>
    <xf numFmtId="0" fontId="128" fillId="2" borderId="13" xfId="0" applyFont="1" applyFill="1" applyBorder="1" applyAlignment="1" applyProtection="1">
      <alignment horizontal="left" vertical="center" wrapText="1"/>
    </xf>
    <xf numFmtId="0" fontId="128" fillId="2" borderId="180" xfId="0" applyFont="1" applyFill="1" applyBorder="1" applyAlignment="1" applyProtection="1">
      <alignment horizontal="left" vertical="center" wrapText="1"/>
    </xf>
    <xf numFmtId="0" fontId="86" fillId="2" borderId="14" xfId="18" applyFont="1" applyFill="1" applyBorder="1" applyAlignment="1" applyProtection="1">
      <alignment horizontal="left" vertical="center" textRotation="255"/>
    </xf>
    <xf numFmtId="0" fontId="86" fillId="2" borderId="9" xfId="18" applyFont="1" applyFill="1" applyBorder="1" applyAlignment="1" applyProtection="1">
      <alignment horizontal="left" vertical="center" textRotation="255"/>
    </xf>
    <xf numFmtId="0" fontId="90" fillId="2" borderId="9" xfId="18" applyFont="1" applyFill="1" applyBorder="1" applyAlignment="1" applyProtection="1">
      <alignment horizontal="left" vertical="center"/>
    </xf>
    <xf numFmtId="0" fontId="123" fillId="2" borderId="9" xfId="0" applyFont="1" applyFill="1" applyBorder="1" applyAlignment="1" applyProtection="1">
      <alignment horizontal="left" vertical="center"/>
    </xf>
    <xf numFmtId="0" fontId="123" fillId="2" borderId="9" xfId="0" applyFont="1" applyFill="1" applyBorder="1" applyAlignment="1" applyProtection="1">
      <alignment horizontal="center" vertical="center"/>
    </xf>
    <xf numFmtId="0" fontId="128" fillId="2" borderId="9" xfId="0" applyFont="1" applyFill="1" applyBorder="1" applyAlignment="1" applyProtection="1">
      <alignment horizontal="center" vertical="center"/>
    </xf>
    <xf numFmtId="0" fontId="128" fillId="2" borderId="31" xfId="0" applyFont="1" applyFill="1" applyBorder="1" applyAlignment="1" applyProtection="1">
      <alignment horizontal="center" vertical="center"/>
    </xf>
    <xf numFmtId="0" fontId="84" fillId="11" borderId="161" xfId="18" applyFont="1" applyFill="1" applyBorder="1" applyAlignment="1">
      <alignment horizontal="left" vertical="center" indent="1"/>
    </xf>
    <xf numFmtId="0" fontId="0" fillId="11" borderId="9" xfId="0" applyFill="1" applyBorder="1" applyAlignment="1">
      <alignment horizontal="left" vertical="center" indent="1"/>
    </xf>
    <xf numFmtId="0" fontId="0" fillId="11" borderId="1" xfId="0" applyFill="1" applyBorder="1" applyAlignment="1">
      <alignment horizontal="left" vertical="center" indent="1"/>
    </xf>
    <xf numFmtId="0" fontId="90" fillId="11" borderId="87" xfId="18" applyFont="1" applyFill="1" applyBorder="1" applyAlignment="1" applyProtection="1">
      <alignment horizontal="center" vertical="center"/>
    </xf>
    <xf numFmtId="0" fontId="90" fillId="11" borderId="173" xfId="18" applyFont="1" applyFill="1" applyBorder="1" applyAlignment="1" applyProtection="1">
      <alignment horizontal="center" vertical="center"/>
    </xf>
    <xf numFmtId="0" fontId="126" fillId="11" borderId="87" xfId="18" applyFont="1" applyFill="1" applyBorder="1" applyAlignment="1">
      <alignment horizontal="center" vertical="center"/>
    </xf>
    <xf numFmtId="0" fontId="126" fillId="11" borderId="159" xfId="18" applyFont="1" applyFill="1" applyBorder="1" applyAlignment="1">
      <alignment horizontal="center" vertical="center"/>
    </xf>
    <xf numFmtId="0" fontId="86" fillId="2" borderId="13" xfId="18" applyFont="1" applyFill="1" applyBorder="1" applyAlignment="1" applyProtection="1">
      <alignment horizontal="center" vertical="center"/>
    </xf>
    <xf numFmtId="0" fontId="86" fillId="2" borderId="9" xfId="18" applyFont="1" applyFill="1" applyBorder="1" applyAlignment="1" applyProtection="1">
      <alignment horizontal="center" vertical="center"/>
    </xf>
    <xf numFmtId="0" fontId="86" fillId="2" borderId="31" xfId="18" applyFont="1" applyFill="1" applyBorder="1" applyAlignment="1" applyProtection="1">
      <alignment horizontal="center" vertical="center"/>
    </xf>
    <xf numFmtId="0" fontId="207" fillId="13" borderId="187" xfId="18" applyFont="1" applyFill="1" applyBorder="1" applyAlignment="1" applyProtection="1">
      <alignment horizontal="center" vertical="center" wrapText="1"/>
      <protection locked="0"/>
    </xf>
    <xf numFmtId="0" fontId="207" fillId="13" borderId="81" xfId="18" applyFont="1" applyFill="1" applyBorder="1" applyAlignment="1" applyProtection="1">
      <alignment horizontal="center" vertical="center" wrapText="1"/>
      <protection locked="0"/>
    </xf>
    <xf numFmtId="0" fontId="207" fillId="13" borderId="188" xfId="18" applyFont="1" applyFill="1" applyBorder="1" applyAlignment="1" applyProtection="1">
      <alignment horizontal="center" vertical="center" wrapText="1"/>
      <protection locked="0"/>
    </xf>
    <xf numFmtId="0" fontId="84" fillId="11" borderId="23" xfId="18" applyFont="1" applyFill="1" applyBorder="1" applyAlignment="1" applyProtection="1">
      <alignment horizontal="left" vertical="center" indent="1"/>
    </xf>
    <xf numFmtId="0" fontId="84" fillId="11" borderId="80" xfId="18" applyFont="1" applyFill="1" applyBorder="1" applyAlignment="1" applyProtection="1">
      <alignment horizontal="left" vertical="center" indent="1"/>
    </xf>
    <xf numFmtId="0" fontId="84" fillId="11" borderId="85" xfId="18" applyFont="1" applyFill="1" applyBorder="1" applyAlignment="1" applyProtection="1">
      <alignment horizontal="left" vertical="center" indent="1"/>
    </xf>
    <xf numFmtId="0" fontId="84" fillId="11" borderId="161" xfId="18" applyFont="1" applyFill="1" applyBorder="1" applyAlignment="1" applyProtection="1">
      <alignment horizontal="left" vertical="center" indent="1"/>
    </xf>
    <xf numFmtId="0" fontId="90" fillId="2" borderId="174" xfId="18" applyFont="1" applyFill="1" applyBorder="1" applyAlignment="1" applyProtection="1">
      <alignment horizontal="left" vertical="center" wrapText="1"/>
    </xf>
    <xf numFmtId="0" fontId="105" fillId="2" borderId="174" xfId="0" applyFont="1" applyFill="1" applyBorder="1" applyAlignment="1" applyProtection="1">
      <alignment horizontal="left" vertical="center" wrapText="1"/>
    </xf>
    <xf numFmtId="0" fontId="90" fillId="2" borderId="178" xfId="18" applyFont="1" applyFill="1" applyBorder="1" applyAlignment="1" applyProtection="1">
      <alignment horizontal="left" vertical="center" wrapText="1"/>
    </xf>
    <xf numFmtId="0" fontId="207" fillId="13" borderId="189" xfId="18" applyFont="1" applyFill="1" applyBorder="1" applyAlignment="1" applyProtection="1">
      <alignment horizontal="center" vertical="center" wrapText="1"/>
      <protection locked="0"/>
    </xf>
    <xf numFmtId="0" fontId="207" fillId="13" borderId="190" xfId="18" applyFont="1" applyFill="1" applyBorder="1" applyAlignment="1" applyProtection="1">
      <alignment horizontal="center" vertical="center" wrapText="1"/>
      <protection locked="0"/>
    </xf>
    <xf numFmtId="0" fontId="207" fillId="13" borderId="147" xfId="18" applyFont="1" applyFill="1" applyBorder="1" applyAlignment="1" applyProtection="1">
      <alignment horizontal="center" vertical="center" wrapText="1"/>
      <protection locked="0"/>
    </xf>
    <xf numFmtId="0" fontId="207" fillId="13" borderId="72" xfId="18" applyFont="1" applyFill="1" applyBorder="1" applyAlignment="1" applyProtection="1">
      <alignment horizontal="center" vertical="center"/>
      <protection locked="0"/>
    </xf>
    <xf numFmtId="0" fontId="207" fillId="13" borderId="177" xfId="18" applyFont="1" applyFill="1" applyBorder="1" applyAlignment="1" applyProtection="1">
      <alignment horizontal="center" vertical="center"/>
      <protection locked="0"/>
    </xf>
    <xf numFmtId="0" fontId="207" fillId="13" borderId="92" xfId="18" applyFont="1" applyFill="1" applyBorder="1" applyAlignment="1" applyProtection="1">
      <alignment horizontal="center" vertical="center"/>
      <protection locked="0"/>
    </xf>
    <xf numFmtId="0" fontId="207" fillId="13" borderId="72" xfId="18" applyFont="1" applyFill="1" applyBorder="1" applyAlignment="1" applyProtection="1">
      <alignment horizontal="center" vertical="center" wrapText="1"/>
      <protection locked="0"/>
    </xf>
    <xf numFmtId="0" fontId="207" fillId="13" borderId="177" xfId="18" applyFont="1" applyFill="1" applyBorder="1" applyAlignment="1" applyProtection="1">
      <alignment horizontal="center" vertical="center" wrapText="1"/>
      <protection locked="0"/>
    </xf>
    <xf numFmtId="0" fontId="207" fillId="13" borderId="92" xfId="18" applyFont="1" applyFill="1" applyBorder="1" applyAlignment="1" applyProtection="1">
      <alignment horizontal="center" vertical="center" wrapText="1"/>
      <protection locked="0"/>
    </xf>
    <xf numFmtId="0" fontId="129" fillId="0" borderId="163" xfId="18" applyFont="1" applyBorder="1" applyAlignment="1">
      <alignment vertical="center"/>
    </xf>
    <xf numFmtId="0" fontId="129" fillId="0" borderId="63" xfId="18" applyFont="1" applyBorder="1" applyAlignment="1">
      <alignment vertical="center"/>
    </xf>
    <xf numFmtId="0" fontId="129" fillId="0" borderId="181" xfId="18" applyFont="1" applyBorder="1" applyAlignment="1">
      <alignment vertical="center"/>
    </xf>
    <xf numFmtId="0" fontId="129" fillId="0" borderId="167" xfId="18" applyFont="1" applyBorder="1" applyAlignment="1">
      <alignment vertical="center"/>
    </xf>
    <xf numFmtId="0" fontId="129" fillId="0" borderId="182" xfId="18" applyFont="1" applyBorder="1" applyAlignment="1">
      <alignment vertical="center"/>
    </xf>
    <xf numFmtId="0" fontId="111" fillId="0" borderId="182" xfId="0" applyFont="1" applyBorder="1" applyAlignment="1">
      <alignment vertical="center"/>
    </xf>
    <xf numFmtId="0" fontId="111" fillId="0" borderId="61" xfId="0" applyFont="1" applyBorder="1" applyAlignment="1">
      <alignment vertical="center"/>
    </xf>
    <xf numFmtId="0" fontId="123" fillId="2" borderId="9" xfId="0" applyFont="1" applyFill="1" applyBorder="1" applyAlignment="1">
      <alignment horizontal="center" vertical="center"/>
    </xf>
    <xf numFmtId="0" fontId="94" fillId="0" borderId="9" xfId="18" applyFont="1" applyFill="1" applyBorder="1" applyAlignment="1" applyProtection="1">
      <alignment horizontal="center" vertical="center"/>
    </xf>
    <xf numFmtId="0" fontId="94" fillId="0" borderId="13" xfId="18" applyFont="1" applyFill="1" applyBorder="1" applyAlignment="1" applyProtection="1">
      <alignment horizontal="center" vertical="center"/>
    </xf>
    <xf numFmtId="0" fontId="94" fillId="0" borderId="180" xfId="18" applyFont="1" applyFill="1" applyBorder="1" applyAlignment="1" applyProtection="1">
      <alignment horizontal="center" vertical="center"/>
    </xf>
    <xf numFmtId="0" fontId="123" fillId="2" borderId="13" xfId="0" applyFont="1" applyFill="1" applyBorder="1" applyAlignment="1">
      <alignment horizontal="center" vertical="center"/>
    </xf>
    <xf numFmtId="0" fontId="123" fillId="2" borderId="180" xfId="0" applyFont="1" applyFill="1" applyBorder="1" applyAlignment="1">
      <alignment horizontal="center" vertical="center"/>
    </xf>
    <xf numFmtId="0" fontId="120" fillId="0" borderId="0" xfId="18" applyFont="1" applyAlignment="1">
      <alignment horizontal="center"/>
    </xf>
    <xf numFmtId="0" fontId="0" fillId="0" borderId="0" xfId="0" applyAlignment="1">
      <alignment horizontal="center"/>
    </xf>
    <xf numFmtId="0" fontId="125" fillId="0" borderId="88" xfId="18" applyFont="1" applyBorder="1" applyAlignment="1">
      <alignment horizontal="center" vertical="center"/>
    </xf>
    <xf numFmtId="0" fontId="125" fillId="0" borderId="79" xfId="18" applyFont="1" applyBorder="1" applyAlignment="1">
      <alignment horizontal="center" vertical="center"/>
    </xf>
    <xf numFmtId="0" fontId="125" fillId="0" borderId="89" xfId="18" applyFont="1" applyBorder="1" applyAlignment="1">
      <alignment horizontal="center" vertical="center"/>
    </xf>
    <xf numFmtId="0" fontId="121" fillId="2" borderId="176" xfId="0" applyFont="1" applyFill="1" applyBorder="1" applyAlignment="1">
      <alignment horizontal="center" vertical="center"/>
    </xf>
    <xf numFmtId="0" fontId="121" fillId="2" borderId="92" xfId="0" applyFont="1" applyFill="1" applyBorder="1" applyAlignment="1">
      <alignment horizontal="center" vertical="center"/>
    </xf>
    <xf numFmtId="0" fontId="207" fillId="13" borderId="184" xfId="18" applyFont="1" applyFill="1" applyBorder="1" applyAlignment="1" applyProtection="1">
      <alignment horizontal="center" vertical="center" wrapText="1"/>
      <protection locked="0"/>
    </xf>
    <xf numFmtId="0" fontId="207" fillId="13" borderId="185" xfId="18" applyFont="1" applyFill="1" applyBorder="1" applyAlignment="1" applyProtection="1">
      <alignment horizontal="center" vertical="center" wrapText="1"/>
      <protection locked="0"/>
    </xf>
    <xf numFmtId="0" fontId="207" fillId="13" borderId="186" xfId="18" applyFont="1" applyFill="1" applyBorder="1" applyAlignment="1" applyProtection="1">
      <alignment horizontal="center" vertical="center" wrapText="1"/>
      <protection locked="0"/>
    </xf>
    <xf numFmtId="0" fontId="125" fillId="0" borderId="88" xfId="18" applyFont="1" applyBorder="1" applyAlignment="1" applyProtection="1">
      <alignment horizontal="center" vertical="center"/>
    </xf>
    <xf numFmtId="0" fontId="125" fillId="0" borderId="79" xfId="18" applyFont="1" applyBorder="1" applyAlignment="1" applyProtection="1">
      <alignment horizontal="center" vertical="center"/>
    </xf>
    <xf numFmtId="0" fontId="125" fillId="0" borderId="89" xfId="18" applyFont="1" applyBorder="1" applyAlignment="1" applyProtection="1">
      <alignment horizontal="center" vertical="center"/>
    </xf>
    <xf numFmtId="0" fontId="124" fillId="11" borderId="87" xfId="18" applyFont="1" applyFill="1" applyBorder="1" applyAlignment="1" applyProtection="1">
      <alignment horizontal="center" vertical="center"/>
    </xf>
    <xf numFmtId="0" fontId="124" fillId="11" borderId="159" xfId="18" applyFont="1" applyFill="1" applyBorder="1" applyAlignment="1" applyProtection="1">
      <alignment horizontal="center" vertical="center"/>
    </xf>
    <xf numFmtId="49" fontId="126" fillId="11" borderId="87" xfId="18" applyNumberFormat="1" applyFont="1" applyFill="1" applyBorder="1" applyAlignment="1" applyProtection="1">
      <alignment horizontal="center" vertical="center"/>
    </xf>
    <xf numFmtId="49" fontId="126" fillId="11" borderId="159" xfId="18" applyNumberFormat="1" applyFont="1" applyFill="1" applyBorder="1" applyAlignment="1" applyProtection="1">
      <alignment horizontal="center" vertical="center"/>
    </xf>
    <xf numFmtId="0" fontId="126" fillId="11" borderId="87" xfId="18" applyFont="1" applyFill="1" applyBorder="1" applyAlignment="1" applyProtection="1">
      <alignment horizontal="center" vertical="center"/>
    </xf>
    <xf numFmtId="0" fontId="126" fillId="11" borderId="159" xfId="18" applyFont="1" applyFill="1" applyBorder="1" applyAlignment="1" applyProtection="1">
      <alignment horizontal="center" vertical="center"/>
    </xf>
    <xf numFmtId="0" fontId="84" fillId="11" borderId="9" xfId="18" applyFont="1" applyFill="1" applyBorder="1" applyAlignment="1">
      <alignment horizontal="left" vertical="center" indent="1"/>
    </xf>
    <xf numFmtId="0" fontId="84" fillId="11" borderId="13" xfId="18" applyFont="1" applyFill="1" applyBorder="1" applyAlignment="1">
      <alignment horizontal="left" vertical="center" indent="1"/>
    </xf>
    <xf numFmtId="0" fontId="84" fillId="11" borderId="180" xfId="18" applyFont="1" applyFill="1" applyBorder="1" applyAlignment="1">
      <alignment horizontal="left" vertical="center" indent="1"/>
    </xf>
    <xf numFmtId="0" fontId="90" fillId="0" borderId="1" xfId="18" applyFont="1" applyBorder="1" applyAlignment="1" applyProtection="1">
      <alignment horizontal="left" vertical="center" shrinkToFit="1"/>
    </xf>
    <xf numFmtId="0" fontId="90" fillId="0" borderId="2" xfId="18" applyFont="1" applyBorder="1" applyAlignment="1" applyProtection="1">
      <alignment horizontal="left" vertical="center" shrinkToFit="1"/>
    </xf>
    <xf numFmtId="0" fontId="86" fillId="0" borderId="183" xfId="18" applyFont="1" applyBorder="1" applyAlignment="1" applyProtection="1">
      <alignment horizontal="center" vertical="center" shrinkToFit="1"/>
      <protection locked="0"/>
    </xf>
    <xf numFmtId="0" fontId="86" fillId="0" borderId="2" xfId="18" applyFont="1" applyBorder="1" applyAlignment="1" applyProtection="1">
      <alignment horizontal="center" vertical="center" shrinkToFit="1"/>
      <protection locked="0"/>
    </xf>
    <xf numFmtId="0" fontId="86" fillId="0" borderId="32" xfId="18" applyFont="1" applyBorder="1" applyAlignment="1" applyProtection="1">
      <alignment horizontal="center" vertical="center" shrinkToFit="1"/>
      <protection locked="0"/>
    </xf>
    <xf numFmtId="0" fontId="94" fillId="0" borderId="56" xfId="18" applyFont="1" applyBorder="1" applyAlignment="1" applyProtection="1">
      <alignment horizontal="center" vertical="center" wrapText="1"/>
      <protection locked="0"/>
    </xf>
    <xf numFmtId="0" fontId="94" fillId="0" borderId="11" xfId="18" applyFont="1" applyBorder="1" applyAlignment="1" applyProtection="1">
      <alignment horizontal="center" vertical="center" wrapText="1"/>
      <protection locked="0"/>
    </xf>
    <xf numFmtId="0" fontId="94" fillId="0" borderId="94" xfId="18" applyFont="1" applyBorder="1" applyAlignment="1" applyProtection="1">
      <alignment horizontal="center" vertical="center" wrapText="1"/>
      <protection locked="0"/>
    </xf>
    <xf numFmtId="0" fontId="90" fillId="0" borderId="9" xfId="18" applyFont="1" applyFill="1" applyBorder="1" applyAlignment="1" applyProtection="1">
      <alignment horizontal="center" vertical="center" wrapText="1"/>
    </xf>
    <xf numFmtId="0" fontId="0" fillId="0" borderId="9" xfId="0" applyBorder="1" applyAlignment="1" applyProtection="1">
      <alignment horizontal="center" vertical="center" wrapText="1"/>
    </xf>
    <xf numFmtId="9" fontId="94" fillId="0" borderId="9" xfId="18" applyNumberFormat="1" applyFont="1" applyBorder="1" applyAlignment="1" applyProtection="1">
      <alignment horizontal="center" vertical="center" wrapText="1"/>
    </xf>
    <xf numFmtId="0" fontId="0" fillId="0" borderId="14" xfId="0" applyBorder="1" applyAlignment="1" applyProtection="1">
      <alignment horizontal="center" vertical="center" wrapText="1"/>
    </xf>
    <xf numFmtId="9" fontId="94" fillId="0" borderId="14" xfId="18" applyNumberFormat="1" applyFont="1" applyBorder="1" applyAlignment="1" applyProtection="1">
      <alignment horizontal="center" vertical="center" wrapText="1"/>
    </xf>
    <xf numFmtId="0" fontId="27" fillId="0" borderId="0" xfId="18" applyFont="1" applyBorder="1" applyAlignment="1" applyProtection="1">
      <alignment horizontal="center" vertical="center" wrapText="1"/>
    </xf>
    <xf numFmtId="0" fontId="94" fillId="0" borderId="8" xfId="18" applyFont="1" applyBorder="1" applyAlignment="1" applyProtection="1">
      <alignment horizontal="center" vertical="center" wrapText="1"/>
    </xf>
    <xf numFmtId="0" fontId="94" fillId="0" borderId="130" xfId="18" applyFont="1" applyBorder="1" applyAlignment="1" applyProtection="1">
      <alignment horizontal="center" vertical="center" wrapText="1"/>
      <protection locked="0"/>
    </xf>
    <xf numFmtId="0" fontId="94" fillId="0" borderId="90" xfId="18" applyFont="1" applyBorder="1" applyAlignment="1" applyProtection="1">
      <alignment horizontal="center" vertical="center" wrapText="1"/>
      <protection locked="0"/>
    </xf>
    <xf numFmtId="0" fontId="94" fillId="0" borderId="106" xfId="18" applyFont="1" applyBorder="1" applyAlignment="1" applyProtection="1">
      <alignment horizontal="center" vertical="center" wrapText="1"/>
      <protection locked="0"/>
    </xf>
    <xf numFmtId="0" fontId="94" fillId="0" borderId="2" xfId="18" applyFont="1" applyBorder="1" applyAlignment="1" applyProtection="1">
      <alignment horizontal="center" vertical="center" wrapText="1"/>
      <protection locked="0"/>
    </xf>
    <xf numFmtId="0" fontId="94" fillId="0" borderId="1" xfId="18" applyFont="1" applyBorder="1" applyAlignment="1" applyProtection="1">
      <alignment horizontal="center" vertical="center" wrapText="1"/>
    </xf>
    <xf numFmtId="0" fontId="94" fillId="0" borderId="2" xfId="18" applyFont="1" applyBorder="1" applyAlignment="1" applyProtection="1">
      <alignment horizontal="center" vertical="center" wrapText="1"/>
    </xf>
    <xf numFmtId="0" fontId="126" fillId="11" borderId="93" xfId="18" applyFont="1" applyFill="1" applyBorder="1" applyAlignment="1">
      <alignment horizontal="left" vertical="center" wrapText="1"/>
    </xf>
    <xf numFmtId="0" fontId="126" fillId="11" borderId="2" xfId="18" applyFont="1" applyFill="1" applyBorder="1" applyAlignment="1">
      <alignment horizontal="left" vertical="center" wrapText="1"/>
    </xf>
    <xf numFmtId="0" fontId="129" fillId="11" borderId="74" xfId="18" applyFont="1" applyFill="1" applyBorder="1" applyAlignment="1" applyProtection="1">
      <alignment horizontal="left" vertical="center"/>
    </xf>
    <xf numFmtId="0" fontId="0" fillId="11" borderId="74" xfId="0" applyFill="1" applyBorder="1" applyAlignment="1" applyProtection="1">
      <alignment horizontal="left" vertical="center"/>
    </xf>
    <xf numFmtId="0" fontId="0" fillId="11" borderId="75" xfId="0" applyFill="1" applyBorder="1" applyAlignment="1" applyProtection="1">
      <alignment horizontal="left" vertical="center"/>
    </xf>
    <xf numFmtId="0" fontId="0" fillId="11" borderId="87" xfId="0" applyFill="1" applyBorder="1" applyAlignment="1" applyProtection="1">
      <alignment horizontal="left" vertical="center"/>
    </xf>
    <xf numFmtId="0" fontId="94" fillId="0" borderId="129" xfId="18" applyFont="1" applyBorder="1" applyAlignment="1" applyProtection="1">
      <alignment horizontal="center" vertical="center" wrapText="1"/>
    </xf>
    <xf numFmtId="0" fontId="94" fillId="0" borderId="90" xfId="18" applyFont="1" applyBorder="1" applyAlignment="1" applyProtection="1">
      <alignment horizontal="center" vertical="center" wrapText="1"/>
    </xf>
    <xf numFmtId="3" fontId="94" fillId="0" borderId="9" xfId="18" applyNumberFormat="1" applyFont="1" applyBorder="1" applyAlignment="1" applyProtection="1">
      <alignment horizontal="center" vertical="center" wrapText="1"/>
    </xf>
    <xf numFmtId="3" fontId="94" fillId="0" borderId="1" xfId="18" applyNumberFormat="1" applyFont="1" applyBorder="1" applyAlignment="1" applyProtection="1">
      <alignment horizontal="center" vertical="center" wrapText="1"/>
    </xf>
    <xf numFmtId="0" fontId="94" fillId="0" borderId="4" xfId="18" applyFont="1" applyBorder="1" applyAlignment="1" applyProtection="1">
      <alignment horizontal="center" vertical="center" wrapText="1"/>
    </xf>
    <xf numFmtId="0" fontId="94" fillId="0" borderId="47" xfId="18" applyFont="1" applyBorder="1" applyAlignment="1" applyProtection="1">
      <alignment horizontal="center" vertical="center" wrapText="1"/>
    </xf>
    <xf numFmtId="0" fontId="129" fillId="0" borderId="0" xfId="18" applyFont="1" applyBorder="1" applyAlignment="1" applyProtection="1">
      <alignment horizontal="left" vertical="center"/>
    </xf>
    <xf numFmtId="0" fontId="126" fillId="11" borderId="93" xfId="18" applyFont="1" applyFill="1" applyBorder="1" applyAlignment="1">
      <alignment horizontal="left" vertical="center"/>
    </xf>
    <xf numFmtId="0" fontId="126" fillId="11" borderId="2" xfId="18" applyFont="1" applyFill="1" applyBorder="1" applyAlignment="1">
      <alignment horizontal="left" vertical="center"/>
    </xf>
    <xf numFmtId="49" fontId="129" fillId="11" borderId="74" xfId="18" applyNumberFormat="1" applyFont="1" applyFill="1" applyBorder="1" applyAlignment="1" applyProtection="1">
      <alignment horizontal="left" vertical="center"/>
    </xf>
    <xf numFmtId="0" fontId="37" fillId="2" borderId="1" xfId="0" applyFont="1" applyFill="1" applyBorder="1" applyAlignment="1" applyProtection="1">
      <alignment horizontal="center" vertical="center"/>
    </xf>
    <xf numFmtId="0" fontId="37" fillId="2" borderId="2" xfId="0" applyFont="1" applyFill="1" applyBorder="1" applyAlignment="1" applyProtection="1">
      <alignment horizontal="center" vertical="center"/>
    </xf>
    <xf numFmtId="0" fontId="37" fillId="2" borderId="17" xfId="0" applyFont="1" applyFill="1" applyBorder="1" applyAlignment="1" applyProtection="1">
      <alignment horizontal="center" vertical="center"/>
    </xf>
    <xf numFmtId="0" fontId="94" fillId="2" borderId="1" xfId="18" applyFont="1" applyFill="1" applyBorder="1" applyAlignment="1" applyProtection="1">
      <alignment horizontal="center" vertical="center"/>
    </xf>
    <xf numFmtId="0" fontId="94" fillId="2" borderId="2" xfId="18" applyFont="1" applyFill="1" applyBorder="1" applyAlignment="1" applyProtection="1">
      <alignment horizontal="center" vertical="center"/>
    </xf>
    <xf numFmtId="0" fontId="94" fillId="2" borderId="17" xfId="18" applyFont="1" applyFill="1" applyBorder="1" applyAlignment="1" applyProtection="1">
      <alignment horizontal="center" vertical="center"/>
    </xf>
    <xf numFmtId="0" fontId="94" fillId="11" borderId="74" xfId="18" applyFont="1" applyFill="1" applyBorder="1" applyAlignment="1" applyProtection="1">
      <alignment horizontal="left" vertical="center"/>
    </xf>
    <xf numFmtId="0" fontId="207" fillId="21" borderId="72" xfId="18" applyFont="1" applyFill="1" applyBorder="1" applyAlignment="1" applyProtection="1">
      <alignment horizontal="center" vertical="center" shrinkToFit="1"/>
      <protection locked="0"/>
    </xf>
    <xf numFmtId="0" fontId="207" fillId="21" borderId="177" xfId="18" applyFont="1" applyFill="1" applyBorder="1" applyAlignment="1" applyProtection="1">
      <alignment horizontal="center" vertical="center" shrinkToFit="1"/>
      <protection locked="0"/>
    </xf>
    <xf numFmtId="0" fontId="207" fillId="21" borderId="92" xfId="18" applyFont="1" applyFill="1" applyBorder="1" applyAlignment="1" applyProtection="1">
      <alignment horizontal="center" vertical="center" shrinkToFit="1"/>
      <protection locked="0"/>
    </xf>
    <xf numFmtId="0" fontId="208" fillId="21" borderId="72" xfId="18" applyFont="1" applyFill="1" applyBorder="1" applyAlignment="1" applyProtection="1">
      <alignment horizontal="center" vertical="center" shrinkToFit="1"/>
      <protection locked="0"/>
    </xf>
    <xf numFmtId="0" fontId="208" fillId="21" borderId="177" xfId="18" applyFont="1" applyFill="1" applyBorder="1" applyAlignment="1" applyProtection="1">
      <alignment horizontal="center" vertical="center" shrinkToFit="1"/>
      <protection locked="0"/>
    </xf>
    <xf numFmtId="0" fontId="208" fillId="21" borderId="92" xfId="18" applyFont="1" applyFill="1" applyBorder="1" applyAlignment="1" applyProtection="1">
      <alignment horizontal="center" vertical="center" shrinkToFit="1"/>
      <protection locked="0"/>
    </xf>
    <xf numFmtId="0" fontId="208" fillId="14" borderId="191" xfId="18" applyFont="1" applyFill="1" applyBorder="1" applyAlignment="1" applyProtection="1">
      <alignment horizontal="center" vertical="center" shrinkToFit="1"/>
      <protection locked="0"/>
    </xf>
    <xf numFmtId="0" fontId="208" fillId="14" borderId="192" xfId="18" applyFont="1" applyFill="1" applyBorder="1" applyAlignment="1" applyProtection="1">
      <alignment horizontal="center" vertical="center" shrinkToFit="1"/>
      <protection locked="0"/>
    </xf>
    <xf numFmtId="0" fontId="208" fillId="14" borderId="193" xfId="18" applyFont="1" applyFill="1" applyBorder="1" applyAlignment="1" applyProtection="1">
      <alignment horizontal="center" vertical="center" shrinkToFit="1"/>
      <protection locked="0"/>
    </xf>
    <xf numFmtId="0" fontId="126" fillId="11" borderId="88" xfId="18" applyFont="1" applyFill="1" applyBorder="1" applyAlignment="1">
      <alignment horizontal="left" vertical="center" wrapText="1"/>
    </xf>
    <xf numFmtId="0" fontId="126" fillId="11" borderId="95" xfId="18" applyFont="1" applyFill="1" applyBorder="1" applyAlignment="1">
      <alignment horizontal="left" vertical="center" wrapText="1"/>
    </xf>
    <xf numFmtId="0" fontId="105" fillId="11" borderId="2" xfId="0" applyFont="1" applyFill="1" applyBorder="1" applyAlignment="1">
      <alignment horizontal="left" vertical="center"/>
    </xf>
    <xf numFmtId="0" fontId="126" fillId="11" borderId="93" xfId="18" applyFont="1" applyFill="1" applyBorder="1" applyAlignment="1">
      <alignment horizontal="left" vertical="center" wrapText="1" shrinkToFit="1"/>
    </xf>
    <xf numFmtId="0" fontId="126" fillId="11" borderId="2" xfId="18" applyFont="1" applyFill="1" applyBorder="1" applyAlignment="1">
      <alignment horizontal="left" vertical="center" wrapText="1" shrinkToFit="1"/>
    </xf>
    <xf numFmtId="0" fontId="50" fillId="11" borderId="74" xfId="18" applyFont="1" applyFill="1" applyBorder="1" applyAlignment="1" applyProtection="1">
      <alignment horizontal="left" vertical="center"/>
    </xf>
    <xf numFmtId="0" fontId="94" fillId="2" borderId="1" xfId="18" applyFont="1" applyFill="1" applyBorder="1" applyAlignment="1" applyProtection="1">
      <alignment horizontal="center" vertical="center" wrapText="1"/>
    </xf>
    <xf numFmtId="0" fontId="94" fillId="2" borderId="2" xfId="18" applyFont="1" applyFill="1" applyBorder="1" applyAlignment="1" applyProtection="1">
      <alignment horizontal="center" vertical="center" wrapText="1"/>
    </xf>
    <xf numFmtId="0" fontId="101" fillId="6" borderId="9" xfId="0" applyFont="1" applyFill="1" applyBorder="1" applyAlignment="1" applyProtection="1">
      <alignment horizontal="center" vertical="center" wrapText="1"/>
      <protection locked="0"/>
    </xf>
  </cellXfs>
  <cellStyles count="21">
    <cellStyle name="パーセント" xfId="16" builtinId="5"/>
    <cellStyle name="パーセント 2" xfId="4"/>
    <cellStyle name="パーセント 3" xfId="5"/>
    <cellStyle name="ハイパーリンク" xfId="20" builtinId="8"/>
    <cellStyle name="ハイパーリンク 2" xfId="6"/>
    <cellStyle name="桁区切り" xfId="11" builtinId="6"/>
    <cellStyle name="桁区切り 2" xfId="2"/>
    <cellStyle name="桁区切り 2 2" xfId="10"/>
    <cellStyle name="桁区切り 3" xfId="7"/>
    <cellStyle name="桁区切り 3 2" xfId="12"/>
    <cellStyle name="桁区切り 4" xfId="8"/>
    <cellStyle name="標準" xfId="0" builtinId="0"/>
    <cellStyle name="標準 2" xfId="1"/>
    <cellStyle name="標準 3" xfId="3"/>
    <cellStyle name="標準 3 2" xfId="13"/>
    <cellStyle name="標準 4" xfId="9"/>
    <cellStyle name="標準 4 2" xfId="14"/>
    <cellStyle name="標準 4 3" xfId="18"/>
    <cellStyle name="標準 5" xfId="15"/>
    <cellStyle name="標準 6" xfId="17"/>
    <cellStyle name="標準 7" xfId="19"/>
  </cellStyles>
  <dxfs count="742">
    <dxf>
      <numFmt numFmtId="0" formatCode="General"/>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right" vertical="center" textRotation="0" wrapText="0" indent="0" justifyLastLine="0" shrinkToFit="0" readingOrder="0"/>
      <protection locked="1" hidden="0"/>
    </dxf>
    <dxf>
      <font>
        <b/>
        <i val="0"/>
        <strike val="0"/>
        <condense val="0"/>
        <extend val="0"/>
        <outline val="0"/>
        <shadow val="0"/>
        <u val="none"/>
        <vertAlign val="baseline"/>
        <sz val="9"/>
        <color rgb="FFFF0000"/>
        <name val="ＭＳ Ｐゴシック"/>
        <scheme val="none"/>
      </font>
      <protection locked="1" hidden="0"/>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10"/>
        <color auto="1"/>
        <name val="ＭＳ Ｐゴシック"/>
        <scheme val="none"/>
      </font>
      <fill>
        <patternFill patternType="solid">
          <fgColor indexed="64"/>
          <bgColor theme="0" tint="-0.14999847407452621"/>
        </patternFill>
      </fill>
      <alignment horizontal="center" vertical="center" textRotation="0" wrapText="1" indent="0" justifyLastLine="0" shrinkToFit="0" readingOrder="0"/>
    </dxf>
    <dxf>
      <protection locked="0"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1" readingOrder="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1" readingOrder="0"/>
      <protection locked="1" hidden="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1" readingOrder="0"/>
    </dxf>
    <dxf>
      <font>
        <b val="0"/>
        <i val="0"/>
        <strike val="0"/>
        <condense val="0"/>
        <extend val="0"/>
        <outline val="0"/>
        <shadow val="0"/>
        <u val="none"/>
        <vertAlign val="baseline"/>
        <sz val="10"/>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1" readingOrder="0"/>
      <protection locked="1" hidden="0"/>
    </dxf>
    <dxf>
      <font>
        <b val="0"/>
        <i val="0"/>
        <strike val="0"/>
        <condense val="0"/>
        <extend val="0"/>
        <outline val="0"/>
        <shadow val="0"/>
        <u val="none"/>
        <vertAlign val="baseline"/>
        <sz val="10"/>
        <color auto="1"/>
        <name val="ＭＳ Ｐゴシック"/>
        <scheme val="none"/>
      </font>
      <fill>
        <patternFill patternType="solid">
          <fgColor indexed="64"/>
          <bgColor theme="0" tint="-0.14999847407452621"/>
        </patternFill>
      </fill>
      <alignment horizontal="right" vertical="center" textRotation="0" wrapText="0" indent="0" justifyLastLine="0" shrinkToFit="1" readingOrder="0"/>
    </dxf>
    <dxf>
      <protection locked="0" hidden="0"/>
    </dxf>
    <dxf>
      <font>
        <b val="0"/>
        <i val="0"/>
        <strike val="0"/>
        <condense val="0"/>
        <extend val="0"/>
        <outline val="0"/>
        <shadow val="0"/>
        <u val="none"/>
        <vertAlign val="baseline"/>
        <sz val="10"/>
        <color auto="1"/>
        <name val="ＭＳ Ｐゴシック"/>
        <scheme val="none"/>
      </font>
      <fill>
        <patternFill patternType="solid">
          <fgColor indexed="64"/>
          <bgColor theme="0" tint="-0.14999847407452621"/>
        </patternFill>
      </fill>
      <alignment horizontal="center" vertical="center" textRotation="0" wrapText="0" indent="0" justifyLastLine="0" shrinkToFit="1" readingOrder="0"/>
      <border diagonalUp="0" diagonalDown="0" outline="0">
        <left style="thin">
          <color theme="0" tint="-0.14996795556505021"/>
        </left>
        <right style="thin">
          <color theme="0" tint="-0.14996795556505021"/>
        </right>
        <top/>
        <bottom/>
      </border>
    </dxf>
    <dxf>
      <protection locked="0" hidden="0"/>
    </dxf>
    <dxf>
      <font>
        <b val="0"/>
        <i val="0"/>
        <strike val="0"/>
        <condense val="0"/>
        <extend val="0"/>
        <outline val="0"/>
        <shadow val="0"/>
        <u val="none"/>
        <vertAlign val="baseline"/>
        <sz val="10"/>
        <color auto="1"/>
        <name val="ＭＳ Ｐゴシック"/>
        <scheme val="none"/>
      </font>
      <fill>
        <patternFill patternType="solid">
          <fgColor indexed="64"/>
          <bgColor theme="0" tint="-0.14999847407452621"/>
        </patternFill>
      </fill>
      <alignment horizontal="center" vertical="center" textRotation="0" wrapText="0" indent="0" justifyLastLine="0" shrinkToFit="1" readingOrder="0"/>
      <border diagonalUp="0" diagonalDown="0" outline="0">
        <left style="thin">
          <color theme="0" tint="-0.14996795556505021"/>
        </left>
        <right style="thin">
          <color theme="0" tint="-0.14996795556505021"/>
        </right>
        <top/>
        <bottom/>
      </border>
    </dxf>
    <dxf>
      <protection locked="0" hidden="0"/>
    </dxf>
    <dxf>
      <font>
        <b val="0"/>
        <i val="0"/>
        <strike val="0"/>
        <condense val="0"/>
        <extend val="0"/>
        <outline val="0"/>
        <shadow val="0"/>
        <u val="none"/>
        <vertAlign val="baseline"/>
        <sz val="10"/>
        <color auto="1"/>
        <name val="ＭＳ Ｐ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protection locked="0" hidden="0"/>
    </dxf>
    <dxf>
      <font>
        <b val="0"/>
        <i val="0"/>
        <strike val="0"/>
        <condense val="0"/>
        <extend val="0"/>
        <outline val="0"/>
        <shadow val="0"/>
        <u val="none"/>
        <vertAlign val="baseline"/>
        <sz val="10"/>
        <color auto="1"/>
        <name val="ＭＳ Ｐゴシック"/>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protection locked="0" hidden="0"/>
    </dxf>
    <dxf>
      <font>
        <b val="0"/>
        <i val="0"/>
        <strike val="0"/>
        <condense val="0"/>
        <extend val="0"/>
        <outline val="0"/>
        <shadow val="0"/>
        <u val="none"/>
        <vertAlign val="baseline"/>
        <sz val="10"/>
        <color auto="1"/>
        <name val="ＭＳ Ｐゴシック"/>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protection locked="0" hidden="0"/>
    </dxf>
    <dxf>
      <font>
        <b val="0"/>
        <i val="0"/>
        <strike val="0"/>
        <condense val="0"/>
        <extend val="0"/>
        <outline val="0"/>
        <shadow val="0"/>
        <u val="none"/>
        <vertAlign val="baseline"/>
        <sz val="10"/>
        <color auto="1"/>
        <name val="ＭＳ Ｐゴシック"/>
        <scheme val="none"/>
      </font>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ＭＳ Ｐゴシック"/>
        <scheme val="none"/>
      </font>
      <numFmt numFmtId="186" formatCode="&quot;広&quot;\-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rgb="FF000000"/>
        <name val="ＭＳ Ｐゴシック"/>
        <scheme val="none"/>
      </font>
      <alignment horizontal="general" vertical="bottom" textRotation="0" wrapText="0" indent="0" justifyLastLine="0" shrinkToFit="0" readingOrder="0"/>
      <protection locked="1" hidden="0"/>
    </dxf>
    <dxf>
      <font>
        <b/>
        <i val="0"/>
        <strike val="0"/>
        <condense val="0"/>
        <extend val="0"/>
        <outline val="0"/>
        <shadow val="0"/>
        <u val="none"/>
        <vertAlign val="baseline"/>
        <sz val="9"/>
        <color rgb="FFFF0000"/>
        <name val="ＭＳ Ｐゴシック"/>
        <scheme val="none"/>
      </font>
      <numFmt numFmtId="0" formatCode="General"/>
      <alignment horizontal="general" vertical="center" textRotation="0" wrapText="0" indent="0" justifyLastLine="0" shrinkToFit="0" readingOrder="0"/>
      <border diagonalUp="0" diagonalDown="0">
        <left/>
        <right style="thin">
          <color theme="0"/>
        </right>
        <top style="thin">
          <color theme="0"/>
        </top>
        <bottom/>
      </border>
      <protection locked="1" hidden="0"/>
    </dxf>
    <dxf>
      <font>
        <b val="0"/>
        <i val="0"/>
        <strike val="0"/>
        <condense val="0"/>
        <extend val="0"/>
        <outline val="0"/>
        <shadow val="0"/>
        <u val="none"/>
        <vertAlign val="baseline"/>
        <sz val="9"/>
        <color auto="1"/>
        <name val="ＭＳ Ｐ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bottom/>
      </border>
    </dxf>
    <dxf>
      <protection locked="0" hidden="0"/>
    </dxf>
    <dxf>
      <font>
        <b val="0"/>
        <i val="0"/>
        <strike val="0"/>
        <condense val="0"/>
        <extend val="0"/>
        <outline val="0"/>
        <shadow val="0"/>
        <u val="none"/>
        <vertAlign val="baseline"/>
        <sz val="9"/>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1" readingOrder="0"/>
    </dxf>
    <dxf>
      <font>
        <b val="0"/>
        <i val="0"/>
        <strike val="0"/>
        <condense val="0"/>
        <extend val="0"/>
        <outline val="0"/>
        <shadow val="0"/>
        <u val="none"/>
        <vertAlign val="baseline"/>
        <sz val="9"/>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1" readingOrder="0"/>
      <protection locked="1" hidden="0"/>
    </dxf>
    <dxf>
      <font>
        <b val="0"/>
        <i val="0"/>
        <strike val="0"/>
        <condense val="0"/>
        <extend val="0"/>
        <outline val="0"/>
        <shadow val="0"/>
        <u val="none"/>
        <vertAlign val="baseline"/>
        <sz val="9"/>
        <color auto="1"/>
        <name val="ＭＳ Ｐゴシック"/>
        <scheme val="none"/>
      </font>
      <fill>
        <patternFill patternType="solid">
          <fgColor indexed="64"/>
          <bgColor theme="0" tint="-0.14999847407452621"/>
        </patternFill>
      </fill>
      <alignment horizontal="right" vertical="center" textRotation="0" wrapText="0" indent="0" justifyLastLine="0" shrinkToFit="1" readingOrder="0"/>
    </dxf>
    <dxf>
      <protection locked="0" hidden="0"/>
    </dxf>
    <dxf>
      <font>
        <b val="0"/>
        <i val="0"/>
        <strike val="0"/>
        <condense val="0"/>
        <extend val="0"/>
        <outline val="0"/>
        <shadow val="0"/>
        <u val="none"/>
        <vertAlign val="baseline"/>
        <sz val="9"/>
        <color auto="1"/>
        <name val="ＭＳ Ｐゴシック"/>
        <scheme val="none"/>
      </font>
      <fill>
        <patternFill patternType="solid">
          <fgColor indexed="64"/>
          <bgColor theme="0" tint="-0.14999847407452621"/>
        </patternFill>
      </fill>
      <alignment horizontal="center" vertical="center" textRotation="0" wrapText="0" indent="0" justifyLastLine="0" shrinkToFit="1" readingOrder="0"/>
      <border diagonalUp="0" diagonalDown="0" outline="0">
        <left style="thin">
          <color theme="0" tint="-0.14996795556505021"/>
        </left>
        <right style="thin">
          <color theme="0" tint="-0.14996795556505021"/>
        </right>
        <top/>
        <bottom/>
      </border>
    </dxf>
    <dxf>
      <protection locked="0" hidden="0"/>
    </dxf>
    <dxf>
      <font>
        <b val="0"/>
        <i val="0"/>
        <strike val="0"/>
        <condense val="0"/>
        <extend val="0"/>
        <outline val="0"/>
        <shadow val="0"/>
        <u val="none"/>
        <vertAlign val="baseline"/>
        <sz val="9"/>
        <color auto="1"/>
        <name val="ＭＳ Ｐゴシック"/>
        <scheme val="none"/>
      </font>
      <fill>
        <patternFill patternType="solid">
          <fgColor indexed="64"/>
          <bgColor theme="0" tint="-0.14999847407452621"/>
        </patternFill>
      </fill>
      <alignment horizontal="center" vertical="center" textRotation="0" wrapText="0" indent="0" justifyLastLine="0" shrinkToFit="1" readingOrder="0"/>
      <border diagonalUp="0" diagonalDown="0" outline="0">
        <left style="thin">
          <color theme="0" tint="-0.14996795556505021"/>
        </left>
        <right style="thin">
          <color theme="0" tint="-0.14996795556505021"/>
        </right>
        <top/>
        <bottom/>
      </border>
    </dxf>
    <dxf>
      <protection locked="0" hidden="0"/>
    </dxf>
    <dxf>
      <font>
        <b val="0"/>
        <i val="0"/>
        <strike val="0"/>
        <condense val="0"/>
        <extend val="0"/>
        <outline val="0"/>
        <shadow val="0"/>
        <u val="none"/>
        <vertAlign val="baseline"/>
        <sz val="9"/>
        <color auto="1"/>
        <name val="ＭＳ Ｐ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protection locked="0" hidden="0"/>
    </dxf>
    <dxf>
      <font>
        <b val="0"/>
        <i val="0"/>
        <strike val="0"/>
        <condense val="0"/>
        <extend val="0"/>
        <outline val="0"/>
        <shadow val="0"/>
        <u val="none"/>
        <vertAlign val="baseline"/>
        <sz val="9"/>
        <color auto="1"/>
        <name val="ＭＳ Ｐゴシック"/>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bottom/>
      </border>
    </dxf>
    <dxf>
      <protection locked="0" hidden="0"/>
    </dxf>
    <dxf>
      <font>
        <b val="0"/>
        <i val="0"/>
        <strike val="0"/>
        <condense val="0"/>
        <extend val="0"/>
        <outline val="0"/>
        <shadow val="0"/>
        <u val="none"/>
        <vertAlign val="baseline"/>
        <sz val="9"/>
        <color auto="1"/>
        <name val="ＭＳ Ｐゴシック"/>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protection locked="0" hidden="0"/>
    </dxf>
    <dxf>
      <font>
        <b val="0"/>
        <i val="0"/>
        <strike val="0"/>
        <condense val="0"/>
        <extend val="0"/>
        <outline val="0"/>
        <shadow val="0"/>
        <u val="none"/>
        <vertAlign val="baseline"/>
        <sz val="9"/>
        <color auto="1"/>
        <name val="ＭＳ Ｐゴシック"/>
        <scheme val="none"/>
      </font>
      <fill>
        <patternFill patternType="solid">
          <fgColor indexed="64"/>
          <bgColor theme="0" tint="-0.14999847407452621"/>
        </patternFill>
      </fill>
      <alignment horizontal="center" vertical="center" textRotation="0" wrapText="0" indent="0" justifyLastLine="0" shrinkToFit="0" readingOrder="0"/>
    </dxf>
    <dxf>
      <fill>
        <patternFill patternType="solid">
          <fgColor indexed="64"/>
          <bgColor theme="0" tint="-0.14999847407452621"/>
        </patternFill>
      </fill>
      <protection locked="1" hidden="0"/>
    </dxf>
    <dxf>
      <protection locked="1" hidden="0"/>
    </dxf>
    <dxf>
      <protection locked="0" hidden="0"/>
    </dxf>
    <dxf>
      <protection locked="1" hidden="0"/>
    </dxf>
    <dxf>
      <font>
        <color rgb="FFC00000"/>
      </font>
    </dxf>
    <dxf>
      <font>
        <b/>
        <i val="0"/>
        <color theme="0"/>
      </font>
      <fill>
        <patternFill>
          <bgColor rgb="FFFF0000"/>
        </patternFill>
      </fill>
    </dxf>
    <dxf>
      <font>
        <color rgb="FFC00000"/>
      </font>
    </dxf>
    <dxf>
      <font>
        <b/>
        <i val="0"/>
        <color theme="0"/>
      </font>
      <fill>
        <patternFill>
          <bgColor rgb="FFFF0000"/>
        </patternFill>
      </fill>
    </dxf>
    <dxf>
      <fill>
        <patternFill patternType="lightGray">
          <bgColor rgb="FFFFFF00"/>
        </patternFill>
      </fill>
    </dxf>
    <dxf>
      <fill>
        <patternFill patternType="lightGray">
          <bgColor rgb="FFFFFF00"/>
        </patternFill>
      </fill>
    </dxf>
    <dxf>
      <font>
        <b/>
        <i val="0"/>
        <color theme="0"/>
      </font>
      <fill>
        <patternFill>
          <bgColor rgb="FFFF0000"/>
        </patternFill>
      </fill>
    </dxf>
    <dxf>
      <fill>
        <patternFill>
          <bgColor rgb="FFFF0000"/>
        </patternFill>
      </fill>
    </dxf>
    <dxf>
      <numFmt numFmtId="0" formatCode="General"/>
      <protection locked="1" hidden="0"/>
    </dxf>
    <dxf>
      <font>
        <b/>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rgb="FFFF0000"/>
        <name val="ＭＳ Ｐゴシック"/>
        <scheme val="none"/>
      </font>
      <protection locked="1" hidden="0"/>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auto="1"/>
        <name val="ＭＳ Ｐゴシック"/>
        <scheme val="none"/>
      </font>
      <fill>
        <patternFill patternType="solid">
          <fgColor indexed="64"/>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9"/>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9"/>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9"/>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9"/>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9"/>
        <color auto="1"/>
        <name val="ＭＳ Ｐゴシック"/>
        <scheme val="none"/>
      </font>
      <fill>
        <patternFill patternType="solid">
          <fgColor indexed="64"/>
          <bgColor theme="0" tint="-0.14999847407452621"/>
        </patternFill>
      </fill>
      <alignment horizontal="right" vertical="center" textRotation="0" wrapText="0" indent="0" justifyLastLine="0" shrinkToFit="0" readingOrder="0"/>
    </dxf>
    <dxf>
      <protection locked="0" hidden="0"/>
    </dxf>
    <dxf>
      <font>
        <b val="0"/>
        <i val="0"/>
        <strike val="0"/>
        <condense val="0"/>
        <extend val="0"/>
        <outline val="0"/>
        <shadow val="0"/>
        <u val="none"/>
        <vertAlign val="baseline"/>
        <sz val="9"/>
        <color auto="1"/>
        <name val="ＭＳ Ｐ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protection locked="0" hidden="0"/>
    </dxf>
    <dxf>
      <font>
        <b val="0"/>
        <i val="0"/>
        <strike val="0"/>
        <condense val="0"/>
        <extend val="0"/>
        <outline val="0"/>
        <shadow val="0"/>
        <u val="none"/>
        <vertAlign val="baseline"/>
        <sz val="9"/>
        <color auto="1"/>
        <name val="ＭＳ Ｐ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protection locked="0" hidden="0"/>
    </dxf>
    <dxf>
      <font>
        <b val="0"/>
        <i val="0"/>
        <strike val="0"/>
        <condense val="0"/>
        <extend val="0"/>
        <outline val="0"/>
        <shadow val="0"/>
        <u val="none"/>
        <vertAlign val="baseline"/>
        <sz val="9"/>
        <color auto="1"/>
        <name val="ＭＳ Ｐゴシック"/>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bottom/>
      </border>
    </dxf>
    <dxf>
      <protection locked="0" hidden="0"/>
    </dxf>
    <dxf>
      <font>
        <b val="0"/>
        <i val="0"/>
        <strike val="0"/>
        <condense val="0"/>
        <extend val="0"/>
        <outline val="0"/>
        <shadow val="0"/>
        <u val="none"/>
        <vertAlign val="baseline"/>
        <sz val="9"/>
        <color auto="1"/>
        <name val="ＭＳ Ｐゴシック"/>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protection locked="0" hidden="0"/>
    </dxf>
    <dxf>
      <font>
        <b val="0"/>
        <i val="0"/>
        <strike val="0"/>
        <condense val="0"/>
        <extend val="0"/>
        <outline val="0"/>
        <shadow val="0"/>
        <u val="none"/>
        <vertAlign val="baseline"/>
        <sz val="9"/>
        <color auto="1"/>
        <name val="ＭＳ Ｐゴシック"/>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protection locked="0" hidden="0"/>
    </dxf>
    <dxf>
      <font>
        <b val="0"/>
        <i val="0"/>
        <strike val="0"/>
        <condense val="0"/>
        <extend val="0"/>
        <outline val="0"/>
        <shadow val="0"/>
        <u val="none"/>
        <vertAlign val="baseline"/>
        <sz val="9"/>
        <color auto="1"/>
        <name val="ＭＳ Ｐゴシック"/>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protection locked="0" hidden="0"/>
    </dxf>
    <dxf>
      <font>
        <b val="0"/>
        <i val="0"/>
        <strike val="0"/>
        <condense val="0"/>
        <extend val="0"/>
        <outline val="0"/>
        <shadow val="0"/>
        <u val="none"/>
        <vertAlign val="baseline"/>
        <sz val="9"/>
        <color auto="1"/>
        <name val="ＭＳ Ｐゴシック"/>
        <scheme val="none"/>
      </font>
      <fill>
        <patternFill patternType="solid">
          <fgColor indexed="64"/>
          <bgColor theme="0" tint="-0.14999847407452621"/>
        </patternFill>
      </fill>
      <alignment horizontal="center" vertical="center" textRotation="0" wrapText="0" indent="0" justifyLastLine="0" shrinkToFit="0" readingOrder="0"/>
    </dxf>
    <dxf>
      <protection locked="1" hidden="0"/>
    </dxf>
    <dxf>
      <numFmt numFmtId="0" formatCode="General"/>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numFmt numFmtId="0" formatCode="General"/>
      <protection locked="1" hidden="0"/>
    </dxf>
    <dxf>
      <font>
        <b/>
        <i val="0"/>
        <strike val="0"/>
        <condense val="0"/>
        <extend val="0"/>
        <outline val="0"/>
        <shadow val="0"/>
        <u val="none"/>
        <vertAlign val="baseline"/>
        <sz val="9"/>
        <color auto="1"/>
        <name val="ＭＳ ゴシック"/>
        <scheme val="none"/>
      </font>
      <numFmt numFmtId="0" formatCode="General"/>
      <fill>
        <patternFill patternType="none">
          <fgColor rgb="FF000000"/>
          <bgColor rgb="FFFFFFFF"/>
        </patternFill>
      </fill>
      <alignment horizontal="center" vertical="center" textRotation="0" wrapText="0" indent="0" justifyLastLine="0" shrinkToFit="0" readingOrder="0"/>
      <protection locked="1" hidden="0"/>
    </dxf>
    <dxf>
      <font>
        <b/>
        <i val="0"/>
        <strike val="0"/>
        <condense val="0"/>
        <extend val="0"/>
        <outline val="0"/>
        <shadow val="0"/>
        <u val="none"/>
        <vertAlign val="baseline"/>
        <sz val="9"/>
        <color rgb="FFFF0000"/>
        <name val="ＭＳ Ｐゴシック"/>
        <scheme val="none"/>
      </font>
      <protection locked="1" hidden="0"/>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auto="1"/>
        <name val="ＭＳ Ｐゴシック"/>
        <scheme val="none"/>
      </font>
      <fill>
        <patternFill patternType="solid">
          <fgColor indexed="64"/>
          <bgColor theme="0" tint="-0.1499984740745262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9"/>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ＭＳ Ｐゴシック"/>
        <scheme val="none"/>
      </font>
      <fill>
        <patternFill patternType="solid">
          <fgColor indexed="64"/>
          <bgColor theme="8" tint="0.79998168889431442"/>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9"/>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ＭＳ Ｐ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9"/>
        <color auto="1"/>
        <name val="ＭＳ Ｐゴシック"/>
        <scheme val="none"/>
      </font>
      <fill>
        <patternFill patternType="solid">
          <fgColor indexed="64"/>
          <bgColor theme="0" tint="-0.14999847407452621"/>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ＭＳ Ｐゴシック"/>
        <scheme val="none"/>
      </font>
      <fill>
        <patternFill patternType="none">
          <fgColor indexed="64"/>
          <bgColor indexed="65"/>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9"/>
        <color auto="1"/>
        <name val="ＭＳ Ｐ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9"/>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style="hair">
          <color auto="1"/>
        </left>
        <right/>
        <top/>
        <bottom/>
      </border>
      <protection locked="0" hidden="0"/>
    </dxf>
    <dxf>
      <font>
        <b val="0"/>
        <i val="0"/>
        <strike val="0"/>
        <condense val="0"/>
        <extend val="0"/>
        <outline val="0"/>
        <shadow val="0"/>
        <u val="none"/>
        <vertAlign val="baseline"/>
        <sz val="9"/>
        <color auto="1"/>
        <name val="ＭＳ Ｐ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9"/>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left/>
        <right style="hair">
          <color auto="1"/>
        </right>
        <top/>
        <bottom/>
      </border>
      <protection locked="0" hidden="0"/>
    </dxf>
    <dxf>
      <font>
        <b val="0"/>
        <i val="0"/>
        <strike val="0"/>
        <condense val="0"/>
        <extend val="0"/>
        <outline val="0"/>
        <shadow val="0"/>
        <u val="none"/>
        <vertAlign val="baseline"/>
        <sz val="9"/>
        <color auto="1"/>
        <name val="ＭＳ Ｐ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9"/>
        <color auto="1"/>
        <name val="ＭＳ Ｐ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ＭＳ Ｐ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9"/>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9"/>
        <color auto="1"/>
        <name val="ＭＳ Ｐゴシック"/>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9"/>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9"/>
        <color auto="1"/>
        <name val="ＭＳ Ｐゴシック"/>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9"/>
        <color auto="1"/>
        <name val="ＭＳ Ｐ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9"/>
        <color auto="1"/>
        <name val="ＭＳ Ｐゴシック"/>
        <scheme val="none"/>
      </font>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ＭＳ Ｐゴシック"/>
        <scheme val="none"/>
      </font>
      <numFmt numFmtId="185" formatCode="&quot;展&quot;\-General"/>
      <fill>
        <patternFill patternType="solid">
          <fgColor indexed="64"/>
          <bgColor theme="0" tint="-0.14999847407452621"/>
        </patternFill>
      </fill>
      <alignment horizontal="center" vertical="center" textRotation="0" wrapText="0" indent="0" justifyLastLine="0" shrinkToFit="0" readingOrder="0"/>
      <protection locked="1" hidden="0"/>
    </dxf>
    <dxf>
      <numFmt numFmtId="0" formatCode="General"/>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rgb="FF000000"/>
          <bgColor rgb="FFFFFFFF"/>
        </patternFill>
      </fill>
      <alignment horizontal="right" vertical="center" textRotation="0" wrapText="0" indent="0" justifyLastLine="0" shrinkToFit="0" readingOrder="0"/>
      <protection locked="0"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ont>
        <color rgb="FFC00000"/>
      </font>
    </dxf>
    <dxf>
      <font>
        <b/>
        <i val="0"/>
        <color theme="0"/>
      </font>
      <fill>
        <patternFill>
          <bgColor rgb="FFFF0000"/>
        </patternFill>
      </fill>
    </dxf>
    <dxf>
      <font>
        <color rgb="FFC00000"/>
      </font>
    </dxf>
    <dxf>
      <font>
        <b/>
        <i val="0"/>
        <color theme="0"/>
      </font>
      <fill>
        <patternFill>
          <bgColor rgb="FFFF0000"/>
        </patternFill>
      </fill>
    </dxf>
    <dxf>
      <fill>
        <patternFill patternType="lightGray">
          <bgColor rgb="FFFFFF00"/>
        </patternFill>
      </fill>
    </dxf>
    <dxf>
      <fill>
        <patternFill patternType="lightGray">
          <bgColor rgb="FFFFFF00"/>
        </patternFill>
      </fill>
    </dxf>
    <dxf>
      <font>
        <b/>
        <i val="0"/>
        <color theme="0"/>
      </font>
      <fill>
        <patternFill>
          <bgColor rgb="FFFF0000"/>
        </patternFill>
      </fill>
    </dxf>
    <dxf>
      <font>
        <color rgb="FFC00000"/>
      </font>
      <fill>
        <patternFill>
          <bgColor theme="5" tint="0.79998168889431442"/>
        </patternFill>
      </fill>
    </dxf>
    <dxf>
      <font>
        <b/>
        <i val="0"/>
        <strike val="0"/>
      </font>
      <fill>
        <patternFill>
          <bgColor theme="5" tint="0.79998168889431442"/>
        </patternFill>
      </fill>
    </dxf>
    <dxf>
      <font>
        <strike val="0"/>
        <color theme="1"/>
      </font>
      <fill>
        <patternFill>
          <bgColor theme="0"/>
        </patternFill>
      </fill>
      <border>
        <left style="thin">
          <color auto="1"/>
        </left>
      </border>
    </dxf>
    <dxf>
      <fill>
        <patternFill>
          <bgColor theme="0" tint="-0.14996795556505021"/>
        </patternFill>
      </fill>
    </dxf>
    <dxf>
      <font>
        <color theme="0" tint="-0.14996795556505021"/>
      </font>
      <fill>
        <patternFill>
          <bgColor theme="0" tint="-0.14996795556505021"/>
        </patternFill>
      </fill>
      <border>
        <left/>
        <vertical/>
        <horizontal/>
      </border>
    </dxf>
    <dxf>
      <font>
        <strike val="0"/>
        <color theme="1"/>
      </font>
    </dxf>
    <dxf>
      <font>
        <color theme="0" tint="-0.14996795556505021"/>
      </font>
      <fill>
        <patternFill>
          <bgColor theme="0" tint="-0.14996795556505021"/>
        </patternFill>
      </fill>
    </dxf>
    <dxf>
      <font>
        <b/>
        <i val="0"/>
        <color theme="0"/>
      </font>
      <fill>
        <patternFill>
          <bgColor rgb="FFFF0000"/>
        </patternFill>
      </fill>
    </dxf>
    <dxf>
      <font>
        <strike val="0"/>
        <color rgb="FFC00000"/>
      </font>
      <numFmt numFmtId="202" formatCode="@&quot;「募集要項」助成対象とならない経費（２）サに該当しています&quot;"/>
      <fill>
        <patternFill>
          <bgColor theme="5" tint="0.79998168889431442"/>
        </patternFill>
      </fill>
    </dxf>
    <dxf>
      <font>
        <b val="0"/>
        <i val="0"/>
        <strike val="0"/>
        <color rgb="FFC00000"/>
      </font>
      <numFmt numFmtId="0" formatCode="General"/>
      <fill>
        <patternFill>
          <bgColor theme="5" tint="0.79998168889431442"/>
        </patternFill>
      </fill>
    </dxf>
    <dxf>
      <protection locked="1" hidden="0"/>
    </dxf>
    <dxf>
      <protection locked="1" hidden="0"/>
    </dxf>
    <dxf>
      <font>
        <b/>
        <i val="0"/>
        <strike val="0"/>
        <condense val="0"/>
        <extend val="0"/>
        <outline val="0"/>
        <shadow val="0"/>
        <u val="none"/>
        <vertAlign val="baseline"/>
        <sz val="9"/>
        <color rgb="FFFF0000"/>
        <name val="ＭＳ Ｐゴシック"/>
        <scheme val="none"/>
      </font>
      <protection locked="1" hidden="0"/>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dxf>
    <dxf>
      <protection locked="0" hidden="0"/>
    </dxf>
    <dxf>
      <font>
        <b val="0"/>
        <i val="0"/>
        <strike val="0"/>
        <condense val="0"/>
        <extend val="0"/>
        <outline val="0"/>
        <shadow val="0"/>
        <u val="none"/>
        <vertAlign val="baseline"/>
        <sz val="10"/>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ＭＳ ゴシック"/>
        <scheme val="none"/>
      </font>
      <fill>
        <patternFill patternType="solid">
          <fgColor indexed="64"/>
          <bgColor theme="8" tint="0.79998168889431442"/>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auto="1"/>
        <name val="ＭＳ ゴシック"/>
        <scheme val="none"/>
      </font>
      <fill>
        <patternFill patternType="solid">
          <fgColor indexed="64"/>
          <bgColor theme="0" tint="-0.14999847407452621"/>
        </patternFill>
      </fill>
      <alignment horizontal="right" vertical="center" textRotation="0" wrapText="0" indent="0" justifyLastLine="0" shrinkToFit="0" readingOrder="0"/>
    </dxf>
    <dxf>
      <protection locked="0" hidden="0"/>
    </dxf>
    <dxf>
      <font>
        <b val="0"/>
        <i val="0"/>
        <strike val="0"/>
        <condense val="0"/>
        <extend val="0"/>
        <outline val="0"/>
        <shadow val="0"/>
        <u val="none"/>
        <vertAlign val="baseline"/>
        <sz val="10"/>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protection locked="0" hidden="0"/>
    </dxf>
    <dxf>
      <font>
        <b val="0"/>
        <i val="0"/>
        <strike val="0"/>
        <condense val="0"/>
        <extend val="0"/>
        <outline val="0"/>
        <shadow val="0"/>
        <u val="none"/>
        <vertAlign val="baseline"/>
        <sz val="10"/>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protection locked="0" hidden="0"/>
    </dxf>
    <dxf>
      <font>
        <b val="0"/>
        <i val="0"/>
        <strike val="0"/>
        <condense val="0"/>
        <extend val="0"/>
        <outline val="0"/>
        <shadow val="0"/>
        <u val="none"/>
        <vertAlign val="baseline"/>
        <sz val="10"/>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protection locked="0" hidden="0"/>
    </dxf>
    <dxf>
      <font>
        <b val="0"/>
        <i val="0"/>
        <strike val="0"/>
        <condense val="0"/>
        <extend val="0"/>
        <outline val="0"/>
        <shadow val="0"/>
        <u val="none"/>
        <vertAlign val="baseline"/>
        <sz val="10"/>
        <color auto="1"/>
        <name val="ＭＳ ゴシック"/>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protection locked="0" hidden="0"/>
    </dxf>
    <dxf>
      <font>
        <b val="0"/>
        <i val="0"/>
        <strike val="0"/>
        <condense val="0"/>
        <extend val="0"/>
        <outline val="0"/>
        <shadow val="0"/>
        <u val="none"/>
        <vertAlign val="baseline"/>
        <sz val="10"/>
        <color auto="1"/>
        <name val="ＭＳ ゴシック"/>
        <scheme val="none"/>
      </font>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ＭＳ ゴシック"/>
        <scheme val="none"/>
      </font>
      <numFmt numFmtId="183" formatCode="&quot;規&quot;\-General"/>
      <fill>
        <patternFill patternType="solid">
          <fgColor indexed="64"/>
          <bgColor theme="0" tint="-0.14999847407452621"/>
        </patternFill>
      </fill>
      <alignment horizontal="center" vertical="center" textRotation="0" wrapText="0" indent="0" justifyLastLine="0" shrinkToFit="0" readingOrder="0"/>
      <protection locked="1" hidden="0"/>
    </dxf>
    <dxf>
      <protection locked="1" hidden="0"/>
    </dxf>
    <dxf>
      <protection locked="0" hidden="0"/>
    </dxf>
    <dxf>
      <protection locked="1" hidden="0"/>
    </dxf>
    <dxf>
      <font>
        <color rgb="FFC00000"/>
      </font>
    </dxf>
    <dxf>
      <font>
        <b/>
        <i val="0"/>
        <color theme="0"/>
      </font>
      <fill>
        <patternFill>
          <bgColor rgb="FFFF0000"/>
        </patternFill>
      </fill>
    </dxf>
    <dxf>
      <fill>
        <patternFill patternType="lightGray">
          <bgColor rgb="FFFFFF00"/>
        </patternFill>
      </fill>
    </dxf>
    <dxf>
      <fill>
        <patternFill>
          <bgColor rgb="FFFF0000"/>
        </patternFill>
      </fill>
    </dxf>
    <dxf>
      <font>
        <b val="0"/>
        <i val="0"/>
        <strike val="0"/>
        <condense val="0"/>
        <extend val="0"/>
        <outline val="0"/>
        <shadow val="0"/>
        <u val="none"/>
        <vertAlign val="baseline"/>
        <sz val="9"/>
        <color theme="1"/>
        <name val="ＭＳ Ｐゴシック"/>
        <scheme val="none"/>
      </font>
      <numFmt numFmtId="3" formatCode="#,##0"/>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theme="1"/>
        <name val="ＭＳ Ｐゴシック"/>
        <scheme val="none"/>
      </font>
      <fill>
        <patternFill patternType="none">
          <fgColor indexed="64"/>
          <bgColor indexed="65"/>
        </patternFill>
      </fill>
      <alignment horizontal="center" vertical="center" textRotation="0" wrapText="1" indent="0" justifyLastLine="0" shrinkToFit="0" readingOrder="0"/>
      <protection locked="1" hidden="0"/>
    </dxf>
    <dxf>
      <font>
        <strike val="0"/>
        <outline val="0"/>
        <shadow val="0"/>
        <u val="none"/>
        <vertAlign val="baseline"/>
        <sz val="9"/>
        <color theme="1"/>
        <name val="ＭＳ Ｐゴシック"/>
        <scheme val="none"/>
      </font>
      <protection locked="1" hidden="0"/>
    </dxf>
    <dxf>
      <font>
        <b val="0"/>
        <i val="0"/>
        <strike val="0"/>
        <condense val="0"/>
        <extend val="0"/>
        <outline val="0"/>
        <shadow val="0"/>
        <u val="none"/>
        <vertAlign val="baseline"/>
        <sz val="9"/>
        <color theme="1"/>
        <name val="ＭＳ Ｐゴシック"/>
        <scheme val="none"/>
      </font>
      <fill>
        <patternFill patternType="none">
          <fgColor indexed="64"/>
          <bgColor indexed="65"/>
        </patternFill>
      </fill>
      <alignment horizontal="center" vertical="center" textRotation="0" wrapText="1" indent="0" justifyLastLine="0" shrinkToFit="0" readingOrder="0"/>
      <protection locked="1" hidden="0"/>
    </dxf>
    <dxf>
      <font>
        <color rgb="FFC00000"/>
      </font>
    </dxf>
    <dxf>
      <font>
        <b/>
        <i val="0"/>
        <color rgb="FFC00000"/>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patternType="lightGray">
          <bgColor rgb="FFFFFF00"/>
        </patternFill>
      </fill>
    </dxf>
    <dxf>
      <font>
        <color rgb="FFC00000"/>
      </font>
      <fill>
        <patternFill>
          <bgColor theme="5" tint="0.79998168889431442"/>
        </patternFill>
      </fill>
    </dxf>
    <dxf>
      <font>
        <b/>
        <i val="0"/>
        <strike val="0"/>
      </font>
      <fill>
        <patternFill>
          <bgColor theme="5" tint="0.79998168889431442"/>
        </patternFill>
      </fill>
    </dxf>
    <dxf>
      <font>
        <strike val="0"/>
        <color theme="1"/>
      </font>
      <fill>
        <patternFill>
          <bgColor theme="0"/>
        </patternFill>
      </fill>
      <border>
        <left style="thin">
          <color auto="1"/>
        </left>
      </border>
    </dxf>
    <dxf>
      <fill>
        <patternFill>
          <bgColor theme="0" tint="-0.14996795556505021"/>
        </patternFill>
      </fill>
    </dxf>
    <dxf>
      <font>
        <color theme="0" tint="-0.14996795556505021"/>
      </font>
      <fill>
        <patternFill>
          <bgColor theme="0" tint="-0.14996795556505021"/>
        </patternFill>
      </fill>
      <border>
        <left/>
        <vertical/>
        <horizontal/>
      </border>
    </dxf>
    <dxf>
      <font>
        <strike val="0"/>
        <color theme="1"/>
      </font>
    </dxf>
    <dxf>
      <font>
        <color theme="0" tint="-0.14996795556505021"/>
      </font>
      <fill>
        <patternFill>
          <bgColor theme="0" tint="-0.14996795556505021"/>
        </patternFill>
      </fill>
    </dxf>
    <dxf>
      <font>
        <b/>
        <i val="0"/>
        <color theme="0"/>
      </font>
      <fill>
        <patternFill>
          <bgColor rgb="FFFF0000"/>
        </patternFill>
      </fill>
    </dxf>
    <dxf>
      <font>
        <strike val="0"/>
        <color rgb="FFC00000"/>
      </font>
      <numFmt numFmtId="202" formatCode="@&quot;「募集要項」助成対象とならない経費（２）サに該当しています&quot;"/>
      <fill>
        <patternFill>
          <bgColor theme="5" tint="0.79998168889431442"/>
        </patternFill>
      </fill>
    </dxf>
    <dxf>
      <font>
        <b val="0"/>
        <i val="0"/>
        <strike val="0"/>
        <color rgb="FFC00000"/>
      </font>
      <numFmt numFmtId="0" formatCode="General"/>
      <fill>
        <patternFill>
          <bgColor theme="5" tint="0.79998168889431442"/>
        </patternFill>
      </fill>
    </dxf>
    <dxf>
      <protection locked="1" hidden="0"/>
    </dxf>
    <dxf>
      <protection locked="1" hidden="0"/>
    </dxf>
    <dxf>
      <font>
        <b/>
        <i val="0"/>
        <strike val="0"/>
        <condense val="0"/>
        <extend val="0"/>
        <outline val="0"/>
        <shadow val="0"/>
        <u val="none"/>
        <vertAlign val="baseline"/>
        <sz val="9"/>
        <color rgb="FFFF0000"/>
        <name val="ＭＳ Ｐゴシック"/>
        <scheme val="none"/>
      </font>
      <protection locked="1" hidden="0"/>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dxf>
    <dxf>
      <protection locked="1" hidden="0"/>
    </dxf>
    <dxf>
      <font>
        <b val="0"/>
        <i val="0"/>
        <strike val="0"/>
        <condense val="0"/>
        <extend val="0"/>
        <outline val="0"/>
        <shadow val="0"/>
        <u val="none"/>
        <vertAlign val="baseline"/>
        <sz val="10"/>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dxf>
    <dxf>
      <protection locked="0" hidden="0"/>
    </dxf>
    <dxf>
      <font>
        <b val="0"/>
        <i val="0"/>
        <strike val="0"/>
        <condense val="0"/>
        <extend val="0"/>
        <outline val="0"/>
        <shadow val="0"/>
        <u val="none"/>
        <vertAlign val="baseline"/>
        <sz val="10"/>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dxf>
    <dxf>
      <protection locked="1" hidden="0"/>
    </dxf>
    <dxf>
      <font>
        <b val="0"/>
        <i val="0"/>
        <strike val="0"/>
        <condense val="0"/>
        <extend val="0"/>
        <outline val="0"/>
        <shadow val="0"/>
        <u val="none"/>
        <vertAlign val="baseline"/>
        <sz val="10"/>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dxf>
    <dxf>
      <font>
        <b val="0"/>
        <i val="0"/>
        <strike val="0"/>
        <condense val="0"/>
        <extend val="0"/>
        <outline val="0"/>
        <shadow val="0"/>
        <u val="none"/>
        <vertAlign val="baseline"/>
        <sz val="10"/>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10"/>
        <color auto="1"/>
        <name val="ＭＳ ゴシック"/>
        <scheme val="none"/>
      </font>
      <fill>
        <patternFill patternType="solid">
          <fgColor indexed="64"/>
          <bgColor theme="0" tint="-0.14999847407452621"/>
        </patternFill>
      </fill>
      <alignment horizontal="right" vertical="center" textRotation="0" wrapText="0" indent="0" justifyLastLine="0" shrinkToFit="0" readingOrder="0"/>
    </dxf>
    <dxf>
      <protection locked="0" hidden="0"/>
    </dxf>
    <dxf>
      <font>
        <b val="0"/>
        <i val="0"/>
        <strike val="0"/>
        <condense val="0"/>
        <extend val="0"/>
        <outline val="0"/>
        <shadow val="0"/>
        <u val="none"/>
        <vertAlign val="baseline"/>
        <sz val="10"/>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protection locked="0" hidden="0"/>
    </dxf>
    <dxf>
      <font>
        <b val="0"/>
        <i val="0"/>
        <strike val="0"/>
        <condense val="0"/>
        <extend val="0"/>
        <outline val="0"/>
        <shadow val="0"/>
        <u val="none"/>
        <vertAlign val="baseline"/>
        <sz val="10"/>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protection locked="0" hidden="0"/>
    </dxf>
    <dxf>
      <font>
        <b val="0"/>
        <i val="0"/>
        <strike val="0"/>
        <condense val="0"/>
        <extend val="0"/>
        <outline val="0"/>
        <shadow val="0"/>
        <u val="none"/>
        <vertAlign val="baseline"/>
        <sz val="10"/>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protection locked="0" hidden="0"/>
    </dxf>
    <dxf>
      <font>
        <b val="0"/>
        <i val="0"/>
        <strike val="0"/>
        <condense val="0"/>
        <extend val="0"/>
        <outline val="0"/>
        <shadow val="0"/>
        <u val="none"/>
        <vertAlign val="baseline"/>
        <sz val="10"/>
        <color auto="1"/>
        <name val="ＭＳ ゴシック"/>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protection locked="0" hidden="0"/>
    </dxf>
    <dxf>
      <font>
        <b val="0"/>
        <i val="0"/>
        <strike val="0"/>
        <condense val="0"/>
        <extend val="0"/>
        <outline val="0"/>
        <shadow val="0"/>
        <u val="none"/>
        <vertAlign val="baseline"/>
        <sz val="10"/>
        <color auto="1"/>
        <name val="ＭＳ ゴシック"/>
        <scheme val="none"/>
      </font>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ＭＳ ゴシック"/>
        <scheme val="none"/>
      </font>
      <numFmt numFmtId="182" formatCode="&quot;専&quot;\-General"/>
      <fill>
        <patternFill patternType="solid">
          <fgColor indexed="64"/>
          <bgColor theme="0" tint="-0.14999847407452621"/>
        </patternFill>
      </fill>
      <alignment horizontal="center" vertical="center" textRotation="0" wrapText="0" indent="0" justifyLastLine="0" shrinkToFit="0" readingOrder="0"/>
      <protection locked="1" hidden="0"/>
    </dxf>
    <dxf>
      <protection locked="1" hidden="0"/>
    </dxf>
    <dxf>
      <protection locked="0" hidden="0"/>
    </dxf>
    <dxf>
      <protection locked="1" hidden="0"/>
    </dxf>
    <dxf>
      <font>
        <strike val="0"/>
        <color rgb="FFC00000"/>
      </font>
    </dxf>
    <dxf>
      <font>
        <color rgb="FFC00000"/>
      </font>
    </dxf>
    <dxf>
      <font>
        <b/>
        <i val="0"/>
        <color theme="0"/>
      </font>
      <fill>
        <patternFill>
          <bgColor rgb="FFFF0000"/>
        </patternFill>
      </fill>
    </dxf>
    <dxf>
      <fill>
        <patternFill patternType="lightGray">
          <bgColor rgb="FFFFFF00"/>
        </patternFill>
      </fill>
    </dxf>
    <dxf>
      <fill>
        <patternFill>
          <bgColor rgb="FFFF0000"/>
        </patternFill>
      </fill>
    </dxf>
    <dxf>
      <font>
        <color rgb="FFC00000"/>
      </font>
      <fill>
        <patternFill>
          <bgColor theme="5" tint="0.79998168889431442"/>
        </patternFill>
      </fill>
    </dxf>
    <dxf>
      <font>
        <b/>
        <i val="0"/>
        <strike val="0"/>
      </font>
      <fill>
        <patternFill>
          <bgColor theme="5" tint="0.79998168889431442"/>
        </patternFill>
      </fill>
    </dxf>
    <dxf>
      <font>
        <strike val="0"/>
        <color theme="1"/>
      </font>
      <fill>
        <patternFill>
          <bgColor theme="0"/>
        </patternFill>
      </fill>
      <border>
        <left style="thin">
          <color auto="1"/>
        </left>
      </border>
    </dxf>
    <dxf>
      <fill>
        <patternFill>
          <bgColor theme="0" tint="-0.14996795556505021"/>
        </patternFill>
      </fill>
    </dxf>
    <dxf>
      <font>
        <color theme="0" tint="-0.14996795556505021"/>
      </font>
      <fill>
        <patternFill>
          <bgColor theme="0" tint="-0.14996795556505021"/>
        </patternFill>
      </fill>
      <border>
        <left/>
        <vertical/>
        <horizontal/>
      </border>
    </dxf>
    <dxf>
      <font>
        <strike val="0"/>
        <color theme="1"/>
      </font>
    </dxf>
    <dxf>
      <font>
        <color theme="0" tint="-0.14996795556505021"/>
      </font>
      <fill>
        <patternFill>
          <bgColor theme="0" tint="-0.14996795556505021"/>
        </patternFill>
      </fill>
    </dxf>
    <dxf>
      <font>
        <b/>
        <i val="0"/>
        <color theme="0"/>
      </font>
      <fill>
        <patternFill>
          <bgColor rgb="FFFF0000"/>
        </patternFill>
      </fill>
    </dxf>
    <dxf>
      <font>
        <strike val="0"/>
        <color rgb="FFC00000"/>
      </font>
      <numFmt numFmtId="202" formatCode="@&quot;「募集要項」助成対象とならない経費（２）サに該当しています&quot;"/>
      <fill>
        <patternFill>
          <bgColor theme="5" tint="0.79998168889431442"/>
        </patternFill>
      </fill>
    </dxf>
    <dxf>
      <font>
        <b val="0"/>
        <i val="0"/>
        <strike val="0"/>
        <color rgb="FFC00000"/>
      </font>
      <numFmt numFmtId="0" formatCode="General"/>
      <fill>
        <patternFill>
          <bgColor theme="5" tint="0.79998168889431442"/>
        </patternFill>
      </fill>
    </dxf>
    <dxf>
      <protection locked="1" hidden="0"/>
    </dxf>
    <dxf>
      <protection locked="1" hidden="0"/>
    </dxf>
    <dxf>
      <font>
        <b/>
        <i val="0"/>
        <strike val="0"/>
        <condense val="0"/>
        <extend val="0"/>
        <outline val="0"/>
        <shadow val="0"/>
        <u val="none"/>
        <vertAlign val="baseline"/>
        <sz val="9"/>
        <color rgb="FFFF0000"/>
        <name val="ＭＳ Ｐゴシック"/>
        <scheme val="none"/>
      </font>
      <protection locked="1" hidden="0"/>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8"/>
        <color auto="1"/>
        <name val="ＭＳ ゴシック"/>
        <scheme val="none"/>
      </font>
      <alignment horizontal="center"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255" wrapText="1" indent="0" justifyLastLine="0" shrinkToFit="0" readingOrder="0"/>
      <protection locked="1" hidden="0"/>
    </dxf>
    <dxf>
      <font>
        <b val="0"/>
        <i val="0"/>
        <strike val="0"/>
        <condense val="0"/>
        <extend val="0"/>
        <outline val="0"/>
        <shadow val="0"/>
        <u val="none"/>
        <vertAlign val="baseline"/>
        <sz val="8"/>
        <color auto="1"/>
        <name val="ＭＳ ゴシック"/>
        <scheme val="none"/>
      </font>
      <alignment horizontal="center" vertical="center"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0"/>
        <color auto="1"/>
        <name val="ＭＳ ゴシック"/>
        <scheme val="none"/>
      </font>
      <numFmt numFmtId="0" formatCode="General"/>
      <fill>
        <patternFill patternType="none">
          <fgColor indexed="64"/>
          <bgColor auto="1"/>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1" readingOrder="0"/>
    </dxf>
    <dxf>
      <font>
        <b val="0"/>
        <i val="0"/>
        <strike val="0"/>
        <condense val="0"/>
        <extend val="0"/>
        <outline val="0"/>
        <shadow val="0"/>
        <u val="none"/>
        <vertAlign val="baseline"/>
        <sz val="10"/>
        <color auto="1"/>
        <name val="ＭＳ ゴシック"/>
        <scheme val="none"/>
      </font>
      <fill>
        <patternFill patternType="solid">
          <fgColor indexed="64"/>
          <bgColor theme="8" tint="0.79998168889431442"/>
        </patternFill>
      </fill>
      <alignment horizontal="right" vertical="center" textRotation="0" wrapText="0" indent="0" justifyLastLine="0" shrinkToFit="1" readingOrder="0"/>
      <protection locked="1" hidden="0"/>
    </dxf>
    <dxf>
      <font>
        <b val="0"/>
        <i val="0"/>
        <strike val="0"/>
        <condense val="0"/>
        <extend val="0"/>
        <outline val="0"/>
        <shadow val="0"/>
        <u val="none"/>
        <vertAlign val="baseline"/>
        <sz val="10"/>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1" readingOrder="0"/>
    </dxf>
    <dxf>
      <font>
        <b val="0"/>
        <i val="0"/>
        <strike val="0"/>
        <condense val="0"/>
        <extend val="0"/>
        <outline val="0"/>
        <shadow val="0"/>
        <u val="none"/>
        <vertAlign val="baseline"/>
        <sz val="10"/>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1" readingOrder="0"/>
      <protection locked="1" hidden="0"/>
    </dxf>
    <dxf>
      <font>
        <b val="0"/>
        <i val="0"/>
        <strike val="0"/>
        <condense val="0"/>
        <extend val="0"/>
        <outline val="0"/>
        <shadow val="0"/>
        <u val="none"/>
        <vertAlign val="baseline"/>
        <sz val="10"/>
        <color auto="1"/>
        <name val="ＭＳ ゴシック"/>
        <scheme val="none"/>
      </font>
      <alignment horizontal="right" vertical="center" textRotation="0" wrapText="0" indent="0" justifyLastLine="0" shrinkToFit="1" readingOrder="0"/>
    </dxf>
    <dxf>
      <font>
        <b val="0"/>
        <i val="0"/>
        <strike val="0"/>
        <condense val="0"/>
        <extend val="0"/>
        <outline val="0"/>
        <shadow val="0"/>
        <u val="none"/>
        <vertAlign val="baseline"/>
        <sz val="10"/>
        <color auto="1"/>
        <name val="ＭＳ ゴシック"/>
        <scheme val="none"/>
      </font>
      <fill>
        <patternFill patternType="none">
          <fgColor indexed="64"/>
          <bgColor indexed="65"/>
        </patternFill>
      </fill>
      <alignment horizontal="general" vertical="center" textRotation="0" wrapText="0" indent="0" justifyLastLine="0" shrinkToFit="1" readingOrder="0"/>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7"/>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1" readingOrder="0"/>
      <border diagonalUp="0" diagonalDown="0">
        <left style="hair">
          <color auto="1"/>
        </left>
        <right/>
        <top/>
        <bottom/>
      </border>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10"/>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1" readingOrder="0"/>
      <border diagonalUp="0" diagonalDown="0">
        <left/>
        <right style="hair">
          <color auto="1"/>
        </right>
        <top/>
        <bottom/>
      </border>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10"/>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1" readingOrder="0"/>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0" indent="0" justifyLastLine="0" shrinkToFit="0" readingOrder="0"/>
      <border diagonalUp="0" diagonalDown="0" outline="0">
        <left style="thin">
          <color theme="0" tint="-0.14996795556505021"/>
        </left>
        <right style="thin">
          <color theme="0" tint="-0.14996795556505021"/>
        </right>
        <top/>
        <bottom/>
      </border>
    </dxf>
    <dxf>
      <font>
        <b val="0"/>
        <i val="0"/>
        <strike val="0"/>
        <condense val="0"/>
        <extend val="0"/>
        <outline val="0"/>
        <shadow val="0"/>
        <u val="none"/>
        <vertAlign val="baseline"/>
        <sz val="10"/>
        <color auto="1"/>
        <name val="ＭＳ ゴシック"/>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8"/>
        <color auto="1"/>
        <name val="ＭＳ ゴシック"/>
        <scheme val="none"/>
      </font>
      <alignment horizontal="center" vertical="center" textRotation="0" wrapText="0" indent="0" justifyLastLine="0" shrinkToFit="0" readingOrder="0"/>
    </dxf>
    <dxf>
      <font>
        <b val="0"/>
        <i val="0"/>
        <strike val="0"/>
        <condense val="0"/>
        <extend val="0"/>
        <outline val="0"/>
        <shadow val="0"/>
        <u val="none"/>
        <vertAlign val="baseline"/>
        <sz val="10"/>
        <color auto="1"/>
        <name val="ＭＳ ゴシック"/>
        <scheme val="none"/>
      </font>
      <numFmt numFmtId="181" formatCode="&quot;委&quot;\-General"/>
      <fill>
        <patternFill patternType="none">
          <fgColor indexed="64"/>
          <bgColor indexed="65"/>
        </patternFill>
      </fill>
      <alignment horizontal="center" vertical="center" textRotation="0" wrapText="0" indent="0" justifyLastLine="0" shrinkToFit="1" readingOrder="0"/>
      <protection locked="1" hidden="0"/>
    </dxf>
    <dxf>
      <protection locked="1" hidden="0"/>
    </dxf>
    <dxf>
      <protection locked="0" hidden="0"/>
    </dxf>
    <dxf>
      <protection locked="1" hidden="0"/>
    </dxf>
    <dxf>
      <font>
        <color rgb="FFC00000"/>
      </font>
      <fill>
        <patternFill patternType="none">
          <bgColor auto="1"/>
        </patternFill>
      </fill>
    </dxf>
    <dxf>
      <fill>
        <patternFill>
          <bgColor rgb="FFFF0000"/>
        </patternFill>
      </fill>
    </dxf>
    <dxf>
      <font>
        <color rgb="FFC00000"/>
      </font>
    </dxf>
    <dxf>
      <font>
        <b/>
        <i val="0"/>
        <color theme="0"/>
      </font>
      <fill>
        <patternFill>
          <bgColor rgb="FFFF0000"/>
        </patternFill>
      </fill>
    </dxf>
    <dxf>
      <fill>
        <patternFill patternType="lightGray">
          <bgColor rgb="FFFFFF00"/>
        </patternFill>
      </fill>
    </dxf>
    <dxf>
      <font>
        <color rgb="FFC00000"/>
      </font>
      <fill>
        <patternFill>
          <bgColor theme="5" tint="0.79998168889431442"/>
        </patternFill>
      </fill>
    </dxf>
    <dxf>
      <font>
        <b/>
        <i val="0"/>
        <strike val="0"/>
      </font>
      <fill>
        <patternFill>
          <bgColor theme="5" tint="0.79998168889431442"/>
        </patternFill>
      </fill>
    </dxf>
    <dxf>
      <font>
        <strike val="0"/>
        <color theme="1"/>
      </font>
      <fill>
        <patternFill>
          <bgColor theme="0"/>
        </patternFill>
      </fill>
      <border>
        <left style="thin">
          <color auto="1"/>
        </left>
      </border>
    </dxf>
    <dxf>
      <fill>
        <patternFill>
          <bgColor theme="0" tint="-0.14996795556505021"/>
        </patternFill>
      </fill>
    </dxf>
    <dxf>
      <font>
        <color theme="0" tint="-0.14996795556505021"/>
      </font>
      <fill>
        <patternFill>
          <bgColor theme="0" tint="-0.14996795556505021"/>
        </patternFill>
      </fill>
    </dxf>
    <dxf>
      <font>
        <strike val="0"/>
        <color theme="1"/>
      </font>
    </dxf>
    <dxf>
      <font>
        <b/>
        <i val="0"/>
        <color theme="0"/>
      </font>
      <fill>
        <patternFill>
          <bgColor rgb="FFFF0000"/>
        </patternFill>
      </fill>
    </dxf>
    <dxf>
      <font>
        <strike val="0"/>
        <color rgb="FFC00000"/>
      </font>
      <numFmt numFmtId="202" formatCode="@&quot;「募集要項」助成対象とならない経費（２）サに該当しています&quot;"/>
      <fill>
        <patternFill>
          <bgColor theme="5" tint="0.79998168889431442"/>
        </patternFill>
      </fill>
    </dxf>
    <dxf>
      <font>
        <b val="0"/>
        <i val="0"/>
        <strike val="0"/>
        <color rgb="FFC00000"/>
      </font>
      <numFmt numFmtId="0" formatCode="General"/>
      <fill>
        <patternFill>
          <bgColor theme="5" tint="0.79998168889431442"/>
        </patternFill>
      </fill>
    </dxf>
    <dxf>
      <font>
        <color theme="1"/>
      </font>
    </dxf>
    <dxf>
      <numFmt numFmtId="0" formatCode="General"/>
      <protection locked="1" hidden="0"/>
    </dxf>
    <dxf>
      <numFmt numFmtId="0" formatCode="General"/>
      <protection locked="1" hidden="0"/>
    </dxf>
    <dxf>
      <font>
        <b val="0"/>
        <i val="0"/>
        <strike val="0"/>
        <condense val="0"/>
        <extend val="0"/>
        <outline val="0"/>
        <shadow val="0"/>
        <u val="none"/>
        <vertAlign val="baseline"/>
        <sz val="9"/>
        <color auto="1"/>
        <name val="ＭＳ Ｐゴシック"/>
        <scheme val="none"/>
      </font>
      <alignment horizontal="center" vertical="center" textRotation="0" wrapText="1" indent="0" justifyLastLine="0" shrinkToFit="0" readingOrder="0"/>
      <protection locked="1" hidden="0"/>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bottom/>
      </border>
    </dxf>
    <dxf>
      <protection locked="1"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top/>
        <bottom/>
      </border>
    </dxf>
    <dxf>
      <protection locked="0" hidden="0"/>
    </dxf>
    <dxf>
      <font>
        <b val="0"/>
        <i val="0"/>
        <strike val="0"/>
        <condense val="0"/>
        <extend val="0"/>
        <outline val="0"/>
        <shadow val="0"/>
        <u val="none"/>
        <vertAlign val="baseline"/>
        <sz val="10"/>
        <color auto="1"/>
        <name val="ＭＳ ゴシック"/>
        <scheme val="none"/>
      </font>
      <numFmt numFmtId="6" formatCode="#,##0;[Red]\-#,##0"/>
      <fill>
        <patternFill patternType="solid">
          <fgColor indexed="64"/>
          <bgColor theme="8" tint="0.79998168889431442"/>
        </patternFill>
      </fill>
      <alignment horizontal="general" vertical="center" textRotation="0" wrapText="0" indent="0" justifyLastLine="0" shrinkToFit="1" readingOrder="0"/>
      <border diagonalUp="0" diagonalDown="0" outline="0">
        <left style="thin">
          <color indexed="64"/>
        </left>
        <right/>
        <top/>
        <bottom/>
      </border>
    </dxf>
    <dxf>
      <font>
        <strike val="0"/>
        <outline val="0"/>
        <shadow val="0"/>
        <u val="none"/>
        <vertAlign val="baseline"/>
        <sz val="10"/>
        <color auto="1"/>
        <name val="ＭＳ ゴシック"/>
        <scheme val="none"/>
      </font>
      <fill>
        <patternFill patternType="solid">
          <fgColor indexed="64"/>
          <bgColor theme="8" tint="0.79998168889431442"/>
        </patternFill>
      </fill>
      <alignment horizontal="general" vertical="center" textRotation="0" wrapText="0" indent="0" justifyLastLine="0" shrinkToFit="1" readingOrder="0"/>
      <border>
        <left/>
        <right style="thin">
          <color indexed="64"/>
        </right>
      </border>
      <protection locked="1" hidden="0"/>
    </dxf>
    <dxf>
      <font>
        <b val="0"/>
        <i val="0"/>
        <strike val="0"/>
        <condense val="0"/>
        <extend val="0"/>
        <outline val="0"/>
        <shadow val="0"/>
        <u val="none"/>
        <vertAlign val="baseline"/>
        <sz val="10"/>
        <color auto="1"/>
        <name val="ＭＳ ゴシック"/>
        <scheme val="none"/>
      </font>
      <numFmt numFmtId="6" formatCode="#,##0;[Red]\-#,##0"/>
      <fill>
        <patternFill patternType="solid">
          <fgColor indexed="64"/>
          <bgColor theme="8" tint="0.79998168889431442"/>
        </patternFill>
      </fill>
      <alignment horizontal="general" vertical="center" textRotation="0" wrapText="0" indent="0" justifyLastLine="0" shrinkToFit="1" readingOrder="0"/>
      <border diagonalUp="0" diagonalDown="0" outline="0">
        <left style="thin">
          <color indexed="64"/>
        </left>
        <right/>
        <top/>
        <bottom/>
      </border>
    </dxf>
    <dxf>
      <font>
        <strike val="0"/>
        <outline val="0"/>
        <shadow val="0"/>
        <u val="none"/>
        <vertAlign val="baseline"/>
        <sz val="10"/>
        <color auto="1"/>
        <name val="ＭＳ ゴシック"/>
        <scheme val="none"/>
      </font>
      <numFmt numFmtId="6" formatCode="#,##0;[Red]\-#,##0"/>
      <fill>
        <patternFill patternType="solid">
          <fgColor indexed="64"/>
          <bgColor theme="8" tint="0.79998168889431442"/>
        </patternFill>
      </fill>
      <alignment horizontal="general" vertical="center" textRotation="0" wrapText="0" indent="0" justifyLastLine="0" shrinkToFit="1" readingOrder="0"/>
      <border>
        <left/>
        <right style="thin">
          <color indexed="64"/>
        </right>
      </border>
      <protection locked="1" hidden="0"/>
    </dxf>
    <dxf>
      <font>
        <b val="0"/>
        <i val="0"/>
        <strike val="0"/>
        <condense val="0"/>
        <extend val="0"/>
        <outline val="0"/>
        <shadow val="0"/>
        <u val="none"/>
        <vertAlign val="baseline"/>
        <sz val="10"/>
        <color auto="1"/>
        <name val="ＭＳ ゴシック"/>
        <scheme val="none"/>
      </font>
      <fill>
        <patternFill patternType="solid">
          <fgColor indexed="64"/>
          <bgColor theme="0" tint="-0.14999847407452621"/>
        </patternFill>
      </fill>
      <alignment horizontal="center" vertical="center" textRotation="0" wrapText="0" indent="0" justifyLastLine="0" shrinkToFit="1" readingOrder="0"/>
      <border diagonalUp="0" diagonalDown="0" outline="0">
        <left style="thin">
          <color theme="0" tint="-0.14996795556505021"/>
        </left>
        <right/>
        <top style="double">
          <color auto="1"/>
        </top>
        <bottom/>
      </border>
    </dxf>
    <dxf>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0" indent="0" justifyLastLine="0" shrinkToFit="1" readingOrder="0"/>
      <border diagonalUp="0" diagonalDown="0" outline="0">
        <left style="thin">
          <color theme="0" tint="-0.14996795556505021"/>
        </left>
        <right/>
        <top style="double">
          <color auto="1"/>
        </top>
        <bottom/>
      </border>
    </dxf>
    <dxf>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0" indent="0" justifyLastLine="0" shrinkToFit="1" readingOrder="0"/>
      <border diagonalUp="0" diagonalDown="0" outline="0">
        <left style="thin">
          <color theme="0" tint="-0.14996795556505021"/>
        </left>
        <right/>
        <top style="double">
          <color auto="1"/>
        </top>
        <bottom/>
      </border>
    </dxf>
    <dxf>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0" indent="0" justifyLastLine="0" shrinkToFit="1" readingOrder="0"/>
      <border diagonalUp="0" diagonalDown="0" outline="0">
        <left style="thin">
          <color theme="0" tint="-0.14996795556505021"/>
        </left>
        <right/>
        <top style="double">
          <color auto="1"/>
        </top>
        <bottom/>
      </border>
    </dxf>
    <dxf>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top style="double">
          <color auto="1"/>
        </top>
        <bottom/>
      </border>
    </dxf>
    <dxf>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top style="double">
          <color auto="1"/>
        </top>
        <bottom/>
      </border>
    </dxf>
    <dxf>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top style="double">
          <color auto="1"/>
        </top>
        <bottom/>
      </border>
    </dxf>
    <dxf>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top style="double">
          <color auto="1"/>
        </top>
        <bottom/>
      </border>
    </dxf>
    <dxf>
      <protection locked="0" hidden="0"/>
    </dxf>
    <dxf>
      <font>
        <b val="0"/>
        <i val="0"/>
        <strike val="0"/>
        <condense val="0"/>
        <extend val="0"/>
        <outline val="0"/>
        <shadow val="0"/>
        <u val="none"/>
        <vertAlign val="baseline"/>
        <sz val="8"/>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top style="double">
          <color auto="1"/>
        </top>
        <bottom/>
      </border>
    </dxf>
    <dxf>
      <protection locked="0" hidden="0"/>
    </dxf>
    <dxf>
      <font>
        <b val="0"/>
        <i val="0"/>
        <strike val="0"/>
        <condense val="0"/>
        <extend val="0"/>
        <outline val="0"/>
        <shadow val="0"/>
        <u val="none"/>
        <vertAlign val="baseline"/>
        <sz val="9"/>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double">
          <color auto="1"/>
        </top>
        <bottom/>
      </border>
    </dxf>
    <dxf>
      <font>
        <b val="0"/>
        <i val="0"/>
        <strike val="0"/>
        <condense val="0"/>
        <extend val="0"/>
        <outline val="0"/>
        <shadow val="0"/>
        <u val="none"/>
        <vertAlign val="baseline"/>
        <sz val="10"/>
        <color auto="1"/>
        <name val="ＭＳ ゴシック"/>
        <scheme val="none"/>
      </font>
      <numFmt numFmtId="179" formatCode="&quot;機&quot;\-General"/>
      <fill>
        <patternFill patternType="none">
          <fgColor indexed="64"/>
          <bgColor theme="0" tint="-0.14999847407452621"/>
        </patternFill>
      </fill>
      <alignment horizontal="center" vertical="center" textRotation="0" wrapText="0" indent="0" justifyLastLine="0" shrinkToFit="1" readingOrder="0"/>
      <border diagonalUp="0" diagonalDown="0">
        <left/>
        <right style="thin">
          <color indexed="64"/>
        </right>
        <top style="thin">
          <color indexed="64"/>
        </top>
        <bottom/>
      </border>
      <protection locked="1" hidden="0"/>
    </dxf>
    <dxf>
      <numFmt numFmtId="0" formatCode="General"/>
      <protection locked="1" hidden="0"/>
    </dxf>
    <dxf>
      <border diagonalUp="0" diagonalDown="0">
        <left/>
        <right/>
        <top/>
        <bottom/>
      </border>
    </dxf>
    <dxf>
      <numFmt numFmtId="0" formatCode="General"/>
      <protection locked="0"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0"/>
    </dxf>
    <dxf>
      <fill>
        <patternFill>
          <bgColor theme="0" tint="-0.14996795556505021"/>
        </patternFill>
      </fill>
    </dxf>
    <dxf>
      <font>
        <color rgb="FFFF0000"/>
      </font>
    </dxf>
    <dxf>
      <font>
        <color rgb="FFC00000"/>
      </font>
    </dxf>
    <dxf>
      <font>
        <b/>
        <i val="0"/>
        <color theme="0"/>
      </font>
      <fill>
        <patternFill>
          <bgColor rgb="FFFF0000"/>
        </patternFill>
      </fill>
    </dxf>
    <dxf>
      <fill>
        <patternFill>
          <bgColor theme="0"/>
        </patternFill>
      </fill>
    </dxf>
    <dxf>
      <fill>
        <patternFill patternType="gray125"/>
      </fill>
    </dxf>
    <dxf>
      <fill>
        <patternFill patternType="lightGray">
          <bgColor rgb="FFFFFF00"/>
        </patternFill>
      </fill>
    </dxf>
    <dxf>
      <font>
        <color theme="0"/>
      </font>
      <fill>
        <patternFill>
          <bgColor rgb="FFFF0000"/>
        </patternFill>
      </fill>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diagonalUp="0" diagonalDown="0">
        <left style="thin">
          <color auto="1"/>
        </left>
        <right style="thin">
          <color auto="1"/>
        </right>
        <top/>
        <bottom/>
        <vertical style="thin">
          <color auto="1"/>
        </vertical>
        <horizontal/>
      </border>
    </dxf>
    <dxf>
      <font>
        <b/>
        <i val="0"/>
        <strike val="0"/>
        <condense val="0"/>
        <extend val="0"/>
        <outline val="0"/>
        <shadow val="0"/>
        <u val="none"/>
        <vertAlign val="baseline"/>
        <sz val="9"/>
        <color rgb="FFFF0000"/>
        <name val="ＭＳ Ｐゴシック"/>
        <scheme val="none"/>
      </font>
      <numFmt numFmtId="0" formatCode="General"/>
      <fill>
        <patternFill patternType="none">
          <fgColor indexed="64"/>
          <bgColor auto="1"/>
        </patternFill>
      </fill>
      <alignment horizontal="left" vertical="center" textRotation="0" wrapText="0" indent="0" justifyLastLine="0" shrinkToFit="0" readingOrder="0"/>
      <border diagonalUp="0" diagonalDown="0">
        <left style="thin">
          <color auto="1"/>
        </left>
        <right style="thin">
          <color auto="1"/>
        </right>
        <top/>
        <bottom/>
        <vertical style="thin">
          <color auto="1"/>
        </vertical>
        <horizontal/>
      </border>
      <protection locked="1" hidden="0"/>
    </dxf>
    <dxf>
      <font>
        <b/>
        <i val="0"/>
        <strike val="0"/>
        <condense val="0"/>
        <extend val="0"/>
        <outline val="0"/>
        <shadow val="0"/>
        <u val="none"/>
        <vertAlign val="baseline"/>
        <sz val="10"/>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right style="thin">
          <color auto="1"/>
        </right>
        <top/>
        <bottom/>
        <vertical style="thin">
          <color auto="1"/>
        </vertical>
        <horizontal/>
      </border>
      <protection locked="1" hidden="0"/>
    </dxf>
    <dxf>
      <font>
        <b val="0"/>
        <i val="0"/>
        <strike val="0"/>
        <condense val="0"/>
        <extend val="0"/>
        <outline val="0"/>
        <shadow val="0"/>
        <u val="none"/>
        <vertAlign val="baseline"/>
        <sz val="10"/>
        <color auto="1"/>
        <name val="ＭＳ ゴシック"/>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left/>
        <right style="thin">
          <color auto="1"/>
        </right>
        <top/>
        <bottom/>
        <vertical style="thin">
          <color auto="1"/>
        </vertical>
        <horizontal/>
      </border>
      <protection locked="0" hidden="0"/>
    </dxf>
    <dxf>
      <font>
        <b/>
        <i val="0"/>
        <strike val="0"/>
        <condense val="0"/>
        <extend val="0"/>
        <outline val="0"/>
        <shadow val="0"/>
        <u val="none"/>
        <vertAlign val="baseline"/>
        <sz val="11"/>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1" readingOrder="0"/>
      <protection locked="1" hidden="0"/>
    </dxf>
    <dxf>
      <font>
        <b val="0"/>
        <i val="0"/>
        <strike val="0"/>
        <condense val="0"/>
        <extend val="0"/>
        <outline val="0"/>
        <shadow val="0"/>
        <u val="none"/>
        <vertAlign val="baseline"/>
        <sz val="10"/>
        <color auto="1"/>
        <name val="ＭＳ ゴシック"/>
        <scheme val="none"/>
      </font>
      <fill>
        <patternFill patternType="solid">
          <fgColor indexed="64"/>
          <bgColor theme="8" tint="0.79998168889431442"/>
        </patternFill>
      </fill>
      <alignment horizontal="right" vertical="center" textRotation="0" wrapText="0" indent="0" justifyLastLine="0" shrinkToFit="1" readingOrder="0"/>
      <protection locked="1" hidden="0"/>
    </dxf>
    <dxf>
      <font>
        <b/>
        <i val="0"/>
        <strike val="0"/>
        <condense val="0"/>
        <extend val="0"/>
        <outline val="0"/>
        <shadow val="0"/>
        <u val="none"/>
        <vertAlign val="baseline"/>
        <sz val="11"/>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1" readingOrder="0"/>
      <protection locked="1" hidden="0"/>
    </dxf>
    <dxf>
      <font>
        <b val="0"/>
        <i val="0"/>
        <strike val="0"/>
        <condense val="0"/>
        <extend val="0"/>
        <outline val="0"/>
        <shadow val="0"/>
        <u val="none"/>
        <vertAlign val="baseline"/>
        <sz val="10"/>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1" readingOrder="0"/>
      <protection locked="1" hidden="0"/>
    </dxf>
    <dxf>
      <font>
        <b/>
        <i val="0"/>
        <strike val="0"/>
        <condense val="0"/>
        <extend val="0"/>
        <outline val="0"/>
        <shadow val="0"/>
        <u val="none"/>
        <vertAlign val="baseline"/>
        <sz val="10"/>
        <color auto="1"/>
        <name val="ＭＳ ゴシック"/>
        <scheme val="none"/>
      </font>
      <fill>
        <patternFill patternType="solid">
          <fgColor indexed="64"/>
          <bgColor theme="0" tint="-0.14999847407452621"/>
        </patternFill>
      </fill>
      <alignment horizontal="right" vertical="center" textRotation="0" wrapText="0" indent="0" justifyLastLine="0" shrinkToFit="1" readingOrder="0"/>
      <border diagonalUp="0" diagonalDown="0" outline="0">
        <left style="thin">
          <color theme="0" tint="-0.14996795556505021"/>
        </left>
        <right/>
        <top/>
        <bottom/>
      </border>
      <protection locked="1" hidden="0"/>
    </dxf>
    <dxf>
      <font>
        <strike val="0"/>
        <outline val="0"/>
        <shadow val="0"/>
        <u val="none"/>
        <vertAlign val="baseline"/>
        <sz val="10"/>
        <name val="ＭＳ ゴシック"/>
        <scheme val="none"/>
      </font>
      <alignment vertical="center" textRotation="0" wrapText="0" justifyLastLine="0" shrinkToFit="1" readingOrder="0"/>
      <protection locked="0" hidden="0"/>
    </dxf>
    <dxf>
      <font>
        <b/>
        <i val="0"/>
        <strike val="0"/>
        <condense val="0"/>
        <extend val="0"/>
        <outline val="0"/>
        <shadow val="0"/>
        <u val="none"/>
        <vertAlign val="baseline"/>
        <sz val="10"/>
        <color auto="1"/>
        <name val="ＭＳ ゴシック"/>
        <scheme val="none"/>
      </font>
      <fill>
        <patternFill patternType="solid">
          <fgColor indexed="64"/>
          <bgColor theme="0" tint="-0.14999847407452621"/>
        </patternFill>
      </fill>
      <alignment horizontal="center" vertical="center" textRotation="0" wrapText="0" indent="0" justifyLastLine="0" shrinkToFit="1" readingOrder="0"/>
      <border diagonalUp="0" diagonalDown="0" outline="0">
        <left style="thin">
          <color theme="0" tint="-0.14996795556505021"/>
        </left>
        <right style="thin">
          <color theme="0" tint="-0.14996795556505021"/>
        </right>
        <top/>
        <bottom/>
      </border>
      <protection locked="1" hidden="0"/>
    </dxf>
    <dxf>
      <font>
        <b val="0"/>
        <i val="0"/>
        <strike val="0"/>
        <condense val="0"/>
        <extend val="0"/>
        <outline val="0"/>
        <shadow val="0"/>
        <u val="none"/>
        <vertAlign val="baseline"/>
        <sz val="10"/>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1" readingOrder="0"/>
      <border diagonalUp="0" diagonalDown="0">
        <left style="hair">
          <color auto="1"/>
        </left>
        <right/>
        <top/>
        <bottom/>
      </border>
      <protection locked="0" hidden="0"/>
    </dxf>
    <dxf>
      <font>
        <b/>
        <i val="0"/>
        <strike val="0"/>
        <condense val="0"/>
        <extend val="0"/>
        <outline val="0"/>
        <shadow val="0"/>
        <u val="none"/>
        <vertAlign val="baseline"/>
        <sz val="10"/>
        <color auto="1"/>
        <name val="ＭＳ ゴシック"/>
        <scheme val="none"/>
      </font>
      <fill>
        <patternFill patternType="solid">
          <fgColor indexed="64"/>
          <bgColor theme="0" tint="-0.14999847407452621"/>
        </patternFill>
      </fill>
      <alignment horizontal="center" vertical="center" textRotation="0" wrapText="0" indent="0" justifyLastLine="0" shrinkToFit="1" readingOrder="0"/>
      <border diagonalUp="0" diagonalDown="0" outline="0">
        <left style="thin">
          <color theme="0" tint="-0.14996795556505021"/>
        </left>
        <right style="thin">
          <color theme="0" tint="-0.14996795556505021"/>
        </right>
        <top/>
        <bottom/>
      </border>
      <protection locked="1" hidden="0"/>
    </dxf>
    <dxf>
      <font>
        <strike val="0"/>
        <outline val="0"/>
        <shadow val="0"/>
        <u val="none"/>
        <vertAlign val="baseline"/>
        <sz val="10"/>
        <name val="ＭＳ ゴシック"/>
        <scheme val="none"/>
      </font>
      <alignment horizontal="center" vertical="center" textRotation="0" wrapText="0" indent="0" justifyLastLine="0" shrinkToFit="1" readingOrder="0"/>
      <border diagonalUp="0" diagonalDown="0">
        <left/>
        <right style="hair">
          <color auto="1"/>
        </right>
        <top/>
        <bottom/>
      </border>
      <protection locked="0" hidden="0"/>
    </dxf>
    <dxf>
      <font>
        <b/>
        <i val="0"/>
        <strike val="0"/>
        <condense val="0"/>
        <extend val="0"/>
        <outline val="0"/>
        <shadow val="0"/>
        <u val="none"/>
        <vertAlign val="baseline"/>
        <sz val="10"/>
        <color auto="1"/>
        <name val="ＭＳ ゴシック"/>
        <scheme val="none"/>
      </font>
      <fill>
        <patternFill patternType="solid">
          <fgColor indexed="64"/>
          <bgColor theme="0" tint="-0.14999847407452621"/>
        </patternFill>
      </fill>
      <alignment horizontal="center" vertical="center" textRotation="0" wrapText="0" indent="0" justifyLastLine="0" shrinkToFit="1" readingOrder="0"/>
      <border diagonalUp="0" diagonalDown="0" outline="0">
        <left style="thin">
          <color theme="0" tint="-0.14996795556505021"/>
        </left>
        <right style="thin">
          <color theme="0" tint="-0.14996795556505021"/>
        </right>
        <top/>
        <bottom/>
      </border>
      <protection locked="1" hidden="0"/>
    </dxf>
    <dxf>
      <font>
        <strike val="0"/>
        <outline val="0"/>
        <shadow val="0"/>
        <u val="none"/>
        <vertAlign val="baseline"/>
        <sz val="10"/>
        <name val="ＭＳ ゴシック"/>
        <scheme val="none"/>
      </font>
      <alignment horizontal="center" vertical="center" textRotation="0" wrapText="0" indent="0" justifyLastLine="0" shrinkToFit="1" readingOrder="0"/>
      <protection locked="0" hidden="0"/>
    </dxf>
    <dxf>
      <font>
        <b/>
        <i val="0"/>
        <strike val="0"/>
        <condense val="0"/>
        <extend val="0"/>
        <outline val="0"/>
        <shadow val="0"/>
        <u val="none"/>
        <vertAlign val="baseline"/>
        <sz val="10"/>
        <color auto="1"/>
        <name val="ＭＳ ゴシック"/>
        <scheme val="none"/>
      </font>
      <fill>
        <patternFill patternType="solid">
          <fgColor indexed="64"/>
          <bgColor theme="0" tint="-0.14999847407452621"/>
        </patternFill>
      </fill>
      <alignment horizontal="left"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strike val="0"/>
        <outline val="0"/>
        <shadow val="0"/>
        <u val="none"/>
        <vertAlign val="baseline"/>
        <sz val="10"/>
        <name val="ＭＳ ゴシック"/>
        <scheme val="none"/>
      </font>
      <alignment horizontal="left" vertical="center" textRotation="0" wrapText="1" indent="0" justifyLastLine="0" shrinkToFit="0" readingOrder="0"/>
      <protection locked="0" hidden="0"/>
    </dxf>
    <dxf>
      <font>
        <b/>
        <i val="0"/>
        <strike val="0"/>
        <condense val="0"/>
        <extend val="0"/>
        <outline val="0"/>
        <shadow val="0"/>
        <u val="none"/>
        <vertAlign val="baseline"/>
        <sz val="10"/>
        <color auto="1"/>
        <name val="ＭＳ ゴシック"/>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theme="0" tint="-0.14996795556505021"/>
        </left>
        <right style="thin">
          <color theme="0" tint="-0.14996795556505021"/>
        </right>
        <top/>
        <bottom/>
      </border>
      <protection locked="1" hidden="0"/>
    </dxf>
    <dxf>
      <font>
        <strike val="0"/>
        <outline val="0"/>
        <shadow val="0"/>
        <u val="none"/>
        <vertAlign val="baseline"/>
        <sz val="10"/>
        <name val="ＭＳ ゴシック"/>
        <scheme val="none"/>
      </font>
      <alignment horizontal="left" vertical="center" textRotation="0" wrapText="1" indent="0" justifyLastLine="0" shrinkToFit="0" readingOrder="0"/>
      <protection locked="0" hidden="0"/>
    </dxf>
    <dxf>
      <font>
        <b/>
        <i val="0"/>
        <strike val="0"/>
        <condense val="0"/>
        <extend val="0"/>
        <outline val="0"/>
        <shadow val="0"/>
        <u val="none"/>
        <vertAlign val="baseline"/>
        <sz val="10"/>
        <color auto="1"/>
        <name val="ＭＳ ゴシック"/>
        <scheme val="none"/>
      </font>
      <fill>
        <patternFill patternType="solid">
          <fgColor indexed="64"/>
          <bgColor theme="0" tint="-0.14999847407452621"/>
        </patternFill>
      </fill>
      <alignment horizontal="left" vertical="center" textRotation="0" wrapText="0" indent="0" justifyLastLine="0" shrinkToFit="0" readingOrder="0"/>
      <border diagonalUp="0" diagonalDown="0" outline="0">
        <left style="thin">
          <color theme="0" tint="-0.14993743705557422"/>
        </left>
        <right style="thin">
          <color theme="0" tint="-0.14996795556505021"/>
        </right>
        <top/>
        <bottom/>
      </border>
      <protection locked="1" hidden="0"/>
    </dxf>
    <dxf>
      <font>
        <strike val="0"/>
        <outline val="0"/>
        <shadow val="0"/>
        <u val="none"/>
        <vertAlign val="baseline"/>
        <sz val="10"/>
        <name val="ＭＳ ゴシック"/>
        <scheme val="none"/>
      </font>
      <alignment horizontal="left" vertical="center" textRotation="0" wrapText="1" indent="0" justifyLastLine="0" shrinkToFit="0" readingOrder="0"/>
      <protection locked="0" hidden="0"/>
    </dxf>
    <dxf>
      <font>
        <b/>
        <i val="0"/>
        <strike val="0"/>
        <condense val="0"/>
        <extend val="0"/>
        <outline val="0"/>
        <shadow val="0"/>
        <u val="none"/>
        <vertAlign val="baseline"/>
        <sz val="10"/>
        <color auto="1"/>
        <name val="ＭＳ ゴシック"/>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thin">
          <color theme="0" tint="-0.14993743705557422"/>
        </right>
        <top/>
        <bottom/>
      </border>
      <protection locked="1" hidden="0"/>
    </dxf>
    <dxf>
      <font>
        <b val="0"/>
        <i val="0"/>
        <strike val="0"/>
        <condense val="0"/>
        <extend val="0"/>
        <outline val="0"/>
        <shadow val="0"/>
        <u val="none"/>
        <vertAlign val="baseline"/>
        <sz val="10"/>
        <color auto="1"/>
        <name val="ＭＳ ゴシック"/>
        <scheme val="none"/>
      </font>
      <numFmt numFmtId="177" formatCode="&quot;原&quot;\-General"/>
      <fill>
        <patternFill patternType="none">
          <fgColor indexed="64"/>
          <bgColor auto="1"/>
        </patternFill>
      </fill>
      <alignment horizontal="center" vertical="center" textRotation="0" wrapText="0" indent="0" justifyLastLine="0" shrinkToFit="0" readingOrder="0"/>
      <protection locked="1" hidden="0"/>
    </dxf>
    <dxf>
      <font>
        <b/>
      </font>
      <numFmt numFmtId="0" formatCode="General"/>
      <protection locked="1" hidden="0"/>
    </dxf>
    <dxf>
      <border outline="0">
        <left style="thin">
          <color indexed="64"/>
        </left>
        <right style="thin">
          <color theme="0"/>
        </right>
      </border>
    </dxf>
    <dxf>
      <numFmt numFmtId="0" formatCode="General"/>
      <protection locked="0" hidden="0"/>
    </dxf>
    <dxf>
      <font>
        <b val="0"/>
        <i val="0"/>
        <strike val="0"/>
        <condense val="0"/>
        <extend val="0"/>
        <outline val="0"/>
        <shadow val="0"/>
        <u val="none"/>
        <vertAlign val="baseline"/>
        <sz val="9"/>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protection locked="1" hidden="0"/>
    </dxf>
    <dxf>
      <font>
        <color rgb="FFFF0000"/>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patternType="lightGray">
          <bgColor rgb="FFFFFF00"/>
        </patternFill>
      </fill>
    </dxf>
    <dxf>
      <font>
        <color theme="0"/>
      </font>
      <fill>
        <patternFill>
          <bgColor rgb="FFFF0000"/>
        </patternFill>
      </fill>
    </dxf>
    <dxf>
      <font>
        <b val="0"/>
        <i val="0"/>
        <strike val="0"/>
        <condense val="0"/>
        <extend val="0"/>
        <outline val="0"/>
        <shadow val="0"/>
        <u val="none"/>
        <vertAlign val="baseline"/>
        <sz val="12"/>
        <color auto="1"/>
        <name val="HGPｺﾞｼｯｸM"/>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style="medium">
          <color indexed="64"/>
        </right>
        <top/>
        <bottom style="medium">
          <color indexed="64"/>
        </bottom>
      </border>
      <protection locked="1" hidden="0"/>
    </dxf>
    <dxf>
      <font>
        <b val="0"/>
        <i val="0"/>
        <strike val="0"/>
        <condense val="0"/>
        <extend val="0"/>
        <outline val="0"/>
        <shadow val="0"/>
        <u val="none"/>
        <vertAlign val="baseline"/>
        <sz val="12"/>
        <color auto="1"/>
        <name val="HGPｺﾞｼｯｸM"/>
        <scheme val="none"/>
      </font>
      <fill>
        <patternFill patternType="none">
          <fgColor indexed="64"/>
          <bgColor indexed="65"/>
        </patternFill>
      </fill>
      <alignment horizontal="general" vertical="center" textRotation="0" wrapText="0" indent="0" justifyLastLine="0" shrinkToFit="0" readingOrder="0"/>
      <border diagonalDown="0" outline="0">
        <left style="thin">
          <color auto="1"/>
        </left>
        <right/>
        <top style="thin">
          <color auto="1"/>
        </top>
        <bottom style="thin">
          <color auto="1"/>
        </bottom>
      </border>
      <protection locked="1" hidden="0"/>
    </dxf>
    <dxf>
      <font>
        <b val="0"/>
        <i val="0"/>
        <strike val="0"/>
        <condense val="0"/>
        <extend val="0"/>
        <outline val="0"/>
        <shadow val="0"/>
        <u val="none"/>
        <vertAlign val="baseline"/>
        <sz val="9"/>
        <color auto="1"/>
        <name val="ＭＳ ゴシック"/>
        <scheme val="none"/>
      </font>
      <numFmt numFmtId="176" formatCode="#,##0_ "/>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HGPｺﾞｼｯｸM"/>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style="medium">
          <color indexed="64"/>
        </bottom>
      </border>
      <protection locked="1" hidden="0"/>
    </dxf>
    <dxf>
      <font>
        <b val="0"/>
        <i val="0"/>
        <strike val="0"/>
        <condense val="0"/>
        <extend val="0"/>
        <outline val="0"/>
        <shadow val="0"/>
        <u val="none"/>
        <vertAlign val="baseline"/>
        <sz val="9"/>
        <color auto="1"/>
        <name val="ＭＳ ゴシック"/>
        <scheme val="none"/>
      </font>
      <numFmt numFmtId="176" formatCode="#,##0_ "/>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auto="1"/>
        <name val="HGPｺﾞｼｯｸM"/>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style="medium">
          <color indexed="64"/>
        </bottom>
      </border>
      <protection locked="1" hidden="0"/>
    </dxf>
    <dxf>
      <font>
        <b val="0"/>
        <i val="0"/>
        <strike val="0"/>
        <condense val="0"/>
        <extend val="0"/>
        <outline val="0"/>
        <shadow val="0"/>
        <u val="none"/>
        <vertAlign val="baseline"/>
        <sz val="12"/>
        <color auto="1"/>
        <name val="HGPｺﾞｼｯｸM"/>
        <scheme val="none"/>
      </font>
      <fill>
        <patternFill patternType="none">
          <fgColor indexed="64"/>
          <bgColor indexed="65"/>
        </patternFill>
      </fill>
      <alignment horizontal="general" vertical="center" textRotation="0" wrapText="0" indent="0" justifyLastLine="0" shrinkToFit="0" readingOrder="0"/>
      <border outline="0">
        <left style="double">
          <color auto="1"/>
        </left>
      </border>
      <protection locked="1" hidden="0"/>
    </dxf>
    <dxf>
      <font>
        <b val="0"/>
        <i val="0"/>
        <strike val="0"/>
        <condense val="0"/>
        <extend val="0"/>
        <outline val="0"/>
        <shadow val="0"/>
        <u val="none"/>
        <vertAlign val="baseline"/>
        <sz val="9"/>
        <color auto="1"/>
        <name val="ＭＳ ゴシック"/>
        <scheme val="none"/>
      </font>
      <numFmt numFmtId="176" formatCode="#,##0_ "/>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i val="0"/>
        <strike val="0"/>
        <condense val="0"/>
        <extend val="0"/>
        <outline val="0"/>
        <shadow val="0"/>
        <u val="none"/>
        <vertAlign val="baseline"/>
        <sz val="11"/>
        <color auto="1"/>
        <name val="ＭＳ ゴシック"/>
        <scheme val="none"/>
      </font>
      <numFmt numFmtId="0" formatCode="General"/>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double">
          <color indexed="64"/>
        </right>
        <top/>
        <bottom style="medium">
          <color indexed="64"/>
        </bottom>
      </border>
      <protection locked="1" hidden="0"/>
    </dxf>
    <dxf>
      <font>
        <b val="0"/>
        <i val="0"/>
        <strike val="0"/>
        <condense val="0"/>
        <extend val="0"/>
        <outline val="0"/>
        <shadow val="0"/>
        <u val="none"/>
        <vertAlign val="baseline"/>
        <sz val="9"/>
        <color auto="1"/>
        <name val="ＭＳ ゴシック"/>
        <scheme val="none"/>
      </font>
      <numFmt numFmtId="176" formatCode="#,##0_ "/>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9"/>
        <name val="ＭＳ ゴシック"/>
        <scheme val="none"/>
      </font>
      <numFmt numFmtId="176" formatCode="#,##0_ "/>
      <border diagonalDown="0">
        <left style="thin">
          <color auto="1"/>
        </left>
        <right style="thin">
          <color auto="1"/>
        </right>
        <top/>
        <bottom/>
      </border>
      <protection locked="1" hidden="0"/>
    </dxf>
    <dxf>
      <font>
        <b val="0"/>
        <i val="0"/>
        <strike val="0"/>
        <condense val="0"/>
        <extend val="0"/>
        <outline val="0"/>
        <shadow val="0"/>
        <u val="none"/>
        <vertAlign val="baseline"/>
        <sz val="9"/>
        <color auto="1"/>
        <name val="ＭＳ ゴシック"/>
        <scheme val="none"/>
      </font>
      <numFmt numFmtId="176" formatCode="#,##0_ "/>
      <fill>
        <patternFill patternType="none">
          <fgColor rgb="FF000000"/>
          <bgColor rgb="FFFFFFFF"/>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ＭＳ ゴシック"/>
        <scheme val="none"/>
      </font>
      <numFmt numFmtId="176" formatCode="#,##0_ "/>
      <fill>
        <patternFill patternType="none">
          <fgColor indexed="64"/>
          <bgColor indexed="65"/>
        </patternFill>
      </fill>
      <alignment horizontal="center" vertical="center" textRotation="0" wrapText="0" indent="0" justifyLastLine="0" shrinkToFit="0" readingOrder="0"/>
      <border diagonalDown="0">
        <left style="thin">
          <color auto="1"/>
        </left>
        <right style="thin">
          <color auto="1"/>
        </right>
        <top/>
        <bottom/>
      </border>
      <protection locked="1" hidden="0"/>
    </dxf>
    <dxf>
      <font>
        <b val="0"/>
        <i val="0"/>
        <strike val="0"/>
        <condense val="0"/>
        <extend val="0"/>
        <outline val="0"/>
        <shadow val="0"/>
        <u val="none"/>
        <vertAlign val="baseline"/>
        <sz val="12"/>
        <color auto="1"/>
        <name val="HGPｺﾞｼｯｸM"/>
        <scheme val="none"/>
      </font>
      <numFmt numFmtId="6" formatCode="#,##0;[Red]\-#,##0"/>
      <border diagonalUp="0" diagonalDown="0" outline="0">
        <left/>
        <right style="medium">
          <color indexed="64"/>
        </right>
        <top/>
        <bottom style="medium">
          <color indexed="64"/>
        </bottom>
      </border>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solid">
          <fgColor indexed="64"/>
          <bgColor theme="0" tint="-0.14999847407452621"/>
        </patternFill>
      </fill>
      <alignment horizontal="center" vertical="center" textRotation="0" wrapText="1" indent="0" justifyLastLine="0" shrinkToFit="0" readingOrder="0"/>
      <border diagonalUp="0" diagonalDown="0" outline="0">
        <left/>
        <right/>
        <top style="double">
          <color auto="1"/>
        </top>
        <bottom/>
      </border>
      <protection locked="1" hidden="0"/>
    </dxf>
    <dxf>
      <font>
        <b val="0"/>
        <i val="0"/>
        <strike val="0"/>
        <condense val="0"/>
        <extend val="0"/>
        <outline val="0"/>
        <shadow val="0"/>
        <u val="none"/>
        <vertAlign val="baseline"/>
        <sz val="12"/>
        <color auto="1"/>
        <name val="HGPｺﾞｼｯｸM"/>
        <scheme val="none"/>
      </font>
      <numFmt numFmtId="6" formatCode="#,##0;[Red]\-#,##0"/>
      <border diagonalUp="0" diagonalDown="0" outline="0">
        <left/>
        <right/>
        <top/>
        <bottom style="medium">
          <color indexed="64"/>
        </bottom>
      </border>
      <protection locked="1" hidden="0"/>
    </dxf>
    <dxf>
      <font>
        <b/>
        <i val="0"/>
        <strike val="0"/>
        <condense val="0"/>
        <extend val="0"/>
        <outline val="0"/>
        <shadow val="0"/>
        <u val="none"/>
        <vertAlign val="baseline"/>
        <sz val="10"/>
        <color rgb="FFFF0000"/>
        <name val="ＭＳ 明朝"/>
        <scheme val="none"/>
      </font>
      <numFmt numFmtId="0" formatCode="General"/>
      <fill>
        <patternFill patternType="none">
          <fgColor indexed="64"/>
          <bgColor indexed="65"/>
        </patternFill>
      </fill>
      <alignment horizontal="general" vertical="center" textRotation="0" wrapText="0" indent="0" justifyLastLine="0" shrinkToFit="0" readingOrder="0"/>
      <border diagonalUp="0" diagonalDown="0" outline="0">
        <left/>
        <right/>
        <top style="thin">
          <color theme="0"/>
        </top>
        <bottom style="thin">
          <color theme="0"/>
        </bottom>
      </border>
      <protection locked="1" hidden="0"/>
    </dxf>
    <dxf>
      <font>
        <b val="0"/>
        <i val="0"/>
        <strike val="0"/>
        <condense val="0"/>
        <extend val="0"/>
        <outline val="0"/>
        <shadow val="0"/>
        <u val="none"/>
        <vertAlign val="baseline"/>
        <sz val="12"/>
        <color auto="1"/>
        <name val="HGPｺﾞｼｯｸM"/>
        <scheme val="none"/>
      </font>
      <numFmt numFmtId="6" formatCode="#,##0;[Red]\-#,##0"/>
      <border diagonalUp="0" diagonalDown="0" outline="0">
        <left/>
        <right/>
        <top/>
        <bottom style="medium">
          <color indexed="64"/>
        </bottom>
      </border>
      <protection locked="1" hidden="0"/>
    </dxf>
    <dxf>
      <font>
        <b val="0"/>
        <i val="0"/>
        <strike val="0"/>
        <condense val="0"/>
        <extend val="0"/>
        <outline val="0"/>
        <shadow val="0"/>
        <u val="none"/>
        <vertAlign val="baseline"/>
        <sz val="9"/>
        <color auto="1"/>
        <name val="ＭＳ 明朝"/>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i val="0"/>
        <strike val="0"/>
        <condense val="0"/>
        <extend val="0"/>
        <outline val="0"/>
        <shadow val="0"/>
        <u val="none"/>
        <vertAlign val="baseline"/>
        <sz val="10"/>
        <color auto="1"/>
        <name val="ＭＳ ゴシック"/>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double">
          <color indexed="64"/>
        </right>
        <top/>
        <bottom style="medium">
          <color indexed="64"/>
        </bottom>
      </border>
      <protection locked="1" hidden="0"/>
    </dxf>
    <dxf>
      <font>
        <strike val="0"/>
        <outline val="0"/>
        <shadow val="0"/>
        <u val="none"/>
        <vertAlign val="baseline"/>
        <sz val="9"/>
        <color auto="1"/>
        <name val="ＭＳ ゴシック"/>
        <scheme val="none"/>
      </font>
      <numFmt numFmtId="0" formatCode="General"/>
      <fill>
        <patternFill patternType="solid">
          <fgColor indexed="64"/>
          <bgColor theme="0" tint="-4.9989318521683403E-2"/>
        </patternFill>
      </fill>
      <alignment horizontal="general" vertical="center" textRotation="0" wrapText="0" indent="0" justifyLastLine="0" shrinkToFit="1" readingOrder="0"/>
      <border diagonalUp="0" diagonalDown="0" outline="0">
        <left/>
        <right style="double">
          <color auto="1"/>
        </right>
        <top/>
        <bottom/>
      </border>
      <protection locked="1" hidden="0"/>
    </dxf>
    <dxf>
      <font>
        <b val="0"/>
        <i val="0"/>
        <strike val="0"/>
        <condense val="0"/>
        <extend val="0"/>
        <outline val="0"/>
        <shadow val="0"/>
        <u val="none"/>
        <vertAlign val="baseline"/>
        <sz val="9"/>
        <color auto="1"/>
        <name val="ＭＳ 明朝"/>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auto="1"/>
        <name val="ＭＳ ゴシック"/>
        <scheme val="none"/>
      </font>
      <numFmt numFmtId="6" formatCode="#,##0;[Red]\-#,##0"/>
      <fill>
        <patternFill patternType="none">
          <fgColor rgb="FF000000"/>
          <bgColor rgb="FFFFFFFF"/>
        </patternFill>
      </fill>
      <alignment horizontal="general" vertical="center" textRotation="0" wrapText="0" indent="0" justifyLastLine="0" shrinkToFit="0" readingOrder="0"/>
      <border diagonalUp="0" diagonalDown="0">
        <left style="thin">
          <color auto="1"/>
        </left>
        <right/>
        <top/>
        <bottom/>
      </border>
      <protection locked="1" hidden="0"/>
    </dxf>
    <dxf>
      <font>
        <b val="0"/>
        <i val="0"/>
        <strike val="0"/>
        <condense val="0"/>
        <extend val="0"/>
        <outline val="0"/>
        <shadow val="0"/>
        <u val="none"/>
        <vertAlign val="baseline"/>
        <sz val="9"/>
        <color auto="1"/>
        <name val="ＭＳ ゴシック"/>
        <scheme val="none"/>
      </font>
      <numFmt numFmtId="6" formatCode="#,##0;[Red]\-#,##0"/>
      <fill>
        <patternFill patternType="none">
          <fgColor rgb="FF000000"/>
          <bgColor rgb="FFFFFFFF"/>
        </patternFill>
      </fill>
      <alignment horizontal="general" vertical="center" textRotation="0" wrapText="0" indent="0" justifyLastLine="0" shrinkToFit="0" readingOrder="0"/>
      <border diagonalUp="0" diagonalDown="0">
        <left style="thin">
          <color auto="1"/>
        </left>
        <right style="thin">
          <color auto="1"/>
        </right>
        <top/>
        <bottom/>
      </border>
      <protection locked="1" hidden="0"/>
    </dxf>
    <dxf>
      <font>
        <b val="0"/>
        <i val="0"/>
        <strike val="0"/>
        <condense val="0"/>
        <extend val="0"/>
        <outline val="0"/>
        <shadow val="0"/>
        <u val="none"/>
        <vertAlign val="baseline"/>
        <sz val="9"/>
        <color auto="1"/>
        <name val="ＭＳ ゴシック"/>
        <scheme val="none"/>
      </font>
      <numFmt numFmtId="6" formatCode="#,##0;[Red]\-#,##0"/>
      <fill>
        <patternFill patternType="none">
          <fgColor indexed="64"/>
          <bgColor indexed="65"/>
        </patternFill>
      </fill>
      <alignment horizontal="general" vertical="center" textRotation="0" wrapText="0" indent="0" justifyLastLine="0" shrinkToFit="0" readingOrder="0"/>
      <border diagonalUp="0" diagonalDown="0">
        <left style="thin">
          <color auto="1"/>
        </left>
        <right/>
        <top style="thin">
          <color auto="1"/>
        </top>
        <bottom style="thin">
          <color auto="1"/>
        </bottom>
      </border>
      <protection locked="1" hidden="0"/>
    </dxf>
    <dxf>
      <font>
        <b val="0"/>
        <i val="0"/>
        <strike val="0"/>
        <condense val="0"/>
        <extend val="0"/>
        <outline val="0"/>
        <shadow val="0"/>
        <u val="none"/>
        <vertAlign val="baseline"/>
        <sz val="12"/>
        <color auto="1"/>
        <name val="HGPｺﾞｼｯｸM"/>
        <scheme val="none"/>
      </font>
      <numFmt numFmtId="6" formatCode="#,##0;[Red]\-#,##0"/>
      <border diagonalUp="0" diagonalDown="0" outline="0">
        <left/>
        <right style="medium">
          <color indexed="64"/>
        </right>
        <top/>
        <bottom style="medium">
          <color indexed="64"/>
        </bottom>
      </border>
      <protection locked="1" hidden="0"/>
    </dxf>
    <dxf>
      <font>
        <strike val="0"/>
        <outline val="0"/>
        <shadow val="0"/>
        <u val="none"/>
        <vertAlign val="baseline"/>
        <sz val="12"/>
        <color auto="1"/>
        <name val="HGPｺﾞｼｯｸM"/>
        <scheme val="none"/>
      </font>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top style="medium">
          <color indexed="64"/>
        </top>
        <bottom/>
      </border>
      <protection locked="1" hidden="0"/>
    </dxf>
    <dxf>
      <font>
        <b val="0"/>
        <i val="0"/>
        <strike val="0"/>
        <condense val="0"/>
        <extend val="0"/>
        <outline val="0"/>
        <shadow val="0"/>
        <u val="none"/>
        <vertAlign val="baseline"/>
        <sz val="12"/>
        <color auto="1"/>
        <name val="HGPｺﾞｼｯｸM"/>
        <scheme val="none"/>
      </font>
      <numFmt numFmtId="6" formatCode="#,##0;[Red]\-#,##0"/>
      <border diagonalUp="0" diagonalDown="0" outline="0">
        <left/>
        <right/>
        <top/>
        <bottom style="medium">
          <color indexed="64"/>
        </bottom>
      </border>
      <protection locked="1" hidden="0"/>
    </dxf>
    <dxf>
      <font>
        <strike val="0"/>
        <outline val="0"/>
        <shadow val="0"/>
        <u val="none"/>
        <vertAlign val="baseline"/>
        <sz val="12"/>
        <color auto="1"/>
        <name val="HGPｺﾞｼｯｸM"/>
        <scheme val="none"/>
      </font>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top style="medium">
          <color indexed="64"/>
        </top>
        <bottom/>
      </border>
      <protection locked="1" hidden="0"/>
    </dxf>
    <dxf>
      <font>
        <b val="0"/>
        <i val="0"/>
        <strike val="0"/>
        <condense val="0"/>
        <extend val="0"/>
        <outline val="0"/>
        <shadow val="0"/>
        <u val="none"/>
        <vertAlign val="baseline"/>
        <sz val="12"/>
        <color auto="1"/>
        <name val="HGPｺﾞｼｯｸM"/>
        <scheme val="none"/>
      </font>
      <numFmt numFmtId="6" formatCode="#,##0;[Red]\-#,##0"/>
      <border diagonalUp="0" diagonalDown="0" outline="0">
        <left/>
        <right/>
        <top/>
        <bottom style="medium">
          <color indexed="64"/>
        </bottom>
      </border>
      <protection locked="1" hidden="0"/>
    </dxf>
    <dxf>
      <font>
        <b/>
        <i val="0"/>
        <strike val="0"/>
        <outline val="0"/>
        <shadow val="0"/>
        <u val="none"/>
        <vertAlign val="baseline"/>
        <sz val="12"/>
        <color auto="1"/>
        <name val="HGPｺﾞｼｯｸM"/>
        <scheme val="none"/>
      </font>
      <fill>
        <patternFill patternType="none">
          <fgColor indexed="64"/>
          <bgColor indexed="65"/>
        </patternFill>
      </fill>
      <alignment horizontal="general" vertical="center" textRotation="0" wrapText="0" indent="0" justifyLastLine="0" shrinkToFit="0" readingOrder="0"/>
      <border outline="0">
        <left style="double">
          <color auto="1"/>
        </left>
      </border>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top style="medium">
          <color indexed="64"/>
        </top>
        <bottom/>
      </border>
      <protection locked="1" hidden="0"/>
    </dxf>
    <dxf>
      <font>
        <b/>
        <i val="0"/>
        <strike val="0"/>
        <condense val="0"/>
        <extend val="0"/>
        <outline val="0"/>
        <shadow val="0"/>
        <u val="none"/>
        <vertAlign val="baseline"/>
        <sz val="10"/>
        <color auto="1"/>
        <name val="ＭＳ ゴシック"/>
        <scheme val="none"/>
      </font>
      <fill>
        <patternFill patternType="solid">
          <fgColor indexed="64"/>
          <bgColor theme="0" tint="-0.14999847407452621"/>
        </patternFill>
      </fill>
      <alignment horizontal="center" vertical="center" textRotation="0" wrapText="0" indent="0" justifyLastLine="0" shrinkToFit="0" readingOrder="0"/>
      <border diagonalUp="0" diagonalDown="0" outline="0">
        <left/>
        <right style="double">
          <color indexed="64"/>
        </right>
        <top/>
        <bottom style="medium">
          <color indexed="64"/>
        </bottom>
      </border>
      <protection locked="1" hidden="0"/>
    </dxf>
    <dxf>
      <font>
        <strike val="0"/>
        <outline val="0"/>
        <shadow val="0"/>
        <u val="none"/>
        <vertAlign val="baseline"/>
        <sz val="9"/>
        <color auto="1"/>
        <name val="ＭＳ ゴシック"/>
        <scheme val="none"/>
      </font>
      <fill>
        <patternFill patternType="solid">
          <fgColor indexed="64"/>
          <bgColor theme="0" tint="-4.9989318521683403E-2"/>
        </patternFill>
      </fill>
      <alignment horizontal="general" vertical="center" textRotation="0" wrapText="0" indent="0" justifyLastLine="0" shrinkToFit="1" readingOrder="0"/>
      <border diagonalUp="0" diagonalDown="0" outline="0">
        <left/>
        <right style="double">
          <color auto="1"/>
        </right>
        <top/>
        <bottom/>
      </border>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double">
          <color indexed="64"/>
        </right>
        <top style="medium">
          <color indexed="64"/>
        </top>
        <bottom/>
      </border>
      <protection locked="1" hidden="0"/>
    </dxf>
    <dxf>
      <font>
        <b val="0"/>
        <i val="0"/>
        <strike val="0"/>
        <condense val="0"/>
        <extend val="0"/>
        <outline val="0"/>
        <shadow val="0"/>
        <u val="none"/>
        <vertAlign val="baseline"/>
        <sz val="9"/>
        <color auto="1"/>
        <name val="ＭＳ ゴシック"/>
        <scheme val="none"/>
      </font>
      <fill>
        <patternFill patternType="none">
          <fgColor rgb="FF000000"/>
          <bgColor auto="1"/>
        </patternFill>
      </fill>
      <alignment horizontal="general" vertical="center" textRotation="0" wrapText="0" indent="0" justifyLastLine="0" shrinkToFit="0" readingOrder="0"/>
      <border diagonalDown="0">
        <left style="thin">
          <color auto="1"/>
        </left>
        <right style="thin">
          <color auto="1"/>
        </right>
        <top/>
        <bottom/>
      </border>
      <protection locked="1" hidden="0"/>
    </dxf>
    <dxf>
      <font>
        <b val="0"/>
        <i val="0"/>
        <strike val="0"/>
        <condense val="0"/>
        <extend val="0"/>
        <outline val="0"/>
        <shadow val="0"/>
        <u val="none"/>
        <vertAlign val="baseline"/>
        <sz val="9"/>
        <color auto="1"/>
        <name val="ＭＳ ゴシック"/>
        <scheme val="none"/>
      </font>
      <fill>
        <patternFill patternType="none">
          <fgColor rgb="FF000000"/>
          <bgColor auto="1"/>
        </patternFill>
      </fill>
      <alignment horizontal="center" vertical="center" textRotation="0" wrapText="1" indent="0" justifyLastLine="0" shrinkToFit="0" readingOrder="0"/>
      <border diagonalDown="0">
        <left style="thin">
          <color auto="1"/>
        </left>
        <right style="thin">
          <color auto="1"/>
        </right>
        <top/>
        <bottom/>
      </border>
      <protection locked="1" hidden="0"/>
    </dxf>
    <dxf>
      <font>
        <b val="0"/>
        <i val="0"/>
        <strike val="0"/>
        <condense val="0"/>
        <extend val="0"/>
        <outline val="0"/>
        <shadow val="0"/>
        <u val="none"/>
        <vertAlign val="baseline"/>
        <sz val="9"/>
        <color auto="1"/>
        <name val="ＭＳ ゴシック"/>
        <scheme val="none"/>
      </font>
      <fill>
        <patternFill patternType="none">
          <fgColor indexed="64"/>
          <bgColor auto="1"/>
        </patternFill>
      </fill>
      <alignment horizontal="general" vertical="center" textRotation="0" wrapText="0" indent="0" justifyLastLine="0" shrinkToFit="0" readingOrder="0"/>
      <border diagonalDown="0">
        <left style="thin">
          <color auto="1"/>
        </left>
        <right style="thin">
          <color auto="1"/>
        </right>
        <top/>
        <bottom/>
      </border>
      <protection locked="1" hidden="0"/>
    </dxf>
    <dxf>
      <font>
        <color theme="0" tint="-0.34998626667073579"/>
      </font>
      <fill>
        <patternFill patternType="lightGray">
          <bgColor auto="1"/>
        </patternFill>
      </fill>
    </dxf>
    <dxf>
      <font>
        <color theme="0" tint="-0.34998626667073579"/>
      </font>
      <fill>
        <patternFill patternType="lightGray"/>
      </fill>
    </dxf>
    <dxf>
      <fill>
        <patternFill patternType="lightGray">
          <bgColor auto="1"/>
        </patternFill>
      </fill>
    </dxf>
    <dxf>
      <fill>
        <patternFill>
          <bgColor rgb="FFFF0000"/>
        </patternFill>
      </fill>
    </dxf>
    <dxf>
      <font>
        <b val="0"/>
        <i val="0"/>
        <strike val="0"/>
        <condense val="0"/>
        <extend val="0"/>
        <outline val="0"/>
        <shadow val="0"/>
        <u val="none"/>
        <vertAlign val="baseline"/>
        <sz val="9"/>
        <color rgb="FFFF0000"/>
        <name val="ＭＳ Ｐゴシック"/>
        <scheme val="none"/>
      </font>
      <protection locked="1" hidden="0"/>
    </dxf>
    <dxf>
      <font>
        <strike val="0"/>
        <outline val="0"/>
        <shadow val="0"/>
        <u val="none"/>
        <vertAlign val="baseline"/>
        <sz val="9"/>
        <color rgb="FFFF0000"/>
        <name val="ＭＳ Ｐゴシック"/>
        <scheme val="none"/>
      </font>
      <numFmt numFmtId="0" formatCode="General"/>
      <fill>
        <patternFill patternType="none">
          <fgColor indexed="64"/>
          <bgColor auto="1"/>
        </patternFill>
      </fill>
      <alignment horizontal="general" vertical="center" textRotation="0" wrapText="0" indent="0" justifyLastLine="0" shrinkToFit="0" readingOrder="0"/>
      <border>
        <left style="thin">
          <color indexed="64"/>
        </left>
      </border>
      <protection locked="1" hidden="0"/>
    </dxf>
    <dxf>
      <font>
        <b val="0"/>
        <i val="0"/>
        <strike val="0"/>
        <condense val="0"/>
        <extend val="0"/>
        <outline val="0"/>
        <shadow val="0"/>
        <u val="none"/>
        <vertAlign val="baseline"/>
        <sz val="10"/>
        <color auto="1"/>
        <name val="ＭＳ ゴシック"/>
        <scheme val="none"/>
      </font>
      <fill>
        <patternFill patternType="solid">
          <fgColor indexed="64"/>
          <bgColor theme="0" tint="-4.9989318521683403E-2"/>
        </patternFill>
      </fill>
      <alignment horizontal="center" vertical="center" textRotation="0" wrapText="0" indent="0" justifyLastLine="0" shrinkToFit="1" readingOrder="0"/>
      <border diagonalUp="1" diagonalDown="0" outline="0">
        <left/>
        <right style="thin">
          <color indexed="64"/>
        </right>
        <top/>
        <bottom/>
        <diagonal style="thin">
          <color auto="1"/>
        </diagonal>
      </border>
      <protection locked="1" hidden="0"/>
    </dxf>
    <dxf>
      <font>
        <b val="0"/>
        <i val="0"/>
        <strike val="0"/>
        <condense val="0"/>
        <extend val="0"/>
        <outline val="0"/>
        <shadow val="0"/>
        <u val="none"/>
        <vertAlign val="baseline"/>
        <sz val="9"/>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1" readingOrder="0"/>
      <protection locked="0" hidden="0"/>
    </dxf>
    <dxf>
      <font>
        <b val="0"/>
        <i val="0"/>
        <strike val="0"/>
        <condense val="0"/>
        <extend val="0"/>
        <outline val="0"/>
        <shadow val="0"/>
        <u val="none"/>
        <vertAlign val="baseline"/>
        <sz val="10"/>
        <color auto="1"/>
        <name val="ＭＳ ゴシック"/>
        <scheme val="none"/>
      </font>
      <fill>
        <patternFill patternType="solid">
          <fgColor indexed="64"/>
          <bgColor theme="0" tint="-4.9989318521683403E-2"/>
        </patternFill>
      </fill>
      <alignment horizontal="center" vertical="center" textRotation="0" wrapText="0" indent="0" justifyLastLine="0" shrinkToFit="1" readingOrder="0"/>
      <border diagonalUp="1" diagonalDown="0" outline="0">
        <left/>
        <right/>
        <top/>
        <bottom/>
        <diagonal style="thin">
          <color auto="1"/>
        </diagonal>
      </border>
      <protection locked="1" hidden="0"/>
    </dxf>
    <dxf>
      <font>
        <b val="0"/>
        <i val="0"/>
        <strike val="0"/>
        <condense val="0"/>
        <extend val="0"/>
        <outline val="0"/>
        <shadow val="0"/>
        <u val="none"/>
        <vertAlign val="baseline"/>
        <sz val="10"/>
        <color auto="1"/>
        <name val="ＭＳ ゴシック"/>
        <scheme val="none"/>
      </font>
      <numFmt numFmtId="0" formatCode="General"/>
      <fill>
        <patternFill patternType="none">
          <fgColor indexed="64"/>
          <bgColor indexed="65"/>
        </patternFill>
      </fill>
      <alignment horizontal="center" vertical="center" textRotation="0" wrapText="0" indent="0" justifyLastLine="0" shrinkToFit="1" readingOrder="0"/>
      <protection locked="0" hidden="0"/>
    </dxf>
    <dxf>
      <font>
        <b val="0"/>
        <i val="0"/>
        <strike val="0"/>
        <condense val="0"/>
        <extend val="0"/>
        <outline val="0"/>
        <shadow val="0"/>
        <u val="none"/>
        <vertAlign val="baseline"/>
        <sz val="10"/>
        <color auto="1"/>
        <name val="ＭＳ ゴシック"/>
        <scheme val="none"/>
      </font>
      <numFmt numFmtId="176" formatCode="#,##0_ "/>
      <fill>
        <patternFill patternType="solid">
          <fgColor indexed="64"/>
          <bgColor theme="0" tint="-4.9989318521683403E-2"/>
        </patternFill>
      </fill>
      <alignment horizontal="center" vertical="center" textRotation="0" wrapText="0" indent="0" justifyLastLine="0" shrinkToFit="1" readingOrder="0"/>
      <border diagonalUp="1" diagonalDown="0" outline="0">
        <left/>
        <right/>
        <top/>
        <bottom/>
        <diagonal style="thin">
          <color auto="1"/>
        </diagonal>
      </border>
      <protection locked="1" hidden="0"/>
    </dxf>
    <dxf>
      <font>
        <b val="0"/>
        <i val="0"/>
        <strike val="0"/>
        <condense val="0"/>
        <extend val="0"/>
        <outline val="0"/>
        <shadow val="0"/>
        <u val="none"/>
        <vertAlign val="baseline"/>
        <sz val="10"/>
        <color auto="1"/>
        <name val="ＭＳ ゴシック"/>
        <scheme val="none"/>
      </font>
      <numFmt numFmtId="176" formatCode="#,##0_ "/>
      <fill>
        <patternFill patternType="none">
          <fgColor indexed="64"/>
          <bgColor indexed="65"/>
        </patternFill>
      </fill>
      <alignment horizontal="center" vertical="center" textRotation="0" wrapText="0" indent="0" justifyLastLine="0" shrinkToFit="1" readingOrder="0"/>
      <protection locked="0" hidden="0"/>
    </dxf>
    <dxf>
      <font>
        <b val="0"/>
        <i val="0"/>
        <strike val="0"/>
        <condense val="0"/>
        <extend val="0"/>
        <outline val="0"/>
        <shadow val="0"/>
        <u val="none"/>
        <vertAlign val="baseline"/>
        <sz val="11"/>
        <color auto="1"/>
        <name val="ＭＳ ゴシック"/>
        <scheme val="none"/>
      </font>
      <numFmt numFmtId="6" formatCode="#,##0;[Red]\-#,##0"/>
      <fill>
        <patternFill patternType="solid">
          <fgColor indexed="64"/>
          <bgColor theme="8" tint="0.79998168889431442"/>
        </patternFill>
      </fill>
      <alignment horizontal="right" vertical="center" textRotation="0" wrapText="0" indent="0" justifyLastLine="0" shrinkToFit="1" readingOrder="0"/>
      <protection locked="1" hidden="0"/>
    </dxf>
    <dxf>
      <font>
        <strike val="0"/>
        <outline val="0"/>
        <shadow val="0"/>
        <u val="none"/>
        <vertAlign val="baseline"/>
        <sz val="11"/>
        <color auto="1"/>
        <name val="ＭＳ ゴシック"/>
        <scheme val="none"/>
      </font>
      <alignment horizontal="general" vertical="center" textRotation="0" wrapText="0" indent="0" justifyLastLine="0" shrinkToFit="1" readingOrder="0"/>
      <protection locked="0" hidden="0"/>
    </dxf>
    <dxf>
      <font>
        <strike val="0"/>
        <outline val="0"/>
        <shadow val="0"/>
        <u val="none"/>
        <vertAlign val="baseline"/>
        <sz val="9"/>
        <color auto="1"/>
        <name val="ＭＳ ゴシック"/>
        <scheme val="none"/>
      </font>
      <numFmt numFmtId="0" formatCode="General"/>
      <protection locked="1" hidden="0"/>
    </dxf>
    <dxf>
      <font>
        <strike val="0"/>
        <outline val="0"/>
        <shadow val="0"/>
        <u val="none"/>
        <vertAlign val="baseline"/>
        <sz val="9"/>
        <color auto="1"/>
        <name val="ＭＳ ゴシック"/>
        <scheme val="none"/>
      </font>
      <numFmt numFmtId="0" formatCode="General"/>
      <protection locked="0" hidden="0"/>
    </dxf>
    <dxf>
      <font>
        <b val="0"/>
        <i val="0"/>
        <strike val="0"/>
        <condense val="0"/>
        <extend val="0"/>
        <outline val="0"/>
        <shadow val="0"/>
        <u val="none"/>
        <vertAlign val="baseline"/>
        <sz val="9"/>
        <color auto="1"/>
        <name val="ＭＳ ゴシック"/>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outline="0">
        <left style="thin">
          <color auto="1"/>
        </left>
        <right style="thin">
          <color auto="1"/>
        </right>
        <top/>
        <bottom/>
      </border>
      <protection locked="1" hidden="0"/>
    </dxf>
    <dxf>
      <font>
        <b val="0"/>
        <i val="0"/>
        <strike val="0"/>
        <condense val="0"/>
        <extend val="0"/>
        <outline val="0"/>
        <shadow val="0"/>
        <u val="none"/>
        <vertAlign val="baseline"/>
        <sz val="11"/>
        <color auto="1"/>
        <name val="ＭＳ ゴシック"/>
        <scheme val="none"/>
      </font>
      <numFmt numFmtId="6" formatCode="#,##0;[Red]\-#,##0"/>
      <border diagonalUp="0" diagonalDown="0">
        <left/>
        <right style="thin">
          <color indexed="64"/>
        </right>
        <top/>
        <bottom style="thin">
          <color indexed="64"/>
        </bottom>
      </border>
      <protection locked="1" hidden="0"/>
    </dxf>
    <dxf>
      <font>
        <strike val="0"/>
        <outline val="0"/>
        <shadow val="0"/>
        <u val="none"/>
        <vertAlign val="baseline"/>
        <sz val="11"/>
        <color auto="1"/>
        <name val="ＭＳ ゴシック"/>
        <scheme val="none"/>
      </font>
      <fill>
        <patternFill patternType="none">
          <fgColor indexed="64"/>
          <bgColor auto="1"/>
        </patternFill>
      </fill>
      <protection locked="1" hidden="0"/>
    </dxf>
    <dxf>
      <font>
        <b val="0"/>
        <i val="0"/>
        <strike val="0"/>
        <condense val="0"/>
        <extend val="0"/>
        <outline val="0"/>
        <shadow val="0"/>
        <u val="none"/>
        <vertAlign val="baseline"/>
        <sz val="11"/>
        <color auto="1"/>
        <name val="ＭＳ ゴシック"/>
        <scheme val="none"/>
      </font>
      <numFmt numFmtId="6" formatCode="#,##0;[Red]\-#,##0"/>
      <border diagonalUp="0" diagonalDown="0">
        <left/>
        <right/>
        <top/>
        <bottom style="thin">
          <color indexed="64"/>
        </bottom>
      </border>
      <protection locked="1" hidden="0"/>
    </dxf>
    <dxf>
      <font>
        <strike val="0"/>
        <outline val="0"/>
        <shadow val="0"/>
        <u val="none"/>
        <vertAlign val="baseline"/>
        <sz val="11"/>
        <color auto="1"/>
        <name val="ＭＳ ゴシック"/>
        <scheme val="none"/>
      </font>
      <protection locked="1" hidden="0"/>
    </dxf>
    <dxf>
      <font>
        <b val="0"/>
        <i val="0"/>
        <strike val="0"/>
        <condense val="0"/>
        <extend val="0"/>
        <outline val="0"/>
        <shadow val="0"/>
        <u val="none"/>
        <vertAlign val="baseline"/>
        <sz val="11"/>
        <color auto="1"/>
        <name val="ＭＳ ゴシック"/>
        <scheme val="none"/>
      </font>
      <numFmt numFmtId="0" formatCode="General"/>
      <border diagonalUp="0" diagonalDown="0">
        <left/>
        <right/>
        <top/>
        <bottom style="thin">
          <color indexed="64"/>
        </bottom>
      </border>
      <protection locked="1" hidden="0"/>
    </dxf>
    <dxf>
      <font>
        <b val="0"/>
        <i val="0"/>
        <strike val="0"/>
        <condense val="0"/>
        <extend val="0"/>
        <outline val="0"/>
        <shadow val="0"/>
        <u val="none"/>
        <vertAlign val="baseline"/>
        <sz val="11"/>
        <color auto="1"/>
        <name val="ＭＳ ゴシック"/>
        <scheme val="none"/>
      </font>
      <fill>
        <patternFill patternType="none">
          <fgColor indexed="64"/>
          <bgColor indexed="65"/>
        </patternFill>
      </fill>
      <alignment horizontal="general" vertical="center" textRotation="0" wrapText="0" indent="0" justifyLastLine="0" shrinkToFit="0" readingOrder="0"/>
      <border diagonalDown="0">
        <left style="double">
          <color auto="1"/>
        </left>
        <right/>
      </border>
      <protection locked="1" hidden="0"/>
    </dxf>
    <dxf>
      <font>
        <b val="0"/>
        <i val="0"/>
        <strike val="0"/>
        <condense val="0"/>
        <extend val="0"/>
        <outline val="0"/>
        <shadow val="0"/>
        <u val="none"/>
        <vertAlign val="baseline"/>
        <sz val="10"/>
        <color auto="1"/>
        <name val="ＭＳ ゴシック"/>
        <scheme val="none"/>
      </font>
      <fill>
        <patternFill patternType="solid">
          <fgColor indexed="64"/>
          <bgColor theme="0" tint="-0.14999847407452621"/>
        </patternFill>
      </fill>
      <alignment horizontal="left" vertical="center" textRotation="0" wrapText="0" indent="0" justifyLastLine="0" shrinkToFit="0" readingOrder="0"/>
      <border diagonalUp="0" diagonalDown="0">
        <left/>
        <right style="double">
          <color auto="1"/>
        </right>
        <top/>
        <bottom style="thin">
          <color indexed="64"/>
        </bottom>
      </border>
      <protection locked="1" hidden="0"/>
    </dxf>
    <dxf>
      <font>
        <b val="0"/>
        <i val="0"/>
        <strike val="0"/>
        <condense val="0"/>
        <extend val="0"/>
        <outline val="0"/>
        <shadow val="0"/>
        <u val="none"/>
        <vertAlign val="baseline"/>
        <sz val="10"/>
        <color auto="1"/>
        <name val="ＭＳ ゴシック"/>
        <scheme val="none"/>
      </font>
      <fill>
        <patternFill patternType="solid">
          <fgColor indexed="64"/>
          <bgColor theme="0" tint="-0.14999847407452621"/>
        </patternFill>
      </fill>
      <alignment horizontal="center" vertical="center" textRotation="0" wrapText="0" indent="0" justifyLastLine="0" shrinkToFit="0" readingOrder="0"/>
      <border diagonalUp="0" diagonalDown="0">
        <left/>
        <right/>
        <top style="double">
          <color auto="1"/>
        </top>
        <bottom style="double">
          <color auto="1"/>
        </bottom>
      </border>
      <protection locked="1" hidden="0"/>
    </dxf>
    <dxf>
      <font>
        <strike val="0"/>
        <outline val="0"/>
        <shadow val="0"/>
        <u val="none"/>
        <vertAlign val="baseline"/>
        <sz val="9"/>
        <color auto="1"/>
        <name val="ＭＳ ゴシック"/>
        <scheme val="none"/>
      </font>
      <alignment horizontal="center" vertical="center" textRotation="0" wrapText="0" indent="0" justifyLastLine="0" shrinkToFit="0" readingOrder="0"/>
      <border diagonalUp="0" diagonalDown="0">
        <left style="thin">
          <color theme="7" tint="0.39994506668294322"/>
        </left>
        <right style="thin">
          <color theme="7" tint="0.39994506668294322"/>
        </right>
        <top style="thin">
          <color theme="7" tint="0.39994506668294322"/>
        </top>
        <bottom/>
      </border>
      <protection locked="1" hidden="0"/>
    </dxf>
    <dxf>
      <font>
        <strike val="0"/>
        <outline val="0"/>
        <shadow val="0"/>
        <u val="none"/>
        <vertAlign val="baseline"/>
        <sz val="9"/>
        <color auto="1"/>
        <name val="ＭＳ ゴシック"/>
        <scheme val="none"/>
      </font>
      <numFmt numFmtId="188" formatCode="0.0%"/>
      <alignment horizontal="right" vertical="center" textRotation="0" wrapText="0" indent="0" justifyLastLine="0" shrinkToFit="0" readingOrder="0"/>
      <border diagonalUp="0" diagonalDown="0">
        <left style="thin">
          <color theme="1" tint="0.24994659260841701"/>
        </left>
        <right/>
        <top style="thin">
          <color theme="1" tint="0.24994659260841701"/>
        </top>
        <bottom style="thin">
          <color theme="1" tint="0.24994659260841701"/>
        </bottom>
      </border>
      <protection locked="1" hidden="0"/>
    </dxf>
    <dxf>
      <border>
        <bottom style="thin">
          <color indexed="64"/>
        </bottom>
      </border>
    </dxf>
    <dxf>
      <font>
        <strike val="0"/>
        <outline val="0"/>
        <shadow val="0"/>
        <u val="none"/>
        <vertAlign val="baseline"/>
        <sz val="9"/>
        <color auto="1"/>
        <name val="ＭＳ ゴシック"/>
        <scheme val="none"/>
      </font>
      <alignment horizontal="center" vertical="center" textRotation="0" wrapText="0" indent="0" justifyLastLine="0" shrinkToFit="0" readingOrder="0"/>
      <border diagonalUp="0" diagonalDown="0">
        <left/>
        <right/>
        <top/>
        <bottom/>
      </border>
      <protection locked="1" hidden="0"/>
    </dxf>
    <dxf>
      <font>
        <b/>
        <i val="0"/>
        <color theme="0"/>
      </font>
      <fill>
        <patternFill>
          <bgColor rgb="FFFF0000"/>
        </patternFill>
      </fill>
    </dxf>
    <dxf>
      <fill>
        <patternFill>
          <bgColor rgb="FFC00000"/>
        </patternFill>
      </fill>
    </dxf>
    <dxf>
      <font>
        <b/>
        <i val="0"/>
        <color theme="0"/>
      </font>
      <fill>
        <patternFill>
          <bgColor rgb="FFFF0000"/>
        </patternFill>
      </fill>
    </dxf>
    <dxf>
      <fill>
        <patternFill>
          <bgColor rgb="FFFF0000"/>
        </patternFill>
      </fill>
    </dxf>
    <dxf>
      <font>
        <b/>
        <i val="0"/>
        <color theme="0"/>
      </font>
      <fill>
        <patternFill>
          <bgColor rgb="FFFF0000"/>
        </patternFill>
      </fill>
    </dxf>
    <dxf>
      <font>
        <strike val="0"/>
        <outline val="0"/>
        <shadow val="0"/>
        <u val="none"/>
        <vertAlign val="baseline"/>
        <sz val="10"/>
        <color theme="1"/>
        <name val="ＭＳ Ｐゴシック"/>
        <scheme val="minor"/>
      </font>
      <numFmt numFmtId="19" formatCode="yyyy/m/d"/>
      <fill>
        <patternFill patternType="none">
          <fgColor indexed="64"/>
          <bgColor auto="1"/>
        </patternFill>
      </fill>
      <protection locked="1" hidden="0"/>
    </dxf>
    <dxf>
      <font>
        <strike val="0"/>
        <outline val="0"/>
        <shadow val="0"/>
        <u val="none"/>
        <vertAlign val="baseline"/>
        <sz val="10"/>
        <color theme="1"/>
        <name val="ＭＳ Ｐゴシック"/>
        <scheme val="minor"/>
      </font>
      <numFmt numFmtId="19" formatCode="yyyy/m/d"/>
      <fill>
        <patternFill patternType="none">
          <fgColor indexed="64"/>
          <bgColor auto="1"/>
        </patternFill>
      </fill>
      <protection locked="1" hidden="0"/>
    </dxf>
    <dxf>
      <font>
        <strike val="0"/>
        <outline val="0"/>
        <shadow val="0"/>
        <u val="none"/>
        <vertAlign val="baseline"/>
        <sz val="10"/>
        <color theme="1"/>
        <name val="ＭＳ Ｐゴシック"/>
        <scheme val="minor"/>
      </font>
      <numFmt numFmtId="19" formatCode="yyyy/m/d"/>
      <fill>
        <patternFill patternType="none">
          <fgColor indexed="64"/>
          <bgColor auto="1"/>
        </patternFill>
      </fill>
      <protection locked="1" hidden="0"/>
    </dxf>
    <dxf>
      <font>
        <strike val="0"/>
        <outline val="0"/>
        <shadow val="0"/>
        <u val="none"/>
        <vertAlign val="baseline"/>
        <sz val="10"/>
        <color theme="1"/>
        <name val="ＭＳ Ｐゴシック"/>
        <scheme val="minor"/>
      </font>
      <numFmt numFmtId="19" formatCode="yyyy/m/d"/>
      <fill>
        <patternFill patternType="none">
          <fgColor indexed="64"/>
          <bgColor auto="1"/>
        </patternFill>
      </fill>
      <protection locked="1" hidden="0"/>
    </dxf>
    <dxf>
      <font>
        <strike val="0"/>
        <outline val="0"/>
        <shadow val="0"/>
        <u val="none"/>
        <vertAlign val="baseline"/>
        <sz val="10"/>
        <color theme="1"/>
        <name val="ＭＳ Ｐゴシック"/>
        <scheme val="minor"/>
      </font>
      <fill>
        <patternFill patternType="none">
          <fgColor indexed="64"/>
          <bgColor auto="1"/>
        </patternFill>
      </fill>
      <protection locked="1" hidden="0"/>
    </dxf>
    <dxf>
      <font>
        <strike val="0"/>
        <outline val="0"/>
        <shadow val="0"/>
        <u val="none"/>
        <vertAlign val="baseline"/>
        <sz val="10"/>
        <color theme="1"/>
        <name val="ＭＳ Ｐゴシック"/>
        <scheme val="minor"/>
      </font>
      <fill>
        <patternFill patternType="none">
          <fgColor indexed="64"/>
          <bgColor auto="1"/>
        </patternFill>
      </fill>
      <protection locked="1" hidden="0"/>
    </dxf>
    <dxf>
      <font>
        <strike val="0"/>
        <outline val="0"/>
        <shadow val="0"/>
        <u val="none"/>
        <vertAlign val="baseline"/>
        <sz val="10"/>
        <color theme="1"/>
        <name val="ＭＳ Ｐゴシック"/>
        <scheme val="minor"/>
      </font>
      <fill>
        <patternFill patternType="none">
          <fgColor indexed="64"/>
          <bgColor auto="1"/>
        </patternFill>
      </fill>
      <protection locked="1" hidden="0"/>
    </dxf>
    <dxf>
      <font>
        <strike val="0"/>
        <outline val="0"/>
        <shadow val="0"/>
        <u val="none"/>
        <vertAlign val="baseline"/>
        <sz val="10"/>
        <color theme="1"/>
        <name val="ＭＳ Ｐゴシック"/>
        <scheme val="minor"/>
      </font>
      <fill>
        <patternFill patternType="none">
          <fgColor indexed="64"/>
          <bgColor auto="1"/>
        </patternFill>
      </fill>
      <protection locked="1" hidden="0"/>
    </dxf>
    <dxf>
      <font>
        <strike val="0"/>
        <outline val="0"/>
        <shadow val="0"/>
        <u val="none"/>
        <vertAlign val="baseline"/>
        <sz val="10"/>
        <color theme="1"/>
        <name val="ＭＳ Ｐゴシック"/>
        <scheme val="minor"/>
      </font>
      <fill>
        <patternFill patternType="none">
          <fgColor indexed="64"/>
          <bgColor auto="1"/>
        </patternFill>
      </fill>
      <protection locked="1" hidden="0"/>
    </dxf>
    <dxf>
      <font>
        <strike val="0"/>
        <outline val="0"/>
        <shadow val="0"/>
        <u val="none"/>
        <vertAlign val="baseline"/>
        <sz val="10"/>
        <color theme="1"/>
        <name val="ＭＳ Ｐゴシック"/>
        <scheme val="minor"/>
      </font>
      <fill>
        <patternFill patternType="none">
          <fgColor indexed="64"/>
          <bgColor auto="1"/>
        </patternFill>
      </fill>
      <protection locked="1" hidden="0"/>
    </dxf>
    <dxf>
      <font>
        <strike val="0"/>
        <outline val="0"/>
        <shadow val="0"/>
        <u val="none"/>
        <vertAlign val="baseline"/>
        <sz val="10"/>
        <color theme="1"/>
        <name val="ＭＳ Ｐゴシック"/>
        <scheme val="minor"/>
      </font>
      <fill>
        <patternFill patternType="none">
          <fgColor indexed="64"/>
          <bgColor auto="1"/>
        </patternFill>
      </fill>
      <protection locked="1" hidden="0"/>
    </dxf>
    <dxf>
      <font>
        <strike val="0"/>
        <outline val="0"/>
        <shadow val="0"/>
        <u val="none"/>
        <vertAlign val="baseline"/>
        <sz val="10"/>
        <color theme="1"/>
        <name val="ＭＳ Ｐゴシック"/>
        <scheme val="minor"/>
      </font>
      <fill>
        <patternFill patternType="none">
          <fgColor indexed="64"/>
          <bgColor auto="1"/>
        </patternFill>
      </fill>
      <protection locked="1" hidden="0"/>
    </dxf>
    <dxf>
      <font>
        <strike val="0"/>
        <outline val="0"/>
        <shadow val="0"/>
        <u val="none"/>
        <vertAlign val="baseline"/>
        <sz val="10"/>
        <color theme="1"/>
        <name val="ＭＳ Ｐゴシック"/>
        <scheme val="minor"/>
      </font>
      <fill>
        <patternFill patternType="none">
          <fgColor indexed="64"/>
          <bgColor auto="1"/>
        </patternFill>
      </fill>
      <protection locked="1" hidden="0"/>
    </dxf>
    <dxf>
      <font>
        <strike val="0"/>
        <outline val="0"/>
        <shadow val="0"/>
        <u val="none"/>
        <vertAlign val="baseline"/>
        <sz val="10"/>
        <color theme="1"/>
        <name val="ＭＳ Ｐゴシック"/>
        <scheme val="minor"/>
      </font>
      <fill>
        <patternFill patternType="none">
          <fgColor indexed="64"/>
          <bgColor auto="1"/>
        </patternFill>
      </fill>
      <protection locked="1" hidden="0"/>
    </dxf>
    <dxf>
      <font>
        <strike val="0"/>
        <outline val="0"/>
        <shadow val="0"/>
        <u val="none"/>
        <vertAlign val="baseline"/>
        <sz val="10"/>
        <color theme="1"/>
        <name val="ＭＳ Ｐゴシック"/>
        <scheme val="minor"/>
      </font>
      <numFmt numFmtId="0" formatCode="General"/>
      <fill>
        <patternFill patternType="none">
          <fgColor indexed="64"/>
          <bgColor auto="1"/>
        </patternFill>
      </fill>
      <protection locked="1"/>
    </dxf>
    <dxf>
      <font>
        <strike val="0"/>
        <outline val="0"/>
        <shadow val="0"/>
        <u val="none"/>
        <vertAlign val="baseline"/>
        <sz val="10"/>
        <color theme="1"/>
        <name val="ＭＳ Ｐゴシック"/>
        <scheme val="minor"/>
      </font>
      <fill>
        <patternFill patternType="none">
          <fgColor indexed="64"/>
          <bgColor auto="1"/>
        </patternFill>
      </fill>
      <protection locked="1"/>
    </dxf>
    <dxf>
      <font>
        <b/>
        <strike val="0"/>
        <outline val="0"/>
        <shadow val="0"/>
        <u val="none"/>
        <vertAlign val="baseline"/>
        <sz val="10"/>
        <color theme="1"/>
        <name val="ＭＳ Ｐゴシック"/>
        <scheme val="minor"/>
      </font>
      <fill>
        <patternFill patternType="none">
          <fgColor indexed="64"/>
          <bgColor auto="1"/>
        </patternFill>
      </fill>
      <alignment horizontal="center" vertical="center" textRotation="0" wrapText="0" indent="0" justifyLastLine="0" readingOrder="0"/>
      <protection locked="1"/>
    </dxf>
    <dxf>
      <font>
        <strike val="0"/>
        <outline val="0"/>
        <shadow val="0"/>
        <u val="none"/>
        <vertAlign val="baseline"/>
        <sz val="10"/>
        <color theme="1"/>
        <name val="ＭＳ Ｐゴシック"/>
        <scheme val="minor"/>
      </font>
      <numFmt numFmtId="19" formatCode="yyyy/m/d"/>
      <fill>
        <patternFill patternType="none">
          <fgColor indexed="64"/>
          <bgColor auto="1"/>
        </patternFill>
      </fill>
      <protection locked="1"/>
    </dxf>
    <dxf>
      <font>
        <strike val="0"/>
        <outline val="0"/>
        <shadow val="0"/>
        <u val="none"/>
        <vertAlign val="baseline"/>
        <sz val="10"/>
        <color theme="1"/>
        <name val="ＭＳ Ｐゴシック"/>
        <scheme val="minor"/>
      </font>
      <numFmt numFmtId="19" formatCode="yyyy/m/d"/>
      <fill>
        <patternFill patternType="none">
          <fgColor indexed="64"/>
          <bgColor auto="1"/>
        </patternFill>
      </fill>
      <alignment horizontal="center" vertical="center" textRotation="0" wrapText="0" indent="0" justifyLastLine="0" shrinkToFit="1" readingOrder="0"/>
      <border diagonalUp="0" diagonalDown="0">
        <left style="thin">
          <color indexed="64"/>
        </left>
        <right style="thin">
          <color indexed="64"/>
        </right>
        <top/>
        <bottom/>
      </border>
      <protection locked="1"/>
    </dxf>
    <dxf>
      <font>
        <b val="0"/>
        <i val="0"/>
        <strike val="0"/>
        <condense val="0"/>
        <extend val="0"/>
        <outline val="0"/>
        <shadow val="0"/>
        <u val="none"/>
        <vertAlign val="baseline"/>
        <sz val="8"/>
        <color rgb="FF000000"/>
        <name val="ＭＳ Ｐゴシック"/>
        <scheme val="none"/>
      </font>
      <fill>
        <patternFill patternType="none">
          <fgColor rgb="FF000000"/>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255"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000000"/>
        <name val="ＭＳ Ｐゴシック"/>
        <scheme val="none"/>
      </font>
      <fill>
        <patternFill patternType="none">
          <fgColor rgb="FF000000"/>
          <bgColor auto="1"/>
        </patternFill>
      </fill>
      <alignment horizontal="center" vertical="center" textRotation="0" wrapText="0" indent="0" justifyLastLine="0" shrinkToFit="0" readingOrder="0"/>
      <border diagonalUp="0" diagonalDown="0">
        <left style="dotted">
          <color indexed="64"/>
        </left>
        <right style="thin">
          <color indexed="64"/>
        </right>
        <top/>
        <bottom/>
        <vertical style="dotted">
          <color indexed="64"/>
        </vertical>
        <horizontal/>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255"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000000"/>
        <name val="ＭＳ Ｐゴシック"/>
        <scheme val="none"/>
      </font>
      <fill>
        <patternFill patternType="none">
          <fgColor rgb="FF000000"/>
          <bgColor auto="1"/>
        </patternFill>
      </fill>
      <alignment horizontal="center" vertical="center" textRotation="0" wrapText="0" indent="0" justifyLastLine="0" shrinkToFit="0" readingOrder="0"/>
      <border diagonalUp="0" diagonalDown="0">
        <left style="dotted">
          <color indexed="64"/>
        </left>
        <right style="dotted">
          <color indexed="64"/>
        </right>
        <top/>
        <bottom/>
        <vertical style="dotted">
          <color indexed="64"/>
        </vertical>
        <horizontal/>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255"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rgb="FF000000"/>
        <name val="ＭＳ Ｐゴシック"/>
        <scheme val="none"/>
      </font>
      <fill>
        <patternFill patternType="none">
          <fgColor rgb="FF000000"/>
          <bgColor auto="1"/>
        </patternFill>
      </fill>
      <alignment horizontal="center" vertical="center" textRotation="0" wrapText="0" indent="0" justifyLastLine="0" shrinkToFit="0" readingOrder="0"/>
      <border diagonalUp="0" diagonalDown="0">
        <left style="dotted">
          <color indexed="64"/>
        </left>
        <right style="dotted">
          <color indexed="64"/>
        </right>
        <top/>
        <bottom/>
        <vertical style="dotted">
          <color indexed="64"/>
        </vertical>
        <horizontal/>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255"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auto="1"/>
        </patternFill>
      </fill>
      <alignment horizontal="left" vertical="center" textRotation="0" wrapText="1" indent="0" justifyLastLine="0" shrinkToFit="0" readingOrder="0"/>
      <border diagonalUp="0" diagonalDown="0">
        <left/>
        <right style="dotted">
          <color indexed="64"/>
        </right>
        <top/>
        <bottom/>
        <vertical style="dotted">
          <color indexed="64"/>
        </vertical>
        <horizontal/>
      </border>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dotted">
          <color auto="1"/>
        </left>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255" wrapText="1" indent="0" justifyLastLine="0" shrinkToFit="0" readingOrder="0"/>
      <border diagonalUp="0" diagonalDown="0" outline="0">
        <left style="dotted">
          <color auto="1"/>
        </left>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255"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255" wrapText="1" indent="0" justifyLastLine="0" shrinkToFit="0" readingOrder="0"/>
      <border diagonalUp="0" diagonalDown="0" outline="0">
        <left/>
        <right style="dotted">
          <color auto="1"/>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255" wrapText="1" indent="0" justifyLastLine="0" shrinkToFit="0" readingOrder="0"/>
      <border diagonalUp="0" diagonalDown="0" outline="0">
        <left style="dotted">
          <color auto="1"/>
        </left>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dotted">
          <color auto="1"/>
        </left>
        <right style="dotted">
          <color auto="1"/>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dotted">
          <color auto="1"/>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dotted">
          <color indexed="64"/>
        </left>
        <right style="thin">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dotted">
          <color indexed="64"/>
        </left>
        <right style="dotted">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dotted">
          <color indexed="64"/>
        </left>
        <right style="dotted">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dotted">
          <color indexed="64"/>
        </right>
        <top/>
        <bottom/>
      </border>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center" vertical="center" textRotation="0" wrapText="1" indent="0" justifyLastLine="0" shrinkToFit="0" readingOrder="0"/>
      <border diagonalUp="0" diagonalDown="0" outline="0">
        <left/>
        <right style="dotted">
          <color auto="1"/>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dotted">
          <color indexed="64"/>
        </left>
        <right style="thin">
          <color indexed="64"/>
        </right>
        <top/>
        <bottom/>
      </border>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dotted">
          <color auto="1"/>
        </left>
        <right style="dotted">
          <color auto="1"/>
        </right>
        <top/>
        <bottom/>
      </border>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dotted">
          <color auto="1"/>
        </left>
        <right style="dotted">
          <color auto="1"/>
        </right>
        <top/>
        <bottom/>
      </border>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2"/>
        <color theme="1"/>
        <name val="ＭＳ Ｐゴシック"/>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dotted">
          <color indexed="64"/>
        </right>
        <top/>
        <bottom/>
      </border>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ＭＳ Ｐゴシック"/>
        <scheme val="minor"/>
      </font>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theme="1"/>
        <name val="ＭＳ Ｐゴシック"/>
        <scheme val="minor"/>
      </font>
      <numFmt numFmtId="190" formatCode="\(General\)"/>
      <fill>
        <patternFill patternType="none">
          <fgColor indexed="64"/>
          <bgColor indexed="65"/>
        </patternFill>
      </fill>
      <alignment horizontal="left" vertical="center" textRotation="0" wrapText="1" indent="0" justifyLastLine="0" shrinkToFit="0" readingOrder="0"/>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theme="1"/>
        <name val="ＭＳ Ｐゴシック"/>
        <scheme val="minor"/>
      </font>
      <numFmt numFmtId="191" formatCode="0_);[Red]\(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ＭＳ Ｐゴシック"/>
        <scheme val="minor"/>
      </font>
      <numFmt numFmtId="191" formatCode="0_);[Red]\(0\)"/>
      <fill>
        <patternFill patternType="solid">
          <fgColor indexed="64"/>
          <bgColor theme="0" tint="-4.9989318521683403E-2"/>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9"/>
        <color theme="1"/>
        <name val="ＭＳ Ｐゴシック"/>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dxf>
    <dxf>
      <font>
        <b val="0"/>
        <i val="0"/>
        <strike val="0"/>
        <condense val="0"/>
        <extend val="0"/>
        <outline val="0"/>
        <shadow val="0"/>
        <u val="none"/>
        <vertAlign val="baseline"/>
        <sz val="8"/>
        <color rgb="FF000000"/>
        <name val="ＭＳ Ｐゴシック"/>
        <scheme val="none"/>
      </font>
      <fill>
        <patternFill patternType="none">
          <fgColor rgb="FF000000"/>
          <bgColor auto="1"/>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theme="1"/>
        <name val="ＭＳ Ｐゴシック"/>
        <scheme val="minor"/>
      </font>
      <fill>
        <patternFill patternType="none">
          <fgColor indexed="64"/>
          <bgColor auto="1"/>
        </patternFill>
      </fill>
      <alignment horizontal="center" vertical="center" textRotation="255" wrapText="1" indent="0" justifyLastLine="0" shrinkToFit="0" readingOrder="0"/>
      <border diagonalUp="0" diagonalDown="0" outline="0">
        <left style="thin">
          <color indexed="64"/>
        </left>
        <right style="thin">
          <color indexed="64"/>
        </right>
        <top/>
        <bottom/>
      </border>
    </dxf>
    <dxf>
      <fill>
        <patternFill patternType="lightGray"/>
      </fill>
    </dxf>
    <dxf>
      <fill>
        <patternFill patternType="lightGray"/>
      </fill>
    </dxf>
    <dxf>
      <fill>
        <patternFill patternType="gray0625"/>
      </fill>
    </dxf>
    <dxf>
      <fill>
        <patternFill patternType="gray0625"/>
      </fill>
    </dxf>
    <dxf>
      <fill>
        <patternFill patternType="lightGray"/>
      </fill>
    </dxf>
    <dxf>
      <fill>
        <patternFill patternType="lightGray"/>
      </fill>
    </dxf>
    <dxf>
      <fill>
        <patternFill patternType="gray0625"/>
      </fill>
    </dxf>
    <dxf>
      <fill>
        <patternFill patternType="gray125"/>
      </fill>
    </dxf>
    <dxf>
      <fill>
        <patternFill patternType="gray125"/>
      </fill>
    </dxf>
    <dxf>
      <fill>
        <patternFill patternType="gray125">
          <bgColor auto="1"/>
        </patternFill>
      </fill>
    </dxf>
    <dxf>
      <fill>
        <patternFill patternType="gray125"/>
      </fill>
    </dxf>
    <dxf>
      <fill>
        <patternFill patternType="gray0625">
          <bgColor theme="0"/>
        </patternFill>
      </fill>
    </dxf>
    <dxf>
      <fill>
        <patternFill patternType="gray0625">
          <bgColor theme="0"/>
        </patternFill>
      </fill>
    </dxf>
    <dxf>
      <fill>
        <patternFill patternType="gray0625">
          <bgColor theme="0"/>
        </patternFill>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patternType="gray0625"/>
      </fill>
    </dxf>
    <dxf>
      <fill>
        <patternFill>
          <bgColor rgb="FFFF0000"/>
        </patternFill>
      </fill>
    </dxf>
    <dxf>
      <border>
        <right style="thin">
          <color auto="1"/>
        </right>
        <vertical/>
        <horizontal/>
      </border>
    </dxf>
    <dxf>
      <font>
        <color theme="0" tint="-4.9989318521683403E-2"/>
      </font>
      <fill>
        <patternFill>
          <bgColor theme="0" tint="-4.9989318521683403E-2"/>
        </patternFill>
      </fill>
    </dxf>
    <dxf>
      <font>
        <color theme="0" tint="-4.9989318521683403E-2"/>
      </font>
      <fill>
        <patternFill>
          <bgColor theme="0" tint="-4.9989318521683403E-2"/>
        </patternFill>
      </fill>
      <border>
        <left/>
        <right/>
      </border>
    </dxf>
    <dxf>
      <font>
        <color theme="0" tint="-4.9989318521683403E-2"/>
      </font>
      <fill>
        <patternFill>
          <bgColor theme="0" tint="-4.9989318521683403E-2"/>
        </patternFill>
      </fill>
      <border>
        <left/>
        <right/>
      </border>
    </dxf>
    <dxf>
      <font>
        <color theme="0" tint="-4.9989318521683403E-2"/>
      </font>
      <fill>
        <patternFill>
          <bgColor theme="0" tint="-4.9989318521683403E-2"/>
        </patternFill>
      </fill>
      <border>
        <left/>
        <right/>
        <vertical/>
        <horizontal/>
      </border>
    </dxf>
    <dxf>
      <numFmt numFmtId="203" formatCode="@&quot;共同開発の概要と役割分担&quot;"/>
      <fill>
        <patternFill>
          <bgColor theme="0" tint="-4.9989318521683403E-2"/>
        </patternFill>
      </fill>
    </dxf>
    <dxf>
      <numFmt numFmtId="204" formatCode="@&quot;主な発注/受注の概要&quot;"/>
      <fill>
        <patternFill>
          <bgColor theme="0" tint="-4.9989318521683403E-2"/>
        </patternFill>
      </fill>
    </dxf>
    <dxf>
      <font>
        <strike val="0"/>
        <color theme="1"/>
      </font>
      <numFmt numFmtId="205" formatCode="@&quot;同連携先を選定した理由&quot;"/>
      <fill>
        <patternFill>
          <bgColor theme="0" tint="-4.9989318521683403E-2"/>
        </patternFill>
      </fill>
    </dxf>
    <dxf>
      <font>
        <strike val="0"/>
        <color auto="1"/>
      </font>
      <numFmt numFmtId="205" formatCode="@&quot;同連携先を選定した理由&quot;"/>
      <fill>
        <patternFill>
          <bgColor theme="0" tint="-4.9989318521683403E-2"/>
        </patternFill>
      </fill>
    </dxf>
    <dxf>
      <fill>
        <patternFill>
          <bgColor theme="0" tint="-4.9989318521683403E-2"/>
        </patternFill>
      </fill>
    </dxf>
    <dxf>
      <numFmt numFmtId="206" formatCode="@&quot;「委－●」「専－●」などと記載&quot;"/>
      <fill>
        <patternFill>
          <bgColor theme="0" tint="-4.9989318521683403E-2"/>
        </patternFill>
      </fill>
    </dxf>
    <dxf>
      <fill>
        <patternFill>
          <bgColor theme="0"/>
        </patternFill>
      </fill>
    </dxf>
    <dxf>
      <fill>
        <patternFill>
          <bgColor theme="0"/>
        </patternFill>
      </fill>
    </dxf>
    <dxf>
      <fill>
        <patternFill>
          <bgColor theme="0"/>
        </patternFill>
      </fill>
    </dxf>
    <dxf>
      <fill>
        <patternFill>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
      <font>
        <color theme="0" tint="-4.9989318521683403E-2"/>
      </font>
    </dxf>
    <dxf>
      <font>
        <color theme="0" tint="-4.9989318521683403E-2"/>
      </font>
    </dxf>
    <dxf>
      <font>
        <color theme="0" tint="-4.9989318521683403E-2"/>
      </font>
    </dxf>
    <dxf>
      <fill>
        <patternFill>
          <bgColor theme="0"/>
        </patternFill>
      </fill>
    </dxf>
    <dxf>
      <fill>
        <patternFill>
          <bgColor theme="0"/>
        </patternFill>
      </fill>
    </dxf>
    <dxf>
      <fill>
        <patternFill patternType="none">
          <bgColor auto="1"/>
        </patternFill>
      </fill>
    </dxf>
    <dxf>
      <font>
        <color theme="0" tint="-4.9989318521683403E-2"/>
      </font>
      <fill>
        <patternFill>
          <bgColor theme="0" tint="-4.9989318521683403E-2"/>
        </patternFill>
      </fill>
    </dxf>
    <dxf>
      <font>
        <color theme="1"/>
      </font>
    </dxf>
    <dxf>
      <font>
        <color theme="1"/>
      </font>
    </dxf>
    <dxf>
      <font>
        <color theme="0" tint="-4.9989318521683403E-2"/>
      </font>
      <fill>
        <patternFill>
          <bgColor theme="0" tint="-4.9989318521683403E-2"/>
        </patternFill>
      </fill>
    </dxf>
    <dxf>
      <font>
        <color theme="1"/>
      </font>
    </dxf>
    <dxf>
      <font>
        <color theme="1"/>
      </font>
    </dxf>
    <dxf>
      <font>
        <color theme="0" tint="-4.9989318521683403E-2"/>
      </font>
      <fill>
        <patternFill>
          <bgColor theme="0" tint="-4.9989318521683403E-2"/>
        </patternFill>
      </fill>
    </dxf>
    <dxf>
      <font>
        <color theme="1"/>
      </font>
    </dxf>
    <dxf>
      <font>
        <color theme="1"/>
      </font>
    </dxf>
    <dxf>
      <font>
        <color theme="0" tint="-4.9989318521683403E-2"/>
      </font>
      <fill>
        <patternFill>
          <bgColor theme="0" tint="-4.9989318521683403E-2"/>
        </patternFill>
      </fill>
    </dxf>
    <dxf>
      <font>
        <color theme="1"/>
      </font>
    </dxf>
    <dxf>
      <font>
        <color theme="1"/>
      </font>
    </dxf>
    <dxf>
      <font>
        <color theme="1"/>
      </font>
    </dxf>
    <dxf>
      <font>
        <color theme="1"/>
      </font>
    </dxf>
    <dxf>
      <fill>
        <patternFill patternType="solid">
          <bgColor theme="0"/>
        </patternFill>
      </fill>
    </dxf>
    <dxf>
      <fill>
        <patternFill patternType="solid">
          <bgColor theme="0"/>
        </patternFill>
      </fill>
    </dxf>
    <dxf>
      <font>
        <b/>
        <i val="0"/>
        <color rgb="FF0033CC"/>
      </font>
      <fill>
        <patternFill>
          <bgColor theme="8" tint="0.79998168889431442"/>
        </patternFill>
      </fill>
    </dxf>
    <dxf>
      <font>
        <strike val="0"/>
      </font>
      <fill>
        <patternFill patternType="gray125">
          <bgColor theme="0" tint="-4.9989318521683403E-2"/>
        </patternFill>
      </fill>
    </dxf>
    <dxf>
      <font>
        <strike val="0"/>
      </font>
      <fill>
        <patternFill patternType="gray125">
          <bgColor theme="0" tint="-4.9989318521683403E-2"/>
        </patternFill>
      </fill>
    </dxf>
    <dxf>
      <font>
        <b val="0"/>
        <i val="0"/>
        <strike val="0"/>
        <condense val="0"/>
        <extend val="0"/>
        <outline val="0"/>
        <shadow val="0"/>
        <u val="none"/>
        <vertAlign val="baseline"/>
        <sz val="9"/>
        <color auto="1"/>
        <name val="ＭＳ Ｐゴシック"/>
        <scheme val="minor"/>
      </font>
      <fill>
        <patternFill patternType="none">
          <fgColor indexed="64"/>
          <bgColor auto="1"/>
        </patternFill>
      </fill>
      <protection locked="1" hidden="0"/>
    </dxf>
    <dxf>
      <font>
        <b val="0"/>
        <i val="0"/>
        <strike val="0"/>
        <condense val="0"/>
        <extend val="0"/>
        <outline val="0"/>
        <shadow val="0"/>
        <u val="none"/>
        <vertAlign val="baseline"/>
        <sz val="9"/>
        <color auto="1"/>
        <name val="ＭＳ Ｐゴシック"/>
        <scheme val="minor"/>
      </font>
      <fill>
        <patternFill patternType="none">
          <fgColor indexed="64"/>
          <bgColor auto="1"/>
        </patternFill>
      </fill>
      <protection locked="1" hidden="0"/>
    </dxf>
    <dxf>
      <font>
        <b val="0"/>
        <i val="0"/>
        <strike val="0"/>
        <condense val="0"/>
        <extend val="0"/>
        <outline val="0"/>
        <shadow val="0"/>
        <u val="none"/>
        <vertAlign val="baseline"/>
        <sz val="9"/>
        <color auto="1"/>
        <name val="ＭＳ Ｐゴシック"/>
        <scheme val="minor"/>
      </font>
      <numFmt numFmtId="30" formatCode="@"/>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ＭＳ Ｐゴシック"/>
        <scheme val="minor"/>
      </font>
      <numFmt numFmtId="30" formatCode="@"/>
      <fill>
        <patternFill patternType="none">
          <fgColor indexed="64"/>
          <bgColor auto="1"/>
        </patternFill>
      </fill>
      <alignment horizontal="left" vertical="center" textRotation="0" wrapText="0" indent="0" justifyLastLine="0" shrinkToFit="1" readingOrder="0"/>
    </dxf>
    <dxf>
      <font>
        <b val="0"/>
        <strike val="0"/>
        <outline val="0"/>
        <shadow val="0"/>
        <u val="none"/>
        <vertAlign val="baseline"/>
        <sz val="9"/>
        <color auto="1"/>
        <name val="ＭＳ Ｐゴシック"/>
        <scheme val="minor"/>
      </font>
      <fill>
        <patternFill patternType="none">
          <fgColor indexed="64"/>
          <bgColor auto="1"/>
        </patternFill>
      </fill>
    </dxf>
    <dxf>
      <font>
        <b val="0"/>
        <strike val="0"/>
        <outline val="0"/>
        <shadow val="0"/>
        <u val="none"/>
        <vertAlign val="baseline"/>
        <sz val="9"/>
        <color auto="1"/>
        <name val="ＭＳ Ｐゴシック"/>
        <scheme val="minor"/>
      </font>
      <fill>
        <patternFill patternType="none">
          <fgColor indexed="64"/>
          <bgColor auto="1"/>
        </patternFill>
      </fill>
    </dxf>
    <dxf>
      <fill>
        <patternFill patternType="none">
          <bgColor auto="1"/>
        </patternFill>
      </fill>
    </dxf>
    <dxf>
      <font>
        <color theme="1"/>
      </font>
      <fill>
        <patternFill>
          <bgColor theme="0" tint="-0.24994659260841701"/>
        </patternFill>
      </fill>
      <border>
        <right style="thin">
          <color auto="1"/>
        </right>
      </border>
    </dxf>
    <dxf>
      <fill>
        <patternFill patternType="gray0625"/>
      </fill>
    </dxf>
    <dxf>
      <font>
        <b/>
        <i val="0"/>
        <strike val="0"/>
      </font>
      <fill>
        <patternFill patternType="gray125"/>
      </fill>
    </dxf>
    <dxf>
      <font>
        <b/>
        <i val="0"/>
        <color theme="0"/>
      </font>
      <fill>
        <patternFill>
          <bgColor rgb="FFFF0000"/>
        </patternFill>
      </fill>
    </dxf>
    <dxf>
      <font>
        <color theme="0" tint="-0.24994659260841701"/>
      </font>
      <border>
        <left/>
        <right/>
        <vertical/>
        <horizontal/>
      </border>
    </dxf>
    <dxf>
      <fill>
        <patternFill patternType="solid">
          <bgColor theme="0"/>
        </patternFill>
      </fill>
    </dxf>
    <dxf>
      <fill>
        <patternFill>
          <bgColor theme="0" tint="-0.14996795556505021"/>
        </patternFill>
      </fill>
    </dxf>
    <dxf>
      <font>
        <color theme="0" tint="-0.24994659260841701"/>
      </font>
    </dxf>
    <dxf>
      <font>
        <strike val="0"/>
        <color theme="0" tint="-0.14996795556505021"/>
      </font>
      <fill>
        <patternFill>
          <bgColor theme="0" tint="-0.14996795556505021"/>
        </patternFill>
      </fill>
    </dxf>
    <dxf>
      <font>
        <color theme="0" tint="-0.14996795556505021"/>
      </font>
      <fill>
        <patternFill>
          <bgColor theme="0" tint="-0.14996795556505021"/>
        </patternFill>
      </fill>
    </dxf>
    <dxf>
      <fill>
        <patternFill>
          <bgColor rgb="FFFF0000"/>
        </patternFill>
      </fill>
    </dxf>
    <dxf>
      <fill>
        <patternFill>
          <bgColor rgb="FFFF0000"/>
        </patternFill>
      </fill>
    </dxf>
    <dxf>
      <fill>
        <patternFill>
          <bgColor theme="0" tint="-0.14996795556505021"/>
        </patternFill>
      </fill>
    </dxf>
    <dxf>
      <font>
        <color theme="0" tint="-0.14996795556505021"/>
      </font>
      <fill>
        <patternFill>
          <bgColor theme="0" tint="-0.14996795556505021"/>
        </patternFill>
      </fill>
      <border>
        <vertical/>
        <horizontal/>
      </border>
    </dxf>
    <dxf>
      <border>
        <left/>
        <right/>
        <vertical/>
        <horizontal/>
      </border>
    </dxf>
    <dxf>
      <border>
        <left/>
        <right/>
        <vertical/>
        <horizontal/>
      </border>
    </dxf>
    <dxf>
      <fill>
        <patternFill>
          <bgColor theme="0" tint="-0.14996795556505021"/>
        </patternFill>
      </fill>
    </dxf>
    <dxf>
      <fill>
        <patternFill>
          <bgColor theme="0" tint="-0.14996795556505021"/>
        </patternFill>
      </fill>
    </dxf>
    <dxf>
      <fill>
        <patternFill>
          <bgColor theme="0" tint="-4.9989318521683403E-2"/>
        </patternFill>
      </fill>
    </dxf>
    <dxf>
      <border>
        <bottom/>
        <vertical/>
        <horizontal/>
      </border>
    </dxf>
    <dxf>
      <border>
        <bottom/>
        <vertical/>
        <horizontal/>
      </border>
    </dxf>
    <dxf>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
      <fill>
        <patternFill patternType="gray125"/>
      </fill>
    </dxf>
    <dxf>
      <fill>
        <patternFill patternType="gray125"/>
      </fill>
    </dxf>
    <dxf>
      <fill>
        <patternFill patternType="gray0625">
          <bgColor auto="1"/>
        </patternFill>
      </fill>
    </dxf>
    <dxf>
      <fill>
        <patternFill patternType="gray125"/>
      </fill>
    </dxf>
    <dxf>
      <fill>
        <patternFill patternType="mediumGray"/>
      </fill>
    </dxf>
    <dxf>
      <fill>
        <patternFill>
          <bgColor rgb="FFFF0000"/>
        </patternFill>
      </fill>
    </dxf>
    <dxf>
      <fill>
        <patternFill>
          <bgColor theme="6" tint="0.79998168889431442"/>
        </patternFill>
      </fill>
    </dxf>
    <dxf>
      <fill>
        <patternFill>
          <bgColor theme="6" tint="0.79998168889431442"/>
        </patternFill>
      </fill>
    </dxf>
    <dxf>
      <font>
        <b/>
        <i val="0"/>
      </font>
    </dxf>
    <dxf>
      <font>
        <b/>
        <i val="0"/>
      </font>
    </dxf>
    <dxf>
      <font>
        <b/>
        <i val="0"/>
      </font>
    </dxf>
    <dxf>
      <fill>
        <patternFill patternType="gray125">
          <fgColor auto="1"/>
        </patternFill>
      </fill>
    </dxf>
    <dxf>
      <border>
        <left/>
        <right/>
        <top/>
        <bottom/>
        <vertical/>
        <horizontal/>
      </border>
    </dxf>
    <dxf>
      <fill>
        <patternFill>
          <bgColor theme="6" tint="0.79998168889431442"/>
        </patternFill>
      </fill>
    </dxf>
    <dxf>
      <font>
        <b/>
        <i val="0"/>
      </font>
    </dxf>
    <dxf>
      <font>
        <b/>
        <i val="0"/>
      </font>
    </dxf>
    <dxf>
      <font>
        <b/>
        <i val="0"/>
      </font>
    </dxf>
    <dxf>
      <fill>
        <patternFill>
          <bgColor theme="6" tint="0.79998168889431442"/>
        </patternFill>
      </fill>
    </dxf>
    <dxf>
      <font>
        <b/>
        <i val="0"/>
      </font>
    </dxf>
    <dxf>
      <font>
        <b/>
        <i val="0"/>
      </font>
    </dxf>
    <dxf>
      <font>
        <b/>
        <i val="0"/>
      </font>
      <border>
        <left style="thin">
          <color auto="1"/>
        </left>
        <right style="thin">
          <color auto="1"/>
        </right>
        <top style="thin">
          <color auto="1"/>
        </top>
        <bottom style="thin">
          <color auto="1"/>
        </bottom>
        <vertical/>
        <horizontal/>
      </border>
    </dxf>
    <dxf>
      <font>
        <b val="0"/>
        <i val="0"/>
      </font>
    </dxf>
    <dxf>
      <fill>
        <patternFill patternType="mediumGray"/>
      </fill>
    </dxf>
    <dxf>
      <fill>
        <patternFill>
          <bgColor theme="0" tint="-4.9989318521683403E-2"/>
        </patternFill>
      </fill>
    </dxf>
    <dxf>
      <font>
        <b/>
        <i val="0"/>
        <color rgb="FFFF0000"/>
      </font>
      <fill>
        <patternFill>
          <bgColor theme="0"/>
        </patternFill>
      </fill>
      <border>
        <right style="thin">
          <color theme="0"/>
        </right>
        <top style="thin">
          <color theme="0"/>
        </top>
        <bottom style="thin">
          <color theme="0"/>
        </bottom>
        <horizontal style="thin">
          <color theme="0"/>
        </horizontal>
      </border>
    </dxf>
    <dxf>
      <fill>
        <patternFill>
          <bgColor theme="0" tint="-0.24994659260841701"/>
        </patternFill>
      </fill>
    </dxf>
    <dxf>
      <fill>
        <patternFill>
          <bgColor theme="0" tint="-0.24994659260841701"/>
        </patternFill>
      </fill>
      <border>
        <top style="double">
          <color auto="1"/>
        </top>
      </border>
    </dxf>
    <dxf>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strike val="0"/>
        <color theme="0"/>
      </font>
      <fill>
        <patternFill patternType="none">
          <bgColor auto="1"/>
        </patternFill>
      </fill>
      <border>
        <left style="thin">
          <color auto="1"/>
        </left>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left style="thin">
          <color auto="1"/>
        </left>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none">
          <bgColor auto="1"/>
        </patternFill>
      </fill>
      <border>
        <right/>
        <top style="thin">
          <color theme="0"/>
        </top>
        <bottom style="thin">
          <color theme="0"/>
        </bottom>
        <vertical style="thin">
          <color theme="0"/>
        </vertical>
        <horizontal style="thin">
          <color theme="0"/>
        </horizontal>
      </border>
    </dxf>
    <dxf>
      <font>
        <color theme="0"/>
      </font>
      <fill>
        <patternFill patternType="none">
          <bgColor auto="1"/>
        </patternFill>
      </fill>
      <border>
        <right style="thin">
          <color theme="0"/>
        </right>
        <top style="thin">
          <color theme="0"/>
        </top>
        <bottom style="thin">
          <color theme="0"/>
        </bottom>
        <vertical style="thin">
          <color theme="0"/>
        </vertical>
        <horizontal style="thin">
          <color theme="0"/>
        </horizontal>
      </border>
    </dxf>
    <dxf>
      <fill>
        <patternFill>
          <bgColor theme="0" tint="-4.9989318521683403E-2"/>
        </patternFill>
      </fill>
    </dxf>
    <dxf>
      <fill>
        <patternFill>
          <bgColor theme="0"/>
        </patternFill>
      </fill>
      <border>
        <right style="thin">
          <color theme="0"/>
        </right>
        <top style="thin">
          <color theme="0"/>
        </top>
        <bottom style="thin">
          <color theme="0"/>
        </bottom>
        <vertical style="thin">
          <color theme="0"/>
        </vertical>
        <horizontal style="thin">
          <color theme="0"/>
        </horizontal>
      </border>
    </dxf>
    <dxf>
      <fill>
        <patternFill>
          <bgColor theme="0" tint="-0.14996795556505021"/>
        </patternFill>
      </fill>
    </dxf>
    <dxf>
      <fill>
        <patternFill>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ont>
        <b val="0"/>
        <i val="0"/>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dxf>
    <dxf>
      <fill>
        <patternFill patternType="solid">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solid">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dxf>
    <dxf>
      <fill>
        <patternFill patternType="solid">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solid">
          <bgColor theme="0" tint="-0.14996795556505021"/>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dxf>
    <dxf>
      <fill>
        <patternFill patternType="solid">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solid">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dxf>
    <dxf>
      <fill>
        <patternFill patternType="solid">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solid">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dxf>
    <dxf>
      <fill>
        <patternFill patternType="solid">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solid">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dxf>
    <dxf>
      <fill>
        <patternFill patternType="solid">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solid">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
      <fill>
        <patternFill>
          <bgColor theme="0" tint="-0.14996795556505021"/>
        </patternFill>
      </fill>
    </dxf>
    <dxf>
      <fill>
        <patternFill patternType="solid">
          <bgColor theme="8" tint="0.79998168889431442"/>
        </patternFill>
      </fill>
      <border>
        <left style="thin">
          <color auto="1"/>
        </left>
        <right style="thin">
          <color auto="1"/>
        </right>
        <top style="thin">
          <color auto="1"/>
        </top>
        <bottom style="thin">
          <color auto="1"/>
        </bottom>
        <vertical style="thin">
          <color auto="1"/>
        </vertical>
        <horizontal style="thin">
          <color auto="1"/>
        </horizontal>
      </border>
    </dxf>
    <dxf>
      <fill>
        <patternFill>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border>
        <left style="thin">
          <color auto="1"/>
        </left>
        <right style="thin">
          <color auto="1"/>
        </right>
        <top style="thin">
          <color auto="1"/>
        </top>
        <bottom style="thin">
          <color auto="1"/>
        </bottom>
        <vertical style="thin">
          <color auto="1"/>
        </vertical>
        <horizontal style="thin">
          <color auto="1"/>
        </horizontal>
      </border>
    </dxf>
    <dxf>
      <fill>
        <patternFill patternType="solid">
          <bgColor theme="8" tint="0.59996337778862885"/>
        </patternFill>
      </fill>
      <border>
        <left style="thin">
          <color auto="1"/>
        </left>
        <right style="thin">
          <color auto="1"/>
        </right>
        <top style="double">
          <color auto="1"/>
        </top>
        <bottom style="thin">
          <color auto="1"/>
        </bottom>
        <vertical style="thin">
          <color auto="1"/>
        </vertical>
        <horizontal style="thin">
          <color auto="1"/>
        </horizontal>
      </border>
    </dxf>
    <dxf>
      <font>
        <b val="0"/>
        <i val="0"/>
      </font>
      <fill>
        <patternFill>
          <bgColor theme="0" tint="-0.14996795556505021"/>
        </patternFill>
      </fill>
    </dxf>
    <dxf>
      <border>
        <left style="thin">
          <color auto="1"/>
        </left>
        <right style="thin">
          <color auto="1"/>
        </right>
        <top style="thin">
          <color auto="1"/>
        </top>
        <bottom style="thin">
          <color auto="1"/>
        </bottom>
        <vertical style="thin">
          <color auto="1"/>
        </vertical>
        <horizontal style="thin">
          <color auto="1"/>
        </horizontal>
      </border>
    </dxf>
    <dxf>
      <font>
        <b/>
        <i val="0"/>
        <color theme="0"/>
      </font>
      <fill>
        <patternFill>
          <bgColor theme="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9" defaultTableStyle="TableStyleMedium2" defaultPivotStyle="PivotStyleLight16">
    <tableStyle name="テーブル スタイル 1" pivot="0" count="2">
      <tableStyleElement type="wholeTable" dxfId="741"/>
      <tableStyleElement type="headerRow" dxfId="740"/>
    </tableStyle>
    <tableStyle name="テーブル スタイル 1 2" pivot="0" count="7">
      <tableStyleElement type="wholeTable" dxfId="739"/>
      <tableStyleElement type="headerRow" dxfId="738"/>
      <tableStyleElement type="totalRow" dxfId="737"/>
      <tableStyleElement type="firstColumn" dxfId="736"/>
      <tableStyleElement type="firstRowStripe" dxfId="735"/>
      <tableStyleElement type="secondRowStripe" dxfId="734"/>
      <tableStyleElement type="firstTotalCell" dxfId="733"/>
    </tableStyle>
    <tableStyle name="テーブル スタイル 1 3" pivot="0" count="7">
      <tableStyleElement type="wholeTable" dxfId="732"/>
      <tableStyleElement type="headerRow" dxfId="731"/>
      <tableStyleElement type="totalRow" dxfId="730"/>
      <tableStyleElement type="firstColumn" dxfId="729"/>
      <tableStyleElement type="firstRowStripe" dxfId="728"/>
      <tableStyleElement type="secondRowStripe" dxfId="727"/>
      <tableStyleElement type="firstTotalCell" dxfId="726"/>
    </tableStyle>
    <tableStyle name="テーブル スタイル 1 4" pivot="0" count="7">
      <tableStyleElement type="wholeTable" dxfId="725"/>
      <tableStyleElement type="headerRow" dxfId="724"/>
      <tableStyleElement type="totalRow" dxfId="723"/>
      <tableStyleElement type="firstColumn" dxfId="722"/>
      <tableStyleElement type="firstRowStripe" dxfId="721"/>
      <tableStyleElement type="secondRowStripe" dxfId="720"/>
      <tableStyleElement type="firstTotalCell" dxfId="719"/>
    </tableStyle>
    <tableStyle name="テーブル スタイル 1 5" pivot="0" count="7">
      <tableStyleElement type="wholeTable" dxfId="718"/>
      <tableStyleElement type="headerRow" dxfId="717"/>
      <tableStyleElement type="totalRow" dxfId="716"/>
      <tableStyleElement type="firstColumn" dxfId="715"/>
      <tableStyleElement type="firstRowStripe" dxfId="714"/>
      <tableStyleElement type="secondRowStripe" dxfId="713"/>
      <tableStyleElement type="firstTotalCell" dxfId="712"/>
    </tableStyle>
    <tableStyle name="テーブル スタイル 1 5 2" pivot="0" count="7">
      <tableStyleElement type="wholeTable" dxfId="711"/>
      <tableStyleElement type="headerRow" dxfId="710"/>
      <tableStyleElement type="totalRow" dxfId="709"/>
      <tableStyleElement type="firstColumn" dxfId="708"/>
      <tableStyleElement type="firstRowStripe" dxfId="707"/>
      <tableStyleElement type="secondRowStripe" dxfId="706"/>
      <tableStyleElement type="firstTotalCell" dxfId="705"/>
    </tableStyle>
    <tableStyle name="テーブル スタイル 1 6" pivot="0" count="7">
      <tableStyleElement type="wholeTable" dxfId="704"/>
      <tableStyleElement type="headerRow" dxfId="703"/>
      <tableStyleElement type="totalRow" dxfId="702"/>
      <tableStyleElement type="firstColumn" dxfId="701"/>
      <tableStyleElement type="firstRowStripe" dxfId="700"/>
      <tableStyleElement type="secondRowStripe" dxfId="699"/>
      <tableStyleElement type="firstTotalCell" dxfId="698"/>
    </tableStyle>
    <tableStyle name="テーブル スタイル 1 7" pivot="0" count="7">
      <tableStyleElement type="wholeTable" dxfId="697"/>
      <tableStyleElement type="headerRow" dxfId="696"/>
      <tableStyleElement type="totalRow" dxfId="695"/>
      <tableStyleElement type="firstColumn" dxfId="694"/>
      <tableStyleElement type="firstRowStripe" dxfId="693"/>
      <tableStyleElement type="secondRowStripe" dxfId="692"/>
      <tableStyleElement type="firstTotalCell" dxfId="691"/>
    </tableStyle>
    <tableStyle name="テーブル スタイル 4" pivot="0" count="8">
      <tableStyleElement type="wholeTable" dxfId="690"/>
      <tableStyleElement type="headerRow" dxfId="689"/>
      <tableStyleElement type="totalRow" dxfId="688"/>
      <tableStyleElement type="firstColumn" dxfId="687"/>
      <tableStyleElement type="lastColumn" dxfId="686"/>
      <tableStyleElement type="firstRowStripe" dxfId="685"/>
      <tableStyleElement type="lastHeaderCell" dxfId="684"/>
      <tableStyleElement type="lastTotalCell" dxfId="683"/>
    </tableStyle>
    <tableStyle name="テーブル スタイル 4 10" pivot="0" count="8">
      <tableStyleElement type="wholeTable" dxfId="682"/>
      <tableStyleElement type="headerRow" dxfId="681"/>
      <tableStyleElement type="totalRow" dxfId="680"/>
      <tableStyleElement type="firstColumn" dxfId="679"/>
      <tableStyleElement type="lastColumn" dxfId="678"/>
      <tableStyleElement type="firstRowStripe" dxfId="677"/>
      <tableStyleElement type="lastHeaderCell" dxfId="676"/>
      <tableStyleElement type="lastTotalCell" dxfId="675"/>
    </tableStyle>
    <tableStyle name="テーブル スタイル 4 2" pivot="0" count="7">
      <tableStyleElement type="wholeTable" dxfId="674"/>
      <tableStyleElement type="headerRow" dxfId="673"/>
      <tableStyleElement type="totalRow" dxfId="672"/>
      <tableStyleElement type="firstColumn" dxfId="671"/>
      <tableStyleElement type="lastColumn" dxfId="670"/>
      <tableStyleElement type="lastHeaderCell" dxfId="669"/>
      <tableStyleElement type="lastTotalCell" dxfId="668"/>
    </tableStyle>
    <tableStyle name="テーブル スタイル 4 3" pivot="0" count="7">
      <tableStyleElement type="wholeTable" dxfId="667"/>
      <tableStyleElement type="headerRow" dxfId="666"/>
      <tableStyleElement type="totalRow" dxfId="665"/>
      <tableStyleElement type="firstColumn" dxfId="664"/>
      <tableStyleElement type="lastColumn" dxfId="663"/>
      <tableStyleElement type="lastHeaderCell" dxfId="662"/>
      <tableStyleElement type="lastTotalCell" dxfId="661"/>
    </tableStyle>
    <tableStyle name="テーブル スタイル 4 4" pivot="0" count="7">
      <tableStyleElement type="wholeTable" dxfId="660"/>
      <tableStyleElement type="headerRow" dxfId="659"/>
      <tableStyleElement type="totalRow" dxfId="658"/>
      <tableStyleElement type="firstColumn" dxfId="657"/>
      <tableStyleElement type="lastColumn" dxfId="656"/>
      <tableStyleElement type="lastHeaderCell" dxfId="655"/>
      <tableStyleElement type="lastTotalCell" dxfId="654"/>
    </tableStyle>
    <tableStyle name="テーブル スタイル 4 5" pivot="0" count="7">
      <tableStyleElement type="wholeTable" dxfId="653"/>
      <tableStyleElement type="headerRow" dxfId="652"/>
      <tableStyleElement type="totalRow" dxfId="651"/>
      <tableStyleElement type="firstColumn" dxfId="650"/>
      <tableStyleElement type="lastColumn" dxfId="649"/>
      <tableStyleElement type="lastHeaderCell" dxfId="648"/>
      <tableStyleElement type="lastTotalCell" dxfId="647"/>
    </tableStyle>
    <tableStyle name="テーブル スタイル 4 6" pivot="0" count="7">
      <tableStyleElement type="wholeTable" dxfId="646"/>
      <tableStyleElement type="headerRow" dxfId="645"/>
      <tableStyleElement type="totalRow" dxfId="644"/>
      <tableStyleElement type="firstColumn" dxfId="643"/>
      <tableStyleElement type="lastColumn" dxfId="642"/>
      <tableStyleElement type="lastHeaderCell" dxfId="641"/>
      <tableStyleElement type="lastTotalCell" dxfId="640"/>
    </tableStyle>
    <tableStyle name="テーブル スタイル 4 7" pivot="0" count="7">
      <tableStyleElement type="wholeTable" dxfId="639"/>
      <tableStyleElement type="headerRow" dxfId="638"/>
      <tableStyleElement type="totalRow" dxfId="637"/>
      <tableStyleElement type="firstColumn" dxfId="636"/>
      <tableStyleElement type="lastColumn" dxfId="635"/>
      <tableStyleElement type="lastHeaderCell" dxfId="634"/>
      <tableStyleElement type="lastTotalCell" dxfId="633"/>
    </tableStyle>
    <tableStyle name="テーブル スタイル 4 8" pivot="0" count="7">
      <tableStyleElement type="wholeTable" dxfId="632"/>
      <tableStyleElement type="headerRow" dxfId="631"/>
      <tableStyleElement type="totalRow" dxfId="630"/>
      <tableStyleElement type="firstColumn" dxfId="629"/>
      <tableStyleElement type="lastColumn" dxfId="628"/>
      <tableStyleElement type="lastHeaderCell" dxfId="627"/>
      <tableStyleElement type="lastTotalCell" dxfId="626"/>
    </tableStyle>
    <tableStyle name="テーブル スタイル 4 9" pivot="0" count="7">
      <tableStyleElement type="wholeTable" dxfId="625"/>
      <tableStyleElement type="headerRow" dxfId="624"/>
      <tableStyleElement type="totalRow" dxfId="623"/>
      <tableStyleElement type="firstColumn" dxfId="622"/>
      <tableStyleElement type="lastColumn" dxfId="621"/>
      <tableStyleElement type="lastHeaderCell" dxfId="620"/>
      <tableStyleElement type="lastTotalCell" dxfId="619"/>
    </tableStyle>
    <tableStyle name="テーブル スタイル 8" pivot="0" count="6">
      <tableStyleElement type="wholeTable" dxfId="618"/>
      <tableStyleElement type="headerRow" dxfId="617"/>
      <tableStyleElement type="totalRow" dxfId="616"/>
      <tableStyleElement type="firstColumn" dxfId="615"/>
      <tableStyleElement type="lastColumn" dxfId="614"/>
      <tableStyleElement type="firstRowStripe" dxfId="613"/>
    </tableStyle>
  </tableStyles>
  <colors>
    <mruColors>
      <color rgb="FFFF0000"/>
      <color rgb="FF0033CC"/>
      <color rgb="FFD9D9D9"/>
      <color rgb="FFEDFC5A"/>
      <color rgb="FFF7FEB8"/>
      <color rgb="FFF2FD8B"/>
      <color rgb="FFEBE600"/>
      <color rgb="FFF2F2F2"/>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12</xdr:col>
      <xdr:colOff>198120</xdr:colOff>
      <xdr:row>25</xdr:row>
      <xdr:rowOff>259080</xdr:rowOff>
    </xdr:from>
    <xdr:to>
      <xdr:col>12</xdr:col>
      <xdr:colOff>579120</xdr:colOff>
      <xdr:row>28</xdr:row>
      <xdr:rowOff>243840</xdr:rowOff>
    </xdr:to>
    <xdr:sp macro="" textlink="">
      <xdr:nvSpPr>
        <xdr:cNvPr id="3" name="右中かっこ 2">
          <a:extLst>
            <a:ext uri="{FF2B5EF4-FFF2-40B4-BE49-F238E27FC236}">
              <a16:creationId xmlns:a16="http://schemas.microsoft.com/office/drawing/2014/main" id="{6236B8D5-D507-5C13-7F16-AC8ACF5106CE}"/>
            </a:ext>
          </a:extLst>
        </xdr:cNvPr>
        <xdr:cNvSpPr/>
      </xdr:nvSpPr>
      <xdr:spPr>
        <a:xfrm>
          <a:off x="6682740" y="9273540"/>
          <a:ext cx="381000" cy="830580"/>
        </a:xfrm>
        <a:prstGeom prst="rightBrac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30480</xdr:colOff>
      <xdr:row>25</xdr:row>
      <xdr:rowOff>205740</xdr:rowOff>
    </xdr:from>
    <xdr:to>
      <xdr:col>17</xdr:col>
      <xdr:colOff>198120</xdr:colOff>
      <xdr:row>28</xdr:row>
      <xdr:rowOff>213360</xdr:rowOff>
    </xdr:to>
    <xdr:sp macro="" textlink="">
      <xdr:nvSpPr>
        <xdr:cNvPr id="4" name="正方形/長方形 3">
          <a:extLst>
            <a:ext uri="{FF2B5EF4-FFF2-40B4-BE49-F238E27FC236}">
              <a16:creationId xmlns:a16="http://schemas.microsoft.com/office/drawing/2014/main" id="{5F3A76A6-A313-A3B4-6ACF-8F9D5D7024E4}"/>
            </a:ext>
          </a:extLst>
        </xdr:cNvPr>
        <xdr:cNvSpPr/>
      </xdr:nvSpPr>
      <xdr:spPr>
        <a:xfrm>
          <a:off x="7124700" y="9220200"/>
          <a:ext cx="2598420" cy="85344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0033CC"/>
              </a:solidFill>
            </a:rPr>
            <a:t>対象経費の合計額が、対象経費の限度額を超えると、赤く表示されます。</a:t>
          </a:r>
          <a:endParaRPr kumimoji="1" lang="en-US" altLang="ja-JP" sz="1100" b="1">
            <a:solidFill>
              <a:srgbClr val="0033CC"/>
            </a:solidFill>
          </a:endParaRPr>
        </a:p>
        <a:p>
          <a:pPr algn="l"/>
          <a:r>
            <a:rPr kumimoji="1" lang="ja-JP" altLang="en-US" sz="1100" b="1">
              <a:solidFill>
                <a:srgbClr val="0033CC"/>
              </a:solidFill>
            </a:rPr>
            <a:t>その場合は、限度額内に収まるように、従事時間数等を調整して下さい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33351</xdr:colOff>
      <xdr:row>0</xdr:row>
      <xdr:rowOff>28820</xdr:rowOff>
    </xdr:from>
    <xdr:to>
      <xdr:col>7</xdr:col>
      <xdr:colOff>134939</xdr:colOff>
      <xdr:row>0</xdr:row>
      <xdr:rowOff>327216</xdr:rowOff>
    </xdr:to>
    <xdr:pic>
      <xdr:nvPicPr>
        <xdr:cNvPr id="3" name="図 2">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351" y="28820"/>
          <a:ext cx="2260588" cy="298396"/>
        </a:xfrm>
        <a:prstGeom prst="rect">
          <a:avLst/>
        </a:prstGeom>
      </xdr:spPr>
    </xdr:pic>
    <xdr:clientData/>
  </xdr:twoCellAnchor>
</xdr:wsDr>
</file>

<file path=xl/tables/table1.xml><?xml version="1.0" encoding="utf-8"?>
<table xmlns="http://schemas.openxmlformats.org/spreadsheetml/2006/main" id="13" name="業種分類表" displayName="業種分類表" ref="O36:R92" totalsRowShown="0" headerRowDxfId="564" dataDxfId="563">
  <autoFilter ref="O36:R92"/>
  <tableColumns count="4">
    <tableColumn id="1" name="製造業・その他" dataDxfId="562" dataCellStyle="標準 3 2"/>
    <tableColumn id="2" name="卸売業" dataDxfId="561" dataCellStyle="標準 3 2"/>
    <tableColumn id="3" name="サービス業" dataDxfId="560" dataCellStyle="標準 3 2"/>
    <tableColumn id="4" name="小売業" dataDxfId="559" dataCellStyle="標準 3 2"/>
  </tableColumns>
  <tableStyleInfo name="テーブル スタイル 4" showFirstColumn="0" showLastColumn="0" showRowStripes="1" showColumnStripes="0"/>
</table>
</file>

<file path=xl/tables/table10.xml><?xml version="1.0" encoding="utf-8"?>
<table xmlns="http://schemas.openxmlformats.org/spreadsheetml/2006/main" id="19" name="機械装置・工具器具費" displayName="機械装置・工具器具費" ref="A6:P27" totalsRowCount="1" headerRowDxfId="301" dataDxfId="300" totalsRowDxfId="298" tableBorderDxfId="299" headerRowCellStyle="標準 2">
  <tableColumns count="16">
    <tableColumn id="1" name="費用_x000a_番号" totalsRowLabel="計" dataDxfId="297" totalsRowDxfId="296" dataCellStyle="標準 4 2">
      <calculatedColumnFormula>ROW()-ROW(機械装置・工具器具費[[#Headers],[費用
番号]])</calculatedColumnFormula>
    </tableColumn>
    <tableColumn id="2" name="品　名" dataDxfId="295" totalsRowDxfId="294" dataCellStyle="標準 4 2"/>
    <tableColumn id="3" name="用　途" dataDxfId="293" totalsRowDxfId="292" dataCellStyle="標準 4 2"/>
    <tableColumn id="4" name="設置場所" dataDxfId="291" totalsRowDxfId="290" dataCellStyle="標準 4 2"/>
    <tableColumn id="5" name="使用予定期" dataDxfId="289" totalsRowDxfId="288" dataCellStyle="標準 4 2"/>
    <tableColumn id="6" name="調達方法" dataDxfId="287" totalsRowDxfId="286" dataCellStyle="標準 4 2"/>
    <tableColumn id="7" name="設置期間_x000a__x000a_【C】" dataDxfId="285" totalsRowDxfId="284" dataCellStyle="標準 4 2"/>
    <tableColumn id="8" name="数量_x000a__x000a__x000a_【A】" dataDxfId="283" totalsRowDxfId="282" dataCellStyle="標準 4 2"/>
    <tableColumn id="14" name="単位_x000a__x000a__x000a_" dataDxfId="281" totalsRowDxfId="280" dataCellStyle="標準 2"/>
    <tableColumn id="9" name="購入単価、_x000a_リース・レンタル月額料金_x000a_(税抜)_x000a_【B】" dataDxfId="279" totalsRowDxfId="278" dataCellStyle="桁区切り"/>
    <tableColumn id="10" name="_x000a_助成事業に_x000a_要する経費_x000a_（税込）" totalsRowFunction="sum" dataDxfId="277" totalsRowDxfId="276" dataCellStyle="桁区切り">
      <calculatedColumnFormula>ROUNDDOWN(機械装置・工具器具費[[#This Row],[助成
対象経費
（税抜）
【 A×Ｂ (×Ｃ) 】
]]*1.1,0)</calculatedColumnFormula>
    </tableColumn>
    <tableColumn id="11" name="助成_x000a_対象経費_x000a_（税抜）_x000a__x000a_【 A×Ｂ (×Ｃ) 】_x000a_" totalsRowFunction="sum" dataDxfId="275" totalsRowDxfId="274" dataCellStyle="桁区切り">
      <calculatedColumnFormula>IF(機械装置・工具器具費[[#This Row],[調達方法]]="購入",機械装置・工具器具費[[#This Row],[数量
【A】]]*機械装置・工具器具費[[#This Row],[購入単価、
リース・レンタル月額料金
(税抜)
【B】]],機械装置・工具器具費[[#This Row],[設置期間
【C】]]*機械装置・工具器具費[[#This Row],[数量
【A】]]*機械装置・工具器具費[[#This Row],[購入単価、
リース・レンタル月額料金
(税抜)
【B】]])</calculatedColumnFormula>
    </tableColumn>
    <tableColumn id="12" name="調達先企業名_x000a__x000a_(購入・リース・_x000a_レンタル先）" dataDxfId="273" totalsRowDxfId="272" dataCellStyle="標準 4 2"/>
    <tableColumn id="15" name="購入計画書" dataDxfId="271" totalsRowDxfId="270" dataCellStyle="標準 4 2">
      <calculatedColumnFormula>IF(L7&gt;=1000000,"必要","―")</calculatedColumnFormula>
    </tableColumn>
    <tableColumn id="13" name="列1" dataDxfId="269" totalsRowDxfId="268" dataCellStyle="標準 4 2">
      <calculatedColumnFormula>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
【C】]]="",機械装置・工具器具費[[#This Row],[数量
【A】]]="",機械装置・工具器具費[[#This Row],[単位
]]="",機械装置・工具器具費[[#This Row],[購入単価、
リース・レンタル月額料金
(税抜)
【B】]]="",機械装置・工具器具費[[#This Row],[調達先企業名
(購入・リース・
レンタル先）]]=""),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【C】]]="",機械装置・工具器具費[[#This Row],[数量
【A】]]&lt;&gt;"",機械装置・工具器具費[[#This Row],[単位
]]&lt;&gt;"",機械装置・工具器具費[[#This Row],[購入単価、
リース・レンタル月額料金
(税抜)
【B】]]&lt;&gt;"",機械装置・工具器具費[[#This Row],[調達先企業名
(購入・リース・
レンタル先）]]&lt;&gt;""),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
       "←全ての項目を記入してください。"))))</calculatedColumnFormula>
    </tableColumn>
    <tableColumn id="16" name="列2" dataDxfId="267" totalsRowDxfId="266"/>
  </tableColumns>
  <tableStyleInfo name="テーブル スタイル 4 5" showFirstColumn="1" showLastColumn="1" showRowStripes="1" showColumnStripes="0"/>
</table>
</file>

<file path=xl/tables/table11.xml><?xml version="1.0" encoding="utf-8"?>
<table xmlns="http://schemas.openxmlformats.org/spreadsheetml/2006/main" id="9" name="委託・外注費" displayName="委託・外注費" ref="A6:L22" totalsRowCount="1" headerRowDxfId="250" dataDxfId="249" totalsRowDxfId="248">
  <tableColumns count="12">
    <tableColumn id="1" name="費用_x000a_番号" totalsRowLabel="計" dataDxfId="247" totalsRowDxfId="246" dataCellStyle="標準 3">
      <calculatedColumnFormula>ROW()-ROW(委託・外注費[[#Headers],[費用
番号]])</calculatedColumnFormula>
    </tableColumn>
    <tableColumn id="2" name="委託・外注内容" dataDxfId="245" totalsRowDxfId="244" dataCellStyle="標準 3"/>
    <tableColumn id="4" name="実施予定期" dataDxfId="243" totalsRowDxfId="242" dataCellStyle="標準 3"/>
    <tableColumn id="5" name="数_x000a_量_x000a__x000a__x000a_【A】" dataDxfId="241" totalsRowDxfId="240" dataCellStyle="標準 3"/>
    <tableColumn id="11" name="単_x000a_位_x000a__x000a__x000a_" dataDxfId="239" totalsRowDxfId="238" dataCellStyle="標準 2"/>
    <tableColumn id="6" name="単価(税抜)_x000a__x000a__x000a__x000a_【B】" dataDxfId="237" totalsRowDxfId="236" dataCellStyle="桁区切り"/>
    <tableColumn id="7" name="助成事業に_x000a_要する経費_x000a_（税込）_x000a_" totalsRowFunction="sum" dataDxfId="235" totalsRowDxfId="234" dataCellStyle="桁区切り">
      <calculatedColumnFormula>ROUNDDOWN(委託・外注費[[#This Row],[助成対象
経費(税抜)
【 A × B 】]]*1.1,0)</calculatedColumnFormula>
    </tableColumn>
    <tableColumn id="8" name="助成対象_x000a_経費(税抜)_x000a__x000a_【 A × B 】" totalsRowFunction="sum" dataDxfId="233" totalsRowDxfId="232" dataCellStyle="桁区切り">
      <calculatedColumnFormula>委託・外注費[[#This Row],[数
量
【A】]]*委託・外注費[[#This Row],[単価(税抜)
【B】]]</calculatedColumnFormula>
    </tableColumn>
    <tableColumn id="13" name="委託・外注先_x000a_名称_x000a__x000a_※未定の場合、申請時点の候補先を下線表示" dataDxfId="231" totalsRowDxfId="230" dataCellStyle="桁区切り 2"/>
    <tableColumn id="3" name="複数見積書" dataDxfId="229" totalsRowDxfId="228" dataCellStyle="桁区切り 2">
      <calculatedColumnFormula>IF(H7&gt;=1000000,"必要","―")</calculatedColumnFormula>
    </tableColumn>
    <tableColumn id="10" name="列1" dataDxfId="227" totalsRowDxfId="226" dataCellStyle="標準 3">
      <calculatedColumnFormula>IF(OR(AND(委託・外注費[[#This Row],[委託・外注内容]]="",委託・外注費[[#This Row],[実施予定期]]="",委託・外注費[[#This Row],[数
量
【A】]]="",委託・外注費[[#This Row],[単
位
]]="",委託・外注費[[#This Row],[単価(税抜)
【B】]]="",委託・外注費[[#This Row],[委託・外注先
名称
※未定の場合、申請時点の候補先を下線表示]]=""),
          AND(委託・外注費[[#This Row],[委託・外注内容]]&lt;&gt;"",委託・外注費[[#This Row],[実施予定期]]&lt;&gt;"",委託・外注費[[#This Row],[数
量
【A】]]&lt;&gt;"",委託・外注費[[#This Row],[単
位
]]&lt;&gt;"",委託・外注費[[#This Row],[単価(税抜)
【B】]]&lt;&gt;"",委託・外注費[[#This Row],[委託・外注先
名称
※未定の場合、申請時点の候補先を下線表示]]&lt;&gt;"")),
    "",
    "←全ての項目を入力してください。")</calculatedColumnFormula>
    </tableColumn>
    <tableColumn id="9" name="列2" dataDxfId="225" totalsRowDxfId="224"/>
  </tableColumns>
  <tableStyleInfo name="テーブル スタイル 4 6" showFirstColumn="1" showLastColumn="1" showRowStripes="1" showColumnStripes="0"/>
</table>
</file>

<file path=xl/tables/table12.xml><?xml version="1.0" encoding="utf-8"?>
<table xmlns="http://schemas.openxmlformats.org/spreadsheetml/2006/main" id="10" name="専門家指導費" displayName="専門家指導費" ref="A6:L17" totalsRowCount="1" headerRowDxfId="208" dataDxfId="207" totalsRowDxfId="206">
  <tableColumns count="12">
    <tableColumn id="1" name="費用_x000a_番号" totalsRowLabel="計" dataDxfId="205" totalsRowDxfId="204" dataCellStyle="標準 3">
      <calculatedColumnFormula>ROW()-ROW(専門家指導費[[#Headers],[費用
番号]])</calculatedColumnFormula>
    </tableColumn>
    <tableColumn id="2" name="本助成事業の開発に直接寄与する_x000a_技術指導の 内容" dataDxfId="203" totalsRowDxfId="202" dataCellStyle="標準 3"/>
    <tableColumn id="4" name="実施予定期" dataDxfId="201" totalsRowDxfId="200" dataCellStyle="標準 3"/>
    <tableColumn id="5" name="数_x000a_量_x000a__x000a__x000a_【A】" dataDxfId="199" totalsRowDxfId="198" dataCellStyle="標準 3"/>
    <tableColumn id="11" name="単_x000a_位_x000a__x000a__x000a_" dataDxfId="197" totalsRowDxfId="196" dataCellStyle="標準 2"/>
    <tableColumn id="6" name="単価(税抜)_x000a__x000a__x000a__x000a_【B】" dataDxfId="195" totalsRowDxfId="194" dataCellStyle="桁区切り"/>
    <tableColumn id="7" name="助成事業に_x000a_要する経費_x000a_（税込）_x000a__x000a_" totalsRowFunction="sum" dataDxfId="193" totalsRowDxfId="192" dataCellStyle="桁区切り">
      <calculatedColumnFormula>ROUNDDOWN(専門家指導費[[#This Row],[助成対象
経費(税抜)
【 A × B 】]]*1.1,0)</calculatedColumnFormula>
    </tableColumn>
    <tableColumn id="8" name="助成対象_x000a_経費(税抜)_x000a__x000a__x000a_【 A × B 】" totalsRowFunction="sum" dataDxfId="191" totalsRowDxfId="190" dataCellStyle="桁区切り">
      <calculatedColumnFormula>専門家指導費[[#This Row],[数
量
【A】]]*専門家指導費[[#This Row],[単価(税抜)
【B】]]</calculatedColumnFormula>
    </tableColumn>
    <tableColumn id="9" name="指導者名称" dataDxfId="189" totalsRowDxfId="188" dataCellStyle="標準 3"/>
    <tableColumn id="3" name="複数見積書" dataDxfId="187" totalsRowDxfId="186" dataCellStyle="標準 3">
      <calculatedColumnFormula>IF(H7&gt;=1000000,"必要","―")</calculatedColumnFormula>
    </tableColumn>
    <tableColumn id="10" name="列1" dataDxfId="185" totalsRowDxfId="184" dataCellStyle="標準 3">
      <calculatedColumnFormula>IF(OR(AND(専門家指導費[[#This Row],[本助成事業の開発に直接寄与する
技術指導の 内容]]="",専門家指導費[[#This Row],[実施予定期]]="",専門家指導費[[#This Row],[数
量
【A】]]="",専門家指導費[[#This Row],[単
位
]]="",専門家指導費[[#This Row],[単価(税抜)
【B】]]="",専門家指導費[[#This Row],[指導者名称]]=""),
          AND(専門家指導費[[#This Row],[本助成事業の開発に直接寄与する
技術指導の 内容]]&lt;&gt;"",専門家指導費[[#This Row],[実施予定期]]&lt;&gt;"",専門家指導費[[#This Row],[数
量
【A】]]&lt;&gt;"",専門家指導費[[#This Row],[単
位
]]&lt;&gt;"",専門家指導費[[#This Row],[単価(税抜)
【B】]]&lt;&gt;"",専門家指導費[[#This Row],[指導者名称]]&lt;&gt;"")),
    "",
    "←全ての項目を入力してください。")</calculatedColumnFormula>
    </tableColumn>
    <tableColumn id="12" name="列2" dataDxfId="183" totalsRowDxfId="182"/>
  </tableColumns>
  <tableStyleInfo name="テーブル スタイル 4 6" showFirstColumn="1" showLastColumn="1" showRowStripes="1" showColumnStripes="0"/>
</table>
</file>

<file path=xl/tables/table13.xml><?xml version="1.0" encoding="utf-8"?>
<table xmlns="http://schemas.openxmlformats.org/spreadsheetml/2006/main" id="3" name="人件費単価表" displayName="人件費単価表" ref="P32:Q58" totalsRowShown="0" headerRowDxfId="165" dataDxfId="164">
  <autoFilter ref="P32:Q58"/>
  <tableColumns count="2">
    <tableColumn id="1" name="報酬月額（給与等）" dataDxfId="163"/>
    <tableColumn id="2" name="人件費単価（時給）" dataDxfId="162"/>
  </tableColumns>
  <tableStyleInfo name="テーブル スタイル 4" showFirstColumn="0" showLastColumn="0" showRowStripes="1" showColumnStripes="0"/>
</table>
</file>

<file path=xl/tables/table14.xml><?xml version="1.0" encoding="utf-8"?>
<table xmlns="http://schemas.openxmlformats.org/spreadsheetml/2006/main" id="5" name="規格等認証・登録費6" displayName="規格等認証・登録費6" ref="A7:K18" totalsRowCount="1" headerRowDxfId="157" dataDxfId="156" totalsRowDxfId="155">
  <tableColumns count="11">
    <tableColumn id="1" name="費用_x000a_番号" totalsRowLabel="計" dataDxfId="154" totalsRowDxfId="153" dataCellStyle="標準 3">
      <calculatedColumnFormula>ROW()-ROW(規格等認証・登録費6[[#Headers],[費用
番号]])</calculatedColumnFormula>
    </tableColumn>
    <tableColumn id="2" name="内容" dataDxfId="152" totalsRowDxfId="151" dataCellStyle="標準 3"/>
    <tableColumn id="4" name="実施予定期" dataDxfId="150" totalsRowDxfId="149" dataCellStyle="標準 3"/>
    <tableColumn id="5" name="数量_x000a__x000a__x000a__x000a_【A】" dataDxfId="148" totalsRowDxfId="147" dataCellStyle="標準 3"/>
    <tableColumn id="11" name="単位_x000a__x000a__x000a__x000a_" dataDxfId="146" totalsRowDxfId="145" dataCellStyle="標準 2"/>
    <tableColumn id="6" name="単価(税抜)_x000a__x000a__x000a__x000a_【B】" dataDxfId="144" totalsRowDxfId="143" dataCellStyle="桁区切り"/>
    <tableColumn id="7" name="助成事業に_x000a_要する経費_x000a_（税込）_x000a__x000a_" totalsRowFunction="sum" dataDxfId="142" totalsRowDxfId="141" dataCellStyle="桁区切り">
      <calculatedColumnFormula>ROUNDDOWN(規格等認証・登録費6[[#This Row],[助成対象
経費(税抜)
【 A × B 】]]*1.1,0)</calculatedColumnFormula>
    </tableColumn>
    <tableColumn id="8" name="助成対象_x000a_経費(税抜)_x000a__x000a__x000a_【 A × B 】" totalsRowFunction="sum" dataDxfId="140" totalsRowDxfId="139" dataCellStyle="桁区切り">
      <calculatedColumnFormula>規格等認証・登録費6[[#This Row],[数量
【A】]]*規格等認証・登録費6[[#This Row],[単価(税抜)
【B】]]</calculatedColumnFormula>
    </tableColumn>
    <tableColumn id="9" name="依頼先名称" dataDxfId="138" totalsRowDxfId="137" dataCellStyle="標準 3"/>
    <tableColumn id="10" name="列1" dataDxfId="136" totalsRowDxfId="135" dataCellStyle="標準 3">
      <calculatedColumnFormula>IF(OR(AND(規格等認証・登録費6[[#This Row],[内容]]="",規格等認証・登録費6[[#This Row],[実施予定期]]="",規格等認証・登録費6[[#This Row],[数量
【A】]]="",規格等認証・登録費6[[#This Row],[単位
]]="",規格等認証・登録費6[[#This Row],[単価(税抜)
【B】]]="",規格等認証・登録費6[[#This Row],[依頼先名称]]=""),
          AND(規格等認証・登録費6[[#This Row],[内容]]&lt;&gt;"",規格等認証・登録費6[[#This Row],[実施予定期]]&lt;&gt;"",規格等認証・登録費6[[#This Row],[数量
【A】]]&lt;&gt;"",規格等認証・登録費6[[#This Row],[単位
]]&lt;&gt;"",規格等認証・登録費6[[#This Row],[単価(税抜)
【B】]]&lt;&gt;"",規格等認証・登録費6[[#This Row],[依頼先名称]]&lt;&gt;"")),
    "",
    "←全ての項目を入力してください。")</calculatedColumnFormula>
    </tableColumn>
    <tableColumn id="3" name="列2" dataDxfId="134" totalsRowDxfId="133"/>
  </tableColumns>
  <tableStyleInfo name="テーブル スタイル 4 6" showFirstColumn="1" showLastColumn="1" showRowStripes="1" showColumnStripes="0"/>
</table>
</file>

<file path=xl/tables/table15.xml><?xml version="1.0" encoding="utf-8"?>
<table xmlns="http://schemas.openxmlformats.org/spreadsheetml/2006/main" id="21" name="展示会等参加費" displayName="展示会等参加費" ref="A20:M24" totalsRowCount="1" headerRowDxfId="115" dataDxfId="114" totalsRowDxfId="113" headerRowCellStyle="標準 2" dataCellStyle="桁区切り">
  <tableColumns count="13">
    <tableColumn id="1" name="費用_x000a_番号" totalsRowLabel="計" dataDxfId="112" totalsRowDxfId="111" dataCellStyle="標準 2">
      <calculatedColumnFormula>ROW()-ROW(展示会等参加費[[#Headers],[費用
番号]])</calculatedColumnFormula>
    </tableColumn>
    <tableColumn id="2" name="展示会名" dataDxfId="110" totalsRowDxfId="109" dataCellStyle="標準 2"/>
    <tableColumn id="11" name="開催期間、_x000a_会場" dataDxfId="108" totalsRowDxfId="107" dataCellStyle="標準 2"/>
    <tableColumn id="3" name="経費名" dataDxfId="106" totalsRowDxfId="105" dataCellStyle="標準 2"/>
    <tableColumn id="4" name="実施予定期" dataDxfId="104" totalsRowDxfId="103" dataCellStyle="標準 2"/>
    <tableColumn id="5" name="数量_x000a__x000a__x000a_【A】" dataDxfId="102" totalsRowDxfId="101" dataCellStyle="標準 2"/>
    <tableColumn id="12" name="単位_x000a__x000a__x000a_" dataDxfId="100" totalsRowDxfId="99" dataCellStyle="標準 2"/>
    <tableColumn id="6" name="単価(税抜)_x000a__x000a__x000a_【B】" dataDxfId="98" totalsRowDxfId="97" dataCellStyle="桁区切り"/>
    <tableColumn id="7" name="助成事業に_x000a_要する経費_x000a_（税込）_x000a_" totalsRowFunction="sum" dataDxfId="96" totalsRowDxfId="95" dataCellStyle="桁区切り">
      <calculatedColumnFormula>ROUNDDOWN(展示会等参加費[[#This Row],[助成対象
経費(税抜)
【A×B】]]*1.1,0)</calculatedColumnFormula>
    </tableColumn>
    <tableColumn id="8" name="助成対象_x000a_経費(税抜)_x000a__x000a_【A×B】" totalsRowFunction="sum" dataDxfId="94" totalsRowDxfId="93" dataCellStyle="桁区切り">
      <calculatedColumnFormula>展示会等参加費[[#This Row],[数量
【A】]]*展示会等参加費[[#This Row],[単価(税抜)
【B】]]</calculatedColumnFormula>
    </tableColumn>
    <tableColumn id="9" name="支払予定先     " dataDxfId="92" totalsRowDxfId="91" dataCellStyle="標準 2"/>
    <tableColumn id="10" name="列1" dataDxfId="90" totalsRowDxfId="89" dataCellStyle="標準 2">
      <calculatedColumnFormula>IF(OR(AND(展示会等参加費[[#This Row],[展示会名]]="",展示会等参加費[[#This Row],[経費名]]="",展示会等参加費[[#This Row],[実施予定期]]="",展示会等参加費[[#This Row],[数量
【A】]]="",展示会等参加費[[#This Row],[単位
]]="",展示会等参加費[[#This Row],[単価(税抜)
【B】]]="",展示会等参加費[[#This Row],[支払予定先     ]]=""),
         AND(展示会等参加費[[#This Row],[展示会名]]&lt;&gt;"",展示会等参加費[[#This Row],[経費名]]&lt;&gt;"",展示会等参加費[[#This Row],[実施予定期]]&lt;&gt;"",展示会等参加費[[#This Row],[数量
【A】]]&lt;&gt;"",展示会等参加費[[#This Row],[単位
]]&lt;&gt;"",展示会等参加費[[#This Row],[単価(税抜)
【B】]]&lt;&gt;"",展示会等参加費[[#This Row],[支払予定先     ]]&lt;&gt;"")),
    "",
     "←全ての項目を記入してください。")</calculatedColumnFormula>
    </tableColumn>
    <tableColumn id="13" name="列2" dataDxfId="88" totalsRowDxfId="87" dataCellStyle="桁区切り"/>
  </tableColumns>
  <tableStyleInfo name="テーブル スタイル 4 7" showFirstColumn="1" showLastColumn="1" showRowStripes="1" showColumnStripes="0"/>
</table>
</file>

<file path=xl/tables/table16.xml><?xml version="1.0" encoding="utf-8"?>
<table xmlns="http://schemas.openxmlformats.org/spreadsheetml/2006/main" id="24" name="産業財産権出願・導入費" displayName="産業財産権出願・導入費" ref="A7:M11" totalsRowCount="1" headerRowDxfId="86" dataDxfId="85" totalsRowDxfId="84" headerRowCellStyle="標準 2" dataCellStyle="桁区切り">
  <tableColumns count="13">
    <tableColumn id="1" name="費用_x000a_番号" totalsRowLabel="計" dataDxfId="83" totalsRowDxfId="82" dataCellStyle="標準 2">
      <calculatedColumnFormula>ROW()-ROW(産業財産権出願・導入費[[#Headers],[費用
番号]])</calculatedColumnFormula>
    </tableColumn>
    <tableColumn id="2" name="対象の_x000a_技術・製品" dataDxfId="81" totalsRowDxfId="80" dataCellStyle="標準 2"/>
    <tableColumn id="12" name="権利名" dataDxfId="79" totalsRowDxfId="78" dataCellStyle="標準 2"/>
    <tableColumn id="11" name="内容" dataDxfId="77" totalsRowDxfId="76" dataCellStyle="標準 2"/>
    <tableColumn id="3" name="実施予定期" dataDxfId="75" totalsRowDxfId="74" dataCellStyle="標準 2"/>
    <tableColumn id="4" name="数量_x000a__x000a__x000a_【A】" dataDxfId="73" totalsRowDxfId="72" dataCellStyle="標準 2"/>
    <tableColumn id="5" name="単位_x000a__x000a__x000a_" dataDxfId="71" totalsRowDxfId="70" dataCellStyle="標準 2"/>
    <tableColumn id="6" name="単価(税抜)_x000a__x000a__x000a_【B】" dataDxfId="69" totalsRowDxfId="68" dataCellStyle="桁区切り"/>
    <tableColumn id="7" name="助成事業に_x000a_要する経費_x000a_（税込）_x000a_" totalsRowFunction="sum" dataDxfId="67" totalsRowDxfId="66" dataCellStyle="桁区切り">
      <calculatedColumnFormula>ROUNDDOWN(産業財産権出願・導入費[[#This Row],[助成対象
経費(税抜)
【A×B】]]*1.1,0)</calculatedColumnFormula>
    </tableColumn>
    <tableColumn id="8" name="助成対象_x000a_経費(税抜)_x000a__x000a_【A×B】" totalsRowFunction="sum" dataDxfId="65" totalsRowDxfId="64" dataCellStyle="桁区切り">
      <calculatedColumnFormula>産業財産権出願・導入費[[#This Row],[数量
【A】]]*産業財産権出願・導入費[[#This Row],[単価(税抜)
【B】]]</calculatedColumnFormula>
    </tableColumn>
    <tableColumn id="9" name="弁理士_x000a_事務所名_x000a_又は_x000a_権利所有_x000a_企業名      " dataDxfId="63" totalsRowDxfId="62" dataCellStyle="標準 2"/>
    <tableColumn id="10" name="列1" dataDxfId="61" totalsRowDxfId="60" dataCellStyle="標準 2">
      <calculatedColumnFormula>IF(OR(AND(産業財産権出願・導入費[[#This Row],[対象の
技術・製品]]="",産業財産権出願・導入費[[#This Row],[実施予定期]]="",産業財産権出願・導入費[[#This Row],[数量
【A】]]="",産業財産権出願・導入費[[#This Row],[単位
]]="",産業財産権出願・導入費[[#This Row],[単価(税抜)
【B】]]="",産業財産権出願・導入費[[#This Row],[弁理士
事務所名
又は
権利所有
企業名      ]]=""),
         AND(産業財産権出願・導入費[[#This Row],[対象の
技術・製品]]&lt;&gt;"",産業財産権出願・導入費[[#This Row],[実施予定期]]&lt;&gt;"",産業財産権出願・導入費[[#This Row],[数量
【A】]]&lt;&gt;"",産業財産権出願・導入費[[#This Row],[単位
]]&lt;&gt;"",産業財産権出願・導入費[[#This Row],[単価(税抜)
【B】]]&lt;&gt;"",産業財産権出願・導入費[[#This Row],[弁理士
事務所名
又は
権利所有
企業名      ]]&lt;&gt;"")),
    "",
     "←全ての項目を記入してください。")</calculatedColumnFormula>
    </tableColumn>
    <tableColumn id="13" name="列2" dataDxfId="59" totalsRowDxfId="58" dataCellStyle="桁区切り"/>
  </tableColumns>
  <tableStyleInfo name="テーブル スタイル 4 8" showFirstColumn="1" showLastColumn="1" showRowStripes="1" showColumnStripes="0"/>
</table>
</file>

<file path=xl/tables/table17.xml><?xml version="1.0" encoding="utf-8"?>
<table xmlns="http://schemas.openxmlformats.org/spreadsheetml/2006/main" id="18" name="その他助成対象外経費" displayName="その他助成対象外経費" ref="A15:J19" totalsRowCount="1" headerRowDxfId="49" dataDxfId="48" totalsRowDxfId="47">
  <tableColumns count="10">
    <tableColumn id="1" name="費用_x000a_番号" totalsRowLabel="計" dataDxfId="46" totalsRowDxfId="45" dataCellStyle="標準 3">
      <calculatedColumnFormula>ROW()-ROW('56'!$A$15)</calculatedColumnFormula>
    </tableColumn>
    <tableColumn id="2" name="経費項目" dataDxfId="44" totalsRowDxfId="43" dataCellStyle="標準 3"/>
    <tableColumn id="3" name="内容" dataDxfId="42" totalsRowDxfId="41" dataCellStyle="標準 3"/>
    <tableColumn id="4" name="実施予定期" dataDxfId="40" totalsRowDxfId="39" dataCellStyle="標準 3"/>
    <tableColumn id="5" name="数量_x000a__x000a__x000a_【A】" dataDxfId="38" totalsRowDxfId="37" dataCellStyle="標準 3"/>
    <tableColumn id="8" name="単位_x000a__x000a__x000a_" dataDxfId="36" totalsRowDxfId="35" dataCellStyle="標準 2"/>
    <tableColumn id="6" name="単価(税込)_x000a__x000a__x000a_【Ｂ】" dataDxfId="34" totalsRowDxfId="33" dataCellStyle="標準 3"/>
    <tableColumn id="7" name="助成事業に_x000a_要する経費_x000a_（税込）_x000a__x000a_【A×B】" totalsRowFunction="sum" dataDxfId="32" totalsRowDxfId="31" dataCellStyle="標準 3">
      <calculatedColumnFormula>その他助成対象外経費[[#This Row],[数量
【A】]]*その他助成対象外経費[[#This Row],[単価(税込)
【Ｂ】]]</calculatedColumnFormula>
    </tableColumn>
    <tableColumn id="9" name="備考" dataDxfId="30" totalsRowDxfId="29" dataCellStyle="標準 3"/>
    <tableColumn id="10" name="列1" dataDxfId="28" totalsRowDxfId="27" dataCellStyle="標準 3">
      <calculatedColumnFormula>IF(OR(AND(その他助成対象外経費[[#This Row],[経費項目]]="",その他助成対象外経費[[#This Row],[内容]]="",その他助成対象外経費[[#This Row],[実施予定期]]="",その他助成対象外経費[[#This Row],[数量
【A】]]="",その他助成対象外経費[[#This Row],[単位
]]="",その他助成対象外経費[[#This Row],[単価(税込)
【Ｂ】]]=""),
         AND(その他助成対象外経費[[#This Row],[経費項目]]&lt;&gt;"",その他助成対象外経費[[#This Row],[内容]]&lt;&gt;"",その他助成対象外経費[[#This Row],[実施予定期]]&lt;&gt;"",その他助成対象外経費[[#This Row],[数量
【A】]]&lt;&gt;"",その他助成対象外経費[[#This Row],[単位
]]&lt;&gt;"",その他助成対象外経費[[#This Row],[単価(税込)
【Ｂ】]]&lt;&gt;"")),
    "",
     "←全ての項目を記入してください。")</calculatedColumnFormula>
    </tableColumn>
  </tableColumns>
  <tableStyleInfo name="テーブル スタイル 4 9" showFirstColumn="1" showLastColumn="1" showRowStripes="1" showColumnStripes="0"/>
</table>
</file>

<file path=xl/tables/table18.xml><?xml version="1.0" encoding="utf-8"?>
<table xmlns="http://schemas.openxmlformats.org/spreadsheetml/2006/main" id="22" name="広告費" displayName="広告費" ref="A7:L11" totalsRowCount="1" headerRowDxfId="26" dataDxfId="25" totalsRowDxfId="24" headerRowCellStyle="標準 2" dataCellStyle="桁区切り">
  <tableColumns count="12">
    <tableColumn id="1" name="費用_x000a_番号" totalsRowLabel="計" dataDxfId="23" totalsRowDxfId="22" dataCellStyle="標準 3">
      <calculatedColumnFormula>ROW()-ROW(広告費[[#Headers],[費用
番号]])</calculatedColumnFormula>
    </tableColumn>
    <tableColumn id="2" name="製作物_x000a_または_x000a_掲載先" dataDxfId="21" totalsRowDxfId="20" dataCellStyle="標準 3"/>
    <tableColumn id="11" name="仕様・内容" dataDxfId="19" totalsRowDxfId="18" dataCellStyle="標準 2"/>
    <tableColumn id="4" name="実施予定期" dataDxfId="17" totalsRowDxfId="16" dataCellStyle="標準 3"/>
    <tableColumn id="5" name="数量_x000a__x000a__x000a_【A】" dataDxfId="15" totalsRowDxfId="14" dataCellStyle="標準 3"/>
    <tableColumn id="12" name="単位_x000a__x000a__x000a_" dataDxfId="13" totalsRowDxfId="12" dataCellStyle="標準 2"/>
    <tableColumn id="6" name="単価(税抜)_x000a__x000a__x000a_【B】" dataDxfId="11" totalsRowDxfId="10" dataCellStyle="標準 3"/>
    <tableColumn id="7" name="助成事業に_x000a_要する経費_x000a_（税込）_x000a_" totalsRowFunction="sum" dataDxfId="9" totalsRowDxfId="8" dataCellStyle="標準 3">
      <calculatedColumnFormula>ROUNDDOWN(広告費[[#This Row],[助成対象
経費(税抜)
【A×B】]]*1.1,0)</calculatedColumnFormula>
    </tableColumn>
    <tableColumn id="8" name="助成対象_x000a_経費(税抜)_x000a__x000a_【A×B】" totalsRowFunction="sum" dataDxfId="7" totalsRowDxfId="6" dataCellStyle="標準 3">
      <calculatedColumnFormula>広告費[[#This Row],[数量
【A】]]*広告費[[#This Row],[単価(税抜)
【B】]]</calculatedColumnFormula>
    </tableColumn>
    <tableColumn id="9" name="支払予定先     " dataDxfId="5" totalsRowDxfId="4" dataCellStyle="標準 3"/>
    <tableColumn id="10" name="列1" dataDxfId="3" totalsRowDxfId="2" dataCellStyle="標準 3">
      <calculatedColumnFormula>IF(OR(AND(広告費[[#This Row],[製作物
または
掲載先]]="",広告費[[#This Row],[実施予定期]]="",広告費[[#This Row],[数量
【A】]]="",広告費[[#This Row],[単価(税抜)
【B】]]="",広告費[[#This Row],[単位
]]="",広告費[[#This Row],[支払予定先     ]]=""),
         AND(広告費[[#This Row],[製作物
または
掲載先]]&lt;&gt;"",広告費[[#This Row],[実施予定期]]&lt;&gt;"",広告費[[#This Row],[数量
【A】]]&lt;&gt;"",広告費[[#This Row],[単価(税抜)
【B】]]&lt;&gt;"",広告費[[#This Row],[単位
]]&lt;&gt;"",広告費[[#This Row],[支払予定先     ]]&lt;&gt;"")),
    "",
     "←全ての項目を記入してください。")</calculatedColumnFormula>
    </tableColumn>
    <tableColumn id="3" name="列2" dataDxfId="1" totalsRowDxfId="0" dataCellStyle="桁区切り"/>
  </tableColumns>
  <tableStyleInfo name="テーブル スタイル 4 9" showFirstColumn="1" showLastColumn="1" showRowStripes="1" showColumnStripes="0"/>
</table>
</file>

<file path=xl/tables/table2.xml><?xml version="1.0" encoding="utf-8"?>
<table xmlns="http://schemas.openxmlformats.org/spreadsheetml/2006/main" id="16" name="全体スケジュール" displayName="全体スケジュール" ref="A18:Y42" headerRowCount="0" totalsRowShown="0" headerRowDxfId="490" dataDxfId="489">
  <tableColumns count="25">
    <tableColumn id="2" name="No." headerRowDxfId="488" dataDxfId="487">
      <calculatedColumnFormula>ROW()-ROW($A$17)</calculatedColumnFormula>
    </tableColumn>
    <tableColumn id="25" name="列10" headerRowDxfId="486" dataDxfId="485"/>
    <tableColumn id="22" name="列5" headerRowDxfId="484" dataDxfId="483"/>
    <tableColumn id="17" name="作業項目" headerRowDxfId="482" dataDxfId="481"/>
    <tableColumn id="16" name="列1" headerRowDxfId="480" dataDxfId="479"/>
    <tableColumn id="18" name="列2" headerRowDxfId="478" dataDxfId="477"/>
    <tableColumn id="19" name="列3" headerRowDxfId="476" dataDxfId="475"/>
    <tableColumn id="20" name="列4" headerRowDxfId="474" dataDxfId="473"/>
    <tableColumn id="3" name="3" headerRowDxfId="472" dataDxfId="471"/>
    <tableColumn id="4" name="6" headerRowDxfId="470" dataDxfId="469"/>
    <tableColumn id="5" name="9" headerRowDxfId="468" dataDxfId="467"/>
    <tableColumn id="6" name="12" headerRowDxfId="466" dataDxfId="465"/>
    <tableColumn id="7" name="32" headerRowDxfId="464" dataDxfId="463"/>
    <tableColumn id="8" name="63" headerRowDxfId="462" dataDxfId="461"/>
    <tableColumn id="9" name="94" headerRowDxfId="460" dataDxfId="459"/>
    <tableColumn id="10" name="125" headerRowDxfId="458" dataDxfId="457"/>
    <tableColumn id="11" name="3月" headerRowDxfId="456" dataDxfId="455"/>
    <tableColumn id="12" name="4月" headerRowDxfId="454" dataDxfId="453"/>
    <tableColumn id="13" name="5月" headerRowDxfId="452" dataDxfId="451"/>
    <tableColumn id="14" name="6月" headerRowDxfId="450" dataDxfId="449"/>
    <tableColumn id="15" name="使用する経費の費用番号" headerRowDxfId="448" dataDxfId="447"/>
    <tableColumn id="1" name="列6" headerRowDxfId="446" dataDxfId="445"/>
    <tableColumn id="21" name="列7" headerRowDxfId="444" dataDxfId="443"/>
    <tableColumn id="23" name="列8" headerRowDxfId="442" dataDxfId="441"/>
    <tableColumn id="24" name="列9" headerRowDxfId="440" dataDxfId="439"/>
  </tableColumns>
  <tableStyleInfo name="テーブル スタイル 8" showFirstColumn="1" showLastColumn="0" showRowStripes="1" showColumnStripes="0"/>
</table>
</file>

<file path=xl/tables/table3.xml><?xml version="1.0" encoding="utf-8"?>
<table xmlns="http://schemas.openxmlformats.org/spreadsheetml/2006/main" id="25" name="日にち変換表" displayName="日にち変換表" ref="W52:AM56" totalsRowShown="0" headerRowDxfId="438" dataDxfId="437">
  <autoFilter ref="W52:AM56"/>
  <tableColumns count="17">
    <tableColumn id="13" name="列1" dataDxfId="436"/>
    <tableColumn id="1" name="列2" dataDxfId="435"/>
    <tableColumn id="2" name="列3" dataDxfId="434"/>
    <tableColumn id="3" name="列4" dataDxfId="433"/>
    <tableColumn id="4" name="時期2" dataDxfId="432"/>
    <tableColumn id="5" name="1Y1Q2" dataDxfId="431"/>
    <tableColumn id="6" name="1Y2Q3" dataDxfId="430"/>
    <tableColumn id="7" name="1Y3Q4" dataDxfId="429"/>
    <tableColumn id="8" name="1Y4Q5" dataDxfId="428"/>
    <tableColumn id="9" name="2Y1Q2" dataDxfId="427"/>
    <tableColumn id="10" name="2Y2Q3" dataDxfId="426"/>
    <tableColumn id="11" name="2Y3Q4" dataDxfId="425"/>
    <tableColumn id="12" name="2Y4Q5" dataDxfId="424"/>
    <tableColumn id="14" name="3Y1Q2" dataDxfId="423"/>
    <tableColumn id="15" name="3Y2Q3" dataDxfId="422"/>
    <tableColumn id="16" name="3Y3Q4" dataDxfId="421"/>
    <tableColumn id="17" name="3Y4Q5" dataDxfId="420"/>
  </tableColumns>
  <tableStyleInfo name="テーブル スタイル 4" showFirstColumn="1" showLastColumn="0" showRowStripes="1" showColumnStripes="0"/>
</table>
</file>

<file path=xl/tables/table4.xml><?xml version="1.0" encoding="utf-8"?>
<table xmlns="http://schemas.openxmlformats.org/spreadsheetml/2006/main" id="1" name="経費区分別内訳" displayName="経費区分別内訳" ref="C5:F16" totalsRowCount="1" headerRowDxfId="414" dataDxfId="412" totalsRowDxfId="411" headerRowBorderDxfId="413" headerRowCellStyle="標準 2" dataCellStyle="標準 2">
  <tableColumns count="4">
    <tableColumn id="1" name="経　費　区　分" totalsRowLabel="合　　計・・・・・・・・・【補５】" dataDxfId="410" totalsRowDxfId="409" dataCellStyle="標準 2"/>
    <tableColumn id="2" name="助成事業に要する_x000a_経費（税込）_x000a_【用語説明１】" totalsRowFunction="sum" dataDxfId="408" totalsRowDxfId="407" dataCellStyle="桁区切り"/>
    <tableColumn id="3" name="助成対象経費_x000a_（税抜）_x000a_【用語説明２】" totalsRowFunction="sum" dataDxfId="406" totalsRowDxfId="405" dataCellStyle="桁区切り"/>
    <tableColumn id="4" name="助成金交付申請額_x000a_(千円未満切捨)_x000a_【用語説明３】" totalsRowFunction="sum" dataDxfId="404" totalsRowDxfId="403" dataCellStyle="桁区切り"/>
  </tableColumns>
  <tableStyleInfo name="テーブル スタイル 1 5" showFirstColumn="1" showLastColumn="0" showRowStripes="1" showColumnStripes="0"/>
</table>
</file>

<file path=xl/tables/table5.xml><?xml version="1.0" encoding="utf-8"?>
<table xmlns="http://schemas.openxmlformats.org/spreadsheetml/2006/main" id="2" name="資金調達内訳" displayName="資金調達内訳" ref="D20:H26" totalsRowCount="1" headerRowDxfId="402" dataDxfId="401" totalsRowDxfId="400" headerRowCellStyle="標準 2">
  <tableColumns count="5">
    <tableColumn id="1" name="資金調達金額_x000a_(単位：円)" totalsRowFunction="sum" dataDxfId="399" totalsRowDxfId="398" dataCellStyle="桁区切り 2"/>
    <tableColumn id="2" name="調 達 先_x000a_（名称等）" dataDxfId="397" totalsRowDxfId="396" dataCellStyle="標準 3"/>
    <tableColumn id="3" name="進捗状況等_x000a_（実現見込み）" dataDxfId="395" totalsRowDxfId="394" dataCellStyle="標準 3"/>
    <tableColumn id="5" name="根拠書類_x000a_添付" dataDxfId="393" totalsRowDxfId="392" dataCellStyle="標準 2"/>
    <tableColumn id="4" name="列1" dataDxfId="391" totalsRowDxfId="390">
      <calculatedColumnFormula>IF(ROW()-ROW(資金調達内訳[[#Headers],[列1]])=1,
     IF(AND(資金調達内訳[[#This Row],[資金調達金額
(単位：円)]]&lt;&gt;"",
               資金調達内訳[[#This Row],[進捗状況等
（実現見込み）]]=""),
        "←調達状況を選択してください。",
        IF(AND(資金調達内訳[[#This Row],[資金調達金額
(単位：円)]]="",
                  資金調達内訳[[#This Row],[進捗状況等
（実現見込み）]]&lt;&gt;""),
           "←自己資金の額を入力してください。",
           "")),
    IF(AND(資金調達内訳[[#This Row],[資金調達金額
(単位：円)]]&lt;&gt;"",
              資金調達内訳[[#This Row],[調 達 先
（名称等）]]="",
              資金調達内訳[[#This Row],[進捗状況等
（実現見込み）]]=""),
       "←調達先を入力し、調達状況を選択してください。",
       IF(AND(資金調達内訳[[#This Row],[資金調達金額
(単位：円)]]&lt;&gt;"",
                 資金調達内訳[[#This Row],[調 達 先
（名称等）]]="",
                 資金調達内訳[[#This Row],[進捗状況等
（実現見込み）]]&lt;&gt;""),
          "←調達先を入力してください。",
          IF(AND(資金調達内訳[[#This Row],[資金調達金額
(単位：円)]]&lt;&gt;"",
                    資金調達内訳[[#This Row],[調 達 先
（名称等）]]&lt;&gt;"",
                    資金調達内訳[[#This Row],[進捗状況等
（実現見込み）]]=""),
             "←調達状況を選択してください。",
             IF(AND(資金調達内訳[[#This Row],[資金調達金額
(単位：円)]]="",
                       資金調達内訳[[#This Row],[調 達 先
（名称等）]]&lt;&gt;"",
                       資金調達内訳[[#This Row],[進捗状況等
（実現見込み）]]=""),
                "←資金調達金額を入力し、調達状況を選択してください。",
                IF(AND(資金調達内訳[[#This Row],[資金調達金額
(単位：円)]]="",
                          資金調達内訳[[#This Row],[調 達 先
（名称等）]]="",
                          資金調達内訳[[#This Row],[進捗状況等
（実現見込み）]]&lt;&gt;""),
                   "←資金調達金額、調達先を入力してください。",
                   IF(AND(資金調達内訳[[#This Row],[資金調達金額
(単位：円)]]="",
                             資金調達内訳[[#This Row],[調 達 先
（名称等）]]&lt;&gt;"",
                             資金調達内訳[[#This Row],[進捗状況等
（実現見込み）]]&lt;&gt;""),
                      "←資金調達金額を入力してください。",
    "")))))))</calculatedColumnFormula>
    </tableColumn>
  </tableColumns>
  <tableStyleInfo name="テーブル スタイル 4 3" showFirstColumn="0" showLastColumn="1" showRowStripes="1" showColumnStripes="0"/>
</table>
</file>

<file path=xl/tables/table6.xml><?xml version="1.0" encoding="utf-8"?>
<table xmlns="http://schemas.openxmlformats.org/spreadsheetml/2006/main" id="8" name="経費内訳_第1期" displayName="経費内訳_第1期" ref="B5:E15" headerRowCount="0" totalsRowCount="1" headerRowDxfId="385" dataDxfId="384" totalsRowDxfId="383" headerRowCellStyle="標準 2" dataCellStyle="標準 2">
  <tableColumns count="4">
    <tableColumn id="1" name="列1" totalsRowLabel="計" headerRowDxfId="382" dataDxfId="381" totalsRowDxfId="380" dataCellStyle="標準 2"/>
    <tableColumn id="2" name="列2" totalsRowFunction="sum" headerRowDxfId="379" dataDxfId="378" totalsRowDxfId="377" dataCellStyle="桁区切り"/>
    <tableColumn id="3" name="列3" totalsRowFunction="sum" headerRowDxfId="376" dataDxfId="375" totalsRowDxfId="374" dataCellStyle="桁区切り"/>
    <tableColumn id="4" name="列4" totalsRowFunction="sum" headerRowDxfId="373" dataDxfId="372" totalsRowDxfId="371" dataCellStyle="桁区切り">
      <calculatedColumnFormula>ROUNDDOWN(経費内訳_第1期[[#This Row],[列3]]*2/3,-3)</calculatedColumnFormula>
    </tableColumn>
  </tableColumns>
  <tableStyleInfo name="テーブル スタイル 1 6" showFirstColumn="1" showLastColumn="1" showRowStripes="1" showColumnStripes="0"/>
</table>
</file>

<file path=xl/tables/table7.xml><?xml version="1.0" encoding="utf-8"?>
<table xmlns="http://schemas.openxmlformats.org/spreadsheetml/2006/main" id="26" name="経費内訳_第2期" displayName="経費内訳_第2期" ref="B16:E26" headerRowCount="0" totalsRowCount="1" headerRowDxfId="370" dataDxfId="369" totalsRowDxfId="368" headerRowCellStyle="桁区切り" dataCellStyle="桁区切り">
  <tableColumns count="4">
    <tableColumn id="1" name="列1" totalsRowLabel="計" headerRowDxfId="367" dataDxfId="366" totalsRowDxfId="365" headerRowCellStyle="標準 2" dataCellStyle="標準 2"/>
    <tableColumn id="2" name="列2" totalsRowFunction="sum" headerRowDxfId="364" totalsRowDxfId="363" headerRowCellStyle="桁区切り" dataCellStyle="桁区切り"/>
    <tableColumn id="3" name="列3" totalsRowFunction="sum" headerRowDxfId="362" totalsRowDxfId="361" headerRowCellStyle="桁区切り" dataCellStyle="桁区切り"/>
    <tableColumn id="4" name="列4" totalsRowFunction="sum" headerRowDxfId="360" totalsRowDxfId="359" headerRowCellStyle="桁区切り" dataCellStyle="桁区切り">
      <calculatedColumnFormula>ROUNDDOWN(経費内訳_第2期[[#This Row],[列3]]*2/3,-3)</calculatedColumnFormula>
    </tableColumn>
  </tableColumns>
  <tableStyleInfo name="テーブル スタイル 1 6" showFirstColumn="1" showLastColumn="0" showRowStripes="1" showColumnStripes="0"/>
</table>
</file>

<file path=xl/tables/table8.xml><?xml version="1.0" encoding="utf-8"?>
<table xmlns="http://schemas.openxmlformats.org/spreadsheetml/2006/main" id="27" name="経費内訳_第3期" displayName="経費内訳_第3期" ref="B27:E37" headerRowCount="0" totalsRowCount="1" headerRowDxfId="358" dataDxfId="357" totalsRowDxfId="356" headerRowCellStyle="桁区切り" dataCellStyle="桁区切り">
  <tableColumns count="4">
    <tableColumn id="1" name="列1" totalsRowLabel="計" headerRowDxfId="355" totalsRowDxfId="354" headerRowCellStyle="標準 2" dataCellStyle="標準 2"/>
    <tableColumn id="2" name="列2" totalsRowFunction="sum" headerRowDxfId="353" dataDxfId="352" totalsRowDxfId="351" headerRowCellStyle="桁区切り" dataCellStyle="桁区切り"/>
    <tableColumn id="3" name="列3" totalsRowFunction="sum" headerRowDxfId="350" totalsRowDxfId="349" headerRowCellStyle="桁区切り" dataCellStyle="桁区切り"/>
    <tableColumn id="4" name="列4" totalsRowFunction="sum" headerRowDxfId="348" dataDxfId="347" totalsRowDxfId="346" headerRowCellStyle="桁区切り" dataCellStyle="桁区切り">
      <calculatedColumnFormula>ROUNDDOWN(経費内訳_第3期[[#This Row],[列3]]*2/3,-3)</calculatedColumnFormula>
    </tableColumn>
  </tableColumns>
  <tableStyleInfo name="テーブル スタイル 1 6" showFirstColumn="1" showLastColumn="0" showRowStripes="1" showColumnStripes="0"/>
</table>
</file>

<file path=xl/tables/table9.xml><?xml version="1.0" encoding="utf-8"?>
<table xmlns="http://schemas.openxmlformats.org/spreadsheetml/2006/main" id="7" name="原材料・副資材費" displayName="原材料・副資材費" ref="A14:M33" totalsRowCount="1" headerRowDxfId="339" dataDxfId="338" totalsRowDxfId="336" tableBorderDxfId="337" headerRowCellStyle="標準 2">
  <tableColumns count="13">
    <tableColumn id="1" name="費用_x000a_番号" totalsRowLabel="計" dataDxfId="335" totalsRowDxfId="334" dataCellStyle="標準 3">
      <calculatedColumnFormula>ROW()-ROW(原材料・副資材費[[#Headers],[費用
番号]])</calculatedColumnFormula>
    </tableColumn>
    <tableColumn id="2" name="品　名" dataDxfId="333" totalsRowDxfId="332" dataCellStyle="標準 3"/>
    <tableColumn id="3" name="仕　様" dataDxfId="331" totalsRowDxfId="330" dataCellStyle="標準 3"/>
    <tableColumn id="4" name="用　途" dataDxfId="329" totalsRowDxfId="328" dataCellStyle="標準 3"/>
    <tableColumn id="5" name="実施予定期" dataDxfId="327" totalsRowDxfId="326" dataCellStyle="標準 3"/>
    <tableColumn id="6" name="数量_x000a__x000a_【A】" dataDxfId="325" totalsRowDxfId="324" dataCellStyle="標準 3"/>
    <tableColumn id="13" name="単位_x000a__x000a_" dataDxfId="323" totalsRowDxfId="322" dataCellStyle="標準 2"/>
    <tableColumn id="7" name="単価(税抜)_x000a__x000a_【B】" dataDxfId="321" totalsRowDxfId="320" dataCellStyle="標準 3"/>
    <tableColumn id="8" name="助成事業に要_x000a_する経費_x000a_（税込）" totalsRowFunction="sum" dataDxfId="319" totalsRowDxfId="318" dataCellStyle="桁区切り">
      <calculatedColumnFormula>ROUNDDOWN(原材料・副資材費[[#This Row],[助成対象
経費(税抜)
【 A × B 】]]*1.1,0)</calculatedColumnFormula>
    </tableColumn>
    <tableColumn id="9" name="助成対象_x000a_経費(税抜)_x000a_【 A × B 】" totalsRowFunction="sum" dataDxfId="317" totalsRowDxfId="316" dataCellStyle="桁区切り">
      <calculatedColumnFormula>原材料・副資材費[[#This Row],[数量
【A】]]*原材料・副資材費[[#This Row],[単価(税抜)
【B】]]</calculatedColumnFormula>
    </tableColumn>
    <tableColumn id="10" name="購入企業名" dataDxfId="315" totalsRowDxfId="314" dataCellStyle="標準 3"/>
    <tableColumn id="11" name="列1" dataDxfId="313" totalsRowDxfId="312" dataCellStyle="標準 3">
      <calculatedColumnFormula>IF(OR(AND(原材料・副資材費[[#This Row],[品　名]]="",原材料・副資材費[[#This Row],[仕　様]]="",原材料・副資材費[[#This Row],[用　途]]="",原材料・副資材費[[#This Row],[実施予定期]]="",原材料・副資材費[[#This Row],[数量
【A】]]="",原材料・副資材費[[#This Row],[単位
]]="",原材料・副資材費[[#This Row],[単価(税抜)
【B】]]="",原材料・副資材費[[#This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
]]&lt;&gt;"",原材料・副資材費[[#This Row],[単価(税抜)
【B】]]&lt;&gt;"",原材料・副資材費[[#This Row],[購入企業名]]&lt;&gt;"")),
    "",
    "←全ての項目を入力してください。")</calculatedColumnFormula>
    </tableColumn>
    <tableColumn id="12" name="列2" dataDxfId="311" totalsRowDxfId="310"/>
  </tableColumns>
  <tableStyleInfo name="テーブル スタイル 4 4" showFirstColumn="1" showLastColumn="1"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7.vml"/><Relationship Id="rId1" Type="http://schemas.openxmlformats.org/officeDocument/2006/relationships/printerSettings" Target="../printerSettings/printerSettings12.bin"/><Relationship Id="rId5" Type="http://schemas.openxmlformats.org/officeDocument/2006/relationships/comments" Target="../comments7.xml"/><Relationship Id="rId4" Type="http://schemas.openxmlformats.org/officeDocument/2006/relationships/table" Target="../tables/table3.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14.bin"/><Relationship Id="rId4" Type="http://schemas.openxmlformats.org/officeDocument/2006/relationships/table" Target="../tables/table8.xml"/></Relationships>
</file>

<file path=xl/worksheets/_rels/sheet15.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table" Target="../tables/table17.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pageSetUpPr fitToPage="1"/>
  </sheetPr>
  <dimension ref="A1:AH83"/>
  <sheetViews>
    <sheetView showGridLines="0" tabSelected="1" view="pageBreakPreview" zoomScale="80" zoomScaleNormal="100" zoomScaleSheetLayoutView="80" workbookViewId="0">
      <selection activeCell="G6" sqref="G6"/>
    </sheetView>
  </sheetViews>
  <sheetFormatPr defaultColWidth="9" defaultRowHeight="13" outlineLevelCol="1"/>
  <cols>
    <col min="1" max="1" width="6.08984375" style="19" customWidth="1"/>
    <col min="2" max="2" width="7.6328125" style="19" customWidth="1"/>
    <col min="3" max="3" width="18.90625" style="19" customWidth="1"/>
    <col min="4" max="4" width="7.6328125" style="19" customWidth="1"/>
    <col min="5" max="5" width="12.453125" style="19" customWidth="1"/>
    <col min="6" max="6" width="6.08984375" style="19" customWidth="1"/>
    <col min="7" max="7" width="7.6328125" style="19" customWidth="1"/>
    <col min="8" max="8" width="10.453125" style="19" customWidth="1"/>
    <col min="9" max="9" width="9.36328125" style="19" customWidth="1"/>
    <col min="10" max="10" width="3" style="19" customWidth="1"/>
    <col min="11" max="11" width="6.08984375" style="19" customWidth="1"/>
    <col min="12" max="12" width="1" style="19" customWidth="1"/>
    <col min="13" max="13" width="17" style="734" customWidth="1"/>
    <col min="14" max="14" width="31.6328125" style="730" hidden="1" customWidth="1" outlineLevel="1"/>
    <col min="15" max="15" width="9" style="730" hidden="1" customWidth="1" outlineLevel="1"/>
    <col min="16" max="16" width="9" style="730" collapsed="1"/>
    <col min="17" max="17" width="0" style="730" hidden="1" customWidth="1"/>
    <col min="18" max="22" width="9" style="730"/>
    <col min="23" max="16384" width="9" style="731"/>
  </cols>
  <sheetData>
    <row r="1" spans="1:21" ht="22.5" customHeight="1">
      <c r="A1" s="1222" t="s">
        <v>112</v>
      </c>
      <c r="B1" s="1222"/>
      <c r="C1" s="1222"/>
      <c r="D1" s="1222"/>
      <c r="E1" s="1222"/>
      <c r="F1" s="1222"/>
      <c r="G1" s="1222"/>
      <c r="H1" s="1240" t="s">
        <v>47</v>
      </c>
      <c r="I1" s="1240"/>
      <c r="J1" s="1240"/>
      <c r="K1" s="1240"/>
      <c r="L1" s="18"/>
      <c r="M1" s="1226"/>
    </row>
    <row r="2" spans="1:21" ht="22.5" customHeight="1">
      <c r="A2" s="1222"/>
      <c r="B2" s="1222"/>
      <c r="C2" s="1222"/>
      <c r="D2" s="1222"/>
      <c r="E2" s="1222"/>
      <c r="F2" s="1222"/>
      <c r="G2" s="1222"/>
      <c r="H2" s="38" t="s">
        <v>48</v>
      </c>
      <c r="I2" s="1223"/>
      <c r="J2" s="1223"/>
      <c r="K2" s="1223"/>
      <c r="L2" s="18"/>
      <c r="M2" s="1226"/>
    </row>
    <row r="3" spans="1:21" ht="22.5" customHeight="1">
      <c r="A3" s="1222" t="s">
        <v>49</v>
      </c>
      <c r="B3" s="1222"/>
      <c r="C3" s="1222"/>
      <c r="D3" s="1222"/>
      <c r="E3" s="1222"/>
      <c r="F3" s="1222"/>
      <c r="G3" s="1222"/>
      <c r="H3" s="38" t="s">
        <v>50</v>
      </c>
      <c r="I3" s="1223"/>
      <c r="J3" s="1223"/>
      <c r="K3" s="1223"/>
      <c r="L3" s="18"/>
      <c r="M3" s="732"/>
    </row>
    <row r="4" spans="1:21" ht="22.5" customHeight="1">
      <c r="A4" s="1227" t="s">
        <v>51</v>
      </c>
      <c r="B4" s="1227"/>
      <c r="C4" s="1227"/>
      <c r="D4" s="1227"/>
      <c r="E4" s="1227"/>
      <c r="F4" s="1227"/>
      <c r="G4" s="1227"/>
      <c r="H4" s="38" t="s">
        <v>52</v>
      </c>
      <c r="I4" s="1223"/>
      <c r="J4" s="1223"/>
      <c r="K4" s="1223"/>
      <c r="L4" s="18"/>
      <c r="M4" s="732"/>
    </row>
    <row r="5" spans="1:21" ht="15" customHeight="1">
      <c r="M5" s="732"/>
    </row>
    <row r="6" spans="1:21" ht="30" customHeight="1">
      <c r="F6" s="18" t="s">
        <v>53</v>
      </c>
      <c r="G6" s="1127" t="s">
        <v>269</v>
      </c>
      <c r="H6" s="1228"/>
      <c r="I6" s="1245"/>
      <c r="J6" s="1245"/>
      <c r="K6" s="1245"/>
      <c r="L6" s="20"/>
      <c r="M6" s="732"/>
    </row>
    <row r="7" spans="1:21" ht="30" customHeight="1">
      <c r="F7" s="18" t="s">
        <v>54</v>
      </c>
      <c r="G7" s="1228"/>
      <c r="H7" s="1228"/>
      <c r="I7" s="1228"/>
      <c r="J7" s="1228"/>
      <c r="K7" s="1228"/>
      <c r="L7" s="20"/>
      <c r="M7" s="732"/>
    </row>
    <row r="8" spans="1:21" ht="30" customHeight="1">
      <c r="F8" s="18" t="s">
        <v>55</v>
      </c>
      <c r="G8" s="18" t="s">
        <v>56</v>
      </c>
      <c r="H8" s="1229"/>
      <c r="I8" s="1229"/>
      <c r="J8" s="1229"/>
      <c r="L8" s="20"/>
      <c r="M8" s="732"/>
      <c r="N8" s="733"/>
    </row>
    <row r="9" spans="1:21" ht="30" customHeight="1">
      <c r="G9" s="18" t="s">
        <v>57</v>
      </c>
      <c r="H9" s="1229"/>
      <c r="I9" s="1229"/>
      <c r="J9" s="1229"/>
      <c r="L9" s="20"/>
      <c r="M9" s="732"/>
    </row>
    <row r="10" spans="1:21" ht="30" customHeight="1"/>
    <row r="11" spans="1:21" ht="30" customHeight="1">
      <c r="A11" s="1230" t="s">
        <v>1131</v>
      </c>
      <c r="B11" s="1230"/>
      <c r="C11" s="1230"/>
      <c r="D11" s="1230"/>
      <c r="E11" s="1230"/>
      <c r="F11" s="1230"/>
      <c r="G11" s="1230"/>
      <c r="H11" s="1230"/>
      <c r="I11" s="1230"/>
      <c r="J11" s="1230"/>
      <c r="K11" s="1230"/>
    </row>
    <row r="12" spans="1:21" ht="30" customHeight="1">
      <c r="F12" s="21"/>
      <c r="G12" s="21"/>
      <c r="O12" s="735" t="s">
        <v>825</v>
      </c>
      <c r="Q12" s="730" t="b">
        <f>IF(NOT($I$19=$O$12),TRUE,FALSE)</f>
        <v>0</v>
      </c>
    </row>
    <row r="13" spans="1:21" ht="30" customHeight="1">
      <c r="A13" s="1231" t="s">
        <v>58</v>
      </c>
      <c r="B13" s="1231"/>
      <c r="C13" s="1231"/>
      <c r="D13" s="1231"/>
      <c r="E13" s="1231"/>
      <c r="F13" s="1231"/>
      <c r="G13" s="1231"/>
      <c r="H13" s="1231"/>
      <c r="I13" s="1231"/>
      <c r="J13" s="1231"/>
      <c r="K13" s="1231"/>
      <c r="N13" s="736" t="s">
        <v>404</v>
      </c>
      <c r="O13" s="737">
        <v>1</v>
      </c>
      <c r="P13" s="738"/>
      <c r="Q13" s="738"/>
      <c r="R13" s="737"/>
      <c r="S13" s="739"/>
      <c r="T13" s="739"/>
      <c r="U13" s="739"/>
    </row>
    <row r="14" spans="1:21" ht="20.149999999999999" customHeight="1">
      <c r="N14" s="736" t="s">
        <v>405</v>
      </c>
      <c r="O14" s="737">
        <v>2</v>
      </c>
      <c r="P14" s="738"/>
      <c r="Q14" s="738"/>
      <c r="R14" s="737"/>
      <c r="S14" s="738"/>
      <c r="T14" s="738"/>
      <c r="U14" s="739"/>
    </row>
    <row r="15" spans="1:21" ht="30" customHeight="1">
      <c r="A15" s="678">
        <v>1</v>
      </c>
      <c r="B15" s="23" t="s">
        <v>505</v>
      </c>
      <c r="C15" s="23"/>
      <c r="D15" s="751"/>
      <c r="E15" s="1233"/>
      <c r="F15" s="1234"/>
      <c r="G15" s="1234"/>
      <c r="H15" s="1234"/>
      <c r="I15" s="1235" t="s">
        <v>59</v>
      </c>
      <c r="J15" s="1236"/>
      <c r="K15" s="422"/>
      <c r="L15" s="415"/>
      <c r="M15" s="740">
        <f>LEN(E15)</f>
        <v>0</v>
      </c>
      <c r="N15" s="736"/>
      <c r="O15" s="737">
        <v>3</v>
      </c>
      <c r="P15" s="738"/>
      <c r="Q15" s="738"/>
      <c r="R15" s="737"/>
      <c r="S15" s="738"/>
      <c r="T15" s="738"/>
      <c r="U15" s="739"/>
    </row>
    <row r="16" spans="1:21" ht="12" customHeight="1">
      <c r="A16" s="749"/>
      <c r="B16" s="750"/>
      <c r="C16" s="750"/>
      <c r="D16" s="751"/>
      <c r="E16" s="752"/>
      <c r="F16" s="752"/>
      <c r="G16" s="752"/>
      <c r="H16" s="752"/>
      <c r="I16" s="752"/>
      <c r="J16" s="753"/>
      <c r="K16" s="753"/>
      <c r="L16" s="754"/>
      <c r="M16" s="741"/>
      <c r="N16" s="738" t="s">
        <v>510</v>
      </c>
      <c r="O16" s="737">
        <v>4</v>
      </c>
      <c r="P16" s="738"/>
      <c r="Q16" s="738"/>
      <c r="R16" s="737"/>
      <c r="S16" s="738"/>
      <c r="T16" s="738"/>
      <c r="U16" s="736"/>
    </row>
    <row r="17" spans="1:34" ht="15" customHeight="1">
      <c r="A17" s="732"/>
      <c r="B17" s="755" t="s">
        <v>830</v>
      </c>
      <c r="C17" s="731"/>
      <c r="D17" s="731"/>
      <c r="E17" s="756"/>
      <c r="F17" s="756"/>
      <c r="G17" s="756"/>
      <c r="H17" s="756"/>
      <c r="I17" s="756"/>
      <c r="J17" s="756"/>
      <c r="K17" s="756"/>
      <c r="L17" s="756"/>
      <c r="N17" s="738" t="s">
        <v>406</v>
      </c>
      <c r="O17" s="737">
        <v>5</v>
      </c>
      <c r="P17" s="739"/>
      <c r="Q17" s="738"/>
      <c r="R17" s="737"/>
      <c r="S17" s="738"/>
      <c r="T17" s="738"/>
      <c r="U17" s="736"/>
    </row>
    <row r="18" spans="1:34" ht="19.5" customHeight="1">
      <c r="A18" s="731"/>
      <c r="B18" s="731"/>
      <c r="C18" s="731"/>
      <c r="D18" s="731"/>
      <c r="E18" s="731"/>
      <c r="F18" s="731"/>
      <c r="G18" s="731"/>
      <c r="H18" s="757"/>
      <c r="I18" s="731"/>
      <c r="J18" s="731"/>
      <c r="K18" s="731"/>
      <c r="L18" s="731"/>
      <c r="N18" s="742" t="s">
        <v>407</v>
      </c>
      <c r="O18" s="737">
        <v>6</v>
      </c>
      <c r="P18" s="738"/>
      <c r="Q18" s="738"/>
      <c r="R18" s="737"/>
      <c r="S18" s="738"/>
      <c r="T18" s="738"/>
      <c r="U18" s="739"/>
    </row>
    <row r="19" spans="1:34" ht="25.5" customHeight="1">
      <c r="A19" s="678">
        <v>2</v>
      </c>
      <c r="B19" s="23" t="s">
        <v>827</v>
      </c>
      <c r="H19" s="421" t="s">
        <v>826</v>
      </c>
      <c r="I19" s="1243" t="s">
        <v>269</v>
      </c>
      <c r="J19" s="1244"/>
      <c r="N19" s="738" t="s">
        <v>408</v>
      </c>
      <c r="O19" s="737">
        <v>7</v>
      </c>
    </row>
    <row r="20" spans="1:34" ht="30" customHeight="1">
      <c r="B20" s="729" t="str">
        <f>IF($I$19=1,"●","")</f>
        <v/>
      </c>
      <c r="C20" s="316" t="s">
        <v>404</v>
      </c>
      <c r="D20" s="729" t="str">
        <f>IF($I$19=2,"●","")</f>
        <v/>
      </c>
      <c r="E20" s="1224" t="s">
        <v>1124</v>
      </c>
      <c r="F20" s="1224"/>
      <c r="G20" s="729" t="str">
        <f>IF($I$19=3,"●","")</f>
        <v/>
      </c>
      <c r="H20" s="1225" t="s">
        <v>1126</v>
      </c>
      <c r="I20" s="1225"/>
      <c r="J20" s="1225"/>
      <c r="L20" s="43"/>
      <c r="M20" s="741"/>
      <c r="N20" s="738" t="s">
        <v>509</v>
      </c>
      <c r="O20" s="737">
        <v>8</v>
      </c>
      <c r="P20" s="739"/>
    </row>
    <row r="21" spans="1:34" ht="30" customHeight="1">
      <c r="B21" s="729" t="str">
        <f>IF($I$19=4,"●","")</f>
        <v/>
      </c>
      <c r="C21" s="1114" t="s">
        <v>1125</v>
      </c>
      <c r="D21" s="729" t="str">
        <f>IF($I$19=5,"●","")</f>
        <v/>
      </c>
      <c r="E21" s="1224" t="s">
        <v>672</v>
      </c>
      <c r="F21" s="1224"/>
      <c r="G21" s="729" t="str">
        <f>IF($I$19=6,"●","")</f>
        <v/>
      </c>
      <c r="H21" s="1224" t="s">
        <v>1128</v>
      </c>
      <c r="I21" s="1224"/>
      <c r="J21" s="1225"/>
      <c r="L21" s="43"/>
      <c r="N21" s="738"/>
      <c r="O21" s="737">
        <v>9</v>
      </c>
      <c r="P21" s="739"/>
    </row>
    <row r="22" spans="1:34" ht="30" customHeight="1">
      <c r="B22" s="729" t="str">
        <f>IF($I$19=7,"●","")</f>
        <v/>
      </c>
      <c r="C22" s="420" t="s">
        <v>1127</v>
      </c>
      <c r="D22" s="729" t="str">
        <f>IF($I$19=8,"●","")</f>
        <v/>
      </c>
      <c r="E22" s="1224" t="s">
        <v>1129</v>
      </c>
      <c r="F22" s="1224"/>
      <c r="G22" s="729" t="str">
        <f>IF($I$19=9,"●","")</f>
        <v/>
      </c>
      <c r="H22" s="1224" t="s">
        <v>673</v>
      </c>
      <c r="I22" s="1224"/>
      <c r="J22" s="1225"/>
      <c r="L22" s="43"/>
      <c r="M22" s="741"/>
      <c r="N22" s="738"/>
      <c r="O22" s="738"/>
      <c r="P22" s="739"/>
    </row>
    <row r="23" spans="1:34" ht="11.25" customHeight="1">
      <c r="N23" s="738"/>
      <c r="O23" s="738"/>
      <c r="P23" s="739"/>
    </row>
    <row r="24" spans="1:34" ht="30" customHeight="1">
      <c r="A24" s="678">
        <v>3</v>
      </c>
      <c r="B24" s="414" t="s">
        <v>828</v>
      </c>
      <c r="N24" s="743"/>
      <c r="W24" s="589"/>
      <c r="X24" s="589"/>
      <c r="Y24" s="589"/>
      <c r="Z24" s="589"/>
      <c r="AA24" s="589"/>
      <c r="AB24" s="589"/>
      <c r="AC24" s="589"/>
      <c r="AD24" s="589"/>
      <c r="AE24" s="589"/>
      <c r="AF24" s="589"/>
      <c r="AG24" s="589"/>
      <c r="AH24" s="589"/>
    </row>
    <row r="25" spans="1:34" ht="15" customHeight="1">
      <c r="A25" s="22"/>
      <c r="B25" s="19" t="s">
        <v>1138</v>
      </c>
      <c r="N25" s="743"/>
      <c r="W25" s="589"/>
      <c r="X25" s="589"/>
      <c r="Y25" s="589"/>
      <c r="Z25" s="589"/>
      <c r="AA25" s="589"/>
      <c r="AB25" s="589"/>
      <c r="AC25" s="589"/>
      <c r="AD25" s="589"/>
      <c r="AE25" s="589"/>
      <c r="AF25" s="589"/>
      <c r="AG25" s="589"/>
      <c r="AH25" s="589"/>
    </row>
    <row r="26" spans="1:34" ht="54" customHeight="1">
      <c r="A26" s="22"/>
      <c r="B26" s="1237"/>
      <c r="C26" s="1238"/>
      <c r="D26" s="1238"/>
      <c r="E26" s="1238"/>
      <c r="F26" s="1238"/>
      <c r="G26" s="1238"/>
      <c r="H26" s="1238"/>
      <c r="I26" s="1238"/>
      <c r="J26" s="1239"/>
      <c r="M26" s="740">
        <f>LEN(B26)</f>
        <v>0</v>
      </c>
      <c r="N26" s="1221"/>
      <c r="O26" s="1221"/>
      <c r="P26" s="1221"/>
      <c r="Q26" s="1221"/>
      <c r="R26" s="1221"/>
      <c r="S26" s="1221"/>
      <c r="T26" s="1221"/>
      <c r="U26" s="1221"/>
      <c r="V26" s="1221"/>
      <c r="W26" s="589"/>
      <c r="X26" s="589"/>
      <c r="Y26" s="589"/>
      <c r="Z26" s="589"/>
      <c r="AA26" s="589"/>
      <c r="AB26" s="589"/>
      <c r="AC26" s="589"/>
      <c r="AD26" s="589"/>
      <c r="AE26" s="589"/>
      <c r="AF26" s="589"/>
      <c r="AG26" s="589"/>
      <c r="AH26" s="589"/>
    </row>
    <row r="27" spans="1:34" ht="33" customHeight="1">
      <c r="B27" s="1246" t="s">
        <v>829</v>
      </c>
      <c r="C27" s="1246"/>
      <c r="D27" s="1246"/>
      <c r="E27" s="1246"/>
      <c r="F27" s="1246"/>
      <c r="G27" s="1246"/>
      <c r="H27" s="1246"/>
      <c r="I27" s="1246"/>
      <c r="J27" s="1246"/>
      <c r="K27" s="727"/>
      <c r="L27" s="423"/>
      <c r="N27" s="743"/>
      <c r="V27" s="744"/>
      <c r="W27" s="589"/>
      <c r="X27" s="589"/>
      <c r="Y27" s="589"/>
      <c r="Z27" s="589"/>
      <c r="AA27" s="589"/>
      <c r="AB27" s="589"/>
      <c r="AC27" s="589"/>
      <c r="AD27" s="589"/>
      <c r="AE27" s="589"/>
      <c r="AF27" s="589"/>
      <c r="AG27" s="589"/>
      <c r="AH27" s="589"/>
    </row>
    <row r="28" spans="1:34" ht="30" customHeight="1">
      <c r="A28" s="678">
        <v>4</v>
      </c>
      <c r="B28" s="23" t="s">
        <v>60</v>
      </c>
      <c r="C28" s="23"/>
      <c r="D28" s="23"/>
      <c r="E28" s="1241" t="str">
        <f ca="1">IF('47'!F16=0,
     "",
     '47'!F16)</f>
        <v/>
      </c>
      <c r="F28" s="1241"/>
      <c r="G28" s="1241"/>
      <c r="H28" s="24" t="s">
        <v>35</v>
      </c>
      <c r="I28" s="24"/>
      <c r="J28" s="24"/>
      <c r="K28" s="416"/>
      <c r="L28" s="417"/>
      <c r="M28" s="730"/>
      <c r="U28" s="744"/>
      <c r="V28" s="589"/>
      <c r="W28" s="589"/>
      <c r="X28" s="589"/>
      <c r="Y28" s="589"/>
      <c r="Z28" s="589"/>
      <c r="AA28" s="589"/>
      <c r="AB28" s="589"/>
      <c r="AC28" s="589"/>
      <c r="AD28" s="589"/>
      <c r="AE28" s="589"/>
      <c r="AF28" s="589"/>
      <c r="AG28" s="589"/>
    </row>
    <row r="29" spans="1:34" ht="20.149999999999999" customHeight="1">
      <c r="A29" s="22"/>
      <c r="B29" s="23"/>
      <c r="C29" s="23"/>
      <c r="D29" s="23"/>
      <c r="E29" s="418"/>
      <c r="F29" s="418"/>
      <c r="G29" s="419"/>
      <c r="H29" s="40"/>
      <c r="I29" s="24"/>
      <c r="J29" s="24"/>
      <c r="K29" s="416"/>
      <c r="L29" s="417"/>
      <c r="M29" s="743"/>
      <c r="U29" s="744"/>
      <c r="V29" s="589"/>
      <c r="W29" s="589"/>
      <c r="X29" s="589"/>
      <c r="Y29" s="589"/>
      <c r="Z29" s="589"/>
      <c r="AA29" s="589"/>
      <c r="AB29" s="589"/>
      <c r="AC29" s="589"/>
      <c r="AD29" s="589"/>
      <c r="AE29" s="589"/>
      <c r="AF29" s="589"/>
      <c r="AG29" s="589"/>
    </row>
    <row r="30" spans="1:34" ht="30" customHeight="1">
      <c r="A30" s="678">
        <v>5</v>
      </c>
      <c r="B30" s="23" t="s">
        <v>61</v>
      </c>
      <c r="C30" s="23"/>
      <c r="D30" s="23"/>
      <c r="E30" s="1242" t="str">
        <f>IF(AND('46'!I5="",'46'!I6="",'46'!I7=""),"",IF('46'!A5=1,
     '46'!I5,
     IF('46'!A5=2,
        '46'!I6,
        IF('46'!A5=3,
           '46'!I7,
           ""))))</f>
        <v/>
      </c>
      <c r="F30" s="1242"/>
      <c r="G30" s="1242"/>
      <c r="H30" s="42"/>
      <c r="I30" s="24"/>
      <c r="J30" s="24"/>
      <c r="K30" s="24"/>
      <c r="L30" s="417"/>
      <c r="M30" s="730"/>
      <c r="P30" s="744"/>
      <c r="Q30" s="744"/>
      <c r="R30" s="744"/>
      <c r="S30" s="744"/>
      <c r="T30" s="744"/>
      <c r="U30" s="744"/>
      <c r="V30" s="589"/>
      <c r="W30" s="589"/>
      <c r="X30" s="589"/>
      <c r="Y30" s="589"/>
      <c r="Z30" s="589"/>
      <c r="AA30" s="589"/>
      <c r="AB30" s="589"/>
      <c r="AC30" s="589"/>
      <c r="AD30" s="589"/>
      <c r="AE30" s="589"/>
      <c r="AF30" s="589"/>
      <c r="AG30" s="589"/>
    </row>
    <row r="31" spans="1:34" ht="20.149999999999999" customHeight="1">
      <c r="E31" s="418"/>
      <c r="F31" s="418"/>
      <c r="G31" s="418"/>
      <c r="H31" s="24"/>
      <c r="I31" s="24"/>
      <c r="J31" s="24"/>
      <c r="K31" s="24"/>
      <c r="L31" s="417"/>
      <c r="M31" s="745"/>
      <c r="N31" s="744"/>
      <c r="O31" s="744"/>
      <c r="P31" s="744"/>
      <c r="Q31" s="744"/>
      <c r="R31" s="744"/>
      <c r="S31" s="744"/>
      <c r="T31" s="744"/>
      <c r="U31" s="744"/>
      <c r="V31" s="589"/>
      <c r="W31" s="589"/>
      <c r="X31" s="589"/>
      <c r="Y31" s="589"/>
      <c r="Z31" s="589"/>
      <c r="AA31" s="589"/>
      <c r="AB31" s="589"/>
      <c r="AC31" s="589"/>
      <c r="AD31" s="589"/>
      <c r="AE31" s="589"/>
      <c r="AF31" s="589"/>
      <c r="AG31" s="589"/>
    </row>
    <row r="32" spans="1:34" ht="30" customHeight="1">
      <c r="A32" s="678">
        <v>6</v>
      </c>
      <c r="B32" s="23" t="s">
        <v>62</v>
      </c>
      <c r="E32" s="1232">
        <f>IF('46'!A5="",
    "",
    '46'!A5)</f>
        <v>3</v>
      </c>
      <c r="F32" s="1232"/>
      <c r="G32" s="1232"/>
      <c r="H32" s="41" t="s">
        <v>12</v>
      </c>
      <c r="I32" s="24"/>
      <c r="J32" s="24"/>
      <c r="K32" s="24"/>
      <c r="L32" s="417"/>
      <c r="M32" s="746"/>
      <c r="N32" s="744"/>
      <c r="O32" s="744"/>
      <c r="P32" s="744"/>
      <c r="Q32" s="744"/>
      <c r="R32" s="744"/>
      <c r="S32" s="744"/>
      <c r="T32" s="744"/>
      <c r="U32" s="744"/>
      <c r="V32" s="589"/>
      <c r="W32" s="589"/>
      <c r="X32" s="589"/>
      <c r="Y32" s="589"/>
      <c r="Z32" s="589"/>
      <c r="AA32" s="589"/>
      <c r="AB32" s="589"/>
      <c r="AC32" s="589"/>
      <c r="AD32" s="589"/>
      <c r="AE32" s="589"/>
      <c r="AF32" s="589"/>
      <c r="AG32" s="589"/>
    </row>
    <row r="33" spans="14:34" ht="22.5" customHeight="1">
      <c r="N33" s="746"/>
      <c r="O33" s="744"/>
      <c r="P33" s="744"/>
      <c r="Q33" s="744"/>
      <c r="R33" s="744"/>
      <c r="S33" s="744"/>
      <c r="T33" s="744"/>
      <c r="U33" s="744"/>
      <c r="V33" s="744"/>
      <c r="W33" s="589"/>
      <c r="X33" s="589"/>
      <c r="Y33" s="589"/>
      <c r="Z33" s="589"/>
      <c r="AA33" s="589"/>
      <c r="AB33" s="589"/>
      <c r="AC33" s="589"/>
      <c r="AD33" s="589"/>
      <c r="AE33" s="589"/>
      <c r="AF33" s="589"/>
      <c r="AG33" s="589"/>
      <c r="AH33" s="589"/>
    </row>
    <row r="34" spans="14:34" ht="30" customHeight="1">
      <c r="N34" s="746"/>
      <c r="O34" s="744"/>
      <c r="P34" s="744"/>
      <c r="Q34" s="744"/>
      <c r="R34" s="744"/>
      <c r="S34" s="744"/>
      <c r="T34" s="744"/>
      <c r="U34" s="744"/>
      <c r="V34" s="744"/>
      <c r="W34" s="589"/>
      <c r="X34" s="589"/>
      <c r="Y34" s="589"/>
      <c r="Z34" s="589"/>
      <c r="AA34" s="589"/>
      <c r="AB34" s="589"/>
      <c r="AC34" s="589"/>
      <c r="AD34" s="589"/>
      <c r="AE34" s="589"/>
      <c r="AF34" s="589"/>
      <c r="AG34" s="589"/>
      <c r="AH34" s="589"/>
    </row>
    <row r="35" spans="14:34">
      <c r="N35" s="745"/>
      <c r="O35" s="744"/>
      <c r="P35" s="744"/>
      <c r="Q35" s="744"/>
      <c r="R35" s="744"/>
      <c r="S35" s="744"/>
      <c r="T35" s="744"/>
      <c r="U35" s="744"/>
      <c r="V35" s="744"/>
      <c r="W35" s="589"/>
      <c r="X35" s="589"/>
      <c r="Y35" s="589"/>
      <c r="Z35" s="589"/>
      <c r="AA35" s="589"/>
      <c r="AB35" s="589"/>
      <c r="AC35" s="589"/>
      <c r="AD35" s="589"/>
      <c r="AE35" s="589"/>
      <c r="AF35" s="589"/>
      <c r="AG35" s="589"/>
      <c r="AH35" s="589"/>
    </row>
    <row r="36" spans="14:34">
      <c r="N36" s="747" t="s">
        <v>269</v>
      </c>
      <c r="O36" s="744"/>
      <c r="P36" s="744"/>
      <c r="Q36" s="744"/>
      <c r="R36" s="744"/>
      <c r="S36" s="744"/>
      <c r="T36" s="744"/>
      <c r="U36" s="744"/>
      <c r="V36" s="744"/>
    </row>
    <row r="37" spans="14:34" ht="14.5">
      <c r="N37" s="748" t="s">
        <v>420</v>
      </c>
      <c r="O37" s="744"/>
      <c r="P37" s="744"/>
      <c r="Q37" s="744"/>
      <c r="R37" s="744"/>
      <c r="S37" s="744"/>
      <c r="T37" s="744"/>
      <c r="U37" s="744"/>
    </row>
    <row r="38" spans="14:34" ht="14.5">
      <c r="N38" s="748" t="s">
        <v>455</v>
      </c>
      <c r="O38" s="744"/>
      <c r="P38" s="744"/>
      <c r="Q38" s="744"/>
      <c r="R38" s="744"/>
      <c r="S38" s="744"/>
      <c r="T38" s="744"/>
      <c r="U38" s="744"/>
    </row>
    <row r="39" spans="14:34" ht="14.5">
      <c r="N39" s="748" t="s">
        <v>409</v>
      </c>
      <c r="O39" s="744"/>
      <c r="P39" s="744"/>
      <c r="Q39" s="744"/>
      <c r="R39" s="744"/>
      <c r="S39" s="744"/>
      <c r="T39" s="744"/>
      <c r="U39" s="744"/>
      <c r="AA39" s="589"/>
      <c r="AB39" s="589"/>
      <c r="AC39" s="589"/>
      <c r="AD39" s="589"/>
      <c r="AE39" s="589"/>
      <c r="AF39" s="589"/>
      <c r="AG39" s="589"/>
      <c r="AH39" s="589"/>
    </row>
    <row r="40" spans="14:34" ht="14.5">
      <c r="N40" s="748" t="s">
        <v>410</v>
      </c>
      <c r="AA40" s="589"/>
      <c r="AB40" s="589"/>
      <c r="AC40" s="589"/>
      <c r="AD40" s="589"/>
      <c r="AE40" s="589"/>
      <c r="AF40" s="589"/>
      <c r="AG40" s="589"/>
      <c r="AH40" s="589"/>
    </row>
    <row r="41" spans="14:34" ht="14.5">
      <c r="N41" s="748" t="s">
        <v>411</v>
      </c>
      <c r="AA41" s="589"/>
      <c r="AB41" s="589"/>
      <c r="AC41" s="589"/>
      <c r="AD41" s="589"/>
      <c r="AE41" s="589"/>
      <c r="AF41" s="589"/>
      <c r="AG41" s="589"/>
      <c r="AH41" s="589"/>
    </row>
    <row r="42" spans="14:34" ht="14.5">
      <c r="N42" s="748" t="s">
        <v>412</v>
      </c>
      <c r="AA42" s="589"/>
      <c r="AB42" s="589"/>
      <c r="AC42" s="589"/>
      <c r="AD42" s="589"/>
      <c r="AE42" s="589"/>
      <c r="AF42" s="589"/>
      <c r="AG42" s="589"/>
      <c r="AH42" s="589"/>
    </row>
    <row r="43" spans="14:34" ht="14.5">
      <c r="N43" s="748" t="s">
        <v>413</v>
      </c>
      <c r="AA43" s="589"/>
      <c r="AB43" s="589"/>
      <c r="AC43" s="589"/>
      <c r="AD43" s="589"/>
      <c r="AE43" s="589"/>
      <c r="AF43" s="589"/>
      <c r="AG43" s="589"/>
      <c r="AH43" s="589"/>
    </row>
    <row r="44" spans="14:34" ht="14.5">
      <c r="N44" s="748" t="s">
        <v>414</v>
      </c>
      <c r="AA44" s="589"/>
      <c r="AB44" s="589"/>
      <c r="AC44" s="589"/>
      <c r="AD44" s="589"/>
      <c r="AE44" s="589"/>
      <c r="AF44" s="589"/>
      <c r="AG44" s="589"/>
      <c r="AH44" s="589"/>
    </row>
    <row r="45" spans="14:34" ht="14.5">
      <c r="N45" s="748" t="s">
        <v>415</v>
      </c>
      <c r="AA45" s="589"/>
      <c r="AB45" s="589"/>
      <c r="AC45" s="589"/>
      <c r="AD45" s="589"/>
      <c r="AE45" s="589"/>
      <c r="AF45" s="589"/>
      <c r="AG45" s="589"/>
      <c r="AH45" s="589"/>
    </row>
    <row r="46" spans="14:34" ht="14.5">
      <c r="N46" s="748" t="s">
        <v>416</v>
      </c>
      <c r="AA46" s="589"/>
      <c r="AB46" s="589"/>
      <c r="AC46" s="589"/>
      <c r="AD46" s="589"/>
      <c r="AE46" s="589"/>
      <c r="AF46" s="589"/>
      <c r="AG46" s="589"/>
      <c r="AH46" s="589"/>
    </row>
    <row r="47" spans="14:34" ht="14.5">
      <c r="N47" s="748" t="s">
        <v>417</v>
      </c>
    </row>
    <row r="48" spans="14:34" ht="14.5">
      <c r="N48" s="748" t="s">
        <v>418</v>
      </c>
    </row>
    <row r="49" spans="14:14" ht="14.5">
      <c r="N49" s="748" t="s">
        <v>419</v>
      </c>
    </row>
    <row r="50" spans="14:14" ht="14.5">
      <c r="N50" s="748" t="s">
        <v>421</v>
      </c>
    </row>
    <row r="51" spans="14:14" ht="14.5">
      <c r="N51" s="748" t="s">
        <v>422</v>
      </c>
    </row>
    <row r="52" spans="14:14" ht="14.5">
      <c r="N52" s="748" t="s">
        <v>423</v>
      </c>
    </row>
    <row r="53" spans="14:14" ht="14.5">
      <c r="N53" s="748" t="s">
        <v>424</v>
      </c>
    </row>
    <row r="54" spans="14:14" ht="14.5">
      <c r="N54" s="748" t="s">
        <v>425</v>
      </c>
    </row>
    <row r="55" spans="14:14" ht="14.5">
      <c r="N55" s="748" t="s">
        <v>426</v>
      </c>
    </row>
    <row r="56" spans="14:14" ht="14.5">
      <c r="N56" s="748" t="s">
        <v>427</v>
      </c>
    </row>
    <row r="57" spans="14:14" ht="14.5">
      <c r="N57" s="748" t="s">
        <v>428</v>
      </c>
    </row>
    <row r="58" spans="14:14" ht="14.5">
      <c r="N58" s="748" t="s">
        <v>429</v>
      </c>
    </row>
    <row r="59" spans="14:14" ht="14.5">
      <c r="N59" s="748" t="s">
        <v>430</v>
      </c>
    </row>
    <row r="60" spans="14:14" ht="14.5">
      <c r="N60" s="748" t="s">
        <v>431</v>
      </c>
    </row>
    <row r="61" spans="14:14" ht="14.5">
      <c r="N61" s="748" t="s">
        <v>432</v>
      </c>
    </row>
    <row r="62" spans="14:14" ht="14.5">
      <c r="N62" s="748" t="s">
        <v>433</v>
      </c>
    </row>
    <row r="63" spans="14:14" ht="14.5">
      <c r="N63" s="748" t="s">
        <v>434</v>
      </c>
    </row>
    <row r="64" spans="14:14" ht="14.5">
      <c r="N64" s="748" t="s">
        <v>435</v>
      </c>
    </row>
    <row r="65" spans="14:14" ht="14.5">
      <c r="N65" s="748" t="s">
        <v>436</v>
      </c>
    </row>
    <row r="66" spans="14:14" ht="14.5">
      <c r="N66" s="748" t="s">
        <v>437</v>
      </c>
    </row>
    <row r="67" spans="14:14" ht="14.5">
      <c r="N67" s="748" t="s">
        <v>438</v>
      </c>
    </row>
    <row r="68" spans="14:14" ht="14.5">
      <c r="N68" s="748" t="s">
        <v>439</v>
      </c>
    </row>
    <row r="69" spans="14:14" ht="14.5">
      <c r="N69" s="748" t="s">
        <v>440</v>
      </c>
    </row>
    <row r="70" spans="14:14" ht="14.5">
      <c r="N70" s="748" t="s">
        <v>441</v>
      </c>
    </row>
    <row r="71" spans="14:14" ht="14.5">
      <c r="N71" s="748" t="s">
        <v>442</v>
      </c>
    </row>
    <row r="72" spans="14:14" ht="14.5">
      <c r="N72" s="748" t="s">
        <v>443</v>
      </c>
    </row>
    <row r="73" spans="14:14" ht="14.5">
      <c r="N73" s="748" t="s">
        <v>444</v>
      </c>
    </row>
    <row r="74" spans="14:14" ht="14.5">
      <c r="N74" s="748" t="s">
        <v>445</v>
      </c>
    </row>
    <row r="75" spans="14:14" ht="14.5">
      <c r="N75" s="748" t="s">
        <v>446</v>
      </c>
    </row>
    <row r="76" spans="14:14" ht="14.5">
      <c r="N76" s="748" t="s">
        <v>447</v>
      </c>
    </row>
    <row r="77" spans="14:14" ht="14.5">
      <c r="N77" s="748" t="s">
        <v>448</v>
      </c>
    </row>
    <row r="78" spans="14:14" ht="14.5">
      <c r="N78" s="748" t="s">
        <v>449</v>
      </c>
    </row>
    <row r="79" spans="14:14" ht="14.5">
      <c r="N79" s="748" t="s">
        <v>450</v>
      </c>
    </row>
    <row r="80" spans="14:14" ht="14.5">
      <c r="N80" s="748" t="s">
        <v>451</v>
      </c>
    </row>
    <row r="81" spans="14:14" ht="14.5">
      <c r="N81" s="748" t="s">
        <v>452</v>
      </c>
    </row>
    <row r="82" spans="14:14" ht="14.5">
      <c r="N82" s="748" t="s">
        <v>453</v>
      </c>
    </row>
    <row r="83" spans="14:14" ht="14.5">
      <c r="N83" s="748" t="s">
        <v>454</v>
      </c>
    </row>
  </sheetData>
  <sheetProtection algorithmName="SHA-512" hashValue="D5dZBkqVZ4teWKMX1T3jo+n3z460+9WAtW6pSeo4YUYFgNeJJUueArInD5Q197TAw6MDRiR2kFIfvtlgbIvjMg==" saltValue="0wYPQcGVkmtl9XIE2vwWRw==" spinCount="100000" sheet="1" formatCells="0" selectLockedCells="1"/>
  <mergeCells count="30">
    <mergeCell ref="H1:K1"/>
    <mergeCell ref="E28:G28"/>
    <mergeCell ref="E30:G30"/>
    <mergeCell ref="I19:J19"/>
    <mergeCell ref="H6:K6"/>
    <mergeCell ref="B27:J27"/>
    <mergeCell ref="E32:G32"/>
    <mergeCell ref="E15:H15"/>
    <mergeCell ref="I15:J15"/>
    <mergeCell ref="B26:J26"/>
    <mergeCell ref="E21:F21"/>
    <mergeCell ref="H21:J21"/>
    <mergeCell ref="E20:F20"/>
    <mergeCell ref="H20:J20"/>
    <mergeCell ref="N26:V26"/>
    <mergeCell ref="A2:G2"/>
    <mergeCell ref="I2:K2"/>
    <mergeCell ref="A3:G3"/>
    <mergeCell ref="I3:K3"/>
    <mergeCell ref="E22:F22"/>
    <mergeCell ref="H22:J22"/>
    <mergeCell ref="M1:M2"/>
    <mergeCell ref="A4:G4"/>
    <mergeCell ref="I4:K4"/>
    <mergeCell ref="G7:K7"/>
    <mergeCell ref="H8:J8"/>
    <mergeCell ref="H9:J9"/>
    <mergeCell ref="A11:K11"/>
    <mergeCell ref="A13:K13"/>
    <mergeCell ref="A1:G1"/>
  </mergeCells>
  <phoneticPr fontId="1"/>
  <conditionalFormatting sqref="B20:B22 D20:D22 G20:G22">
    <cfRule type="cellIs" dxfId="612" priority="37" operator="equal">
      <formula>""</formula>
    </cfRule>
  </conditionalFormatting>
  <conditionalFormatting sqref="B25">
    <cfRule type="expression" dxfId="611" priority="8">
      <formula>$I$19=$O$12</formula>
    </cfRule>
  </conditionalFormatting>
  <conditionalFormatting sqref="B20:C20">
    <cfRule type="expression" dxfId="610" priority="30">
      <formula>$I$19=$O$13</formula>
    </cfRule>
  </conditionalFormatting>
  <conditionalFormatting sqref="B21:C21">
    <cfRule type="expression" dxfId="609" priority="29">
      <formula>$I$19=$O$16</formula>
    </cfRule>
  </conditionalFormatting>
  <conditionalFormatting sqref="B22:C22">
    <cfRule type="expression" dxfId="608" priority="28">
      <formula>$I$19=$O$19</formula>
    </cfRule>
  </conditionalFormatting>
  <conditionalFormatting sqref="B26:J26">
    <cfRule type="expression" dxfId="607" priority="10">
      <formula>$B$26=""</formula>
    </cfRule>
  </conditionalFormatting>
  <conditionalFormatting sqref="D20:F20">
    <cfRule type="expression" dxfId="606" priority="27">
      <formula>$I$19=$O$14</formula>
    </cfRule>
  </conditionalFormatting>
  <conditionalFormatting sqref="D21:F21">
    <cfRule type="expression" dxfId="605" priority="26">
      <formula>$I$19=$O$17</formula>
    </cfRule>
  </conditionalFormatting>
  <conditionalFormatting sqref="D22:F22">
    <cfRule type="expression" dxfId="604" priority="25">
      <formula>$I$19=$O$20</formula>
    </cfRule>
  </conditionalFormatting>
  <conditionalFormatting sqref="E15:H15">
    <cfRule type="expression" dxfId="603" priority="11">
      <formula>$E$15=""</formula>
    </cfRule>
  </conditionalFormatting>
  <conditionalFormatting sqref="E15:J15">
    <cfRule type="expression" dxfId="602" priority="12">
      <formula>IF(NOT($E$15=""),a,b)</formula>
    </cfRule>
  </conditionalFormatting>
  <conditionalFormatting sqref="G6:H6">
    <cfRule type="expression" dxfId="601" priority="1">
      <formula>OR(G6="",G6="選択してください")</formula>
    </cfRule>
  </conditionalFormatting>
  <conditionalFormatting sqref="G20:J20">
    <cfRule type="expression" dxfId="600" priority="24">
      <formula>$I$19=$O$15</formula>
    </cfRule>
  </conditionalFormatting>
  <conditionalFormatting sqref="G21:J21">
    <cfRule type="expression" dxfId="599" priority="23">
      <formula>$I$19=$O$18</formula>
    </cfRule>
  </conditionalFormatting>
  <conditionalFormatting sqref="G22:J22">
    <cfRule type="expression" dxfId="598" priority="22">
      <formula>$I$19=$O$21</formula>
    </cfRule>
  </conditionalFormatting>
  <conditionalFormatting sqref="I19:J19">
    <cfRule type="expression" dxfId="597" priority="14">
      <formula>$I$19=$O$12</formula>
    </cfRule>
  </conditionalFormatting>
  <conditionalFormatting sqref="N26:V26">
    <cfRule type="expression" dxfId="596" priority="9">
      <formula>$B$26=""</formula>
    </cfRule>
  </conditionalFormatting>
  <conditionalFormatting sqref="R13:R18 O13:O21 B20:B22 D20:D22 G20:G22">
    <cfRule type="expression" dxfId="595" priority="40">
      <formula>AND(B13="●",((COUNTIF($B$20:$B$22,"●")+COUNTIF($D$20:$D$22,"●")+COUNTIF($G$20:$G$22,"●"))&gt;1))</formula>
    </cfRule>
  </conditionalFormatting>
  <conditionalFormatting sqref="R13:R18 O13:O21 E28:G28 E30:G30 E32">
    <cfRule type="cellIs" dxfId="594" priority="39" operator="equal">
      <formula>""</formula>
    </cfRule>
  </conditionalFormatting>
  <dataValidations xWindow="896" yWindow="778" count="14">
    <dataValidation allowBlank="1" showErrorMessage="1" promptTitle="本シートからは入力できません" prompt="シート11の「14-(1) 助成金交付申請額の合計額」の値が自動反映されます。" sqref="G29:H29"/>
    <dataValidation allowBlank="1" showInputMessage="1" showErrorMessage="1" promptTitle="本シートからは入力できません" prompt="シート9の「事業終了年月日」への入力内容が自動反映されます。" sqref="H30"/>
    <dataValidation allowBlank="1" showInputMessage="1" showErrorMessage="1" promptTitle="本セルには入力しないでください" prompt="他のページの内容が自動反映されるため入力不要" sqref="E28:G28 E30:G30 E32"/>
    <dataValidation allowBlank="1" showInputMessage="1" showErrorMessage="1" promptTitle="本セルには入力しないでください" prompt="（公社記入欄です）" sqref="I2:K4"/>
    <dataValidation type="textLength" operator="lessThanOrEqual" allowBlank="1" showInputMessage="1" showErrorMessage="1" sqref="D15:D16 E16 E15:H15">
      <formula1>20</formula1>
    </dataValidation>
    <dataValidation type="list" allowBlank="1" showInputMessage="1" showErrorMessage="1" promptTitle="該当テーマの番号を一つ記入してください" sqref="I19:J19">
      <formula1>$O$12:$O$21</formula1>
    </dataValidation>
    <dataValidation allowBlank="1" showInputMessage="1" showErrorMessage="1" promptTitle="本セルには入力しないでください" prompt="右上の「番号」欄にて、該当の番号をお選びください。" sqref="B20:J22 N13:O23 P20:P23 P13:U18"/>
    <dataValidation type="textLength" operator="lessThanOrEqual" allowBlank="1" showInputMessage="1" showErrorMessage="1" sqref="B26:J26">
      <formula1>100</formula1>
    </dataValidation>
    <dataValidation type="list" imeMode="hiragana" allowBlank="1" showInputMessage="1" showErrorMessage="1" promptTitle="本店の都道府県" prompt="※この項目に入力した内容は、別紙　「１申請者概要」の「所在地」に反映されます。" sqref="G6">
      <formula1>$N$36:$N$83</formula1>
    </dataValidation>
    <dataValidation imeMode="hiragana" allowBlank="1" showInputMessage="1" errorTitle="入力エラー" error="指定の組織形態以外は入力できません。" promptTitle="申請者の名称を入力してください" prompt="※個人事業者は「屋号」ではなく「代表者名」を入力してください。_x000a__x000a_※この項目に入力した内容は、別紙　「１申請者概要」の「名称」に反映されます。" sqref="G7:K7"/>
    <dataValidation imeMode="hiragana" allowBlank="1" showInputMessage="1" showErrorMessage="1" promptTitle="他の箇所に自動反映される項目です" prompt="　この項目に入力した内容は、シート表紙の「所在地」に反映されます。" sqref="L6"/>
    <dataValidation imeMode="hiragana" allowBlank="1" showInputMessage="1" showErrorMessage="1" promptTitle="他の箇所に自動反映される項目です" prompt="　この項目に入力した内容は、別紙　「１申請者概要」の「所在地」に反映されます。" sqref="H6:K6"/>
    <dataValidation imeMode="hiragana" allowBlank="1" showInputMessage="1" showErrorMessage="1" promptTitle="他の箇所に自動反映される項目です" prompt="　この項目に入力した内容は、別紙　「１申請者概要」の「代表者」に反映されます。" sqref="H9:J9"/>
    <dataValidation imeMode="hiragana" allowBlank="1" showInputMessage="1" showErrorMessage="1" promptTitle="他の箇所に自動反映される項目です" prompt="　この項目に入力した内容は、別紙　「１申請者概要」の「役職」に反映されます。" sqref="H8:J8"/>
  </dataValidations>
  <printOptions horizontalCentered="1"/>
  <pageMargins left="0.59055118110236227" right="0.59055118110236227" top="0.39370078740157483" bottom="0.78740157480314965" header="0.19685039370078741" footer="0.19685039370078741"/>
  <pageSetup paperSize="9" scale="95" orientation="portrait" r:id="rId1"/>
  <headerFooter alignWithMargins="0">
    <oddFooter>&amp;C&amp;"+,太字"&amp;A</oddFooter>
  </headerFooter>
  <extLst>
    <ext xmlns:x14="http://schemas.microsoft.com/office/spreadsheetml/2009/9/main" uri="{78C0D931-6437-407d-A8EE-F0AAD7539E65}">
      <x14:conditionalFormattings>
        <x14:conditionalFormatting xmlns:xm="http://schemas.microsoft.com/office/excel/2006/main">
          <x14:cfRule type="expression" priority="4" id="{B730AFFF-727F-4279-BA2E-8D43C82BD320}">
            <xm:f>'36'!$C$5=""</xm:f>
            <x14:dxf>
              <fill>
                <patternFill patternType="gray125"/>
              </fill>
            </x14:dxf>
          </x14:cfRule>
          <x14:cfRule type="expression" priority="5" id="{41AE31D3-F747-48B8-8444-89A860F92E6E}">
            <xm:f>OR('36'!F6=2,'36'!F6=3)</xm:f>
            <x14:dxf>
              <fill>
                <patternFill patternType="gray0625">
                  <bgColor auto="1"/>
                </patternFill>
              </fill>
            </x14:dxf>
          </x14:cfRule>
          <xm:sqref>G7:K7</xm:sqref>
        </x14:conditionalFormatting>
        <x14:conditionalFormatting xmlns:xm="http://schemas.microsoft.com/office/excel/2006/main">
          <x14:cfRule type="expression" priority="3" id="{0E376C81-D4BE-4832-B390-BB7C94F3D3E5}">
            <xm:f>'36'!$J$5=""</xm:f>
            <x14:dxf>
              <fill>
                <patternFill patternType="gray125"/>
              </fill>
            </x14:dxf>
          </x14:cfRule>
          <xm:sqref>H8:J8</xm:sqref>
        </x14:conditionalFormatting>
        <x14:conditionalFormatting xmlns:xm="http://schemas.microsoft.com/office/excel/2006/main">
          <x14:cfRule type="expression" priority="2" id="{09034593-2263-4B2B-903E-140BFA83EE04}">
            <xm:f>'36'!$H$5=""</xm:f>
            <x14:dxf>
              <fill>
                <patternFill patternType="gray125"/>
              </fill>
            </x14:dxf>
          </x14:cfRule>
          <xm:sqref>H9:J9</xm:sqref>
        </x14:conditionalFormatting>
        <x14:conditionalFormatting xmlns:xm="http://schemas.microsoft.com/office/excel/2006/main">
          <x14:cfRule type="expression" priority="6" id="{00DE1A46-0A40-4146-9124-E8ADD1B044B2}">
            <xm:f>'36'!$H$35&lt;$E$30</xm:f>
            <x14:dxf/>
          </x14:cfRule>
          <xm:sqref>I35:K35</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pageSetUpPr fitToPage="1"/>
  </sheetPr>
  <dimension ref="A1:M26"/>
  <sheetViews>
    <sheetView showGridLines="0" showZeros="0" view="pageBreakPreview" zoomScale="80" zoomScaleNormal="100" zoomScaleSheetLayoutView="80" workbookViewId="0">
      <selection activeCell="E2" sqref="E2:F2"/>
    </sheetView>
  </sheetViews>
  <sheetFormatPr defaultColWidth="9" defaultRowHeight="13" outlineLevelCol="1"/>
  <cols>
    <col min="1" max="1" width="5.6328125" style="46" customWidth="1"/>
    <col min="2" max="2" width="15.08984375" style="46" customWidth="1"/>
    <col min="3" max="4" width="24.6328125" style="143" customWidth="1"/>
    <col min="5" max="5" width="15.08984375" style="143" customWidth="1"/>
    <col min="6" max="6" width="29.453125" style="143" customWidth="1"/>
    <col min="7" max="7" width="4.6328125" style="734" customWidth="1"/>
    <col min="8" max="8" width="37.90625" style="734" hidden="1" customWidth="1" outlineLevel="1"/>
    <col min="9" max="12" width="0" style="734" hidden="1" customWidth="1" outlineLevel="1"/>
    <col min="13" max="13" width="9" style="734" collapsed="1"/>
    <col min="14" max="16384" width="9" style="734"/>
  </cols>
  <sheetData>
    <row r="1" spans="1:10" s="925" customFormat="1" ht="30" customHeight="1">
      <c r="A1" s="1647" t="s">
        <v>1068</v>
      </c>
      <c r="B1" s="1647"/>
      <c r="C1" s="1647"/>
      <c r="D1" s="1647"/>
      <c r="E1" s="1647"/>
      <c r="F1" s="1647"/>
      <c r="G1" s="924"/>
      <c r="H1" s="731" t="s">
        <v>269</v>
      </c>
      <c r="J1" s="731" t="s">
        <v>269</v>
      </c>
    </row>
    <row r="2" spans="1:10" s="927" customFormat="1" ht="25" customHeight="1">
      <c r="A2" s="1643" t="s">
        <v>1039</v>
      </c>
      <c r="B2" s="1643"/>
      <c r="C2" s="1644"/>
      <c r="D2" s="677" t="s">
        <v>1040</v>
      </c>
      <c r="E2" s="1648" t="s">
        <v>269</v>
      </c>
      <c r="F2" s="1648"/>
      <c r="G2" s="926"/>
      <c r="H2" s="731" t="s">
        <v>959</v>
      </c>
      <c r="J2" s="731" t="s">
        <v>569</v>
      </c>
    </row>
    <row r="3" spans="1:10" s="927" customFormat="1" ht="40" customHeight="1">
      <c r="A3" s="1649" t="s">
        <v>1069</v>
      </c>
      <c r="B3" s="1649"/>
      <c r="C3" s="1649"/>
      <c r="D3" s="1649"/>
      <c r="E3" s="1649"/>
      <c r="F3" s="1649"/>
      <c r="G3" s="926"/>
      <c r="H3" s="731" t="s">
        <v>958</v>
      </c>
      <c r="J3" s="731" t="s">
        <v>570</v>
      </c>
    </row>
    <row r="4" spans="1:10" s="927" customFormat="1" ht="231.75" customHeight="1">
      <c r="A4" s="1641"/>
      <c r="B4" s="1641"/>
      <c r="C4" s="1641"/>
      <c r="D4" s="1641"/>
      <c r="E4" s="1641"/>
      <c r="F4" s="1641"/>
      <c r="G4" s="926"/>
      <c r="H4" s="731" t="s">
        <v>957</v>
      </c>
      <c r="J4" s="731" t="s">
        <v>571</v>
      </c>
    </row>
    <row r="5" spans="1:10" s="927" customFormat="1" ht="8.25" customHeight="1">
      <c r="A5" s="1642"/>
      <c r="B5" s="1642"/>
      <c r="C5" s="1642"/>
      <c r="D5" s="1642"/>
      <c r="E5" s="1642"/>
      <c r="F5" s="1642"/>
      <c r="G5" s="926"/>
      <c r="H5" s="731" t="s">
        <v>960</v>
      </c>
      <c r="J5" s="731" t="s">
        <v>572</v>
      </c>
    </row>
    <row r="6" spans="1:10" s="927" customFormat="1" ht="23.15" customHeight="1">
      <c r="A6" s="1645" t="s">
        <v>1070</v>
      </c>
      <c r="B6" s="1645"/>
      <c r="C6" s="1645"/>
      <c r="D6" s="1645"/>
      <c r="E6" s="1645"/>
      <c r="F6" s="1645"/>
      <c r="G6" s="926"/>
      <c r="H6" s="731"/>
      <c r="J6" s="731" t="s">
        <v>573</v>
      </c>
    </row>
    <row r="7" spans="1:10" s="927" customFormat="1" ht="29" customHeight="1">
      <c r="A7" s="676"/>
      <c r="B7" s="1646" t="s">
        <v>961</v>
      </c>
      <c r="C7" s="1646"/>
      <c r="D7" s="1646"/>
      <c r="E7" s="1646"/>
      <c r="F7" s="1646"/>
      <c r="G7" s="926"/>
      <c r="H7" s="731"/>
      <c r="J7" s="731" t="s">
        <v>574</v>
      </c>
    </row>
    <row r="8" spans="1:10" s="589" customFormat="1" ht="25" customHeight="1">
      <c r="A8" s="1639" t="s">
        <v>521</v>
      </c>
      <c r="B8" s="1639"/>
      <c r="C8" s="2235" t="s">
        <v>962</v>
      </c>
      <c r="D8" s="2235" t="s">
        <v>963</v>
      </c>
      <c r="E8" s="1640" t="s">
        <v>1071</v>
      </c>
      <c r="F8" s="1640"/>
      <c r="H8" s="731"/>
      <c r="J8" s="731" t="s">
        <v>567</v>
      </c>
    </row>
    <row r="9" spans="1:10" s="589" customFormat="1" ht="30" customHeight="1">
      <c r="A9" s="1635" t="s">
        <v>497</v>
      </c>
      <c r="B9" s="1635"/>
      <c r="C9" s="826"/>
      <c r="D9" s="826"/>
      <c r="E9" s="1636"/>
      <c r="F9" s="1636"/>
      <c r="H9" s="731"/>
      <c r="J9" s="731" t="s">
        <v>568</v>
      </c>
    </row>
    <row r="10" spans="1:10" s="589" customFormat="1" ht="28" customHeight="1">
      <c r="A10" s="1637" t="s">
        <v>519</v>
      </c>
      <c r="B10" s="1637"/>
      <c r="C10" s="413"/>
      <c r="D10" s="413"/>
      <c r="E10" s="1638"/>
      <c r="F10" s="1638"/>
      <c r="H10" s="734"/>
    </row>
    <row r="11" spans="1:10" s="928" customFormat="1" ht="28" customHeight="1">
      <c r="A11" s="1657" t="s">
        <v>518</v>
      </c>
      <c r="B11" s="1657"/>
      <c r="C11" s="828"/>
      <c r="D11" s="828"/>
      <c r="E11" s="1656"/>
      <c r="F11" s="1656"/>
      <c r="H11" s="734"/>
    </row>
    <row r="12" spans="1:10" s="928" customFormat="1" ht="51" customHeight="1">
      <c r="A12" s="646" t="s">
        <v>576</v>
      </c>
      <c r="B12" s="929"/>
      <c r="C12" s="829"/>
      <c r="D12" s="829"/>
      <c r="E12" s="1660"/>
      <c r="F12" s="1464"/>
      <c r="H12" s="734"/>
    </row>
    <row r="13" spans="1:10" s="589" customFormat="1" ht="28" customHeight="1">
      <c r="A13" s="1635" t="s">
        <v>520</v>
      </c>
      <c r="B13" s="1635"/>
      <c r="C13" s="412"/>
      <c r="D13" s="412"/>
      <c r="E13" s="1651">
        <f>'39'!H3</f>
        <v>0</v>
      </c>
      <c r="F13" s="1652"/>
      <c r="H13" s="734"/>
    </row>
    <row r="14" spans="1:10" s="928" customFormat="1" ht="15" customHeight="1">
      <c r="A14" s="1653" t="s">
        <v>517</v>
      </c>
      <c r="B14" s="1655"/>
      <c r="C14" s="1636"/>
      <c r="D14" s="1636"/>
      <c r="E14" s="932" t="s">
        <v>952</v>
      </c>
      <c r="F14" s="933" t="str">
        <f>IF('39'!F9="選択してください","",'39'!F9)</f>
        <v/>
      </c>
      <c r="H14" s="734"/>
    </row>
    <row r="15" spans="1:10" s="928" customFormat="1" ht="85" customHeight="1">
      <c r="A15" s="1654"/>
      <c r="B15" s="1656"/>
      <c r="C15" s="1636"/>
      <c r="D15" s="1636"/>
      <c r="E15" s="930">
        <f>'39'!D10</f>
        <v>0</v>
      </c>
      <c r="F15" s="931">
        <f>'39'!D11</f>
        <v>0</v>
      </c>
      <c r="H15" s="734"/>
    </row>
    <row r="16" spans="1:10" s="928" customFormat="1" ht="15" customHeight="1">
      <c r="A16" s="1654"/>
      <c r="B16" s="1636"/>
      <c r="C16" s="1636"/>
      <c r="D16" s="1636"/>
      <c r="E16" s="932" t="s">
        <v>953</v>
      </c>
      <c r="F16" s="934" t="str">
        <f>IF('39'!F12="選択してください","",'39'!F12)</f>
        <v/>
      </c>
      <c r="H16" s="734"/>
    </row>
    <row r="17" spans="1:10" s="928" customFormat="1" ht="85" customHeight="1">
      <c r="A17" s="1654"/>
      <c r="B17" s="1636"/>
      <c r="C17" s="1636"/>
      <c r="D17" s="1636"/>
      <c r="E17" s="931">
        <f>'39'!D13</f>
        <v>0</v>
      </c>
      <c r="F17" s="931">
        <f>'39'!D14</f>
        <v>0</v>
      </c>
      <c r="H17" s="734"/>
    </row>
    <row r="18" spans="1:10" s="928" customFormat="1" ht="15" customHeight="1">
      <c r="A18" s="1654" t="s">
        <v>516</v>
      </c>
      <c r="B18" s="1636"/>
      <c r="C18" s="1636"/>
      <c r="D18" s="1636"/>
      <c r="E18" s="932" t="s">
        <v>954</v>
      </c>
      <c r="F18" s="935" t="str">
        <f>IF('39'!I9="選択してください","",'39'!I9)</f>
        <v/>
      </c>
      <c r="H18" s="734"/>
      <c r="I18" s="1650"/>
      <c r="J18" s="1650"/>
    </row>
    <row r="19" spans="1:10" s="928" customFormat="1" ht="85" customHeight="1">
      <c r="A19" s="1654"/>
      <c r="B19" s="1636"/>
      <c r="C19" s="1636"/>
      <c r="D19" s="1636"/>
      <c r="E19" s="931">
        <f>'39'!G10</f>
        <v>0</v>
      </c>
      <c r="F19" s="931">
        <f>'39'!G11</f>
        <v>0</v>
      </c>
      <c r="H19" s="734"/>
      <c r="I19" s="1650"/>
      <c r="J19" s="1650"/>
    </row>
    <row r="20" spans="1:10" s="928" customFormat="1" ht="15" customHeight="1">
      <c r="A20" s="1654"/>
      <c r="B20" s="1636"/>
      <c r="C20" s="1636"/>
      <c r="D20" s="1636"/>
      <c r="E20" s="932" t="s">
        <v>955</v>
      </c>
      <c r="F20" s="935" t="str">
        <f>IF('39'!I12="選択してください","",'39'!I12)</f>
        <v/>
      </c>
      <c r="H20" s="734"/>
    </row>
    <row r="21" spans="1:10" s="928" customFormat="1" ht="81.75" customHeight="1">
      <c r="A21" s="1654"/>
      <c r="B21" s="1636"/>
      <c r="C21" s="1636"/>
      <c r="D21" s="1636"/>
      <c r="E21" s="931">
        <f>'39'!G13</f>
        <v>0</v>
      </c>
      <c r="F21" s="931">
        <f>'39'!G14</f>
        <v>0</v>
      </c>
      <c r="H21" s="734"/>
    </row>
    <row r="22" spans="1:10" s="928" customFormat="1" ht="15" customHeight="1">
      <c r="A22" s="1658" t="s">
        <v>821</v>
      </c>
      <c r="B22" s="1655"/>
      <c r="C22" s="1655"/>
      <c r="D22" s="1655"/>
      <c r="E22" s="932" t="s">
        <v>956</v>
      </c>
      <c r="F22" s="935" t="str">
        <f>IF('39'!F15="選択してください","",'39'!F15)</f>
        <v/>
      </c>
      <c r="H22" s="734"/>
    </row>
    <row r="23" spans="1:10" s="928" customFormat="1" ht="70" customHeight="1">
      <c r="A23" s="1659"/>
      <c r="B23" s="1656"/>
      <c r="C23" s="1656"/>
      <c r="D23" s="1656"/>
      <c r="E23" s="931">
        <f>'39'!D16</f>
        <v>0</v>
      </c>
      <c r="F23" s="931">
        <f>'39'!D17</f>
        <v>0</v>
      </c>
      <c r="H23" s="734"/>
    </row>
    <row r="24" spans="1:10" ht="13" customHeight="1">
      <c r="A24" s="70" t="s">
        <v>902</v>
      </c>
      <c r="B24" s="144"/>
      <c r="C24" s="145"/>
      <c r="D24" s="145"/>
      <c r="E24" s="145"/>
      <c r="F24" s="145"/>
    </row>
    <row r="25" spans="1:10" ht="15" customHeight="1"/>
    <row r="26" spans="1:10" ht="50.15" customHeight="1"/>
  </sheetData>
  <sheetProtection algorithmName="SHA-512" hashValue="whxd+dhtGSqasG0cjX/ZYD3s3kcJCtxi07OZ+HmPJ2ZXwrFM2vMGwHKVj34yPEyLiMXWCqC+a5YIv7z5ADFW8w==" saltValue="koKvTKInNdRJKIdX76W9Kg==" spinCount="100000" sheet="1" formatCells="0" selectLockedCells="1"/>
  <mergeCells count="38">
    <mergeCell ref="A11:B11"/>
    <mergeCell ref="E11:F11"/>
    <mergeCell ref="A22:A23"/>
    <mergeCell ref="B22:B23"/>
    <mergeCell ref="C22:C23"/>
    <mergeCell ref="D22:D23"/>
    <mergeCell ref="A18:A21"/>
    <mergeCell ref="B18:B19"/>
    <mergeCell ref="C18:C19"/>
    <mergeCell ref="D18:D19"/>
    <mergeCell ref="E12:F12"/>
    <mergeCell ref="A1:F1"/>
    <mergeCell ref="E2:F2"/>
    <mergeCell ref="A3:F3"/>
    <mergeCell ref="I18:J19"/>
    <mergeCell ref="B20:B21"/>
    <mergeCell ref="C20:C21"/>
    <mergeCell ref="D20:D21"/>
    <mergeCell ref="A13:B13"/>
    <mergeCell ref="E13:F13"/>
    <mergeCell ref="A14:A17"/>
    <mergeCell ref="B14:B15"/>
    <mergeCell ref="C14:C15"/>
    <mergeCell ref="D14:D15"/>
    <mergeCell ref="B16:B17"/>
    <mergeCell ref="C16:C17"/>
    <mergeCell ref="D16:D17"/>
    <mergeCell ref="A4:F4"/>
    <mergeCell ref="A5:F5"/>
    <mergeCell ref="A2:C2"/>
    <mergeCell ref="A6:F6"/>
    <mergeCell ref="B7:F7"/>
    <mergeCell ref="A9:B9"/>
    <mergeCell ref="E9:F9"/>
    <mergeCell ref="A10:B10"/>
    <mergeCell ref="E10:F10"/>
    <mergeCell ref="A8:B8"/>
    <mergeCell ref="E8:F8"/>
  </mergeCells>
  <phoneticPr fontId="1"/>
  <conditionalFormatting sqref="E19 F21 F23">
    <cfRule type="expression" dxfId="514" priority="116">
      <formula>#REF!=#REF!</formula>
    </cfRule>
  </conditionalFormatting>
  <conditionalFormatting sqref="E17:F17">
    <cfRule type="expression" dxfId="513" priority="10">
      <formula>#REF!=""</formula>
    </cfRule>
  </conditionalFormatting>
  <conditionalFormatting sqref="E21:F21 E23:F23">
    <cfRule type="expression" dxfId="512" priority="11">
      <formula>#REF!=""</formula>
    </cfRule>
  </conditionalFormatting>
  <conditionalFormatting sqref="F15">
    <cfRule type="expression" dxfId="511" priority="113">
      <formula>#REF!=#REF!</formula>
    </cfRule>
  </conditionalFormatting>
  <conditionalFormatting sqref="F17">
    <cfRule type="expression" dxfId="510" priority="114">
      <formula>#REF!=#REF!</formula>
    </cfRule>
  </conditionalFormatting>
  <conditionalFormatting sqref="F19">
    <cfRule type="expression" dxfId="509" priority="115">
      <formula>#REF!=#REF!</formula>
    </cfRule>
  </conditionalFormatting>
  <conditionalFormatting sqref="F22">
    <cfRule type="expression" dxfId="508" priority="7">
      <formula>#REF!=""</formula>
    </cfRule>
  </conditionalFormatting>
  <dataValidations xWindow="242" yWindow="639" count="3">
    <dataValidation type="list" allowBlank="1" showInputMessage="1" showErrorMessage="1" sqref="E2:F2">
      <formula1>$H$1:$H$5</formula1>
    </dataValidation>
    <dataValidation allowBlank="1" showInputMessage="1" showErrorMessage="1" promptTitle="ユーザーが製品に求める理由・購入目的を記載してください" prompt="_x000a_各社に共通する根本的なニーズ_x000a__x000a_例：_x000a_〇〇〇時における迅速で精度の高い計測_x000a__x000a_〇〇〇業務のコスト削減（省力化）_x000a__x000a_〇〇現場での〇〇〇の解消" sqref="B12"/>
    <dataValidation allowBlank="1" showInputMessage="1" showErrorMessage="1" promptTitle="その他、機能面（性能面）からの最低限のニーズを記載してください" prompt="_x000a_「その他の特徴」については、_x000a__x000a_申請書　達成目標５　で記載がない場合は記載不要です" sqref="B22:B23"/>
  </dataValidations>
  <printOptions horizontalCentered="1"/>
  <pageMargins left="0.59055118110236227" right="0.59055118110236227" top="0.39370078740157483" bottom="0.78740157480314965" header="0.19685039370078741" footer="0.19685039370078741"/>
  <pageSetup paperSize="9" scale="74" orientation="portrait" r:id="rId1"/>
  <headerFooter alignWithMargins="0">
    <oddFooter>&amp;C&amp;"+,太字"&amp;A</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6" id="{C775777A-5A7D-4872-9163-5116F159BA8B}">
            <xm:f>'39'!$D$13=""</xm:f>
            <x14:dxf>
              <fill>
                <patternFill patternType="gray0625"/>
              </fill>
            </x14:dxf>
          </x14:cfRule>
          <xm:sqref>B16:D17 E17:F17</xm:sqref>
        </x14:conditionalFormatting>
        <x14:conditionalFormatting xmlns:xm="http://schemas.microsoft.com/office/excel/2006/main">
          <x14:cfRule type="expression" priority="5" id="{D61C3391-0D93-406F-976E-697B4886A495}">
            <xm:f>'39'!$G$13=""</xm:f>
            <x14:dxf>
              <fill>
                <patternFill patternType="gray0625"/>
              </fill>
            </x14:dxf>
          </x14:cfRule>
          <xm:sqref>B20:D21 E21:F21</xm:sqref>
        </x14:conditionalFormatting>
        <x14:conditionalFormatting xmlns:xm="http://schemas.microsoft.com/office/excel/2006/main">
          <x14:cfRule type="expression" priority="2" id="{BAFA3168-D9CA-455B-857F-9530EA1AC88F}">
            <xm:f>'39'!$D$16=""</xm:f>
            <x14:dxf>
              <fill>
                <patternFill patternType="gray0625"/>
              </fill>
            </x14:dxf>
          </x14:cfRule>
          <xm:sqref>B22:D23 E23:F23</xm:sqref>
        </x14:conditionalFormatting>
        <x14:conditionalFormatting xmlns:xm="http://schemas.microsoft.com/office/excel/2006/main">
          <x14:cfRule type="expression" priority="3" id="{799E267C-2765-4FF3-96E6-FFD6CC8B5656}">
            <xm:f>'39'!$F$12="選択してください"</xm:f>
            <x14:dxf>
              <fill>
                <patternFill patternType="gray0625">
                  <bgColor theme="0"/>
                </patternFill>
              </fill>
            </x14:dxf>
          </x14:cfRule>
          <xm:sqref>F16</xm:sqref>
        </x14:conditionalFormatting>
        <x14:conditionalFormatting xmlns:xm="http://schemas.microsoft.com/office/excel/2006/main">
          <x14:cfRule type="expression" priority="4" id="{F2D63078-BED3-46AA-A212-040B90171D50}">
            <xm:f>'39'!$I$12="選択してください"</xm:f>
            <x14:dxf>
              <fill>
                <patternFill patternType="gray0625">
                  <bgColor theme="0"/>
                </patternFill>
              </fill>
            </x14:dxf>
          </x14:cfRule>
          <xm:sqref>F20</xm:sqref>
        </x14:conditionalFormatting>
        <x14:conditionalFormatting xmlns:xm="http://schemas.microsoft.com/office/excel/2006/main">
          <x14:cfRule type="expression" priority="1" id="{9C90E4F1-AACD-4547-AA8E-FE1BC92A2898}">
            <xm:f>'39'!$F$15="選択してください"</xm:f>
            <x14:dxf>
              <fill>
                <patternFill patternType="gray0625">
                  <bgColor theme="0"/>
                </patternFill>
              </fill>
            </x14:dxf>
          </x14:cfRule>
          <xm:sqref>F22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V39"/>
  <sheetViews>
    <sheetView showGridLines="0" view="pageBreakPreview" zoomScale="80" zoomScaleNormal="55" zoomScaleSheetLayoutView="80" workbookViewId="0">
      <selection activeCell="B8" sqref="B8:B9"/>
    </sheetView>
  </sheetViews>
  <sheetFormatPr defaultColWidth="15.6328125" defaultRowHeight="25" customHeight="1" outlineLevelCol="1"/>
  <cols>
    <col min="1" max="1" width="4.36328125" customWidth="1"/>
    <col min="2" max="2" width="10.36328125" customWidth="1"/>
    <col min="3" max="3" width="5.6328125" customWidth="1"/>
    <col min="4" max="6" width="10.6328125" customWidth="1"/>
    <col min="7" max="7" width="9.08984375" customWidth="1"/>
    <col min="8" max="8" width="7.6328125" customWidth="1"/>
    <col min="9" max="9" width="13.6328125" customWidth="1"/>
    <col min="10" max="10" width="24.6328125" customWidth="1"/>
    <col min="11" max="11" width="17.26953125" style="941" customWidth="1"/>
    <col min="12" max="20" width="15.6328125" style="941" hidden="1" customWidth="1" outlineLevel="1"/>
    <col min="21" max="21" width="15.6328125" style="941" collapsed="1"/>
    <col min="22" max="16384" width="15.6328125" style="589"/>
  </cols>
  <sheetData>
    <row r="1" spans="1:21" s="885" customFormat="1" ht="21.75" customHeight="1">
      <c r="A1" s="1701" t="s">
        <v>577</v>
      </c>
      <c r="B1" s="1701"/>
      <c r="C1" s="1701"/>
      <c r="D1" s="1701"/>
      <c r="E1" s="1701"/>
      <c r="F1" s="1701"/>
      <c r="G1" s="1701"/>
      <c r="H1" s="1701"/>
      <c r="I1" s="1701"/>
      <c r="J1" s="1701"/>
      <c r="K1" s="937"/>
      <c r="L1" s="938"/>
      <c r="M1" s="939"/>
      <c r="N1" s="939"/>
      <c r="O1" s="939"/>
      <c r="P1" s="939"/>
      <c r="Q1" s="939"/>
      <c r="R1" s="939"/>
      <c r="S1" s="939"/>
      <c r="T1" s="939"/>
      <c r="U1" s="939"/>
    </row>
    <row r="2" spans="1:21" ht="25" customHeight="1">
      <c r="A2" s="1693" t="s">
        <v>521</v>
      </c>
      <c r="B2" s="1693"/>
      <c r="C2" s="1689" t="str">
        <f>'44'!C8</f>
        <v>競合Ａ社</v>
      </c>
      <c r="D2" s="1689"/>
      <c r="E2" s="1689"/>
      <c r="F2" s="1689" t="str">
        <f>'44'!D8</f>
        <v>競合B社</v>
      </c>
      <c r="G2" s="1689"/>
      <c r="H2" s="1689"/>
      <c r="I2" s="1694" t="str">
        <f>IF('35'!G7&lt;&gt;"",'35'!G7,"")</f>
        <v/>
      </c>
      <c r="J2" s="1695"/>
      <c r="K2" s="940"/>
    </row>
    <row r="3" spans="1:21" ht="25" customHeight="1">
      <c r="A3" s="1696" t="s">
        <v>497</v>
      </c>
      <c r="B3" s="1696"/>
      <c r="C3" s="1709" t="str">
        <f>IF('44'!C9=0,"",'44'!C9)</f>
        <v/>
      </c>
      <c r="D3" s="1710"/>
      <c r="E3" s="1711"/>
      <c r="F3" s="1690" t="str">
        <f>IF('44'!D9=0,"",'44'!D9)</f>
        <v/>
      </c>
      <c r="G3" s="1691"/>
      <c r="H3" s="1692"/>
      <c r="I3" s="1697" t="str">
        <f>IF('44'!E9=0,"",'44'!E9)</f>
        <v/>
      </c>
      <c r="J3" s="1697"/>
      <c r="K3" s="940"/>
    </row>
    <row r="4" spans="1:21" ht="25" customHeight="1">
      <c r="A4" s="1698" t="s">
        <v>519</v>
      </c>
      <c r="B4" s="1698"/>
      <c r="C4" s="1705" t="str">
        <f>IF('44'!C10=0,"",'44'!C10)</f>
        <v/>
      </c>
      <c r="D4" s="1706"/>
      <c r="E4" s="1707"/>
      <c r="F4" s="1705" t="str">
        <f>IF('44'!D10=0,"",'44'!D10)</f>
        <v/>
      </c>
      <c r="G4" s="1706"/>
      <c r="H4" s="1707"/>
      <c r="I4" s="1712" t="str">
        <f>IF('44'!E10=0,"",'44'!E10)</f>
        <v/>
      </c>
      <c r="J4" s="1712"/>
      <c r="K4" s="942"/>
    </row>
    <row r="5" spans="1:21" s="928" customFormat="1" ht="25" customHeight="1">
      <c r="A5" s="1708" t="s">
        <v>518</v>
      </c>
      <c r="B5" s="1708"/>
      <c r="C5" s="1702" t="str">
        <f>IF('44'!C11=0,"",'44'!C11)</f>
        <v/>
      </c>
      <c r="D5" s="1703"/>
      <c r="E5" s="1704"/>
      <c r="F5" s="1702" t="str">
        <f>IF('44'!D11=0,"",'44'!D11)</f>
        <v/>
      </c>
      <c r="G5" s="1703"/>
      <c r="H5" s="1704"/>
      <c r="I5" s="1713" t="str">
        <f>IF('44'!E11=0,"",'44'!E11)</f>
        <v/>
      </c>
      <c r="J5" s="1713"/>
      <c r="K5" s="942"/>
      <c r="L5" s="941"/>
      <c r="M5" s="941"/>
      <c r="N5" s="941"/>
      <c r="O5" s="941"/>
      <c r="P5" s="941"/>
      <c r="Q5" s="941"/>
      <c r="R5" s="941"/>
      <c r="S5" s="941"/>
      <c r="T5" s="941"/>
      <c r="U5" s="941"/>
    </row>
    <row r="6" spans="1:21" s="928" customFormat="1" ht="65.150000000000006" customHeight="1">
      <c r="A6" s="957" t="s">
        <v>576</v>
      </c>
      <c r="B6" s="958" t="str">
        <f>IF('44'!B12=0,"",'44'!B12)</f>
        <v/>
      </c>
      <c r="C6" s="1690" t="str">
        <f>IF('44'!C12=0,"",'44'!C12)</f>
        <v/>
      </c>
      <c r="D6" s="1691"/>
      <c r="E6" s="1692"/>
      <c r="F6" s="1690" t="str">
        <f>IF('44'!D12=0,"",'44'!D12)</f>
        <v/>
      </c>
      <c r="G6" s="1691"/>
      <c r="H6" s="1692"/>
      <c r="I6" s="1699" t="str">
        <f>IF('44'!E12=0,"",'44'!E12)</f>
        <v/>
      </c>
      <c r="J6" s="1700"/>
      <c r="K6" s="942"/>
      <c r="L6" s="941"/>
      <c r="M6" s="943"/>
      <c r="N6" s="943"/>
      <c r="O6" s="943"/>
      <c r="P6" s="943"/>
      <c r="Q6" s="943"/>
      <c r="R6" s="943"/>
      <c r="S6" s="941"/>
      <c r="T6" s="941"/>
      <c r="U6" s="941"/>
    </row>
    <row r="7" spans="1:21" ht="28" customHeight="1">
      <c r="A7" s="1696" t="s">
        <v>520</v>
      </c>
      <c r="B7" s="1696"/>
      <c r="C7" s="1690" t="str">
        <f>IF('44'!C13=0,"",'44'!C13)</f>
        <v/>
      </c>
      <c r="D7" s="1691"/>
      <c r="E7" s="1692"/>
      <c r="F7" s="1690" t="str">
        <f>IF('44'!D13=0,"",'44'!D13)</f>
        <v/>
      </c>
      <c r="G7" s="1691"/>
      <c r="H7" s="1692"/>
      <c r="I7" s="1714" t="str">
        <f>IF('44'!E13=0,"",'44'!E13)</f>
        <v/>
      </c>
      <c r="J7" s="1714"/>
      <c r="K7" s="940"/>
      <c r="M7" s="943"/>
      <c r="N7" s="943"/>
      <c r="O7" s="943"/>
      <c r="P7" s="943"/>
      <c r="Q7" s="943"/>
      <c r="R7" s="943"/>
    </row>
    <row r="8" spans="1:21" s="928" customFormat="1" ht="15" customHeight="1">
      <c r="A8" s="1680" t="s">
        <v>278</v>
      </c>
      <c r="B8" s="1681"/>
      <c r="C8" s="1682"/>
      <c r="D8" s="1683"/>
      <c r="E8" s="1684"/>
      <c r="F8" s="1682"/>
      <c r="G8" s="1683"/>
      <c r="H8" s="1684"/>
      <c r="I8" s="1681"/>
      <c r="J8" s="723" t="s">
        <v>269</v>
      </c>
      <c r="K8" s="942"/>
      <c r="L8" s="941"/>
      <c r="M8" s="943"/>
      <c r="N8" s="943"/>
      <c r="O8" s="943"/>
      <c r="P8" s="943"/>
      <c r="Q8" s="943"/>
      <c r="R8" s="943"/>
      <c r="S8" s="941"/>
      <c r="T8" s="941"/>
      <c r="U8" s="941"/>
    </row>
    <row r="9" spans="1:21" s="928" customFormat="1" ht="65.150000000000006" customHeight="1">
      <c r="A9" s="1680"/>
      <c r="B9" s="1681"/>
      <c r="C9" s="1685"/>
      <c r="D9" s="1686"/>
      <c r="E9" s="1687"/>
      <c r="F9" s="1685"/>
      <c r="G9" s="1686"/>
      <c r="H9" s="1687"/>
      <c r="I9" s="1681"/>
      <c r="J9" s="700"/>
      <c r="K9" s="944"/>
      <c r="L9" s="941" t="s">
        <v>269</v>
      </c>
      <c r="M9" s="943"/>
      <c r="N9" s="943"/>
      <c r="O9" s="943"/>
      <c r="P9" s="943"/>
      <c r="Q9" s="943"/>
      <c r="R9" s="943"/>
      <c r="S9" s="941"/>
      <c r="T9" s="941"/>
      <c r="U9" s="941"/>
    </row>
    <row r="10" spans="1:21" s="928" customFormat="1" ht="15" customHeight="1">
      <c r="A10" s="1680" t="s">
        <v>317</v>
      </c>
      <c r="B10" s="1681"/>
      <c r="C10" s="1682"/>
      <c r="D10" s="1683"/>
      <c r="E10" s="1684"/>
      <c r="F10" s="1682"/>
      <c r="G10" s="1683"/>
      <c r="H10" s="1684"/>
      <c r="I10" s="1681"/>
      <c r="J10" s="723" t="s">
        <v>269</v>
      </c>
      <c r="K10" s="942"/>
      <c r="L10" s="927" t="s">
        <v>1041</v>
      </c>
      <c r="M10" s="943"/>
      <c r="N10" s="943"/>
      <c r="O10" s="943"/>
      <c r="P10" s="943"/>
      <c r="Q10" s="943"/>
      <c r="R10" s="943"/>
      <c r="S10" s="941"/>
      <c r="T10" s="941"/>
      <c r="U10" s="941"/>
    </row>
    <row r="11" spans="1:21" s="928" customFormat="1" ht="65.150000000000006" customHeight="1">
      <c r="A11" s="1680"/>
      <c r="B11" s="1681"/>
      <c r="C11" s="1685"/>
      <c r="D11" s="1686"/>
      <c r="E11" s="1687"/>
      <c r="F11" s="1685"/>
      <c r="G11" s="1686"/>
      <c r="H11" s="1687"/>
      <c r="I11" s="1681"/>
      <c r="J11" s="700"/>
      <c r="K11" s="944"/>
      <c r="L11" s="945" t="s">
        <v>1042</v>
      </c>
      <c r="M11" s="941"/>
      <c r="N11" s="941"/>
      <c r="O11" s="941"/>
      <c r="P11" s="941"/>
      <c r="Q11" s="941"/>
      <c r="R11" s="941"/>
      <c r="S11" s="941"/>
      <c r="T11" s="941"/>
      <c r="U11" s="941"/>
    </row>
    <row r="12" spans="1:21" s="928" customFormat="1" ht="15" customHeight="1">
      <c r="A12" s="1680" t="s">
        <v>279</v>
      </c>
      <c r="B12" s="1681"/>
      <c r="C12" s="1682"/>
      <c r="D12" s="1683"/>
      <c r="E12" s="1684"/>
      <c r="F12" s="1682"/>
      <c r="G12" s="1683"/>
      <c r="H12" s="1684"/>
      <c r="I12" s="1681"/>
      <c r="J12" s="723" t="s">
        <v>269</v>
      </c>
      <c r="K12" s="942"/>
      <c r="L12" s="941"/>
      <c r="M12" s="941"/>
      <c r="N12" s="941"/>
      <c r="O12" s="941"/>
      <c r="P12" s="941"/>
      <c r="Q12" s="941"/>
      <c r="R12" s="941"/>
      <c r="S12" s="941"/>
      <c r="T12" s="941"/>
      <c r="U12" s="941"/>
    </row>
    <row r="13" spans="1:21" s="928" customFormat="1" ht="65.150000000000006" customHeight="1">
      <c r="A13" s="1680"/>
      <c r="B13" s="1681"/>
      <c r="C13" s="1685"/>
      <c r="D13" s="1686"/>
      <c r="E13" s="1687"/>
      <c r="F13" s="1685"/>
      <c r="G13" s="1686"/>
      <c r="H13" s="1687"/>
      <c r="I13" s="1681"/>
      <c r="J13" s="700"/>
      <c r="K13" s="944"/>
      <c r="L13" s="941"/>
      <c r="M13" s="941"/>
      <c r="N13" s="941"/>
      <c r="O13" s="941"/>
      <c r="P13" s="941"/>
      <c r="Q13" s="941"/>
      <c r="R13" s="941"/>
      <c r="S13" s="941"/>
      <c r="T13" s="941"/>
      <c r="U13" s="941"/>
    </row>
    <row r="14" spans="1:21" ht="10" customHeight="1">
      <c r="A14" s="152"/>
      <c r="B14" s="152"/>
      <c r="C14" s="152"/>
      <c r="D14" s="152"/>
      <c r="E14" s="152"/>
      <c r="F14" s="959"/>
      <c r="G14" s="959"/>
      <c r="H14" s="960"/>
      <c r="I14" s="961"/>
      <c r="J14" s="946"/>
      <c r="K14" s="946"/>
      <c r="L14" s="946"/>
      <c r="N14" s="916"/>
    </row>
    <row r="15" spans="1:21" ht="18" customHeight="1">
      <c r="A15" s="962" t="s">
        <v>819</v>
      </c>
      <c r="B15" s="152"/>
      <c r="C15" s="152"/>
      <c r="D15" s="963"/>
      <c r="E15" s="152"/>
      <c r="F15" s="959"/>
      <c r="G15" s="959"/>
      <c r="H15" s="960"/>
      <c r="I15" s="961"/>
      <c r="J15" s="946"/>
      <c r="K15" s="946"/>
      <c r="L15" s="946"/>
      <c r="N15" s="916"/>
    </row>
    <row r="16" spans="1:21" s="928" customFormat="1" ht="24.75" customHeight="1">
      <c r="A16" s="1715" t="s">
        <v>604</v>
      </c>
      <c r="B16" s="1716"/>
      <c r="C16" s="1717"/>
      <c r="D16" s="1688" t="s">
        <v>599</v>
      </c>
      <c r="E16" s="1631"/>
      <c r="F16" s="1688" t="s">
        <v>601</v>
      </c>
      <c r="G16" s="1631"/>
      <c r="H16" s="1688" t="s">
        <v>600</v>
      </c>
      <c r="I16" s="1631"/>
      <c r="J16" s="468" t="s">
        <v>578</v>
      </c>
      <c r="K16" s="942"/>
      <c r="L16" s="941"/>
      <c r="M16" s="941"/>
      <c r="N16" s="941"/>
      <c r="O16" s="941"/>
      <c r="P16" s="941"/>
      <c r="Q16" s="941"/>
      <c r="R16" s="941"/>
      <c r="S16" s="941"/>
      <c r="T16" s="941"/>
      <c r="U16" s="941"/>
    </row>
    <row r="17" spans="1:22" s="734" customFormat="1" ht="23.15" customHeight="1">
      <c r="A17" s="1673">
        <v>1</v>
      </c>
      <c r="B17" s="1682"/>
      <c r="C17" s="1684"/>
      <c r="D17" s="1674" t="s">
        <v>270</v>
      </c>
      <c r="E17" s="1675"/>
      <c r="F17" s="1682"/>
      <c r="G17" s="1684"/>
      <c r="H17" s="1682"/>
      <c r="I17" s="1684"/>
      <c r="J17" s="1655"/>
      <c r="K17" s="947"/>
      <c r="L17" s="948"/>
      <c r="M17" s="927" t="s">
        <v>599</v>
      </c>
      <c r="N17" s="927" t="s">
        <v>579</v>
      </c>
      <c r="O17" s="927" t="s">
        <v>603</v>
      </c>
      <c r="P17" s="927" t="s">
        <v>602</v>
      </c>
      <c r="Q17" s="949" t="s">
        <v>580</v>
      </c>
      <c r="R17" s="927"/>
      <c r="S17" s="927"/>
      <c r="T17" s="927"/>
      <c r="U17" s="927"/>
    </row>
    <row r="18" spans="1:22" ht="23.15" customHeight="1">
      <c r="A18" s="1673"/>
      <c r="B18" s="1685"/>
      <c r="C18" s="1687"/>
      <c r="D18" s="1676" t="s">
        <v>269</v>
      </c>
      <c r="E18" s="1677"/>
      <c r="F18" s="1685"/>
      <c r="G18" s="1687"/>
      <c r="H18" s="1685"/>
      <c r="I18" s="1687"/>
      <c r="J18" s="1656"/>
      <c r="K18" s="947"/>
      <c r="L18" s="950"/>
      <c r="M18" s="941" t="s">
        <v>269</v>
      </c>
      <c r="N18" s="941" t="s">
        <v>269</v>
      </c>
      <c r="O18" s="941" t="s">
        <v>269</v>
      </c>
      <c r="P18" s="941" t="s">
        <v>269</v>
      </c>
      <c r="Q18" s="941" t="s">
        <v>269</v>
      </c>
    </row>
    <row r="19" spans="1:22" ht="23.15" customHeight="1">
      <c r="A19" s="1673">
        <v>2</v>
      </c>
      <c r="B19" s="1719"/>
      <c r="C19" s="1720"/>
      <c r="D19" s="1674" t="s">
        <v>270</v>
      </c>
      <c r="E19" s="1675"/>
      <c r="F19" s="1719"/>
      <c r="G19" s="1720"/>
      <c r="H19" s="1719"/>
      <c r="I19" s="1720"/>
      <c r="J19" s="1655"/>
      <c r="K19" s="947"/>
      <c r="L19" s="951" t="s">
        <v>485</v>
      </c>
      <c r="M19" s="943" t="s">
        <v>582</v>
      </c>
      <c r="N19" s="943" t="s">
        <v>583</v>
      </c>
      <c r="O19" s="943" t="s">
        <v>589</v>
      </c>
      <c r="P19" s="943" t="s">
        <v>593</v>
      </c>
      <c r="Q19" s="952" t="s">
        <v>598</v>
      </c>
    </row>
    <row r="20" spans="1:22" ht="23.15" customHeight="1">
      <c r="A20" s="1673"/>
      <c r="B20" s="1721"/>
      <c r="C20" s="1722"/>
      <c r="D20" s="1676" t="s">
        <v>269</v>
      </c>
      <c r="E20" s="1677"/>
      <c r="F20" s="1721"/>
      <c r="G20" s="1722"/>
      <c r="H20" s="1721"/>
      <c r="I20" s="1722"/>
      <c r="J20" s="1656"/>
      <c r="K20" s="947"/>
      <c r="L20" s="951" t="s">
        <v>486</v>
      </c>
      <c r="M20" s="943" t="s">
        <v>581</v>
      </c>
      <c r="N20" s="943" t="s">
        <v>584</v>
      </c>
      <c r="O20" s="943" t="s">
        <v>590</v>
      </c>
      <c r="P20" s="943" t="s">
        <v>594</v>
      </c>
    </row>
    <row r="21" spans="1:22" ht="23.15" customHeight="1">
      <c r="A21" s="1673">
        <v>3</v>
      </c>
      <c r="B21" s="1719"/>
      <c r="C21" s="1720"/>
      <c r="D21" s="1674" t="s">
        <v>270</v>
      </c>
      <c r="E21" s="1675"/>
      <c r="F21" s="1719"/>
      <c r="G21" s="1720"/>
      <c r="H21" s="1719"/>
      <c r="I21" s="1720"/>
      <c r="J21" s="1655"/>
      <c r="K21" s="947"/>
      <c r="L21" s="951" t="s">
        <v>596</v>
      </c>
      <c r="M21" s="943" t="s">
        <v>579</v>
      </c>
      <c r="N21" s="943" t="s">
        <v>585</v>
      </c>
      <c r="O21" s="943" t="s">
        <v>591</v>
      </c>
      <c r="P21" s="943" t="s">
        <v>595</v>
      </c>
    </row>
    <row r="22" spans="1:22" ht="23.15" customHeight="1">
      <c r="A22" s="1673"/>
      <c r="B22" s="1721"/>
      <c r="C22" s="1722"/>
      <c r="D22" s="1676" t="s">
        <v>269</v>
      </c>
      <c r="E22" s="1677"/>
      <c r="F22" s="1721"/>
      <c r="G22" s="1722"/>
      <c r="H22" s="1721"/>
      <c r="I22" s="1722"/>
      <c r="J22" s="1656"/>
      <c r="K22" s="947"/>
      <c r="L22" s="951" t="s">
        <v>597</v>
      </c>
      <c r="M22" s="943" t="s">
        <v>580</v>
      </c>
      <c r="N22" s="943" t="s">
        <v>586</v>
      </c>
      <c r="O22" s="943" t="s">
        <v>592</v>
      </c>
      <c r="P22" s="943"/>
    </row>
    <row r="23" spans="1:22" ht="10" customHeight="1">
      <c r="A23" s="964"/>
      <c r="B23" s="965"/>
      <c r="C23" s="965"/>
      <c r="D23" s="966"/>
      <c r="E23" s="966"/>
      <c r="F23" s="965"/>
      <c r="G23" s="965"/>
      <c r="H23" s="967"/>
      <c r="I23" s="967"/>
      <c r="J23" s="965"/>
      <c r="K23" s="953"/>
      <c r="L23" s="951"/>
      <c r="M23" s="943"/>
      <c r="N23" s="943" t="s">
        <v>587</v>
      </c>
      <c r="O23" s="943"/>
      <c r="P23" s="943"/>
    </row>
    <row r="24" spans="1:22" ht="18" customHeight="1">
      <c r="A24" s="962" t="s">
        <v>842</v>
      </c>
      <c r="B24" s="953"/>
      <c r="C24" s="953"/>
      <c r="D24" s="940"/>
      <c r="E24" s="940"/>
      <c r="F24" s="953"/>
      <c r="G24" s="953"/>
      <c r="H24" s="947"/>
      <c r="I24" s="947"/>
      <c r="J24" s="953"/>
      <c r="K24" s="953"/>
      <c r="M24" s="943"/>
      <c r="N24" s="943" t="s">
        <v>588</v>
      </c>
      <c r="O24" s="943"/>
      <c r="P24" s="943"/>
    </row>
    <row r="25" spans="1:22" ht="23.15" customHeight="1">
      <c r="A25" s="1661" t="s">
        <v>844</v>
      </c>
      <c r="B25" s="1664" t="s">
        <v>846</v>
      </c>
      <c r="C25" s="1665"/>
      <c r="D25" s="1665"/>
      <c r="E25" s="1666"/>
      <c r="F25" s="1723" t="s">
        <v>851</v>
      </c>
      <c r="G25" s="1723"/>
      <c r="H25" s="1723" t="s">
        <v>852</v>
      </c>
      <c r="I25" s="1723"/>
      <c r="J25" s="579" t="s">
        <v>841</v>
      </c>
      <c r="K25" s="954"/>
      <c r="L25" s="943" t="s">
        <v>832</v>
      </c>
      <c r="M25" s="943" t="s">
        <v>832</v>
      </c>
      <c r="N25" s="943" t="s">
        <v>847</v>
      </c>
      <c r="O25" s="943" t="s">
        <v>848</v>
      </c>
      <c r="P25" s="943" t="s">
        <v>849</v>
      </c>
      <c r="Q25" s="952" t="s">
        <v>850</v>
      </c>
      <c r="R25" s="943"/>
    </row>
    <row r="26" spans="1:22" ht="35.15" customHeight="1">
      <c r="A26" s="1662"/>
      <c r="B26" s="1667"/>
      <c r="C26" s="1668"/>
      <c r="D26" s="1668"/>
      <c r="E26" s="1669"/>
      <c r="F26" s="1724" t="s">
        <v>270</v>
      </c>
      <c r="G26" s="1724"/>
      <c r="H26" s="1681"/>
      <c r="I26" s="1681"/>
      <c r="J26" s="425"/>
      <c r="K26" s="942"/>
      <c r="L26" s="943" t="s">
        <v>847</v>
      </c>
      <c r="M26" s="943" t="s">
        <v>269</v>
      </c>
      <c r="N26" s="943" t="s">
        <v>269</v>
      </c>
      <c r="O26" s="943" t="s">
        <v>269</v>
      </c>
      <c r="P26" s="943" t="s">
        <v>269</v>
      </c>
      <c r="Q26" s="943" t="s">
        <v>269</v>
      </c>
      <c r="R26" s="943"/>
      <c r="S26" s="943"/>
      <c r="T26" s="943"/>
      <c r="U26" s="943"/>
      <c r="V26" s="955"/>
    </row>
    <row r="27" spans="1:22" ht="35.15" customHeight="1">
      <c r="A27" s="1663"/>
      <c r="B27" s="1667"/>
      <c r="C27" s="1668"/>
      <c r="D27" s="1668"/>
      <c r="E27" s="1669"/>
      <c r="F27" s="1724" t="s">
        <v>270</v>
      </c>
      <c r="G27" s="1724"/>
      <c r="H27" s="1681"/>
      <c r="I27" s="1681"/>
      <c r="J27" s="425"/>
      <c r="K27" s="942"/>
      <c r="L27" s="943" t="s">
        <v>848</v>
      </c>
      <c r="M27" s="943" t="s">
        <v>833</v>
      </c>
      <c r="N27" s="943" t="s">
        <v>607</v>
      </c>
      <c r="O27" s="943" t="s">
        <v>607</v>
      </c>
      <c r="P27" s="943" t="s">
        <v>839</v>
      </c>
      <c r="Q27" s="943" t="s">
        <v>608</v>
      </c>
      <c r="R27" s="943"/>
      <c r="S27" s="943"/>
      <c r="T27" s="943"/>
      <c r="U27" s="943"/>
      <c r="V27" s="955"/>
    </row>
    <row r="28" spans="1:22" ht="23.15" customHeight="1">
      <c r="A28" s="1661" t="s">
        <v>843</v>
      </c>
      <c r="B28" s="1664" t="s">
        <v>845</v>
      </c>
      <c r="C28" s="1665"/>
      <c r="D28" s="1666"/>
      <c r="E28" s="579" t="s">
        <v>624</v>
      </c>
      <c r="F28" s="579" t="s">
        <v>575</v>
      </c>
      <c r="G28" s="1718" t="s">
        <v>1072</v>
      </c>
      <c r="H28" s="1718"/>
      <c r="I28" s="1723" t="s">
        <v>605</v>
      </c>
      <c r="J28" s="1723"/>
      <c r="K28" s="954"/>
      <c r="L28" s="943" t="s">
        <v>849</v>
      </c>
      <c r="M28" s="943" t="s">
        <v>834</v>
      </c>
      <c r="N28" s="943" t="s">
        <v>609</v>
      </c>
      <c r="O28" s="943" t="s">
        <v>838</v>
      </c>
      <c r="P28" s="943" t="s">
        <v>838</v>
      </c>
      <c r="Q28" s="943" t="s">
        <v>611</v>
      </c>
      <c r="R28" s="943"/>
      <c r="S28" s="943"/>
      <c r="T28" s="943"/>
      <c r="U28" s="943"/>
      <c r="V28" s="955"/>
    </row>
    <row r="29" spans="1:22" ht="25" customHeight="1">
      <c r="A29" s="1662"/>
      <c r="B29" s="1670"/>
      <c r="C29" s="1671"/>
      <c r="D29" s="1672"/>
      <c r="E29" s="424" t="s">
        <v>270</v>
      </c>
      <c r="F29" s="424" t="s">
        <v>269</v>
      </c>
      <c r="G29" s="1679"/>
      <c r="H29" s="1679"/>
      <c r="I29" s="1678"/>
      <c r="J29" s="1678"/>
      <c r="K29" s="953"/>
      <c r="L29" s="952" t="s">
        <v>850</v>
      </c>
      <c r="M29" s="943" t="s">
        <v>835</v>
      </c>
      <c r="N29" s="943" t="s">
        <v>610</v>
      </c>
      <c r="O29" s="943" t="s">
        <v>610</v>
      </c>
      <c r="P29" s="943" t="s">
        <v>610</v>
      </c>
      <c r="Q29" s="943" t="s">
        <v>836</v>
      </c>
      <c r="R29" s="943"/>
      <c r="S29" s="943"/>
      <c r="T29" s="943"/>
      <c r="U29" s="943"/>
      <c r="V29" s="955"/>
    </row>
    <row r="30" spans="1:22" ht="25" customHeight="1">
      <c r="A30" s="1663"/>
      <c r="B30" s="1670"/>
      <c r="C30" s="1671"/>
      <c r="D30" s="1672"/>
      <c r="E30" s="424" t="s">
        <v>270</v>
      </c>
      <c r="F30" s="424" t="s">
        <v>269</v>
      </c>
      <c r="G30" s="1679"/>
      <c r="H30" s="1679"/>
      <c r="I30" s="1678"/>
      <c r="J30" s="1678"/>
      <c r="K30" s="953"/>
      <c r="M30" s="943" t="s">
        <v>840</v>
      </c>
      <c r="N30" s="943" t="s">
        <v>611</v>
      </c>
      <c r="O30" s="943" t="s">
        <v>611</v>
      </c>
      <c r="P30" s="943" t="s">
        <v>611</v>
      </c>
      <c r="Q30" s="943" t="s">
        <v>837</v>
      </c>
      <c r="R30" s="943"/>
      <c r="S30" s="943"/>
      <c r="T30" s="943"/>
      <c r="U30" s="943"/>
      <c r="V30" s="955"/>
    </row>
    <row r="32" spans="1:22" s="744" customFormat="1" ht="25" customHeight="1">
      <c r="A32" s="696"/>
      <c r="B32" s="147"/>
      <c r="C32" s="147"/>
      <c r="D32" s="147"/>
      <c r="E32" s="147"/>
      <c r="F32" s="147"/>
      <c r="G32" s="147"/>
      <c r="H32" s="147"/>
      <c r="I32" s="147"/>
      <c r="J32" s="147"/>
      <c r="K32" s="881"/>
      <c r="L32" s="881"/>
      <c r="M32" s="952"/>
      <c r="N32" s="952" t="s">
        <v>614</v>
      </c>
      <c r="O32" s="952" t="s">
        <v>614</v>
      </c>
      <c r="P32" s="952" t="s">
        <v>612</v>
      </c>
      <c r="Q32" s="952" t="s">
        <v>626</v>
      </c>
      <c r="R32" s="952" t="s">
        <v>623</v>
      </c>
      <c r="S32" s="952" t="s">
        <v>316</v>
      </c>
      <c r="T32" s="881"/>
      <c r="U32" s="881"/>
    </row>
    <row r="33" spans="13:19" ht="25" customHeight="1">
      <c r="M33" s="943"/>
      <c r="N33" s="943" t="s">
        <v>612</v>
      </c>
      <c r="O33" s="943" t="s">
        <v>269</v>
      </c>
      <c r="P33" s="943" t="s">
        <v>269</v>
      </c>
      <c r="Q33" s="943" t="s">
        <v>620</v>
      </c>
      <c r="R33" s="956" t="s">
        <v>627</v>
      </c>
      <c r="S33" s="956" t="s">
        <v>627</v>
      </c>
    </row>
    <row r="34" spans="13:19" ht="25" customHeight="1">
      <c r="N34" s="943" t="s">
        <v>626</v>
      </c>
      <c r="O34" s="956" t="s">
        <v>616</v>
      </c>
      <c r="P34" s="943" t="s">
        <v>625</v>
      </c>
      <c r="Q34" s="943" t="s">
        <v>621</v>
      </c>
    </row>
    <row r="35" spans="13:19" ht="25" customHeight="1">
      <c r="N35" s="943" t="s">
        <v>623</v>
      </c>
      <c r="O35" s="943" t="s">
        <v>617</v>
      </c>
      <c r="P35" s="943" t="s">
        <v>613</v>
      </c>
      <c r="Q35" s="943" t="s">
        <v>628</v>
      </c>
    </row>
    <row r="36" spans="13:19" ht="25" customHeight="1">
      <c r="N36" s="943" t="s">
        <v>316</v>
      </c>
      <c r="O36" s="943" t="s">
        <v>619</v>
      </c>
      <c r="P36" s="943" t="s">
        <v>615</v>
      </c>
      <c r="Q36" s="943" t="s">
        <v>629</v>
      </c>
    </row>
    <row r="37" spans="13:19" ht="25" customHeight="1">
      <c r="O37" s="943" t="s">
        <v>316</v>
      </c>
      <c r="P37" s="943" t="s">
        <v>606</v>
      </c>
      <c r="Q37" s="943" t="s">
        <v>630</v>
      </c>
    </row>
    <row r="38" spans="13:19" ht="25" customHeight="1">
      <c r="P38" s="943" t="s">
        <v>618</v>
      </c>
      <c r="Q38" s="943" t="s">
        <v>622</v>
      </c>
    </row>
    <row r="39" spans="13:19" ht="25" customHeight="1">
      <c r="P39" s="943" t="s">
        <v>316</v>
      </c>
      <c r="Q39" s="943" t="s">
        <v>316</v>
      </c>
    </row>
  </sheetData>
  <sheetProtection algorithmName="SHA-512" hashValue="3HxU6kvFApJJMeL7oQM+z6Hf+LvM2WZEB9LHSM/+ePXJDWNLCvFVMrj1ihKzMqDOz0tkSoQqlpZN2cHAb31MLQ==" saltValue="2bosTqY8XrtK/R4A/67KGQ==" spinCount="100000" sheet="1" formatCells="0" selectLockedCells="1"/>
  <mergeCells count="84">
    <mergeCell ref="G30:H30"/>
    <mergeCell ref="I30:J30"/>
    <mergeCell ref="F26:G26"/>
    <mergeCell ref="F27:G27"/>
    <mergeCell ref="F25:G25"/>
    <mergeCell ref="H25:I25"/>
    <mergeCell ref="H26:I26"/>
    <mergeCell ref="H27:I27"/>
    <mergeCell ref="A16:C16"/>
    <mergeCell ref="G28:H28"/>
    <mergeCell ref="B21:C22"/>
    <mergeCell ref="F21:G22"/>
    <mergeCell ref="H21:I22"/>
    <mergeCell ref="D17:E17"/>
    <mergeCell ref="D20:E20"/>
    <mergeCell ref="B17:C18"/>
    <mergeCell ref="F17:G18"/>
    <mergeCell ref="I28:J28"/>
    <mergeCell ref="A19:A20"/>
    <mergeCell ref="A21:A22"/>
    <mergeCell ref="B19:C20"/>
    <mergeCell ref="F19:G20"/>
    <mergeCell ref="H19:I20"/>
    <mergeCell ref="D19:E19"/>
    <mergeCell ref="A1:J1"/>
    <mergeCell ref="F8:H9"/>
    <mergeCell ref="F7:H7"/>
    <mergeCell ref="F6:H6"/>
    <mergeCell ref="F5:H5"/>
    <mergeCell ref="F4:H4"/>
    <mergeCell ref="A5:B5"/>
    <mergeCell ref="A7:B7"/>
    <mergeCell ref="C2:E2"/>
    <mergeCell ref="C4:E4"/>
    <mergeCell ref="F3:H3"/>
    <mergeCell ref="C3:E3"/>
    <mergeCell ref="C5:E5"/>
    <mergeCell ref="I4:J4"/>
    <mergeCell ref="I5:J5"/>
    <mergeCell ref="I7:J7"/>
    <mergeCell ref="B10:B11"/>
    <mergeCell ref="I10:I11"/>
    <mergeCell ref="F10:H11"/>
    <mergeCell ref="F2:H2"/>
    <mergeCell ref="C6:E6"/>
    <mergeCell ref="C7:E7"/>
    <mergeCell ref="A2:B2"/>
    <mergeCell ref="I2:J2"/>
    <mergeCell ref="A3:B3"/>
    <mergeCell ref="I3:J3"/>
    <mergeCell ref="A4:B4"/>
    <mergeCell ref="I6:J6"/>
    <mergeCell ref="A12:A13"/>
    <mergeCell ref="B12:B13"/>
    <mergeCell ref="C8:E9"/>
    <mergeCell ref="H17:I18"/>
    <mergeCell ref="H16:I16"/>
    <mergeCell ref="D16:E16"/>
    <mergeCell ref="F16:G16"/>
    <mergeCell ref="D18:E18"/>
    <mergeCell ref="C10:E11"/>
    <mergeCell ref="C12:E13"/>
    <mergeCell ref="F12:H13"/>
    <mergeCell ref="I12:I13"/>
    <mergeCell ref="A8:A9"/>
    <mergeCell ref="B8:B9"/>
    <mergeCell ref="I8:I9"/>
    <mergeCell ref="A10:A11"/>
    <mergeCell ref="J17:J18"/>
    <mergeCell ref="J19:J20"/>
    <mergeCell ref="J21:J22"/>
    <mergeCell ref="A25:A27"/>
    <mergeCell ref="A28:A30"/>
    <mergeCell ref="B28:D28"/>
    <mergeCell ref="B25:E25"/>
    <mergeCell ref="B26:E26"/>
    <mergeCell ref="B27:E27"/>
    <mergeCell ref="B29:D29"/>
    <mergeCell ref="A17:A18"/>
    <mergeCell ref="D21:E21"/>
    <mergeCell ref="D22:E22"/>
    <mergeCell ref="I29:J29"/>
    <mergeCell ref="G29:H29"/>
    <mergeCell ref="B30:D30"/>
  </mergeCells>
  <phoneticPr fontId="1"/>
  <conditionalFormatting sqref="H26:I27">
    <cfRule type="expression" dxfId="501" priority="3">
      <formula>$F26=$L$25</formula>
    </cfRule>
  </conditionalFormatting>
  <conditionalFormatting sqref="J9">
    <cfRule type="expression" dxfId="500" priority="1">
      <formula>$J$8=$L$11</formula>
    </cfRule>
  </conditionalFormatting>
  <conditionalFormatting sqref="J11">
    <cfRule type="expression" dxfId="499" priority="2">
      <formula>J10=$L$11</formula>
    </cfRule>
  </conditionalFormatting>
  <conditionalFormatting sqref="J13">
    <cfRule type="expression" dxfId="498" priority="7">
      <formula>$J$12=$L$11</formula>
    </cfRule>
  </conditionalFormatting>
  <conditionalFormatting sqref="J23:K24">
    <cfRule type="expression" dxfId="497" priority="10">
      <formula>J22=#REF!</formula>
    </cfRule>
  </conditionalFormatting>
  <dataValidations xWindow="642" yWindow="676" count="17">
    <dataValidation type="list" allowBlank="1" showInputMessage="1" showErrorMessage="1" sqref="K10 K8 K12">
      <formula1>$J$31:$J$35</formula1>
    </dataValidation>
    <dataValidation type="list" allowBlank="1" showInputMessage="1" showErrorMessage="1" sqref="K21 K19 K17">
      <formula1>$M$25:$M$26</formula1>
    </dataValidation>
    <dataValidation type="list" allowBlank="1" showInputMessage="1" showErrorMessage="1" sqref="D17:E17 D19:E19 D21:E21">
      <formula1>"選択してください,人的販売,販売促進活動,広告宣伝活動,広報"</formula1>
    </dataValidation>
    <dataValidation type="list" allowBlank="1" showInputMessage="1" showErrorMessage="1" sqref="D18:E18 D20:E20 D22:E24">
      <formula1>INDIRECT(D17)</formula1>
    </dataValidation>
    <dataValidation type="list" allowBlank="1" showInputMessage="1" showErrorMessage="1" sqref="K26:K27">
      <formula1>INDIRECT(J26)</formula1>
    </dataValidation>
    <dataValidation type="list" allowBlank="1" showInputMessage="1" showErrorMessage="1" sqref="E29:E30">
      <formula1>"選択してください,自己資金,借入,出資・増資,補助金,その他"</formula1>
    </dataValidation>
    <dataValidation type="list" allowBlank="1" showInputMessage="1" showErrorMessage="1" sqref="J26:J27">
      <formula1>INDIRECT(F26)</formula1>
    </dataValidation>
    <dataValidation type="list" allowBlank="1" showInputMessage="1" showErrorMessage="1" promptTitle="自社の優位性がある場合は、記載してください" sqref="J8 J10 J12">
      <formula1>$L$9:$L$11</formula1>
    </dataValidation>
    <dataValidation type="list" allowBlank="1" showInputMessage="1" showErrorMessage="1" sqref="F26:G27">
      <formula1>"選択してください,自社,既存の取引先,新たな取引先,取引はないが面識あり,全く新規の相手方"</formula1>
    </dataValidation>
    <dataValidation allowBlank="1" showInputMessage="1" showErrorMessage="1" promptTitle="ユーザーが想定している最低限の価格帯を記載してください" prompt="_x000a_記載例_x000a__x000a_〇〇〇円以上（以下）／㎡・個・式・・・_x000a_" sqref="B8:B9"/>
    <dataValidation allowBlank="1" showInputMessage="1" showErrorMessage="1" promptTitle="市場で最も一般的と思われる販売方法を記載してください" prompt="記載例_x000a__x000a_店頭での売り切り・従量制_x000a_WEB上での申し込み、サブスクリプション_x000a_代理店経由でのレンタル（〇ヵ月契約）" sqref="B10:B11"/>
    <dataValidation allowBlank="1" showInputMessage="1" showErrorMessage="1" promptTitle="ユーザーに対する一般的な納期を記載してください" prompt="_x000a_記載例_x000a__x000a_発注後、１ヵ月以内に発送_x000a_申し込み翌日にアカウントを付与" sqref="B12:B13"/>
    <dataValidation allowBlank="1" showInputMessage="1" showErrorMessage="1" promptTitle="自社の優位性がある場合は、その内容を簡潔に記載してください" prompt="_x000a_優位性が特にない場合は記載不要です" sqref="J9 J11 J13"/>
    <dataValidation allowBlank="1" showInputMessage="1" showErrorMessage="1" promptTitle="開発物を市場展開する際の価格を記載してください" prompt="_x000a_十分に実現可能な価格を記載してください" sqref="I8:I9"/>
    <dataValidation allowBlank="1" showInputMessage="1" showErrorMessage="1" promptTitle="開発物を市場展開する際の販売方法を記載してください" prompt="_x000a_十分に実現可能な販売方法を記載してください" sqref="I10:I11"/>
    <dataValidation allowBlank="1" showInputMessage="1" showErrorMessage="1" promptTitle="開発物を市場展開する際の納期を記載してください" prompt="_x000a_十分に実現可能な納期を記載してください" sqref="I12:I13"/>
    <dataValidation type="list" allowBlank="1" showInputMessage="1" showErrorMessage="1" promptTitle="選択した「調達種別」での具体的な調達方法を選択してください" prompt="_x000a_「調達種別」を選択しないと、_x000a__x000a_プルダウンが表示されませんのでご注意ください。" sqref="F29:F30">
      <formula1>INDIRECT(E29)</formula1>
    </dataValidation>
  </dataValidations>
  <printOptions horizontalCentered="1"/>
  <pageMargins left="0.59055118110236227" right="0.59055118110236227" top="0.39370078740157483" bottom="0.78740157480314965" header="0.19685039370078741" footer="0.19685039370078741"/>
  <pageSetup paperSize="9" scale="85" orientation="portrait" r:id="rId1"/>
  <headerFooter alignWithMargins="0">
    <oddFooter>&amp;C&amp;"+,太字"&amp;A</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theme="8"/>
    <pageSetUpPr fitToPage="1"/>
  </sheetPr>
  <dimension ref="A1:AM59"/>
  <sheetViews>
    <sheetView showGridLines="0" view="pageBreakPreview" zoomScale="80" zoomScaleNormal="100" zoomScaleSheetLayoutView="80" workbookViewId="0">
      <selection activeCell="C5" sqref="C5"/>
    </sheetView>
  </sheetViews>
  <sheetFormatPr defaultRowHeight="13" outlineLevelRow="1" outlineLevelCol="1"/>
  <cols>
    <col min="1" max="1" width="3.36328125" style="589" customWidth="1"/>
    <col min="2" max="2" width="6.36328125" style="589" customWidth="1"/>
    <col min="3" max="3" width="16.90625" style="589" customWidth="1"/>
    <col min="4" max="4" width="16" style="589" customWidth="1"/>
    <col min="5" max="24" width="3.08984375" style="589" customWidth="1"/>
    <col min="25" max="25" width="13.08984375" style="589" customWidth="1"/>
    <col min="26" max="26" width="2.7265625" style="589" customWidth="1"/>
    <col min="27" max="28" width="9.36328125" style="589" hidden="1" customWidth="1" outlineLevel="1"/>
    <col min="29" max="29" width="9.36328125" style="589" customWidth="1" collapsed="1"/>
    <col min="30" max="31" width="9.36328125" style="589" customWidth="1"/>
    <col min="32" max="16384" width="8.7265625" style="589"/>
  </cols>
  <sheetData>
    <row r="1" spans="1:27" s="747" customFormat="1" ht="30" customHeight="1">
      <c r="A1" s="221" t="s">
        <v>332</v>
      </c>
      <c r="B1" s="221"/>
      <c r="C1" s="221"/>
      <c r="D1" s="221"/>
      <c r="E1" s="221"/>
      <c r="F1" s="221"/>
      <c r="G1" s="221"/>
      <c r="H1" s="221"/>
      <c r="I1" s="221"/>
      <c r="J1" s="221"/>
      <c r="K1" s="221"/>
      <c r="L1" s="221"/>
      <c r="M1" s="221"/>
      <c r="N1" s="221"/>
      <c r="O1" s="221"/>
      <c r="P1" s="221"/>
      <c r="Q1" s="221"/>
      <c r="R1" s="221"/>
      <c r="S1" s="221"/>
      <c r="T1" s="221"/>
      <c r="U1" s="221"/>
      <c r="V1" s="221"/>
      <c r="W1" s="221"/>
      <c r="X1" s="221"/>
      <c r="Y1" s="221"/>
    </row>
    <row r="2" spans="1:27" s="955" customFormat="1" ht="22.5" customHeight="1">
      <c r="A2" s="222" t="s">
        <v>687</v>
      </c>
      <c r="B2" s="222"/>
      <c r="C2" s="222"/>
      <c r="D2" s="222"/>
      <c r="E2" s="222"/>
      <c r="F2" s="222"/>
      <c r="G2" s="222"/>
      <c r="H2" s="222"/>
      <c r="I2" s="222"/>
      <c r="J2" s="222"/>
      <c r="K2" s="222"/>
      <c r="L2" s="222"/>
      <c r="M2" s="222"/>
      <c r="N2" s="222"/>
      <c r="O2" s="222"/>
      <c r="P2" s="222"/>
      <c r="Q2" s="28"/>
      <c r="R2" s="28"/>
      <c r="S2" s="28"/>
      <c r="T2" s="28"/>
      <c r="U2" s="28"/>
      <c r="V2" s="28"/>
      <c r="W2" s="28"/>
      <c r="X2" s="28"/>
      <c r="Y2" s="28"/>
    </row>
    <row r="3" spans="1:27" s="747" customFormat="1" ht="23.25" customHeight="1" thickBot="1">
      <c r="A3" s="1749" t="s">
        <v>1079</v>
      </c>
      <c r="B3" s="1749"/>
      <c r="C3" s="1749"/>
      <c r="D3" s="1749"/>
      <c r="E3" s="1749"/>
      <c r="F3" s="1749"/>
      <c r="G3" s="1749"/>
      <c r="H3" s="1749"/>
      <c r="I3" s="1749"/>
      <c r="J3" s="1749"/>
      <c r="K3" s="1749"/>
      <c r="L3" s="1749"/>
      <c r="M3" s="1749"/>
      <c r="N3" s="1749"/>
      <c r="O3" s="1749"/>
      <c r="P3" s="1749"/>
      <c r="Q3" s="1749"/>
      <c r="R3" s="1749"/>
      <c r="S3" s="1749"/>
      <c r="T3" s="1749"/>
      <c r="U3" s="1749"/>
      <c r="V3" s="1749"/>
      <c r="W3" s="1749"/>
      <c r="X3" s="1749"/>
      <c r="Y3" s="1749"/>
      <c r="Z3" s="747" t="s">
        <v>689</v>
      </c>
    </row>
    <row r="4" spans="1:27" s="747" customFormat="1" ht="23.15" customHeight="1" thickBot="1">
      <c r="A4" s="1744" t="s">
        <v>692</v>
      </c>
      <c r="B4" s="1745"/>
      <c r="C4" s="639" t="s">
        <v>7</v>
      </c>
      <c r="D4" s="1746" t="s">
        <v>693</v>
      </c>
      <c r="E4" s="1747"/>
      <c r="F4" s="1747"/>
      <c r="G4" s="1747"/>
      <c r="H4" s="1748"/>
      <c r="I4" s="1746" t="s">
        <v>694</v>
      </c>
      <c r="J4" s="1747"/>
      <c r="K4" s="1747"/>
      <c r="L4" s="1747"/>
      <c r="M4" s="1747"/>
      <c r="N4" s="1747"/>
      <c r="O4" s="1747"/>
      <c r="P4" s="1747"/>
      <c r="Q4" s="1748"/>
      <c r="R4" s="1746" t="s">
        <v>10</v>
      </c>
      <c r="S4" s="1747"/>
      <c r="T4" s="1747"/>
      <c r="U4" s="1747"/>
      <c r="V4" s="1747"/>
      <c r="W4" s="1748"/>
      <c r="X4" s="1750" t="s">
        <v>671</v>
      </c>
      <c r="Y4" s="1750"/>
    </row>
    <row r="5" spans="1:27" s="747" customFormat="1" ht="23.15" customHeight="1">
      <c r="A5" s="1752">
        <v>3</v>
      </c>
      <c r="B5" s="1753"/>
      <c r="C5" s="986"/>
      <c r="D5" s="1758">
        <f ca="1">IF(ROW()-ROW(D4)=1,
     DATE(2026,3,1),
     IF(C5&gt;A5,
        "―",
        IF(OR(INDIRECT(ADDRESS(ROW()-1,COLUMN()+5))="",
                INDIRECT(ADDRESS(ROW()-1,COLUMN()+5))+1&gt;=DATE(2027,3,1)),
           "エラー",
           INDIRECT(ADDRESS(ROW()-1,COLUMN()+5))+1)))</f>
        <v>46082</v>
      </c>
      <c r="E5" s="1759"/>
      <c r="F5" s="1759"/>
      <c r="G5" s="1759"/>
      <c r="H5" s="1760"/>
      <c r="I5" s="1761"/>
      <c r="J5" s="1762"/>
      <c r="K5" s="1762"/>
      <c r="L5" s="1762"/>
      <c r="M5" s="1762"/>
      <c r="N5" s="1762"/>
      <c r="O5" s="1762"/>
      <c r="P5" s="1762"/>
      <c r="Q5" s="1763"/>
      <c r="R5" s="1764" t="str">
        <f ca="1">IF(OR(D5="―",I5=""),
     "―",
     IF(OR(D5&gt;I5,I5&gt;=DATE(2029,3,1)),
                      "エラー",
                      IF(QUOTIENT(I5-D5+1,365)&lt;1,
                         QUOTIENT(I5-D5,30)&amp;"ヶ月",
                         IF(MOD(I5-D5+1,365)&lt;30,
                            QUOTIENT(I5-D5+1,365)&amp;"年",
                            QUOTIENT(I5-D5+1,365)&amp;"年"&amp;QUOTIENT(I5-D5+1,30)-12*QUOTIENT(I5-D5+1,365)&amp;"ヶ月"))))</f>
        <v>―</v>
      </c>
      <c r="S5" s="1765"/>
      <c r="T5" s="1765"/>
      <c r="U5" s="1765"/>
      <c r="V5" s="1765"/>
      <c r="W5" s="1766"/>
      <c r="X5" s="1767" t="s">
        <v>1007</v>
      </c>
      <c r="Y5" s="1768"/>
    </row>
    <row r="6" spans="1:27" s="747" customFormat="1" ht="23.15" customHeight="1">
      <c r="A6" s="1754"/>
      <c r="B6" s="1755"/>
      <c r="C6" s="987"/>
      <c r="D6" s="1769" t="str">
        <f ca="1">IF(ROW()-ROW(D4)=1,
     DATE(2026,3,1),
     IF(C6&gt;A5,
        "―",
        IF(OR(INDIRECT(ADDRESS(ROW()-1,COLUMN()+5))="",
                INDIRECT(ADDRESS(ROW()-1,COLUMN()+5))+1&gt;=DATE(2029,3,1)),
           "エラー",
           INDIRECT(ADDRESS(ROW()-1,COLUMN()+5))+1)))</f>
        <v>エラー</v>
      </c>
      <c r="E6" s="1770"/>
      <c r="F6" s="1770"/>
      <c r="G6" s="1770"/>
      <c r="H6" s="1771"/>
      <c r="I6" s="1761"/>
      <c r="J6" s="1762"/>
      <c r="K6" s="1762"/>
      <c r="L6" s="1762"/>
      <c r="M6" s="1762"/>
      <c r="N6" s="1762"/>
      <c r="O6" s="1762"/>
      <c r="P6" s="1762"/>
      <c r="Q6" s="1763"/>
      <c r="R6" s="1764" t="str">
        <f ca="1">IF(OR(D6="―",I6=""),
     "―",
     IF(OR(D6&gt;I6,I6&gt;=DATE(2029,3,1)),
                      "エラー",
                      IF(QUOTIENT(I6-D6+1,365)&lt;1,
                         QUOTIENT(I6-D6,30)&amp;"ヶ月",
                         IF(MOD(I6-D6+1,365)&lt;30,
                            QUOTIENT(I6-D6+1,365)&amp;"年",
                            QUOTIENT(I6-D6+1,365)&amp;"年"&amp;QUOTIENT(I6-D6+1,30)-12*QUOTIENT(I6-D6+1,365)&amp;"ヶ月"))))</f>
        <v>―</v>
      </c>
      <c r="S6" s="1765"/>
      <c r="T6" s="1765"/>
      <c r="U6" s="1765"/>
      <c r="V6" s="1765"/>
      <c r="W6" s="1766"/>
      <c r="X6" s="1768"/>
      <c r="Y6" s="1768"/>
    </row>
    <row r="7" spans="1:27" s="747" customFormat="1" ht="23.15" customHeight="1" thickBot="1">
      <c r="A7" s="1756"/>
      <c r="B7" s="1757"/>
      <c r="C7" s="987"/>
      <c r="D7" s="1769" t="str">
        <f ca="1">IF(ROW()-ROW(D4)=1,
     DATE(2026,3,1),
     IF(C7&gt;A5,
        "―",
        IF(OR(INDIRECT(ADDRESS(ROW()-1,COLUMN()+5))="",
                INDIRECT(ADDRESS(ROW()-1,COLUMN()+5))+1&gt;=DATE(2029,3,1)),
           "エラー",
           INDIRECT(ADDRESS(ROW()-1,COLUMN()+5))+1)))</f>
        <v>エラー</v>
      </c>
      <c r="E7" s="1770"/>
      <c r="F7" s="1770"/>
      <c r="G7" s="1770"/>
      <c r="H7" s="1771"/>
      <c r="I7" s="1761"/>
      <c r="J7" s="1762"/>
      <c r="K7" s="1762"/>
      <c r="L7" s="1762"/>
      <c r="M7" s="1762"/>
      <c r="N7" s="1762"/>
      <c r="O7" s="1762"/>
      <c r="P7" s="1762"/>
      <c r="Q7" s="1763"/>
      <c r="R7" s="1764" t="str">
        <f ca="1">IF(OR(D7="―",I7=""),
     "―",
     IF(OR(D7&gt;I7,I7&gt;=DATE(2029,3,1)),
                      "エラー",
                      IF(QUOTIENT(I7-D7+1,365)&lt;1,
                         QUOTIENT(I7-D7,30)&amp;"ヶ月",
                         IF(MOD(I7-D7+1,365)&lt;30,
                            QUOTIENT(I7-D7+1,365)&amp;"年",
                            QUOTIENT(I7-D7+1,365)&amp;"年"&amp;QUOTIENT(I7-D7+1,30)-12*QUOTIENT(I7-D7+1,365)&amp;"ヶ月"))))</f>
        <v>―</v>
      </c>
      <c r="S7" s="1765"/>
      <c r="T7" s="1765"/>
      <c r="U7" s="1765"/>
      <c r="V7" s="1765"/>
      <c r="W7" s="1766"/>
      <c r="X7" s="1768"/>
      <c r="Y7" s="1768"/>
    </row>
    <row r="8" spans="1:27" s="955" customFormat="1" ht="11.25" customHeight="1">
      <c r="A8" s="1772"/>
      <c r="B8" s="1772"/>
      <c r="C8" s="1772"/>
      <c r="D8" s="1772"/>
      <c r="E8" s="1772"/>
      <c r="F8" s="1772"/>
      <c r="G8" s="1772"/>
      <c r="H8" s="1772"/>
      <c r="I8" s="1772"/>
      <c r="J8" s="1772"/>
      <c r="K8" s="1772"/>
      <c r="L8" s="1772"/>
      <c r="M8" s="1772"/>
      <c r="N8" s="1772"/>
      <c r="O8" s="1772"/>
      <c r="P8" s="1772"/>
      <c r="Q8" s="1772"/>
      <c r="R8" s="1772"/>
      <c r="S8" s="1772"/>
      <c r="T8" s="1772"/>
      <c r="U8" s="1772"/>
      <c r="V8" s="1772"/>
      <c r="W8" s="1772"/>
      <c r="X8" s="1772"/>
      <c r="Y8" s="1772"/>
    </row>
    <row r="9" spans="1:27" s="955" customFormat="1" ht="21" customHeight="1">
      <c r="A9" s="255" t="s">
        <v>691</v>
      </c>
      <c r="B9" s="255"/>
      <c r="C9" s="255"/>
      <c r="D9" s="255"/>
      <c r="E9" s="254"/>
      <c r="F9" s="254"/>
      <c r="G9" s="254"/>
      <c r="H9" s="254"/>
      <c r="I9" s="254"/>
      <c r="J9" s="254"/>
      <c r="K9" s="254"/>
      <c r="L9" s="254"/>
      <c r="M9" s="254"/>
      <c r="N9" s="254"/>
      <c r="O9" s="254"/>
      <c r="P9" s="254"/>
      <c r="Q9" s="28"/>
      <c r="R9" s="28"/>
      <c r="S9" s="28"/>
      <c r="T9" s="28"/>
      <c r="U9" s="28"/>
      <c r="V9" s="28"/>
      <c r="W9" s="28"/>
      <c r="X9" s="28"/>
      <c r="Y9" s="28"/>
    </row>
    <row r="10" spans="1:27" s="955" customFormat="1" ht="44.25" customHeight="1">
      <c r="A10" s="1751" t="s">
        <v>1074</v>
      </c>
      <c r="B10" s="1751"/>
      <c r="C10" s="1751"/>
      <c r="D10" s="1751"/>
      <c r="E10" s="1751"/>
      <c r="F10" s="1751"/>
      <c r="G10" s="1751"/>
      <c r="H10" s="1751"/>
      <c r="I10" s="1751"/>
      <c r="J10" s="1751"/>
      <c r="K10" s="1751"/>
      <c r="L10" s="1751"/>
      <c r="M10" s="1751"/>
      <c r="N10" s="1751"/>
      <c r="O10" s="1751"/>
      <c r="P10" s="1751"/>
      <c r="Q10" s="1751"/>
      <c r="R10" s="1751"/>
      <c r="S10" s="1751"/>
      <c r="T10" s="1751"/>
      <c r="U10" s="1751"/>
      <c r="V10" s="1751"/>
      <c r="W10" s="1751"/>
      <c r="X10" s="1751"/>
      <c r="Y10" s="1751"/>
    </row>
    <row r="11" spans="1:27" s="955" customFormat="1" ht="21.75" customHeight="1">
      <c r="A11" s="1750" t="s">
        <v>79</v>
      </c>
      <c r="B11" s="1799" t="s">
        <v>862</v>
      </c>
      <c r="C11" s="1730" t="s">
        <v>861</v>
      </c>
      <c r="D11" s="1730" t="s">
        <v>860</v>
      </c>
      <c r="E11" s="1735" t="s">
        <v>859</v>
      </c>
      <c r="F11" s="1736"/>
      <c r="G11" s="1736"/>
      <c r="H11" s="1736"/>
      <c r="I11" s="1736"/>
      <c r="J11" s="1736"/>
      <c r="K11" s="1736"/>
      <c r="L11" s="1736"/>
      <c r="M11" s="1736"/>
      <c r="N11" s="1736"/>
      <c r="O11" s="1736"/>
      <c r="P11" s="1736"/>
      <c r="Q11" s="1736"/>
      <c r="R11" s="1736"/>
      <c r="S11" s="1736"/>
      <c r="T11" s="1736"/>
      <c r="U11" s="1736"/>
      <c r="V11" s="1736"/>
      <c r="W11" s="1736"/>
      <c r="X11" s="1737"/>
      <c r="Y11" s="1728" t="s">
        <v>858</v>
      </c>
    </row>
    <row r="12" spans="1:27" ht="21" customHeight="1">
      <c r="A12" s="1750"/>
      <c r="B12" s="1800"/>
      <c r="C12" s="1731"/>
      <c r="D12" s="1731"/>
      <c r="E12" s="1802" t="s">
        <v>668</v>
      </c>
      <c r="F12" s="1803"/>
      <c r="G12" s="1803"/>
      <c r="H12" s="1804"/>
      <c r="I12" s="1732" t="s">
        <v>690</v>
      </c>
      <c r="J12" s="1733"/>
      <c r="K12" s="1733"/>
      <c r="L12" s="1733"/>
      <c r="M12" s="1733"/>
      <c r="N12" s="1733"/>
      <c r="O12" s="1733"/>
      <c r="P12" s="1733"/>
      <c r="Q12" s="1733"/>
      <c r="R12" s="1733"/>
      <c r="S12" s="1733"/>
      <c r="T12" s="1734"/>
      <c r="U12" s="1805" t="s">
        <v>669</v>
      </c>
      <c r="V12" s="1806"/>
      <c r="W12" s="1806"/>
      <c r="X12" s="1807"/>
      <c r="Y12" s="1729"/>
    </row>
    <row r="13" spans="1:27" ht="21.75" customHeight="1">
      <c r="A13" s="1750"/>
      <c r="B13" s="1800"/>
      <c r="C13" s="1725" t="s">
        <v>1012</v>
      </c>
      <c r="D13" s="1725" t="s">
        <v>1011</v>
      </c>
      <c r="E13" s="1808" t="s">
        <v>1013</v>
      </c>
      <c r="F13" s="1809"/>
      <c r="G13" s="1809"/>
      <c r="H13" s="1810"/>
      <c r="I13" s="431" t="str">
        <f>IF(A47="",
     "-",
     IF(AB56&lt;=J47,
         1,
         IF(AND(AB54&lt;=J47, J47&lt;AB56, A47=1),
            1,
            IF(AND(AB54&lt;=J47, J47&lt;AB56, A47&gt;=1),
               AA17,
               IF(AND(J47&lt;AB54, AB56&lt;=J48, A47&gt;=2),
                  2,
                  IF(AND(AB54&lt;=J48, J48&lt;AB56, A47=2),
                     2,
                     IF(AND(AB54&lt;=J48, J48&lt;AB56, A47&gt;=2),
                        AA18,
                        IF(AND(J48&lt;AB54, AB56&lt;=J49, A47=3),
                           3,
                           IF(AND(AB54&lt;=J49, J49&lt;=AB56, A47=3),
                              3,
                              "-")))))))))</f>
        <v>-</v>
      </c>
      <c r="J13" s="430" t="str">
        <f>IF(A47="",
     "-",
     IF(AC56&lt;=J47,
         1,
         IF(AND(AC54&lt;=J47, J47&lt;AC56, A47=1),
            1,
            IF(AND(AC54&lt;=J47, J47&lt;AC56, A47&gt;=1),
               AA17,
               IF(AND(J47&lt;AC54, AC56&lt;=$J$48, A47&gt;=2),
                  2,
                  IF(AND(AC54&lt;=J48, J48&lt;AC56, A47=2),
                     2,
                     IF(AND(AC54&lt;=J48, J48&lt;AC56, A47&gt;=2),
                        AA18,
                        IF(AND(J48&lt;AC54, AC56&lt;=J49, A47=3),
                           3,
                           IF(AND(AC54&lt;=J49, J49&lt;=AC56, A47=3),
                              3,
                              "-")))))))))</f>
        <v>-</v>
      </c>
      <c r="K13" s="430" t="str">
        <f>IF(A47="",
     "-",
     IF(AD56&lt;=J47,
         1,
         IF(AND(AD54&lt;=J47, J47&lt;AD56, A47=1),
            1,
            IF(AND(AD54&lt;=J47, J47&lt;AD56, A47&gt;=1),
               AA17,
               IF(AND(J47&lt;AD54, AD56&lt;=J48, A47&gt;=2),
                  2,
                  IF(AND(AD54&lt;=J48, J48&lt;AD56, A47=2),
                     2,
                     IF(AND(AD54&lt;=J48, J48&lt;AD56, A47&gt;=2),
                        AA18,
                        IF(AND(J48&lt;AD54, AD56&lt;=J49, A47=3),
                           3,
                           IF(AND(AD54&lt;=J49, J49&lt;=AD56, A47=3),
                              3,
                              "-")))))))))</f>
        <v>-</v>
      </c>
      <c r="L13" s="432" t="str">
        <f>IF(A47="",
     "-",
     IF(AE56&lt;=J47,
         1,
         IF(AND(AE54&lt;=J47, J47&lt;AE56, A47=1),
            1,
            IF(AND(AE54&lt;=J47, J47&lt;AE56, A47&gt;=1),
               AA17,
               IF(AND(J47&lt;AE54, AE56&lt;=J48, A47&gt;=2),
                  2,
                  IF(AND(AE54&lt;=J48, J48&lt;AE56, A47=2),
                     2,
                     IF(AND(AE54&lt;=J48, J48&lt;AE56, A47&gt;=2),
                        AA18,
                        IF(AND(J48&lt;AE54, AE56&lt;=J49, A47=3),
                           3,
                           IF(AND(AE54&lt;=J49, J49&lt;=AE56, A47=3),
                              3,
                              "-")))))))))</f>
        <v>-</v>
      </c>
      <c r="M13" s="431" t="str">
        <f>IF(A47="",
     "-",
     IF(AF56&lt;=J47,
         1,
         IF(AND(AF54&lt;=J47, J47&lt;AF56, A47=1),
            1,
            IF(AND(AF54&lt;=J47, J47&lt;AF56, A47&gt;=1),
               AA17,
               IF(AND(J47&lt;AF54, AF56&lt;=J48, A47&gt;=2),
                  2,
                  IF(AND(AF54&lt;=J48, J48&lt;AF56, A47=2),
                     2,
                     IF(AND(AF54&lt;=J48, J48&lt;AF56, A47&gt;=2),
                        AA18,
                        IF(AND(J48&lt;AF54, AF56&lt;=J49, A47=3),
                           3,
                           IF(AND(AF54&lt;=J49, $J$49&lt;=AF56, A47=3),
                              3,
                              "-")))))))))</f>
        <v>-</v>
      </c>
      <c r="N13" s="430" t="str">
        <f>IF(A47="",
     "-",
     IF(AG56&lt;=J47,
         1,
         IF(AND(AG54&lt;=J47, J47&lt;AG56, A47=1),
            1,
            IF(AND(AG54&lt;=J47, J47&lt;AG56, A47&gt;=1),
               AA17,
               IF(AND(J47&lt;AG54, AG56&lt;=J48, A47&gt;=2),
                  2,
                  IF(AND(AG54&lt;=J48, J48&lt;AG56, A47=2),
                     2,
                     IF(AND(AG54&lt;=J48, J48&lt;AG56, A47&gt;=2),
                        AA18,
                        IF(AND(J48&lt;AG54, AG56&lt;=J49, A47=3),
                           3,
                           IF(AND(AG54&lt;=J49, J49&lt;=AG56, A47=3),
                              3,
                              "-")))))))))</f>
        <v>-</v>
      </c>
      <c r="O13" s="430" t="str">
        <f>IF(A47="",
     "-",
     IF(AH56&lt;=J47,
         1,
         IF(AND(AH54&lt;=J47, J47&lt;AH56, A47=1),
            1,
            IF(AND(AH54&lt;=J47, J47&lt;AH56, A47&gt;=1),
               AA17,
               IF(AND(J47&lt;AH54, AH56&lt;=J48, A47&gt;=2),
                  2,
                  IF(AND(AH54&lt;=J48, J48&lt;AH56, A47=2),
                     2,
                     IF(AND(AH54&lt;=J48, J48&lt;AH56, A47&gt;=2),
                        AA18,
                        IF(AND(J48&lt;AH54, AH56&lt;=J49, A47=3),
                           3,
                           IF(AND(AH54&lt;=J49, J49&lt;=AH56, A47=3),
                              3,
                              "-")))))))))</f>
        <v>-</v>
      </c>
      <c r="P13" s="432" t="str">
        <f>IF(A47="",
     "-",
     IF(AI56&lt;=J47,
         1,
         IF(AND(AI54&lt;=J47, J47&lt;AI56, A47=1),
            1,
            IF(AND(AI54&lt;=J47, J47&lt;AI56, A47&gt;=1),
               AA17,
               IF(AND(J47&lt;AI54, AI56&lt;=J48, A47&gt;=2),
                  2,
                  IF(AND(AI54&lt;=J48, J48&lt;AI56, A47=2),
                     2,
                     IF(AND(AI54&lt;=J48, J48&lt;AI56, A47&gt;=2),
                        AA18,
                        IF(AND(J48&lt;AI54, AI56&lt;=J49, A47=3),
                           3,
                           IF(AND(AI54&lt;=J49, J49&lt;=AI56, A47=3),
                              3,
                              "-")))))))))</f>
        <v>-</v>
      </c>
      <c r="Q13" s="431" t="str">
        <f>IF(A47="",
     "-",
     IF(AJ56&lt;=J47,
         1,
         IF(AND(AJ54&lt;=J47, J47&lt;AJ56, A47=1),
            1,
            IF(AND(AJ54&lt;=J47, J47&lt;AJ56, A47&gt;=1),
               AA17,
               IF(AND(J47&lt;AJ54, AJ56&lt;=J48, A47&gt;=2),
                  2,
                  IF(AND(AJ54&lt;=J48, J48&lt;AJ56, A47=2),
                     2,
                     IF(AND(AJ54&lt;=J48, J48&lt;AJ56, A47&gt;=2),
                        AA18,
                        IF(AND(J48&lt;AJ54, AJ56&lt;=J49, A47=3),
                           3,
                           IF(AND(AJ54&lt;=J49, J49&lt;=AJ56, A47=3),
                              3,
                              "-")))))))))</f>
        <v>-</v>
      </c>
      <c r="R13" s="430" t="str">
        <f>IF(A47="",
     "-",
     IF(AK56&lt;=J47,
         1,
         IF(AND(AK54&lt;=J47, J47&lt;AK56, A47=1),
            1,
            IF(AND(AK54&lt;=J47, J47&lt;AK56, A47&gt;=1),
               AA17,
               IF(AND(J47&lt;AK54, AK56&lt;=J48, A47&gt;=2),
                  2,
                  IF(AND(AK54&lt;=J48, J48&lt;AK56, A47=2),
                     2,
                     IF(AND(AK54&lt;=J48, J48&lt;AK56, A47&gt;=2),
                        AA18,
                        IF(AND(J48&lt;AK54, AK56&lt;=J49, A47=3),
                           3,
                           IF(AND(AK54&lt;=J49, J49&lt;=AK56, A47=3),
                              3,
                              "-")))))))))</f>
        <v>-</v>
      </c>
      <c r="S13" s="430" t="str">
        <f>IF($A$47="",
     "-",
     IF(AL56&lt;=$J$47,
         1,
         IF(AND(AL54&lt;=$J$47, $J$47&lt;AL56, $A$47=1),
            1,
            IF(AND(AL54&lt;=$J$47, $J$47&lt;AL56, $A$47&gt;=1),
               AA17,
               IF(AND($J$47&lt;AL54, AL56&lt;=$J$48, $A$47&gt;=2),
                  2,
                  IF(AND(AL54&lt;=$J$48, $J$48&lt;AL56, $A$47=2),
                     2,
                     IF(AND(AL54&lt;=$J$48, $J$48&lt;AL56, $A$47&gt;=2),
                        AA18,
                        IF(AND($J$48&lt;AL54, AL56&lt;=$J$49, $A$47=3),
                           3,
                           IF(AND(AL54&lt;=$J$49, $J$49&lt;=AL56, $A$47=3),
                              3,
                              "-")))))))))</f>
        <v>-</v>
      </c>
      <c r="T13" s="432" t="str">
        <f>IF($A$47="",
     "-",
     IF(AM56&lt;=$J$47,
         1,
         IF(AND(AM54&lt;=$J$47, $J$47&lt;AM56, $A$47=1),
            1,
            IF(AND(AM54&lt;=$J$47, $J$47&lt;AM56, $A$47&gt;=1),
               AA17,
               IF(AND($J$47&lt;AM54, AM56&lt;=$J$48, $A$47&gt;=2),
                  2,
                  IF(AND(AM54&lt;=$J$48, $J$48&lt;AM56, $A$47=2),
                     2,
                     IF(AND(AM54&lt;=$J$48, $J$48&lt;AM56, $A$47&gt;=2),
                        AA18,
                        IF(AND($J$48&lt;AM54, AM56&lt;=$J$49, $A$47=3),
                           3,
                           IF(AND(AM54&lt;=$J$49, $J$49&lt;=AM56, $A$47=3),
                              3,
                              "-")))))))))</f>
        <v>-</v>
      </c>
      <c r="U13" s="1808" t="s">
        <v>1014</v>
      </c>
      <c r="V13" s="1809"/>
      <c r="W13" s="1809"/>
      <c r="X13" s="1810"/>
      <c r="Y13" s="1725" t="s">
        <v>857</v>
      </c>
    </row>
    <row r="14" spans="1:27" ht="18" customHeight="1">
      <c r="A14" s="1750"/>
      <c r="B14" s="1800"/>
      <c r="C14" s="1726"/>
      <c r="D14" s="1726"/>
      <c r="E14" s="1738" t="s">
        <v>1132</v>
      </c>
      <c r="F14" s="1739"/>
      <c r="G14" s="1739"/>
      <c r="H14" s="1740"/>
      <c r="I14" s="1741" t="s">
        <v>1133</v>
      </c>
      <c r="J14" s="1742"/>
      <c r="K14" s="1742"/>
      <c r="L14" s="1743"/>
      <c r="M14" s="1741" t="s">
        <v>1134</v>
      </c>
      <c r="N14" s="1742"/>
      <c r="O14" s="1742"/>
      <c r="P14" s="1743"/>
      <c r="Q14" s="1741" t="s">
        <v>1135</v>
      </c>
      <c r="R14" s="1742"/>
      <c r="S14" s="1742"/>
      <c r="T14" s="1743"/>
      <c r="U14" s="1738"/>
      <c r="V14" s="1739"/>
      <c r="W14" s="1739"/>
      <c r="X14" s="1740"/>
      <c r="Y14" s="1726"/>
      <c r="AA14" s="589" t="s">
        <v>831</v>
      </c>
    </row>
    <row r="15" spans="1:27" ht="15" customHeight="1">
      <c r="A15" s="1750"/>
      <c r="B15" s="1800"/>
      <c r="C15" s="1726"/>
      <c r="D15" s="1726"/>
      <c r="E15" s="248">
        <v>3</v>
      </c>
      <c r="F15" s="249">
        <v>6</v>
      </c>
      <c r="G15" s="249">
        <v>9</v>
      </c>
      <c r="H15" s="250">
        <v>12</v>
      </c>
      <c r="I15" s="231">
        <v>3</v>
      </c>
      <c r="J15" s="232">
        <v>6</v>
      </c>
      <c r="K15" s="232">
        <v>9</v>
      </c>
      <c r="L15" s="233">
        <v>12</v>
      </c>
      <c r="M15" s="231">
        <v>3</v>
      </c>
      <c r="N15" s="232">
        <v>6</v>
      </c>
      <c r="O15" s="232">
        <v>9</v>
      </c>
      <c r="P15" s="233">
        <v>12</v>
      </c>
      <c r="Q15" s="231">
        <v>3</v>
      </c>
      <c r="R15" s="232">
        <v>6</v>
      </c>
      <c r="S15" s="232">
        <v>9</v>
      </c>
      <c r="T15" s="233">
        <v>12</v>
      </c>
      <c r="U15" s="248"/>
      <c r="V15" s="249"/>
      <c r="W15" s="249"/>
      <c r="X15" s="250"/>
      <c r="Y15" s="1726"/>
    </row>
    <row r="16" spans="1:27" ht="6.75" customHeight="1">
      <c r="A16" s="1750"/>
      <c r="B16" s="1800"/>
      <c r="C16" s="1726"/>
      <c r="D16" s="1726"/>
      <c r="E16" s="251" t="s">
        <v>854</v>
      </c>
      <c r="F16" s="252" t="s">
        <v>854</v>
      </c>
      <c r="G16" s="252" t="s">
        <v>854</v>
      </c>
      <c r="H16" s="253" t="s">
        <v>854</v>
      </c>
      <c r="I16" s="234" t="s">
        <v>46</v>
      </c>
      <c r="J16" s="235" t="s">
        <v>46</v>
      </c>
      <c r="K16" s="235" t="s">
        <v>46</v>
      </c>
      <c r="L16" s="236" t="s">
        <v>46</v>
      </c>
      <c r="M16" s="234" t="s">
        <v>46</v>
      </c>
      <c r="N16" s="235" t="s">
        <v>46</v>
      </c>
      <c r="O16" s="235" t="s">
        <v>46</v>
      </c>
      <c r="P16" s="236" t="s">
        <v>46</v>
      </c>
      <c r="Q16" s="234" t="s">
        <v>46</v>
      </c>
      <c r="R16" s="235" t="s">
        <v>46</v>
      </c>
      <c r="S16" s="235" t="s">
        <v>46</v>
      </c>
      <c r="T16" s="236" t="s">
        <v>46</v>
      </c>
      <c r="U16" s="251" t="s">
        <v>854</v>
      </c>
      <c r="V16" s="252" t="s">
        <v>854</v>
      </c>
      <c r="W16" s="252" t="s">
        <v>854</v>
      </c>
      <c r="X16" s="253" t="s">
        <v>854</v>
      </c>
      <c r="Y16" s="1726"/>
    </row>
    <row r="17" spans="1:27" ht="15" customHeight="1" thickBot="1">
      <c r="A17" s="1797"/>
      <c r="B17" s="1801"/>
      <c r="C17" s="1727"/>
      <c r="D17" s="1727"/>
      <c r="E17" s="640">
        <v>5</v>
      </c>
      <c r="F17" s="641">
        <v>8</v>
      </c>
      <c r="G17" s="641">
        <v>11</v>
      </c>
      <c r="H17" s="642">
        <v>2</v>
      </c>
      <c r="I17" s="643">
        <v>5</v>
      </c>
      <c r="J17" s="644">
        <v>8</v>
      </c>
      <c r="K17" s="644">
        <v>11</v>
      </c>
      <c r="L17" s="645">
        <v>2</v>
      </c>
      <c r="M17" s="643">
        <v>5</v>
      </c>
      <c r="N17" s="644">
        <v>8</v>
      </c>
      <c r="O17" s="644">
        <v>11</v>
      </c>
      <c r="P17" s="645">
        <v>2</v>
      </c>
      <c r="Q17" s="643">
        <v>5</v>
      </c>
      <c r="R17" s="644">
        <v>8</v>
      </c>
      <c r="S17" s="644">
        <v>11</v>
      </c>
      <c r="T17" s="645">
        <v>2</v>
      </c>
      <c r="U17" s="640"/>
      <c r="V17" s="641"/>
      <c r="W17" s="641"/>
      <c r="X17" s="642"/>
      <c r="Y17" s="1727"/>
      <c r="AA17" s="968" t="s">
        <v>855</v>
      </c>
    </row>
    <row r="18" spans="1:27" ht="28" customHeight="1">
      <c r="A18" s="988">
        <f>ROW()-ROW($A$17)</f>
        <v>1</v>
      </c>
      <c r="B18" s="256"/>
      <c r="C18" s="29"/>
      <c r="D18" s="29"/>
      <c r="E18" s="238"/>
      <c r="F18" s="237"/>
      <c r="G18" s="237"/>
      <c r="H18" s="239"/>
      <c r="I18" s="238"/>
      <c r="J18" s="237"/>
      <c r="K18" s="237"/>
      <c r="L18" s="239"/>
      <c r="M18" s="240"/>
      <c r="N18" s="237"/>
      <c r="O18" s="237"/>
      <c r="P18" s="241"/>
      <c r="Q18" s="238"/>
      <c r="R18" s="237"/>
      <c r="S18" s="237"/>
      <c r="T18" s="241"/>
      <c r="U18" s="1115"/>
      <c r="V18" s="1116"/>
      <c r="W18" s="1116"/>
      <c r="X18" s="1117"/>
      <c r="Y18" s="247"/>
      <c r="AA18" s="968" t="s">
        <v>856</v>
      </c>
    </row>
    <row r="19" spans="1:27" ht="28" customHeight="1">
      <c r="A19" s="988">
        <f>ROW()-ROW($A$17)</f>
        <v>2</v>
      </c>
      <c r="B19" s="256"/>
      <c r="C19" s="29"/>
      <c r="D19" s="29"/>
      <c r="E19" s="238"/>
      <c r="F19" s="237"/>
      <c r="G19" s="237"/>
      <c r="H19" s="239"/>
      <c r="I19" s="238"/>
      <c r="J19" s="237"/>
      <c r="K19" s="237"/>
      <c r="L19" s="239"/>
      <c r="M19" s="240"/>
      <c r="N19" s="237"/>
      <c r="O19" s="237"/>
      <c r="P19" s="241"/>
      <c r="Q19" s="238"/>
      <c r="R19" s="237"/>
      <c r="S19" s="237"/>
      <c r="T19" s="241"/>
      <c r="U19" s="1118"/>
      <c r="V19" s="1119"/>
      <c r="W19" s="1119"/>
      <c r="X19" s="1120"/>
      <c r="Y19" s="220"/>
    </row>
    <row r="20" spans="1:27" ht="28" customHeight="1">
      <c r="A20" s="988">
        <f t="shared" ref="A20:A42" si="0">ROW()-ROW($A$17)</f>
        <v>3</v>
      </c>
      <c r="B20" s="256"/>
      <c r="C20" s="29"/>
      <c r="D20" s="29"/>
      <c r="E20" s="238"/>
      <c r="F20" s="237"/>
      <c r="G20" s="237"/>
      <c r="H20" s="239"/>
      <c r="I20" s="238"/>
      <c r="J20" s="237"/>
      <c r="K20" s="237"/>
      <c r="L20" s="239"/>
      <c r="M20" s="240"/>
      <c r="N20" s="237"/>
      <c r="O20" s="237"/>
      <c r="P20" s="241"/>
      <c r="Q20" s="238"/>
      <c r="R20" s="237"/>
      <c r="S20" s="237"/>
      <c r="T20" s="241"/>
      <c r="U20" s="1118"/>
      <c r="V20" s="1119"/>
      <c r="W20" s="1119"/>
      <c r="X20" s="1120"/>
      <c r="Y20" s="220"/>
    </row>
    <row r="21" spans="1:27" ht="28" customHeight="1">
      <c r="A21" s="988">
        <f t="shared" si="0"/>
        <v>4</v>
      </c>
      <c r="B21" s="256"/>
      <c r="C21" s="29"/>
      <c r="D21" s="29"/>
      <c r="E21" s="238"/>
      <c r="F21" s="237"/>
      <c r="G21" s="237"/>
      <c r="H21" s="239"/>
      <c r="I21" s="238"/>
      <c r="J21" s="237"/>
      <c r="K21" s="237"/>
      <c r="L21" s="239"/>
      <c r="M21" s="240"/>
      <c r="N21" s="237"/>
      <c r="O21" s="237"/>
      <c r="P21" s="241"/>
      <c r="Q21" s="238"/>
      <c r="R21" s="237"/>
      <c r="S21" s="237"/>
      <c r="T21" s="241"/>
      <c r="U21" s="1118"/>
      <c r="V21" s="1119"/>
      <c r="W21" s="1119"/>
      <c r="X21" s="1120"/>
      <c r="Y21" s="220"/>
    </row>
    <row r="22" spans="1:27" ht="28" customHeight="1">
      <c r="A22" s="988">
        <f t="shared" si="0"/>
        <v>5</v>
      </c>
      <c r="B22" s="256"/>
      <c r="C22" s="29"/>
      <c r="D22" s="29"/>
      <c r="E22" s="238"/>
      <c r="F22" s="237"/>
      <c r="G22" s="237"/>
      <c r="H22" s="239"/>
      <c r="I22" s="238"/>
      <c r="J22" s="237"/>
      <c r="K22" s="237"/>
      <c r="L22" s="239"/>
      <c r="M22" s="240"/>
      <c r="N22" s="237"/>
      <c r="O22" s="237"/>
      <c r="P22" s="241"/>
      <c r="Q22" s="238"/>
      <c r="R22" s="237"/>
      <c r="S22" s="237"/>
      <c r="T22" s="241"/>
      <c r="U22" s="1118"/>
      <c r="V22" s="1119"/>
      <c r="W22" s="1119"/>
      <c r="X22" s="1120"/>
      <c r="Y22" s="220"/>
    </row>
    <row r="23" spans="1:27" ht="28" customHeight="1">
      <c r="A23" s="988">
        <f t="shared" si="0"/>
        <v>6</v>
      </c>
      <c r="B23" s="256"/>
      <c r="C23" s="29"/>
      <c r="D23" s="29"/>
      <c r="E23" s="238"/>
      <c r="F23" s="237"/>
      <c r="G23" s="237"/>
      <c r="H23" s="239"/>
      <c r="I23" s="238"/>
      <c r="J23" s="237"/>
      <c r="K23" s="237"/>
      <c r="L23" s="239"/>
      <c r="M23" s="240"/>
      <c r="N23" s="237"/>
      <c r="O23" s="237"/>
      <c r="P23" s="241"/>
      <c r="Q23" s="238"/>
      <c r="R23" s="237"/>
      <c r="S23" s="237"/>
      <c r="T23" s="241"/>
      <c r="U23" s="1118"/>
      <c r="V23" s="1119"/>
      <c r="W23" s="1119"/>
      <c r="X23" s="1120"/>
      <c r="Y23" s="220"/>
    </row>
    <row r="24" spans="1:27" ht="28" customHeight="1">
      <c r="A24" s="988">
        <f t="shared" si="0"/>
        <v>7</v>
      </c>
      <c r="B24" s="256"/>
      <c r="C24" s="29"/>
      <c r="D24" s="29"/>
      <c r="E24" s="238"/>
      <c r="F24" s="237"/>
      <c r="G24" s="237"/>
      <c r="H24" s="239"/>
      <c r="I24" s="238"/>
      <c r="J24" s="237"/>
      <c r="K24" s="237"/>
      <c r="L24" s="239"/>
      <c r="M24" s="240"/>
      <c r="N24" s="237"/>
      <c r="O24" s="237"/>
      <c r="P24" s="241"/>
      <c r="Q24" s="238"/>
      <c r="R24" s="237"/>
      <c r="S24" s="237"/>
      <c r="T24" s="241"/>
      <c r="U24" s="1118"/>
      <c r="V24" s="1119"/>
      <c r="W24" s="1119"/>
      <c r="X24" s="1120"/>
      <c r="Y24" s="220"/>
    </row>
    <row r="25" spans="1:27" ht="28" customHeight="1">
      <c r="A25" s="988">
        <f t="shared" si="0"/>
        <v>8</v>
      </c>
      <c r="B25" s="256"/>
      <c r="C25" s="29"/>
      <c r="D25" s="29"/>
      <c r="E25" s="238"/>
      <c r="F25" s="237"/>
      <c r="G25" s="237"/>
      <c r="H25" s="239"/>
      <c r="I25" s="238"/>
      <c r="J25" s="237"/>
      <c r="K25" s="237"/>
      <c r="L25" s="239"/>
      <c r="M25" s="237"/>
      <c r="N25" s="237"/>
      <c r="O25" s="237"/>
      <c r="P25" s="237"/>
      <c r="Q25" s="238"/>
      <c r="R25" s="237"/>
      <c r="S25" s="237"/>
      <c r="T25" s="241"/>
      <c r="U25" s="1118"/>
      <c r="V25" s="1119"/>
      <c r="W25" s="1119"/>
      <c r="X25" s="1120"/>
      <c r="Y25" s="220"/>
    </row>
    <row r="26" spans="1:27" ht="28" customHeight="1">
      <c r="A26" s="988">
        <f t="shared" si="0"/>
        <v>9</v>
      </c>
      <c r="B26" s="256"/>
      <c r="C26" s="29"/>
      <c r="D26" s="29"/>
      <c r="E26" s="238"/>
      <c r="F26" s="237"/>
      <c r="G26" s="237"/>
      <c r="H26" s="239"/>
      <c r="I26" s="238"/>
      <c r="J26" s="237"/>
      <c r="K26" s="237"/>
      <c r="L26" s="239"/>
      <c r="M26" s="237"/>
      <c r="N26" s="237"/>
      <c r="O26" s="237"/>
      <c r="P26" s="237"/>
      <c r="Q26" s="238"/>
      <c r="R26" s="237"/>
      <c r="S26" s="237"/>
      <c r="T26" s="241"/>
      <c r="U26" s="1118"/>
      <c r="V26" s="1119"/>
      <c r="W26" s="1119"/>
      <c r="X26" s="1120"/>
      <c r="Y26" s="220"/>
    </row>
    <row r="27" spans="1:27" ht="28" customHeight="1">
      <c r="A27" s="988">
        <f t="shared" si="0"/>
        <v>10</v>
      </c>
      <c r="B27" s="256"/>
      <c r="C27" s="29"/>
      <c r="D27" s="29"/>
      <c r="E27" s="238"/>
      <c r="F27" s="237"/>
      <c r="G27" s="237"/>
      <c r="H27" s="239"/>
      <c r="I27" s="238"/>
      <c r="J27" s="237"/>
      <c r="K27" s="237"/>
      <c r="L27" s="239"/>
      <c r="M27" s="240"/>
      <c r="N27" s="237"/>
      <c r="O27" s="237"/>
      <c r="P27" s="241"/>
      <c r="Q27" s="238"/>
      <c r="R27" s="237"/>
      <c r="S27" s="237"/>
      <c r="T27" s="241"/>
      <c r="U27" s="1118"/>
      <c r="V27" s="1119"/>
      <c r="W27" s="1119"/>
      <c r="X27" s="1120"/>
      <c r="Y27" s="220"/>
    </row>
    <row r="28" spans="1:27" ht="28" customHeight="1">
      <c r="A28" s="988">
        <f t="shared" si="0"/>
        <v>11</v>
      </c>
      <c r="B28" s="256"/>
      <c r="C28" s="29"/>
      <c r="D28" s="29"/>
      <c r="E28" s="238"/>
      <c r="F28" s="237"/>
      <c r="G28" s="237"/>
      <c r="H28" s="239"/>
      <c r="I28" s="238"/>
      <c r="J28" s="237"/>
      <c r="K28" s="237"/>
      <c r="L28" s="239"/>
      <c r="M28" s="240"/>
      <c r="N28" s="237"/>
      <c r="O28" s="237"/>
      <c r="P28" s="241"/>
      <c r="Q28" s="238"/>
      <c r="R28" s="237"/>
      <c r="S28" s="237"/>
      <c r="T28" s="241"/>
      <c r="U28" s="1118"/>
      <c r="V28" s="1119"/>
      <c r="W28" s="1119"/>
      <c r="X28" s="1120"/>
      <c r="Y28" s="220"/>
    </row>
    <row r="29" spans="1:27" ht="28" customHeight="1">
      <c r="A29" s="988">
        <f t="shared" si="0"/>
        <v>12</v>
      </c>
      <c r="B29" s="256"/>
      <c r="C29" s="29"/>
      <c r="D29" s="29"/>
      <c r="E29" s="238"/>
      <c r="F29" s="237"/>
      <c r="G29" s="237"/>
      <c r="H29" s="239"/>
      <c r="I29" s="238"/>
      <c r="J29" s="237"/>
      <c r="K29" s="237"/>
      <c r="L29" s="239"/>
      <c r="M29" s="240"/>
      <c r="N29" s="237"/>
      <c r="O29" s="237"/>
      <c r="P29" s="241"/>
      <c r="Q29" s="238"/>
      <c r="R29" s="237"/>
      <c r="S29" s="237"/>
      <c r="T29" s="241"/>
      <c r="U29" s="1118"/>
      <c r="V29" s="1119"/>
      <c r="W29" s="1119"/>
      <c r="X29" s="1120"/>
      <c r="Y29" s="220"/>
    </row>
    <row r="30" spans="1:27" ht="28" customHeight="1">
      <c r="A30" s="988">
        <f t="shared" si="0"/>
        <v>13</v>
      </c>
      <c r="B30" s="256"/>
      <c r="C30" s="29"/>
      <c r="D30" s="29"/>
      <c r="E30" s="238"/>
      <c r="F30" s="237"/>
      <c r="G30" s="237"/>
      <c r="H30" s="239"/>
      <c r="I30" s="238"/>
      <c r="J30" s="237"/>
      <c r="K30" s="237"/>
      <c r="L30" s="239"/>
      <c r="M30" s="237"/>
      <c r="N30" s="237"/>
      <c r="O30" s="237"/>
      <c r="P30" s="237"/>
      <c r="Q30" s="238"/>
      <c r="R30" s="237"/>
      <c r="S30" s="237"/>
      <c r="T30" s="241"/>
      <c r="U30" s="1118"/>
      <c r="V30" s="1119"/>
      <c r="W30" s="1119"/>
      <c r="X30" s="1120"/>
      <c r="Y30" s="220"/>
    </row>
    <row r="31" spans="1:27" ht="28" customHeight="1">
      <c r="A31" s="988">
        <f t="shared" si="0"/>
        <v>14</v>
      </c>
      <c r="B31" s="256"/>
      <c r="C31" s="29"/>
      <c r="D31" s="29"/>
      <c r="E31" s="238"/>
      <c r="F31" s="237"/>
      <c r="G31" s="237"/>
      <c r="H31" s="239"/>
      <c r="I31" s="238"/>
      <c r="J31" s="237"/>
      <c r="K31" s="237"/>
      <c r="L31" s="239"/>
      <c r="M31" s="237"/>
      <c r="N31" s="237"/>
      <c r="O31" s="237"/>
      <c r="P31" s="237"/>
      <c r="Q31" s="238"/>
      <c r="R31" s="237"/>
      <c r="S31" s="237"/>
      <c r="T31" s="241"/>
      <c r="U31" s="1118"/>
      <c r="V31" s="1119"/>
      <c r="W31" s="1119"/>
      <c r="X31" s="1120"/>
      <c r="Y31" s="220"/>
    </row>
    <row r="32" spans="1:27" ht="28" customHeight="1">
      <c r="A32" s="988">
        <f t="shared" si="0"/>
        <v>15</v>
      </c>
      <c r="B32" s="256"/>
      <c r="C32" s="29"/>
      <c r="D32" s="29"/>
      <c r="E32" s="238"/>
      <c r="F32" s="237"/>
      <c r="G32" s="237"/>
      <c r="H32" s="239"/>
      <c r="I32" s="238"/>
      <c r="J32" s="237"/>
      <c r="K32" s="237"/>
      <c r="L32" s="239"/>
      <c r="M32" s="237"/>
      <c r="N32" s="237"/>
      <c r="O32" s="237"/>
      <c r="P32" s="237"/>
      <c r="Q32" s="238"/>
      <c r="R32" s="237"/>
      <c r="S32" s="237"/>
      <c r="T32" s="241"/>
      <c r="U32" s="1118"/>
      <c r="V32" s="1119"/>
      <c r="W32" s="1119"/>
      <c r="X32" s="1120"/>
      <c r="Y32" s="220"/>
    </row>
    <row r="33" spans="1:25" ht="28" customHeight="1">
      <c r="A33" s="988">
        <f t="shared" si="0"/>
        <v>16</v>
      </c>
      <c r="B33" s="256"/>
      <c r="C33" s="29"/>
      <c r="D33" s="29"/>
      <c r="E33" s="238"/>
      <c r="F33" s="237"/>
      <c r="G33" s="237"/>
      <c r="H33" s="239"/>
      <c r="I33" s="238"/>
      <c r="J33" s="237"/>
      <c r="K33" s="237"/>
      <c r="L33" s="239"/>
      <c r="M33" s="240"/>
      <c r="N33" s="237"/>
      <c r="O33" s="237"/>
      <c r="P33" s="241"/>
      <c r="Q33" s="238"/>
      <c r="R33" s="237"/>
      <c r="S33" s="237"/>
      <c r="T33" s="241"/>
      <c r="U33" s="1118"/>
      <c r="V33" s="1119"/>
      <c r="W33" s="1119"/>
      <c r="X33" s="1120"/>
      <c r="Y33" s="220"/>
    </row>
    <row r="34" spans="1:25" ht="28" customHeight="1">
      <c r="A34" s="988">
        <f t="shared" si="0"/>
        <v>17</v>
      </c>
      <c r="B34" s="256"/>
      <c r="C34" s="29"/>
      <c r="D34" s="29"/>
      <c r="E34" s="238"/>
      <c r="F34" s="237"/>
      <c r="G34" s="237"/>
      <c r="H34" s="239"/>
      <c r="I34" s="238"/>
      <c r="J34" s="237"/>
      <c r="K34" s="237"/>
      <c r="L34" s="239"/>
      <c r="M34" s="240"/>
      <c r="N34" s="237"/>
      <c r="O34" s="237"/>
      <c r="P34" s="241"/>
      <c r="Q34" s="238"/>
      <c r="R34" s="237"/>
      <c r="S34" s="237"/>
      <c r="T34" s="241"/>
      <c r="U34" s="1118"/>
      <c r="V34" s="1119"/>
      <c r="W34" s="1119"/>
      <c r="X34" s="1120"/>
      <c r="Y34" s="220"/>
    </row>
    <row r="35" spans="1:25" ht="28" customHeight="1">
      <c r="A35" s="988">
        <f t="shared" si="0"/>
        <v>18</v>
      </c>
      <c r="B35" s="256"/>
      <c r="C35" s="29"/>
      <c r="D35" s="29"/>
      <c r="E35" s="238"/>
      <c r="F35" s="237"/>
      <c r="G35" s="237"/>
      <c r="H35" s="239"/>
      <c r="I35" s="238"/>
      <c r="J35" s="237"/>
      <c r="K35" s="237"/>
      <c r="L35" s="239"/>
      <c r="M35" s="240"/>
      <c r="N35" s="237"/>
      <c r="O35" s="237"/>
      <c r="P35" s="241"/>
      <c r="Q35" s="238"/>
      <c r="R35" s="237"/>
      <c r="S35" s="237"/>
      <c r="T35" s="241"/>
      <c r="U35" s="1118"/>
      <c r="V35" s="1119"/>
      <c r="W35" s="1119"/>
      <c r="X35" s="1120"/>
      <c r="Y35" s="220"/>
    </row>
    <row r="36" spans="1:25" ht="28" customHeight="1">
      <c r="A36" s="988">
        <f>ROW()-ROW($A$17)</f>
        <v>19</v>
      </c>
      <c r="B36" s="256"/>
      <c r="C36" s="98"/>
      <c r="D36" s="29"/>
      <c r="E36" s="238"/>
      <c r="F36" s="237"/>
      <c r="G36" s="237"/>
      <c r="H36" s="239"/>
      <c r="I36" s="238"/>
      <c r="J36" s="237"/>
      <c r="K36" s="237"/>
      <c r="L36" s="239"/>
      <c r="M36" s="237"/>
      <c r="N36" s="237"/>
      <c r="O36" s="237"/>
      <c r="P36" s="237"/>
      <c r="Q36" s="238"/>
      <c r="R36" s="237"/>
      <c r="S36" s="237"/>
      <c r="T36" s="241"/>
      <c r="U36" s="1118"/>
      <c r="V36" s="1119"/>
      <c r="W36" s="1119"/>
      <c r="X36" s="1120"/>
      <c r="Y36" s="220"/>
    </row>
    <row r="37" spans="1:25" ht="28" customHeight="1">
      <c r="A37" s="988">
        <f>ROW()-ROW($A$17)</f>
        <v>20</v>
      </c>
      <c r="B37" s="256"/>
      <c r="C37" s="98"/>
      <c r="D37" s="29"/>
      <c r="E37" s="238"/>
      <c r="F37" s="237"/>
      <c r="G37" s="237"/>
      <c r="H37" s="239"/>
      <c r="I37" s="238"/>
      <c r="J37" s="237"/>
      <c r="K37" s="237"/>
      <c r="L37" s="239"/>
      <c r="M37" s="237"/>
      <c r="N37" s="237"/>
      <c r="O37" s="237"/>
      <c r="P37" s="237"/>
      <c r="Q37" s="238"/>
      <c r="R37" s="237"/>
      <c r="S37" s="237"/>
      <c r="T37" s="241"/>
      <c r="U37" s="1118"/>
      <c r="V37" s="1119"/>
      <c r="W37" s="1119"/>
      <c r="X37" s="1120"/>
      <c r="Y37" s="220"/>
    </row>
    <row r="38" spans="1:25" ht="28" customHeight="1">
      <c r="A38" s="988">
        <f>ROW()-ROW($A$17)</f>
        <v>21</v>
      </c>
      <c r="B38" s="256"/>
      <c r="C38" s="98"/>
      <c r="D38" s="29"/>
      <c r="E38" s="238"/>
      <c r="F38" s="237"/>
      <c r="G38" s="237"/>
      <c r="H38" s="239"/>
      <c r="I38" s="238"/>
      <c r="J38" s="237"/>
      <c r="K38" s="237"/>
      <c r="L38" s="239"/>
      <c r="M38" s="237"/>
      <c r="N38" s="237"/>
      <c r="O38" s="237"/>
      <c r="P38" s="237"/>
      <c r="Q38" s="238"/>
      <c r="R38" s="237"/>
      <c r="S38" s="237"/>
      <c r="T38" s="241"/>
      <c r="U38" s="1118"/>
      <c r="V38" s="1119"/>
      <c r="W38" s="1119"/>
      <c r="X38" s="1120"/>
      <c r="Y38" s="220"/>
    </row>
    <row r="39" spans="1:25" ht="28" customHeight="1">
      <c r="A39" s="988">
        <f>ROW()-ROW($A$17)</f>
        <v>22</v>
      </c>
      <c r="B39" s="256"/>
      <c r="C39" s="98"/>
      <c r="D39" s="29"/>
      <c r="E39" s="238"/>
      <c r="F39" s="237"/>
      <c r="G39" s="237"/>
      <c r="H39" s="239"/>
      <c r="I39" s="238"/>
      <c r="J39" s="237"/>
      <c r="K39" s="237"/>
      <c r="L39" s="239"/>
      <c r="M39" s="237"/>
      <c r="N39" s="237"/>
      <c r="O39" s="237"/>
      <c r="P39" s="237"/>
      <c r="Q39" s="238"/>
      <c r="R39" s="237"/>
      <c r="S39" s="237"/>
      <c r="T39" s="241"/>
      <c r="U39" s="1118"/>
      <c r="V39" s="1119"/>
      <c r="W39" s="1119"/>
      <c r="X39" s="1120"/>
      <c r="Y39" s="220"/>
    </row>
    <row r="40" spans="1:25" ht="28" customHeight="1">
      <c r="A40" s="988">
        <f t="shared" si="0"/>
        <v>23</v>
      </c>
      <c r="B40" s="256"/>
      <c r="C40" s="29"/>
      <c r="D40" s="29"/>
      <c r="E40" s="238"/>
      <c r="F40" s="237"/>
      <c r="G40" s="237"/>
      <c r="H40" s="239"/>
      <c r="I40" s="238"/>
      <c r="J40" s="237"/>
      <c r="K40" s="237"/>
      <c r="L40" s="239"/>
      <c r="M40" s="240"/>
      <c r="N40" s="237"/>
      <c r="O40" s="237"/>
      <c r="P40" s="241"/>
      <c r="Q40" s="238"/>
      <c r="R40" s="237"/>
      <c r="S40" s="237"/>
      <c r="T40" s="241"/>
      <c r="U40" s="1118"/>
      <c r="V40" s="1119"/>
      <c r="W40" s="1119"/>
      <c r="X40" s="1120"/>
      <c r="Y40" s="220"/>
    </row>
    <row r="41" spans="1:25" ht="28" customHeight="1">
      <c r="A41" s="988">
        <f t="shared" si="0"/>
        <v>24</v>
      </c>
      <c r="B41" s="256"/>
      <c r="C41" s="29"/>
      <c r="D41" s="29"/>
      <c r="E41" s="238"/>
      <c r="F41" s="237"/>
      <c r="G41" s="237"/>
      <c r="H41" s="239"/>
      <c r="I41" s="238"/>
      <c r="J41" s="237"/>
      <c r="K41" s="237"/>
      <c r="L41" s="239"/>
      <c r="M41" s="237"/>
      <c r="N41" s="237"/>
      <c r="O41" s="237"/>
      <c r="P41" s="237"/>
      <c r="Q41" s="238"/>
      <c r="R41" s="237"/>
      <c r="S41" s="237"/>
      <c r="T41" s="241"/>
      <c r="U41" s="1118"/>
      <c r="V41" s="1119"/>
      <c r="W41" s="1119"/>
      <c r="X41" s="1120"/>
      <c r="Y41" s="220"/>
    </row>
    <row r="42" spans="1:25" ht="27.65" customHeight="1">
      <c r="A42" s="989">
        <f t="shared" si="0"/>
        <v>25</v>
      </c>
      <c r="B42" s="257"/>
      <c r="C42" s="99"/>
      <c r="D42" s="99"/>
      <c r="E42" s="242"/>
      <c r="F42" s="243"/>
      <c r="G42" s="243"/>
      <c r="H42" s="244"/>
      <c r="I42" s="242"/>
      <c r="J42" s="243"/>
      <c r="K42" s="243"/>
      <c r="L42" s="244"/>
      <c r="M42" s="245"/>
      <c r="N42" s="243"/>
      <c r="O42" s="243"/>
      <c r="P42" s="246"/>
      <c r="Q42" s="242"/>
      <c r="R42" s="243"/>
      <c r="S42" s="243"/>
      <c r="T42" s="246"/>
      <c r="U42" s="1121"/>
      <c r="V42" s="1122"/>
      <c r="W42" s="1122"/>
      <c r="X42" s="1123"/>
      <c r="Y42" s="220"/>
    </row>
    <row r="43" spans="1:25" ht="10" customHeight="1"/>
    <row r="44" spans="1:25" ht="10" customHeight="1">
      <c r="Q44" s="976"/>
      <c r="R44" s="976"/>
    </row>
    <row r="45" spans="1:25" ht="15" hidden="1" customHeight="1" outlineLevel="1">
      <c r="A45" s="1798" t="s">
        <v>670</v>
      </c>
      <c r="B45" s="1798"/>
      <c r="C45" s="1798"/>
      <c r="D45" s="1798"/>
      <c r="E45" s="1798"/>
      <c r="F45" s="1798"/>
      <c r="G45" s="977"/>
      <c r="H45" s="977"/>
      <c r="I45" s="977"/>
      <c r="J45" s="977"/>
      <c r="K45" s="977"/>
      <c r="L45" s="977"/>
      <c r="M45" s="977"/>
      <c r="N45" s="977"/>
      <c r="O45" s="977"/>
      <c r="P45" s="977"/>
      <c r="Q45" s="976"/>
      <c r="R45" s="976"/>
    </row>
    <row r="46" spans="1:25" ht="15" hidden="1" customHeight="1" outlineLevel="1">
      <c r="A46" s="1785" t="s">
        <v>62</v>
      </c>
      <c r="B46" s="1786"/>
      <c r="C46" s="1787"/>
      <c r="D46" s="978" t="s">
        <v>7</v>
      </c>
      <c r="E46" s="1774" t="s">
        <v>8</v>
      </c>
      <c r="F46" s="1775"/>
      <c r="G46" s="1775"/>
      <c r="H46" s="1775"/>
      <c r="I46" s="1776"/>
      <c r="J46" s="1774" t="s">
        <v>9</v>
      </c>
      <c r="K46" s="1775"/>
      <c r="L46" s="1775"/>
      <c r="M46" s="1775"/>
      <c r="N46" s="1776"/>
      <c r="O46" s="1774" t="s">
        <v>10</v>
      </c>
      <c r="P46" s="1776"/>
      <c r="Q46" s="979"/>
      <c r="R46" s="980"/>
      <c r="S46" s="981"/>
    </row>
    <row r="47" spans="1:25" ht="15" hidden="1" customHeight="1" outlineLevel="1">
      <c r="A47" s="1788">
        <f>A5</f>
        <v>3</v>
      </c>
      <c r="B47" s="1789"/>
      <c r="C47" s="1790"/>
      <c r="D47" s="982">
        <v>1</v>
      </c>
      <c r="E47" s="1779">
        <f ca="1">IF(ROW()-ROW(E46)=1,
     DATE(2026,3,1),
     IF(D47&gt;A47,
        "―",
        IF(OR(INDIRECT(ADDRESS(ROW()-1,COLUMN()+5))="",
                INDIRECT(ADDRESS(ROW()-1,COLUMN()+5))+1&gt;=DATE(2027,3,1)),
           "エラー",
           INDIRECT(ADDRESS(ROW()-1,COLUMN()+5))+1)))</f>
        <v>46082</v>
      </c>
      <c r="F47" s="1780"/>
      <c r="G47" s="1780"/>
      <c r="H47" s="1780"/>
      <c r="I47" s="1781"/>
      <c r="J47" s="1782">
        <f>I5</f>
        <v>0</v>
      </c>
      <c r="K47" s="1783"/>
      <c r="L47" s="1783"/>
      <c r="M47" s="1783"/>
      <c r="N47" s="1784"/>
      <c r="O47" s="1777" t="str">
        <f ca="1">R5</f>
        <v>―</v>
      </c>
      <c r="P47" s="1778"/>
      <c r="Q47" s="979"/>
      <c r="R47" s="980"/>
    </row>
    <row r="48" spans="1:25" ht="15" hidden="1" customHeight="1" outlineLevel="1">
      <c r="A48" s="1791"/>
      <c r="B48" s="1792"/>
      <c r="C48" s="1793"/>
      <c r="D48" s="982">
        <v>2</v>
      </c>
      <c r="E48" s="1779" t="str">
        <f ca="1">D6</f>
        <v>エラー</v>
      </c>
      <c r="F48" s="1780"/>
      <c r="G48" s="1780"/>
      <c r="H48" s="1780"/>
      <c r="I48" s="1781"/>
      <c r="J48" s="1782">
        <f>I6</f>
        <v>0</v>
      </c>
      <c r="K48" s="1783"/>
      <c r="L48" s="1783"/>
      <c r="M48" s="1783"/>
      <c r="N48" s="1784"/>
      <c r="O48" s="1777" t="str">
        <f ca="1">R6</f>
        <v>―</v>
      </c>
      <c r="P48" s="1778"/>
      <c r="Q48" s="979"/>
      <c r="R48" s="980"/>
    </row>
    <row r="49" spans="1:39" ht="15" hidden="1" customHeight="1" outlineLevel="1">
      <c r="A49" s="1794"/>
      <c r="B49" s="1795"/>
      <c r="C49" s="1796"/>
      <c r="D49" s="982">
        <v>3</v>
      </c>
      <c r="E49" s="1779" t="str">
        <f ca="1">D7</f>
        <v>エラー</v>
      </c>
      <c r="F49" s="1780"/>
      <c r="G49" s="1780"/>
      <c r="H49" s="1780"/>
      <c r="I49" s="1781"/>
      <c r="J49" s="1782">
        <f>I7</f>
        <v>0</v>
      </c>
      <c r="K49" s="1783"/>
      <c r="L49" s="1783"/>
      <c r="M49" s="1783"/>
      <c r="N49" s="1784"/>
      <c r="O49" s="1777" t="str">
        <f ca="1">R7</f>
        <v>―</v>
      </c>
      <c r="P49" s="1778"/>
      <c r="Q49" s="976"/>
      <c r="R49" s="976"/>
    </row>
    <row r="50" spans="1:39" hidden="1" outlineLevel="1">
      <c r="A50" s="1773"/>
      <c r="B50" s="1773"/>
      <c r="C50" s="1773"/>
      <c r="D50" s="1773"/>
      <c r="E50" s="1773"/>
      <c r="F50" s="1773"/>
      <c r="G50" s="1773"/>
      <c r="H50" s="1773"/>
      <c r="I50" s="1773"/>
      <c r="J50" s="1773"/>
      <c r="K50" s="1773"/>
      <c r="L50" s="1773"/>
      <c r="M50" s="1773"/>
      <c r="N50" s="1773"/>
      <c r="O50" s="1773"/>
      <c r="P50" s="1773"/>
    </row>
    <row r="51" spans="1:39" hidden="1" outlineLevel="1">
      <c r="B51" s="589" t="s">
        <v>1008</v>
      </c>
      <c r="C51" s="589" t="s">
        <v>1136</v>
      </c>
      <c r="S51" s="983"/>
      <c r="W51" s="983" t="s">
        <v>229</v>
      </c>
    </row>
    <row r="52" spans="1:39" ht="17.5" hidden="1" customHeight="1" outlineLevel="1">
      <c r="B52" s="589" t="s">
        <v>1009</v>
      </c>
      <c r="C52" s="589" t="s">
        <v>688</v>
      </c>
      <c r="W52" s="589" t="s">
        <v>11</v>
      </c>
      <c r="X52" s="589" t="s">
        <v>363</v>
      </c>
      <c r="Y52" s="589" t="s">
        <v>364</v>
      </c>
      <c r="Z52" s="589" t="s">
        <v>365</v>
      </c>
      <c r="AA52" s="969" t="s">
        <v>362</v>
      </c>
      <c r="AB52" s="969" t="s">
        <v>358</v>
      </c>
      <c r="AC52" s="969" t="s">
        <v>359</v>
      </c>
      <c r="AD52" s="969" t="s">
        <v>360</v>
      </c>
      <c r="AE52" s="969" t="s">
        <v>361</v>
      </c>
      <c r="AF52" s="969" t="s">
        <v>354</v>
      </c>
      <c r="AG52" s="969" t="s">
        <v>355</v>
      </c>
      <c r="AH52" s="969" t="s">
        <v>356</v>
      </c>
      <c r="AI52" s="969" t="s">
        <v>357</v>
      </c>
      <c r="AJ52" s="970" t="s">
        <v>350</v>
      </c>
      <c r="AK52" s="969" t="s">
        <v>351</v>
      </c>
      <c r="AL52" s="969" t="s">
        <v>352</v>
      </c>
      <c r="AM52" s="971" t="s">
        <v>353</v>
      </c>
    </row>
    <row r="53" spans="1:39" ht="17.149999999999999" hidden="1" customHeight="1" outlineLevel="1">
      <c r="B53" s="589" t="s">
        <v>1010</v>
      </c>
      <c r="C53" s="589" t="s">
        <v>1073</v>
      </c>
      <c r="W53" s="973"/>
      <c r="X53" s="972"/>
      <c r="Y53" s="984"/>
      <c r="Z53" s="972"/>
      <c r="AA53" s="973" t="s">
        <v>218</v>
      </c>
      <c r="AB53" s="972">
        <v>46082</v>
      </c>
      <c r="AC53" s="972">
        <v>46174</v>
      </c>
      <c r="AD53" s="972">
        <v>46266</v>
      </c>
      <c r="AE53" s="972">
        <v>46357</v>
      </c>
      <c r="AF53" s="972">
        <v>46447</v>
      </c>
      <c r="AG53" s="972">
        <v>46539</v>
      </c>
      <c r="AH53" s="972">
        <v>46631</v>
      </c>
      <c r="AI53" s="972">
        <v>46722</v>
      </c>
      <c r="AJ53" s="972">
        <v>46813</v>
      </c>
      <c r="AK53" s="972">
        <v>46905</v>
      </c>
      <c r="AL53" s="972">
        <v>46997</v>
      </c>
      <c r="AM53" s="972">
        <v>47088</v>
      </c>
    </row>
    <row r="54" spans="1:39" ht="18" hidden="1" customHeight="1" outlineLevel="1">
      <c r="J54" s="985"/>
      <c r="W54" s="975"/>
      <c r="X54" s="974"/>
      <c r="Z54" s="974"/>
      <c r="AA54" s="975" t="s">
        <v>220</v>
      </c>
      <c r="AB54" s="972">
        <f t="shared" ref="AB54:AM54" si="1">AB53</f>
        <v>46082</v>
      </c>
      <c r="AC54" s="972">
        <f t="shared" si="1"/>
        <v>46174</v>
      </c>
      <c r="AD54" s="972">
        <f t="shared" si="1"/>
        <v>46266</v>
      </c>
      <c r="AE54" s="972">
        <f t="shared" si="1"/>
        <v>46357</v>
      </c>
      <c r="AF54" s="972">
        <f t="shared" si="1"/>
        <v>46447</v>
      </c>
      <c r="AG54" s="972">
        <f t="shared" si="1"/>
        <v>46539</v>
      </c>
      <c r="AH54" s="972">
        <f t="shared" si="1"/>
        <v>46631</v>
      </c>
      <c r="AI54" s="972">
        <f t="shared" si="1"/>
        <v>46722</v>
      </c>
      <c r="AJ54" s="972">
        <f t="shared" si="1"/>
        <v>46813</v>
      </c>
      <c r="AK54" s="972">
        <f t="shared" si="1"/>
        <v>46905</v>
      </c>
      <c r="AL54" s="972">
        <f t="shared" si="1"/>
        <v>46997</v>
      </c>
      <c r="AM54" s="972">
        <f t="shared" si="1"/>
        <v>47088</v>
      </c>
    </row>
    <row r="55" spans="1:39" ht="16" hidden="1" customHeight="1" outlineLevel="1">
      <c r="W55" s="973"/>
      <c r="X55" s="972"/>
      <c r="Y55" s="984"/>
      <c r="Z55" s="972"/>
      <c r="AA55" s="973" t="s">
        <v>219</v>
      </c>
      <c r="AB55" s="972">
        <v>46173</v>
      </c>
      <c r="AC55" s="972">
        <v>46265</v>
      </c>
      <c r="AD55" s="972">
        <v>46356</v>
      </c>
      <c r="AE55" s="972">
        <v>46446</v>
      </c>
      <c r="AF55" s="972">
        <v>46538</v>
      </c>
      <c r="AG55" s="972">
        <v>46630</v>
      </c>
      <c r="AH55" s="972">
        <v>46721</v>
      </c>
      <c r="AI55" s="972">
        <v>46812</v>
      </c>
      <c r="AJ55" s="972">
        <v>46904</v>
      </c>
      <c r="AK55" s="972">
        <v>46996</v>
      </c>
      <c r="AL55" s="972">
        <v>47087</v>
      </c>
      <c r="AM55" s="972">
        <v>47177</v>
      </c>
    </row>
    <row r="56" spans="1:39" ht="28" hidden="1" customHeight="1" outlineLevel="1">
      <c r="AA56" s="975" t="s">
        <v>221</v>
      </c>
      <c r="AB56" s="972">
        <f t="shared" ref="AB56:AM56" si="2">AB55</f>
        <v>46173</v>
      </c>
      <c r="AC56" s="972">
        <f t="shared" si="2"/>
        <v>46265</v>
      </c>
      <c r="AD56" s="972">
        <f t="shared" si="2"/>
        <v>46356</v>
      </c>
      <c r="AE56" s="972">
        <f t="shared" si="2"/>
        <v>46446</v>
      </c>
      <c r="AF56" s="972">
        <f t="shared" si="2"/>
        <v>46538</v>
      </c>
      <c r="AG56" s="972">
        <f t="shared" si="2"/>
        <v>46630</v>
      </c>
      <c r="AH56" s="972">
        <f t="shared" si="2"/>
        <v>46721</v>
      </c>
      <c r="AI56" s="972">
        <f t="shared" si="2"/>
        <v>46812</v>
      </c>
      <c r="AJ56" s="972">
        <f t="shared" si="2"/>
        <v>46904</v>
      </c>
      <c r="AK56" s="972">
        <f t="shared" si="2"/>
        <v>46996</v>
      </c>
      <c r="AL56" s="972">
        <f t="shared" si="2"/>
        <v>47087</v>
      </c>
      <c r="AM56" s="972">
        <f t="shared" si="2"/>
        <v>47177</v>
      </c>
    </row>
    <row r="57" spans="1:39" hidden="1" outlineLevel="1"/>
    <row r="58" spans="1:39" hidden="1" outlineLevel="1"/>
    <row r="59" spans="1:39" collapsed="1"/>
  </sheetData>
  <sheetProtection algorithmName="SHA-512" hashValue="qPdljtwhevGRZ3bs4QCfjBG2ILK0s5WCS7Tz3KELvCgei5G6HbQQdVBPMd6oBIBXW1NzIGK4Yg7p3uA5FDXfOw==" saltValue="aYX1VMv/zZjES2yfuEjH3A==" spinCount="100000" sheet="1" formatCells="0" selectLockedCells="1"/>
  <mergeCells count="54">
    <mergeCell ref="A11:A17"/>
    <mergeCell ref="A45:F45"/>
    <mergeCell ref="B11:B17"/>
    <mergeCell ref="E12:H12"/>
    <mergeCell ref="U12:X12"/>
    <mergeCell ref="E13:H13"/>
    <mergeCell ref="U13:X13"/>
    <mergeCell ref="A50:P50"/>
    <mergeCell ref="E46:I46"/>
    <mergeCell ref="J46:N46"/>
    <mergeCell ref="O46:P46"/>
    <mergeCell ref="O48:P48"/>
    <mergeCell ref="E48:I48"/>
    <mergeCell ref="E49:I49"/>
    <mergeCell ref="J47:N47"/>
    <mergeCell ref="J48:N48"/>
    <mergeCell ref="J49:N49"/>
    <mergeCell ref="O49:P49"/>
    <mergeCell ref="E47:I47"/>
    <mergeCell ref="O47:P47"/>
    <mergeCell ref="A46:C46"/>
    <mergeCell ref="A47:C49"/>
    <mergeCell ref="A10:Y10"/>
    <mergeCell ref="A5:B7"/>
    <mergeCell ref="D5:H5"/>
    <mergeCell ref="I5:Q5"/>
    <mergeCell ref="R5:W5"/>
    <mergeCell ref="X5:Y7"/>
    <mergeCell ref="D6:H6"/>
    <mergeCell ref="I6:Q6"/>
    <mergeCell ref="R6:W6"/>
    <mergeCell ref="D7:H7"/>
    <mergeCell ref="I7:Q7"/>
    <mergeCell ref="R7:W7"/>
    <mergeCell ref="A8:Y8"/>
    <mergeCell ref="A4:B4"/>
    <mergeCell ref="D4:H4"/>
    <mergeCell ref="I4:Q4"/>
    <mergeCell ref="R4:W4"/>
    <mergeCell ref="A3:Y3"/>
    <mergeCell ref="X4:Y4"/>
    <mergeCell ref="Y13:Y17"/>
    <mergeCell ref="Y11:Y12"/>
    <mergeCell ref="C11:C12"/>
    <mergeCell ref="D11:D12"/>
    <mergeCell ref="C13:C17"/>
    <mergeCell ref="D13:D17"/>
    <mergeCell ref="I12:T12"/>
    <mergeCell ref="E11:X11"/>
    <mergeCell ref="U14:X14"/>
    <mergeCell ref="Q14:T14"/>
    <mergeCell ref="E14:H14"/>
    <mergeCell ref="I14:L14"/>
    <mergeCell ref="M14:P14"/>
  </mergeCells>
  <phoneticPr fontId="1"/>
  <conditionalFormatting sqref="E18:T42 Y18:Y42">
    <cfRule type="expression" dxfId="496" priority="4">
      <formula>$B18=$B$53</formula>
    </cfRule>
  </conditionalFormatting>
  <conditionalFormatting sqref="I18:I42">
    <cfRule type="expression" dxfId="495" priority="6">
      <formula>B18=$B$51</formula>
    </cfRule>
  </conditionalFormatting>
  <conditionalFormatting sqref="I13:T13">
    <cfRule type="expression" dxfId="494" priority="1">
      <formula>I$13=$AA$18</formula>
    </cfRule>
    <cfRule type="expression" dxfId="493" priority="2">
      <formula>I$13=$AA$17</formula>
    </cfRule>
  </conditionalFormatting>
  <conditionalFormatting sqref="I15:T42">
    <cfRule type="expression" dxfId="492" priority="3">
      <formula>I$13=$AA$14</formula>
    </cfRule>
  </conditionalFormatting>
  <conditionalFormatting sqref="I18:Y42">
    <cfRule type="expression" dxfId="491" priority="5">
      <formula>$B18=$B$51</formula>
    </cfRule>
  </conditionalFormatting>
  <dataValidations xWindow="593" yWindow="879" count="12">
    <dataValidation imeMode="halfAlpha" allowBlank="1" showInputMessage="1" showErrorMessage="1" sqref="I13:T13 D47:D49 C5:C7"/>
    <dataValidation imeMode="hiragana" allowBlank="1" showInputMessage="1" showErrorMessage="1" sqref="D46:E46 O46 J46 R4 I4 C4:D4 D18:D42"/>
    <dataValidation type="list" imeMode="halfAlpha" allowBlank="1" showInputMessage="1" showErrorMessage="1" errorTitle="無効なデータが入力されました。" error="設定する期の数（1～3の数値）を入力してください。" promptTitle="期の数を選択してください。" prompt="本研究開発で設定する期の数を入力してください。" sqref="A5">
      <formula1>"1,2,3"</formula1>
    </dataValidation>
    <dataValidation type="date" imeMode="halfAlpha" allowBlank="1" showInputMessage="1" showErrorMessage="1" errorTitle="助成対象期間の日付以外の情報が入力されています。" error="「2025/1/1」から「2027/12/31」までの日付を入力してください。" promptTitle="終了年月を入力してください。" prompt="①　期の終了年月を西暦（ 20XX / XX / XX ）で入力してください。_x000a__x000a_②　期は1年以上から設定できます" sqref="J47:N47">
      <formula1>46023</formula1>
      <formula2>47118</formula2>
    </dataValidation>
    <dataValidation type="date" imeMode="halfAlpha" allowBlank="1" showInputMessage="1" errorTitle="助成対象期間の日付以外の情報が入力されています。" error="「2025/1/1」から「2027/12/31」までの日付を入力してください。" promptTitle="終了年月を入力してください。" prompt="①　期の終了年月を西暦（ 20XX / XX / XX ）で入力してください。_x000a__x000a_②　期は1年以上から設定できます" sqref="J49:N49">
      <formula1>46023</formula1>
      <formula2>47118</formula2>
    </dataValidation>
    <dataValidation type="date" imeMode="fullAlpha" allowBlank="1" showInputMessage="1" errorTitle="助成対象期間の日付以外の情報が入力されています。" error="「2025/1/1」から「2027/12/31」までの日付を入力してください。" promptTitle="終了年月を入力してください。" prompt="①　期の終了年月を西暦（ 20XX / XX / XX ）で入力してください。_x000a__x000a_②　期は1年以上から設定できます" sqref="J48:N48">
      <formula1>46023</formula1>
      <formula2>47118</formula2>
    </dataValidation>
    <dataValidation type="list" allowBlank="1" showErrorMessage="1" promptTitle="当該作業に着手する【時期】について選択してください" prompt="_x000a_助成対象期間の開始前：_x000a_　～2026/2/28_x000a__x000a_助成対象期間内：_x000a_　2026/3/1 ～ 2029/2/28【※】_x000a_　【※】 自社で設定した≪最終期≫の終了年月日_x000a__x000a_助成対象期間の終了後：_x000a_　2029/3/1～" sqref="B18:B42">
      <formula1>$B$51:$B$53</formula1>
    </dataValidation>
    <dataValidation type="date" operator="equal" allowBlank="1" showInputMessage="1" showErrorMessage="1" errorTitle="記載できる日付を超過しています" error="2029/2/28の日付を記載してください" sqref="I7:Q7">
      <formula1>47177</formula1>
    </dataValidation>
    <dataValidation type="date" allowBlank="1" showInputMessage="1" showErrorMessage="1" sqref="D6:H7">
      <formula1>46447</formula1>
      <formula2>46813</formula2>
    </dataValidation>
    <dataValidation type="date" allowBlank="1" showInputMessage="1" showErrorMessage="1" errorTitle="記載できる日付を超過しています" error="2027/2/28/~2029/2/28の日付を記載してください" sqref="I5:Q5">
      <formula1>46446</formula1>
      <formula2>47177</formula2>
    </dataValidation>
    <dataValidation type="date" allowBlank="1" showInputMessage="1" showErrorMessage="1" errorTitle="記載できる日付を超過しています" error="2028/2/28/~2029/2/28の日付を記載してください" sqref="I6:Q6">
      <formula1>46811</formula1>
      <formula2>47177</formula2>
    </dataValidation>
    <dataValidation type="list" allowBlank="1" showInputMessage="1" showErrorMessage="1" promptTitle="プルダウンから選択してください" prompt="自社単独作業：〇_x000a_自他共同作業：●_x000a_他社単独作業：▲" sqref="E18:X42">
      <formula1>$C$51:$C$53</formula1>
    </dataValidation>
  </dataValidations>
  <printOptions horizontalCentered="1"/>
  <pageMargins left="0.59055118110236227" right="0.59055118110236227" top="0.39370078740157483" bottom="0.78740157480314965" header="0.19685039370078741" footer="0.19685039370078741"/>
  <pageSetup paperSize="9" scale="75" orientation="portrait" r:id="rId1"/>
  <headerFooter alignWithMargins="0">
    <oddFooter>&amp;C&amp;"+,太字"&amp;A</oddFooter>
  </headerFooter>
  <legacyDrawing r:id="rId2"/>
  <tableParts count="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8"/>
    <pageSetUpPr fitToPage="1"/>
  </sheetPr>
  <dimension ref="A1:AP36"/>
  <sheetViews>
    <sheetView showGridLines="0" view="pageBreakPreview" zoomScale="80" zoomScaleNormal="100" zoomScaleSheetLayoutView="80" workbookViewId="0">
      <selection activeCell="D21" sqref="D21"/>
    </sheetView>
  </sheetViews>
  <sheetFormatPr defaultColWidth="2.08984375" defaultRowHeight="13"/>
  <cols>
    <col min="1" max="2" width="3.90625" style="104" customWidth="1"/>
    <col min="3" max="3" width="31.08984375" style="104" customWidth="1"/>
    <col min="4" max="7" width="17.6328125" style="104" customWidth="1"/>
    <col min="8" max="8" width="9.6328125" style="104" customWidth="1"/>
    <col min="9" max="9" width="2.08984375" style="104"/>
    <col min="10" max="10" width="18.90625" style="104" customWidth="1"/>
    <col min="11" max="11" width="6.453125" style="104" bestFit="1" customWidth="1"/>
    <col min="12" max="13" width="2.08984375" style="104"/>
    <col min="14" max="14" width="3.453125" style="104" bestFit="1" customWidth="1"/>
    <col min="15" max="24" width="2.08984375" style="104"/>
    <col min="25" max="33" width="2" style="104" customWidth="1"/>
    <col min="34" max="42" width="1.90625" style="104" customWidth="1"/>
    <col min="43" max="43" width="2.08984375" style="104" customWidth="1"/>
    <col min="44" max="16384" width="2.08984375" style="104"/>
  </cols>
  <sheetData>
    <row r="1" spans="1:42" s="101" customFormat="1" ht="30" customHeight="1">
      <c r="A1" s="1841" t="s">
        <v>333</v>
      </c>
      <c r="B1" s="1841"/>
      <c r="C1" s="1841"/>
      <c r="D1" s="1841"/>
      <c r="E1" s="1841"/>
      <c r="F1" s="1841"/>
      <c r="G1" s="864"/>
      <c r="AD1" s="104"/>
      <c r="AE1" s="104"/>
      <c r="AF1" s="104"/>
      <c r="AG1" s="104"/>
      <c r="AH1" s="104"/>
      <c r="AI1" s="104"/>
      <c r="AJ1" s="104"/>
      <c r="AK1" s="104"/>
      <c r="AL1" s="104"/>
      <c r="AM1" s="104"/>
      <c r="AN1" s="104"/>
      <c r="AO1" s="104"/>
      <c r="AP1" s="104"/>
    </row>
    <row r="2" spans="1:42" s="101" customFormat="1" ht="10.5" customHeight="1">
      <c r="A2" s="864"/>
      <c r="B2" s="864"/>
      <c r="C2" s="864"/>
      <c r="D2" s="864"/>
      <c r="E2" s="864"/>
      <c r="F2" s="864"/>
      <c r="G2" s="864"/>
      <c r="AD2" s="104"/>
      <c r="AE2" s="104"/>
      <c r="AF2" s="104"/>
      <c r="AG2" s="104"/>
      <c r="AH2" s="104"/>
      <c r="AI2" s="104"/>
      <c r="AJ2" s="104"/>
      <c r="AK2" s="104"/>
      <c r="AL2" s="104"/>
      <c r="AM2" s="104"/>
      <c r="AN2" s="104"/>
      <c r="AO2" s="104"/>
      <c r="AP2" s="104"/>
    </row>
    <row r="3" spans="1:42" ht="15" customHeight="1">
      <c r="A3" s="1842" t="s">
        <v>764</v>
      </c>
      <c r="B3" s="1842"/>
      <c r="C3" s="1842"/>
      <c r="D3" s="1842"/>
      <c r="E3" s="1842"/>
      <c r="F3" s="1842"/>
      <c r="G3" s="1003"/>
      <c r="H3" s="101"/>
      <c r="I3" s="101"/>
      <c r="AK3" s="990"/>
      <c r="AL3" s="990"/>
      <c r="AM3" s="990"/>
      <c r="AN3" s="990"/>
      <c r="AO3" s="990"/>
      <c r="AP3" s="990"/>
    </row>
    <row r="4" spans="1:42" ht="15" customHeight="1">
      <c r="A4" s="1852" t="s">
        <v>1083</v>
      </c>
      <c r="B4" s="1852"/>
      <c r="C4" s="1852"/>
      <c r="D4" s="1852"/>
      <c r="E4" s="102"/>
      <c r="F4" s="103" t="s">
        <v>0</v>
      </c>
      <c r="G4" s="103"/>
      <c r="J4" s="991"/>
      <c r="AJ4" s="992"/>
    </row>
    <row r="5" spans="1:42" ht="45" customHeight="1">
      <c r="A5" s="1843"/>
      <c r="B5" s="1844"/>
      <c r="C5" s="1004" t="s">
        <v>1</v>
      </c>
      <c r="D5" s="1005" t="s">
        <v>695</v>
      </c>
      <c r="E5" s="1005" t="s">
        <v>696</v>
      </c>
      <c r="F5" s="1006" t="s">
        <v>697</v>
      </c>
    </row>
    <row r="6" spans="1:42" ht="25" customHeight="1">
      <c r="A6" s="1845" t="s">
        <v>2</v>
      </c>
      <c r="B6" s="1846"/>
      <c r="C6" s="1007" t="s">
        <v>236</v>
      </c>
      <c r="D6" s="260">
        <f>'48'!C5+'48'!C16+'48'!C27</f>
        <v>0</v>
      </c>
      <c r="E6" s="260">
        <f>'48'!D5+'48'!D16+'48'!D27</f>
        <v>0</v>
      </c>
      <c r="F6" s="261">
        <f>'48'!E5+'48'!E16+'48'!E27</f>
        <v>0</v>
      </c>
      <c r="G6" s="999"/>
      <c r="I6" s="991"/>
    </row>
    <row r="7" spans="1:42" ht="25" customHeight="1">
      <c r="A7" s="1847"/>
      <c r="B7" s="1848"/>
      <c r="C7" s="1007" t="s">
        <v>237</v>
      </c>
      <c r="D7" s="260">
        <f>'48'!C6+'48'!C17+'48'!C28</f>
        <v>0</v>
      </c>
      <c r="E7" s="260">
        <f>'48'!D6+'48'!D17+'48'!D28</f>
        <v>0</v>
      </c>
      <c r="F7" s="261">
        <f>'48'!E6+'48'!E17+'48'!E28</f>
        <v>0</v>
      </c>
      <c r="G7" s="999"/>
      <c r="I7" s="991"/>
      <c r="J7" s="993"/>
    </row>
    <row r="8" spans="1:42" ht="25" customHeight="1">
      <c r="A8" s="1847"/>
      <c r="B8" s="1848"/>
      <c r="C8" s="1007" t="s">
        <v>238</v>
      </c>
      <c r="D8" s="260">
        <f>'48'!C7+'48'!C18+'48'!C29</f>
        <v>0</v>
      </c>
      <c r="E8" s="260">
        <f>'48'!D7+'48'!D18+'48'!D29</f>
        <v>0</v>
      </c>
      <c r="F8" s="261">
        <f>'48'!E7+'48'!E18+'48'!E29</f>
        <v>0</v>
      </c>
      <c r="G8" s="999"/>
      <c r="J8" s="994"/>
    </row>
    <row r="9" spans="1:42" ht="25" customHeight="1">
      <c r="A9" s="1847"/>
      <c r="B9" s="1848"/>
      <c r="C9" s="1007" t="s">
        <v>239</v>
      </c>
      <c r="D9" s="260">
        <f>'48'!C8+'48'!C19+'48'!C30</f>
        <v>0</v>
      </c>
      <c r="E9" s="260">
        <f>'48'!D8+'48'!D19+'48'!D30</f>
        <v>0</v>
      </c>
      <c r="F9" s="261">
        <f>'48'!E8+'48'!E19+'48'!E30</f>
        <v>0</v>
      </c>
      <c r="G9" s="999"/>
      <c r="J9" s="993"/>
    </row>
    <row r="10" spans="1:42" ht="25" customHeight="1">
      <c r="A10" s="1847"/>
      <c r="B10" s="1848"/>
      <c r="C10" s="1007" t="s">
        <v>699</v>
      </c>
      <c r="D10" s="260">
        <f>'48'!C9+'48'!C20+'48'!C31</f>
        <v>0</v>
      </c>
      <c r="E10" s="260">
        <f ca="1">'48'!D9+'48'!D20+'48'!D31</f>
        <v>0</v>
      </c>
      <c r="F10" s="261">
        <f ca="1">'48'!E9+'48'!E20+'48'!E31</f>
        <v>0</v>
      </c>
      <c r="G10" s="999"/>
      <c r="J10" s="994"/>
    </row>
    <row r="11" spans="1:42" ht="25" customHeight="1">
      <c r="A11" s="1847"/>
      <c r="B11" s="1848"/>
      <c r="C11" s="1007" t="s">
        <v>700</v>
      </c>
      <c r="D11" s="260">
        <f>'48'!C10+'48'!C21+'48'!C32</f>
        <v>0</v>
      </c>
      <c r="E11" s="260">
        <f>'48'!D10+'48'!D21+'48'!D32</f>
        <v>0</v>
      </c>
      <c r="F11" s="261">
        <f>'48'!E10+'48'!E21+'48'!E32</f>
        <v>0</v>
      </c>
      <c r="G11" s="999"/>
      <c r="J11" s="993"/>
    </row>
    <row r="12" spans="1:42" ht="25" customHeight="1">
      <c r="A12" s="1847"/>
      <c r="B12" s="1848"/>
      <c r="C12" s="1007" t="s">
        <v>701</v>
      </c>
      <c r="D12" s="260">
        <f>'48'!C11+'48'!C22+'48'!C33</f>
        <v>0</v>
      </c>
      <c r="E12" s="260">
        <f>'48'!D11+'48'!D22+'48'!D33</f>
        <v>0</v>
      </c>
      <c r="F12" s="261">
        <f>'48'!E11+'48'!E22+'48'!E33</f>
        <v>0</v>
      </c>
      <c r="G12" s="999"/>
      <c r="J12" s="994"/>
    </row>
    <row r="13" spans="1:42" ht="25" customHeight="1">
      <c r="A13" s="1847"/>
      <c r="B13" s="1848"/>
      <c r="C13" s="1007" t="s">
        <v>702</v>
      </c>
      <c r="D13" s="260">
        <f>'48'!C12+'48'!C23+'48'!C34</f>
        <v>0</v>
      </c>
      <c r="E13" s="260">
        <f>'48'!D12+'48'!D23+'48'!D34</f>
        <v>0</v>
      </c>
      <c r="F13" s="261">
        <f>'48'!E12+'48'!E23+'48'!E34</f>
        <v>0</v>
      </c>
      <c r="I13" s="993"/>
    </row>
    <row r="14" spans="1:42" ht="25" customHeight="1">
      <c r="A14" s="1847"/>
      <c r="B14" s="1848"/>
      <c r="C14" s="1007" t="s">
        <v>703</v>
      </c>
      <c r="D14" s="260">
        <f>'48'!C13+'48'!C24+'48'!C35</f>
        <v>0</v>
      </c>
      <c r="E14" s="260">
        <f>'48'!D13+'48'!D24+'48'!D35</f>
        <v>0</v>
      </c>
      <c r="F14" s="261">
        <f>'48'!E13+'48'!E24+'48'!E35</f>
        <v>0</v>
      </c>
      <c r="G14" s="999"/>
      <c r="H14" s="995"/>
      <c r="I14" s="995"/>
      <c r="J14" s="996"/>
      <c r="K14" s="995"/>
      <c r="L14" s="995"/>
      <c r="M14" s="995"/>
      <c r="N14" s="995"/>
      <c r="O14" s="995"/>
      <c r="P14" s="995"/>
      <c r="Q14" s="995"/>
      <c r="R14" s="995"/>
      <c r="S14" s="995"/>
      <c r="T14" s="995"/>
      <c r="U14" s="995"/>
      <c r="V14" s="995"/>
      <c r="W14" s="995"/>
      <c r="X14" s="995"/>
      <c r="Y14" s="995"/>
      <c r="Z14" s="995"/>
      <c r="AA14" s="995"/>
    </row>
    <row r="15" spans="1:42" ht="25" customHeight="1">
      <c r="A15" s="1847"/>
      <c r="B15" s="1848"/>
      <c r="C15" s="1007" t="s">
        <v>704</v>
      </c>
      <c r="D15" s="260">
        <f>'48'!C14+'48'!C25+'48'!C36</f>
        <v>0</v>
      </c>
      <c r="E15" s="262"/>
      <c r="F15" s="263"/>
      <c r="G15" s="999"/>
      <c r="H15" s="995"/>
      <c r="I15" s="995"/>
      <c r="J15" s="995"/>
      <c r="K15" s="995"/>
      <c r="L15" s="995"/>
      <c r="M15" s="995"/>
      <c r="N15" s="995"/>
      <c r="O15" s="995"/>
      <c r="P15" s="995"/>
      <c r="Q15" s="995"/>
      <c r="R15" s="995"/>
      <c r="S15" s="995"/>
      <c r="T15" s="995"/>
      <c r="U15" s="995"/>
      <c r="V15" s="995"/>
      <c r="W15" s="995"/>
      <c r="X15" s="995"/>
      <c r="Y15" s="995"/>
      <c r="Z15" s="995"/>
      <c r="AA15" s="995"/>
    </row>
    <row r="16" spans="1:42" ht="25" customHeight="1">
      <c r="A16" s="1849"/>
      <c r="B16" s="1850"/>
      <c r="C16" s="1008" t="s">
        <v>705</v>
      </c>
      <c r="D16" s="1009">
        <f>SUBTOTAL(109,経費区分別内訳[助成事業に要する
経費（税込）
【用語説明１】])</f>
        <v>0</v>
      </c>
      <c r="E16" s="1009">
        <f ca="1">SUBTOTAL(109,経費区分別内訳[助成対象経費
（税抜）
【用語説明２】])</f>
        <v>0</v>
      </c>
      <c r="F16" s="1010">
        <f ca="1">SUBTOTAL(109,経費区分別内訳[助成金交付申請額
(千円未満切捨)
【用語説明３】])</f>
        <v>0</v>
      </c>
      <c r="G16" s="999"/>
      <c r="H16" s="997"/>
      <c r="I16" s="997"/>
      <c r="J16" s="997"/>
      <c r="K16" s="997"/>
      <c r="L16" s="997"/>
      <c r="M16" s="997"/>
      <c r="N16" s="997"/>
      <c r="O16" s="997"/>
      <c r="P16" s="997"/>
      <c r="Q16" s="997"/>
      <c r="R16" s="997"/>
      <c r="S16" s="997"/>
      <c r="T16" s="997"/>
      <c r="U16" s="997"/>
      <c r="V16" s="997"/>
      <c r="W16" s="997"/>
      <c r="X16" s="997"/>
      <c r="Y16" s="997"/>
      <c r="Z16" s="997"/>
      <c r="AA16" s="995"/>
    </row>
    <row r="17" spans="1:42" ht="19.5" customHeight="1">
      <c r="A17" s="1011"/>
      <c r="B17" s="1011"/>
      <c r="C17" s="1012"/>
      <c r="D17" s="1013"/>
      <c r="E17" s="1013"/>
      <c r="F17" s="1013"/>
      <c r="G17" s="1013"/>
      <c r="H17" s="1839" t="str">
        <f ca="1">IFERROR(IF(F16/2&lt;(F11+F12+F13+F14),
"←(6)規格等認証・登録費(7)産業財産権出願・導入費(8)展示会等参加費(9)広告費の合計が全体の1/2以下になるように、次ページの「(3)各期ごとの経費内訳」の「助成金交付申請額」を手打ちで減額修正してください。",
                  ""),
              "←途中式でエラーが出ています。")</f>
        <v/>
      </c>
      <c r="I17" s="1839"/>
      <c r="J17" s="1839"/>
      <c r="K17" s="1839"/>
      <c r="L17" s="1839"/>
      <c r="M17" s="1839"/>
      <c r="N17" s="1839"/>
      <c r="O17" s="1839"/>
      <c r="P17" s="1839"/>
      <c r="Q17" s="1839"/>
      <c r="R17" s="1839"/>
      <c r="S17" s="1839"/>
      <c r="T17" s="1839"/>
      <c r="U17" s="1839"/>
      <c r="V17" s="1839"/>
      <c r="W17" s="1839"/>
      <c r="X17" s="1839"/>
      <c r="Y17" s="1839"/>
      <c r="Z17" s="1839"/>
      <c r="AA17" s="1839"/>
    </row>
    <row r="18" spans="1:42" ht="21.75" customHeight="1">
      <c r="A18" s="1851" t="s">
        <v>1045</v>
      </c>
      <c r="B18" s="1851"/>
      <c r="C18" s="1851"/>
      <c r="D18" s="1851"/>
      <c r="E18" s="1851"/>
      <c r="F18" s="1851"/>
      <c r="G18" s="1014"/>
      <c r="H18" s="1839"/>
      <c r="I18" s="1839"/>
      <c r="J18" s="1839"/>
      <c r="K18" s="1839"/>
      <c r="L18" s="1839"/>
      <c r="M18" s="1839"/>
      <c r="N18" s="1839"/>
      <c r="O18" s="1839"/>
      <c r="P18" s="1839"/>
      <c r="Q18" s="1839"/>
      <c r="R18" s="1839"/>
      <c r="S18" s="1839"/>
      <c r="T18" s="1839"/>
      <c r="U18" s="1839"/>
      <c r="V18" s="1839"/>
      <c r="W18" s="1839"/>
      <c r="X18" s="1839"/>
      <c r="Y18" s="1839"/>
      <c r="Z18" s="1839"/>
      <c r="AA18" s="1839"/>
    </row>
    <row r="19" spans="1:42" s="101" customFormat="1" ht="15" customHeight="1">
      <c r="A19" s="102"/>
      <c r="B19" s="106" t="s">
        <v>985</v>
      </c>
      <c r="C19" s="102"/>
      <c r="D19" s="102"/>
      <c r="E19" s="102"/>
      <c r="F19" s="103" t="s">
        <v>0</v>
      </c>
      <c r="G19" s="103"/>
      <c r="H19" s="1839"/>
      <c r="I19" s="1839"/>
      <c r="J19" s="1839"/>
      <c r="K19" s="1839"/>
      <c r="L19" s="1839"/>
      <c r="M19" s="1839"/>
      <c r="N19" s="1839"/>
      <c r="O19" s="1839"/>
      <c r="P19" s="1839"/>
      <c r="Q19" s="1839"/>
      <c r="R19" s="1839"/>
      <c r="S19" s="1839"/>
      <c r="T19" s="1839"/>
      <c r="U19" s="1839"/>
      <c r="V19" s="1839"/>
      <c r="W19" s="1839"/>
      <c r="X19" s="1839"/>
      <c r="Y19" s="1839"/>
      <c r="Z19" s="1839"/>
      <c r="AA19" s="1839"/>
    </row>
    <row r="20" spans="1:42" ht="30" customHeight="1">
      <c r="A20" s="667"/>
      <c r="B20" s="1840" t="s">
        <v>3</v>
      </c>
      <c r="C20" s="1840"/>
      <c r="D20" s="635" t="s">
        <v>684</v>
      </c>
      <c r="E20" s="636" t="s">
        <v>685</v>
      </c>
      <c r="F20" s="636" t="s">
        <v>686</v>
      </c>
      <c r="G20" s="637" t="s">
        <v>315</v>
      </c>
      <c r="H20" s="998" t="s">
        <v>11</v>
      </c>
    </row>
    <row r="21" spans="1:42" ht="25" customHeight="1">
      <c r="A21" s="1826" t="s">
        <v>4</v>
      </c>
      <c r="B21" s="1829" t="s">
        <v>681</v>
      </c>
      <c r="C21" s="1830"/>
      <c r="D21" s="258"/>
      <c r="E21" s="264"/>
      <c r="F21" s="709"/>
      <c r="G21" s="710"/>
      <c r="H21" s="999" t="str">
        <f>IF(ROW()-ROW(資金調達内訳[[#Headers],[列1]])=1,
     IF(AND(資金調達内訳[[#This Row],[資金調達金額
(単位：円)]]&lt;&gt;"",
               資金調達内訳[[#This Row],[進捗状況等
（実現見込み）]]=""),
        "←調達状況を選択してください。",
        IF(AND(資金調達内訳[[#This Row],[資金調達金額
(単位：円)]]="",
                  資金調達内訳[[#This Row],[進捗状況等
（実現見込み）]]&lt;&gt;""),
           "←自己資金の額を入力してください。",
           "")),
    IF(AND(資金調達内訳[[#This Row],[資金調達金額
(単位：円)]]&lt;&gt;"",
              資金調達内訳[[#This Row],[調 達 先
（名称等）]]="",
              資金調達内訳[[#This Row],[進捗状況等
（実現見込み）]]=""),
       "←調達先を入力し、調達状況を選択してください。",
       IF(AND(資金調達内訳[[#This Row],[資金調達金額
(単位：円)]]&lt;&gt;"",
                 資金調達内訳[[#This Row],[調 達 先
（名称等）]]="",
                 資金調達内訳[[#This Row],[進捗状況等
（実現見込み）]]&lt;&gt;""),
          "←調達先を入力してください。",
          IF(AND(資金調達内訳[[#This Row],[資金調達金額
(単位：円)]]&lt;&gt;"",
                    資金調達内訳[[#This Row],[調 達 先
（名称等）]]&lt;&gt;"",
                    資金調達内訳[[#This Row],[進捗状況等
（実現見込み）]]=""),
             "←調達状況を選択してください。",
             IF(AND(資金調達内訳[[#This Row],[資金調達金額
(単位：円)]]="",
                       資金調達内訳[[#This Row],[調 達 先
（名称等）]]&lt;&gt;"",
                       資金調達内訳[[#This Row],[進捗状況等
（実現見込み）]]=""),
                "←資金調達金額を入力し、調達状況を選択してください。",
                IF(AND(資金調達内訳[[#This Row],[資金調達金額
(単位：円)]]="",
                          資金調達内訳[[#This Row],[調 達 先
（名称等）]]="",
                          資金調達内訳[[#This Row],[進捗状況等
（実現見込み）]]&lt;&gt;""),
                   "←資金調達金額、調達先を入力してください。",
                   IF(AND(資金調達内訳[[#This Row],[資金調達金額
(単位：円)]]="",
                             資金調達内訳[[#This Row],[調 達 先
（名称等）]]&lt;&gt;"",
                             資金調達内訳[[#This Row],[進捗状況等
（実現見込み）]]&lt;&gt;""),
                      "←資金調達金額を入力してください。",
    "")))))))</f>
        <v/>
      </c>
    </row>
    <row r="22" spans="1:42" ht="25" customHeight="1">
      <c r="A22" s="1827"/>
      <c r="B22" s="1831" t="s">
        <v>682</v>
      </c>
      <c r="C22" s="1832" t="s">
        <v>5</v>
      </c>
      <c r="D22" s="258"/>
      <c r="E22" s="266"/>
      <c r="F22" s="267"/>
      <c r="G22" s="638"/>
      <c r="H22" s="999" t="str">
        <f>IF(ROW()-ROW(資金調達内訳[[#Headers],[列1]])=1,
     IF(AND(資金調達内訳[[#This Row],[資金調達金額
(単位：円)]]&lt;&gt;"",
               資金調達内訳[[#This Row],[進捗状況等
（実現見込み）]]=""),
        "←調達状況を選択してください。",
        IF(AND(資金調達内訳[[#This Row],[資金調達金額
(単位：円)]]="",
                  資金調達内訳[[#This Row],[進捗状況等
（実現見込み）]]&lt;&gt;""),
           "←自己資金の額を入力してください。",
           "")),
    IF(AND(資金調達内訳[[#This Row],[資金調達金額
(単位：円)]]&lt;&gt;"",
              資金調達内訳[[#This Row],[調 達 先
（名称等）]]="",
              資金調達内訳[[#This Row],[進捗状況等
（実現見込み）]]=""),
       "←調達先を入力し、調達状況を選択してください。",
       IF(AND(資金調達内訳[[#This Row],[資金調達金額
(単位：円)]]&lt;&gt;"",
                 資金調達内訳[[#This Row],[調 達 先
（名称等）]]="",
                 資金調達内訳[[#This Row],[進捗状況等
（実現見込み）]]&lt;&gt;""),
          "←調達先を入力してください。",
          IF(AND(資金調達内訳[[#This Row],[資金調達金額
(単位：円)]]&lt;&gt;"",
                    資金調達内訳[[#This Row],[調 達 先
（名称等）]]&lt;&gt;"",
                    資金調達内訳[[#This Row],[進捗状況等
（実現見込み）]]=""),
             "←調達状況を選択してください。",
             IF(AND(資金調達内訳[[#This Row],[資金調達金額
(単位：円)]]="",
                       資金調達内訳[[#This Row],[調 達 先
（名称等）]]&lt;&gt;"",
                       資金調達内訳[[#This Row],[進捗状況等
（実現見込み）]]=""),
                "←資金調達金額を入力し、調達状況を選択してください。",
                IF(AND(資金調達内訳[[#This Row],[資金調達金額
(単位：円)]]="",
                          資金調達内訳[[#This Row],[調 達 先
（名称等）]]="",
                          資金調達内訳[[#This Row],[進捗状況等
（実現見込み）]]&lt;&gt;""),
                   "←資金調達金額、調達先を入力してください。",
                   IF(AND(資金調達内訳[[#This Row],[資金調達金額
(単位：円)]]="",
                             資金調達内訳[[#This Row],[調 達 先
（名称等）]]&lt;&gt;"",
                             資金調達内訳[[#This Row],[進捗状況等
（実現見込み）]]&lt;&gt;""),
                      "←資金調達金額を入力してください。",
    "")))))))</f>
        <v/>
      </c>
    </row>
    <row r="23" spans="1:42" ht="25" customHeight="1">
      <c r="A23" s="1827"/>
      <c r="B23" s="1831" t="s">
        <v>683</v>
      </c>
      <c r="C23" s="1832" t="s">
        <v>5</v>
      </c>
      <c r="D23" s="258"/>
      <c r="E23" s="266"/>
      <c r="F23" s="267"/>
      <c r="G23" s="638"/>
      <c r="H23" s="999" t="str">
        <f>IF(ROW()-ROW(資金調達内訳[[#Headers],[列1]])=1,
     IF(AND(資金調達内訳[[#This Row],[資金調達金額
(単位：円)]]&lt;&gt;"",
               資金調達内訳[[#This Row],[進捗状況等
（実現見込み）]]=""),
        "←調達状況を選択してください。",
        IF(AND(資金調達内訳[[#This Row],[資金調達金額
(単位：円)]]="",
                  資金調達内訳[[#This Row],[進捗状況等
（実現見込み）]]&lt;&gt;""),
           "←自己資金の額を入力してください。",
           "")),
    IF(AND(資金調達内訳[[#This Row],[資金調達金額
(単位：円)]]&lt;&gt;"",
              資金調達内訳[[#This Row],[調 達 先
（名称等）]]="",
              資金調達内訳[[#This Row],[進捗状況等
（実現見込み）]]=""),
       "←調達先を入力し、調達状況を選択してください。",
       IF(AND(資金調達内訳[[#This Row],[資金調達金額
(単位：円)]]&lt;&gt;"",
                 資金調達内訳[[#This Row],[調 達 先
（名称等）]]="",
                 資金調達内訳[[#This Row],[進捗状況等
（実現見込み）]]&lt;&gt;""),
          "←調達先を入力してください。",
          IF(AND(資金調達内訳[[#This Row],[資金調達金額
(単位：円)]]&lt;&gt;"",
                    資金調達内訳[[#This Row],[調 達 先
（名称等）]]&lt;&gt;"",
                    資金調達内訳[[#This Row],[進捗状況等
（実現見込み）]]=""),
             "←調達状況を選択してください。",
             IF(AND(資金調達内訳[[#This Row],[資金調達金額
(単位：円)]]="",
                       資金調達内訳[[#This Row],[調 達 先
（名称等）]]&lt;&gt;"",
                       資金調達内訳[[#This Row],[進捗状況等
（実現見込み）]]=""),
                "←資金調達金額を入力し、調達状況を選択してください。",
                IF(AND(資金調達内訳[[#This Row],[資金調達金額
(単位：円)]]="",
                          資金調達内訳[[#This Row],[調 達 先
（名称等）]]="",
                          資金調達内訳[[#This Row],[進捗状況等
（実現見込み）]]&lt;&gt;""),
                   "←資金調達金額、調達先を入力してください。",
                   IF(AND(資金調達内訳[[#This Row],[資金調達金額
(単位：円)]]="",
                             資金調達内訳[[#This Row],[調 達 先
（名称等）]]&lt;&gt;"",
                             資金調達内訳[[#This Row],[進捗状況等
（実現見込み）]]&lt;&gt;""),
                      "←資金調達金額を入力してください。",
    "")))))))</f>
        <v/>
      </c>
    </row>
    <row r="24" spans="1:42" ht="25" customHeight="1">
      <c r="A24" s="1827"/>
      <c r="B24" s="1835" t="s">
        <v>277</v>
      </c>
      <c r="C24" s="1836"/>
      <c r="D24" s="258"/>
      <c r="E24" s="266"/>
      <c r="F24" s="267"/>
      <c r="G24" s="638"/>
      <c r="H24" s="999" t="str">
        <f>IF(ROW()-ROW(資金調達内訳[[#Headers],[列1]])=1,
     IF(AND(資金調達内訳[[#This Row],[資金調達金額
(単位：円)]]&lt;&gt;"",
               資金調達内訳[[#This Row],[進捗状況等
（実現見込み）]]=""),
        "←調達状況を選択してください。",
        IF(AND(資金調達内訳[[#This Row],[資金調達金額
(単位：円)]]="",
                  資金調達内訳[[#This Row],[進捗状況等
（実現見込み）]]&lt;&gt;""),
           "←自己資金の額を入力してください。",
           "")),
    IF(AND(資金調達内訳[[#This Row],[資金調達金額
(単位：円)]]&lt;&gt;"",
              資金調達内訳[[#This Row],[調 達 先
（名称等）]]="",
              資金調達内訳[[#This Row],[進捗状況等
（実現見込み）]]=""),
       "←調達先を入力し、調達状況を選択してください。",
       IF(AND(資金調達内訳[[#This Row],[資金調達金額
(単位：円)]]&lt;&gt;"",
                 資金調達内訳[[#This Row],[調 達 先
（名称等）]]="",
                 資金調達内訳[[#This Row],[進捗状況等
（実現見込み）]]&lt;&gt;""),
          "←調達先を入力してください。",
          IF(AND(資金調達内訳[[#This Row],[資金調達金額
(単位：円)]]&lt;&gt;"",
                    資金調達内訳[[#This Row],[調 達 先
（名称等）]]&lt;&gt;"",
                    資金調達内訳[[#This Row],[進捗状況等
（実現見込み）]]=""),
             "←調達状況を選択してください。",
             IF(AND(資金調達内訳[[#This Row],[資金調達金額
(単位：円)]]="",
                       資金調達内訳[[#This Row],[調 達 先
（名称等）]]&lt;&gt;"",
                       資金調達内訳[[#This Row],[進捗状況等
（実現見込み）]]=""),
                "←資金調達金額を入力し、調達状況を選択してください。",
                IF(AND(資金調達内訳[[#This Row],[資金調達金額
(単位：円)]]="",
                          資金調達内訳[[#This Row],[調 達 先
（名称等）]]="",
                          資金調達内訳[[#This Row],[進捗状況等
（実現見込み）]]&lt;&gt;""),
                   "←資金調達金額、調達先を入力してください。",
                   IF(AND(資金調達内訳[[#This Row],[資金調達金額
(単位：円)]]="",
                             資金調達内訳[[#This Row],[調 達 先
（名称等）]]&lt;&gt;"",
                             資金調達内訳[[#This Row],[進捗状況等
（実現見込み）]]&lt;&gt;""),
                      "←資金調達金額を入力してください。",
    "")))))))</f>
        <v/>
      </c>
    </row>
    <row r="25" spans="1:42" ht="25" customHeight="1" thickBot="1">
      <c r="A25" s="1827"/>
      <c r="B25" s="1837" t="s">
        <v>1089</v>
      </c>
      <c r="C25" s="1838"/>
      <c r="D25" s="258"/>
      <c r="E25" s="268"/>
      <c r="F25" s="269"/>
      <c r="G25" s="638"/>
      <c r="H25" s="999" t="str">
        <f>IF(ROW()-ROW(資金調達内訳[[#Headers],[列1]])=1,
     IF(AND(資金調達内訳[[#This Row],[資金調達金額
(単位：円)]]&lt;&gt;"",
               資金調達内訳[[#This Row],[進捗状況等
（実現見込み）]]=""),
        "←調達状況を選択してください。",
        IF(AND(資金調達内訳[[#This Row],[資金調達金額
(単位：円)]]="",
                  資金調達内訳[[#This Row],[進捗状況等
（実現見込み）]]&lt;&gt;""),
           "←自己資金の額を入力してください。",
           "")),
    IF(AND(資金調達内訳[[#This Row],[資金調達金額
(単位：円)]]&lt;&gt;"",
              資金調達内訳[[#This Row],[調 達 先
（名称等）]]="",
              資金調達内訳[[#This Row],[進捗状況等
（実現見込み）]]=""),
       "←調達先を入力し、調達状況を選択してください。",
       IF(AND(資金調達内訳[[#This Row],[資金調達金額
(単位：円)]]&lt;&gt;"",
                 資金調達内訳[[#This Row],[調 達 先
（名称等）]]="",
                 資金調達内訳[[#This Row],[進捗状況等
（実現見込み）]]&lt;&gt;""),
          "←調達先を入力してください。",
          IF(AND(資金調達内訳[[#This Row],[資金調達金額
(単位：円)]]&lt;&gt;"",
                    資金調達内訳[[#This Row],[調 達 先
（名称等）]]&lt;&gt;"",
                    資金調達内訳[[#This Row],[進捗状況等
（実現見込み）]]=""),
             "←調達状況を選択してください。",
             IF(AND(資金調達内訳[[#This Row],[資金調達金額
(単位：円)]]="",
                       資金調達内訳[[#This Row],[調 達 先
（名称等）]]&lt;&gt;"",
                       資金調達内訳[[#This Row],[進捗状況等
（実現見込み）]]=""),
                "←資金調達金額を入力し、調達状況を選択してください。",
                IF(AND(資金調達内訳[[#This Row],[資金調達金額
(単位：円)]]="",
                          資金調達内訳[[#This Row],[調 達 先
（名称等）]]="",
                          資金調達内訳[[#This Row],[進捗状況等
（実現見込み）]]&lt;&gt;""),
                   "←資金調達金額、調達先を入力してください。",
                   IF(AND(資金調達内訳[[#This Row],[資金調達金額
(単位：円)]]="",
                             資金調達内訳[[#This Row],[調 達 先
（名称等）]]&lt;&gt;"",
                             資金調達内訳[[#This Row],[進捗状況等
（実現見込み）]]&lt;&gt;""),
                      "←資金調達金額を入力してください。",
    "")))))))</f>
        <v/>
      </c>
    </row>
    <row r="26" spans="1:42" ht="25" customHeight="1" thickTop="1">
      <c r="A26" s="1828"/>
      <c r="B26" s="1833" t="s">
        <v>706</v>
      </c>
      <c r="C26" s="1834"/>
      <c r="D26" s="259">
        <f>SUBTOTAL(109,資金調達内訳[資金調達金額
(単位：円)])</f>
        <v>0</v>
      </c>
      <c r="E26" s="270"/>
      <c r="F26" s="271"/>
      <c r="G26" s="272"/>
      <c r="H26" s="1000"/>
    </row>
    <row r="27" spans="1:42" ht="15" customHeight="1">
      <c r="A27" s="102"/>
      <c r="B27" s="102"/>
      <c r="C27" s="102"/>
      <c r="D27" s="1015" t="str">
        <f>IFERROR(IF(経費区分別内訳[[#Totals],[助成事業に要する
経費（税込）
【用語説明１】]]
                  =資金調達内訳[[#Totals],[資金調達金額
(単位：円)]],
                  "",
                  "↑経費区分別内訳の合計額と資金調達内訳の合計額を一致させてください。"),
              "")</f>
        <v/>
      </c>
      <c r="E27" s="1016"/>
      <c r="F27" s="1016"/>
      <c r="G27" s="1016"/>
    </row>
    <row r="28" spans="1:42" ht="15" customHeight="1">
      <c r="A28" s="1017" t="s">
        <v>1046</v>
      </c>
      <c r="B28" s="102"/>
      <c r="C28" s="102"/>
      <c r="D28" s="1015"/>
      <c r="E28" s="1016"/>
      <c r="F28" s="1016"/>
      <c r="G28" s="1016"/>
    </row>
    <row r="29" spans="1:42" ht="30" customHeight="1">
      <c r="A29" s="1823" t="s">
        <v>698</v>
      </c>
      <c r="B29" s="1018">
        <v>1</v>
      </c>
      <c r="C29" s="1814" t="s">
        <v>676</v>
      </c>
      <c r="D29" s="1815"/>
      <c r="E29" s="1815"/>
      <c r="F29" s="1815"/>
      <c r="G29" s="1816"/>
      <c r="H29" s="1001"/>
      <c r="I29" s="1001"/>
      <c r="J29" s="1001"/>
      <c r="K29" s="1001"/>
      <c r="L29" s="1001"/>
      <c r="M29" s="1001"/>
      <c r="N29" s="1001"/>
      <c r="O29" s="1001"/>
      <c r="P29" s="1001"/>
      <c r="Q29" s="1001"/>
      <c r="R29" s="1001"/>
      <c r="S29" s="1001"/>
      <c r="T29" s="1001"/>
      <c r="U29" s="1001"/>
      <c r="V29" s="1001"/>
      <c r="W29" s="1001"/>
      <c r="X29" s="1001"/>
      <c r="Y29" s="1001"/>
      <c r="Z29" s="1001"/>
      <c r="AA29" s="1001"/>
      <c r="AB29" s="1001"/>
      <c r="AC29" s="1001"/>
      <c r="AD29" s="1001"/>
      <c r="AE29" s="1001"/>
      <c r="AF29" s="1001"/>
      <c r="AG29" s="1001"/>
      <c r="AH29" s="1001"/>
      <c r="AI29" s="1001"/>
      <c r="AJ29" s="1001"/>
      <c r="AK29" s="1001"/>
      <c r="AL29" s="1001"/>
      <c r="AM29" s="1001"/>
      <c r="AN29" s="1001"/>
      <c r="AO29" s="1001"/>
      <c r="AP29" s="1002"/>
    </row>
    <row r="30" spans="1:42" ht="30" customHeight="1">
      <c r="A30" s="1824"/>
      <c r="B30" s="1019">
        <v>2</v>
      </c>
      <c r="C30" s="1817" t="s">
        <v>674</v>
      </c>
      <c r="D30" s="1818"/>
      <c r="E30" s="1818"/>
      <c r="F30" s="1818"/>
      <c r="G30" s="1819"/>
      <c r="H30" s="1001"/>
      <c r="I30" s="1001"/>
      <c r="J30" s="1001"/>
      <c r="K30" s="1001"/>
      <c r="L30" s="1001"/>
      <c r="M30" s="1001"/>
      <c r="N30" s="1001"/>
      <c r="O30" s="1001"/>
      <c r="P30" s="1001"/>
      <c r="Q30" s="1001"/>
      <c r="R30" s="1001"/>
      <c r="S30" s="1001"/>
      <c r="T30" s="1001"/>
      <c r="U30" s="1001"/>
      <c r="V30" s="1001"/>
      <c r="W30" s="1001"/>
      <c r="X30" s="1001"/>
      <c r="Y30" s="1001"/>
      <c r="Z30" s="1001"/>
      <c r="AA30" s="1001"/>
      <c r="AB30" s="1001"/>
      <c r="AC30" s="1001"/>
      <c r="AD30" s="1001"/>
      <c r="AE30" s="1001"/>
      <c r="AF30" s="1001"/>
      <c r="AG30" s="1001"/>
      <c r="AH30" s="1001"/>
      <c r="AI30" s="1001"/>
      <c r="AJ30" s="1001"/>
      <c r="AK30" s="1001"/>
      <c r="AL30" s="1001"/>
      <c r="AM30" s="1001"/>
      <c r="AN30" s="1001"/>
      <c r="AO30" s="1001"/>
      <c r="AP30" s="1002"/>
    </row>
    <row r="31" spans="1:42" ht="30" customHeight="1">
      <c r="A31" s="1825"/>
      <c r="B31" s="1020">
        <v>3</v>
      </c>
      <c r="C31" s="1820" t="s">
        <v>675</v>
      </c>
      <c r="D31" s="1821"/>
      <c r="E31" s="1821"/>
      <c r="F31" s="1821"/>
      <c r="G31" s="1822"/>
      <c r="H31" s="1001"/>
      <c r="I31" s="1001"/>
      <c r="J31" s="1001"/>
      <c r="K31" s="1001"/>
      <c r="L31" s="1001"/>
      <c r="M31" s="1001"/>
      <c r="N31" s="1001"/>
      <c r="O31" s="1001"/>
      <c r="P31" s="1001"/>
      <c r="Q31" s="1001"/>
      <c r="R31" s="1001"/>
      <c r="S31" s="1001"/>
      <c r="T31" s="1001"/>
      <c r="U31" s="1001"/>
      <c r="V31" s="1001"/>
      <c r="W31" s="1001"/>
      <c r="X31" s="1001"/>
      <c r="Y31" s="1001"/>
      <c r="Z31" s="1001"/>
      <c r="AA31" s="1001"/>
      <c r="AB31" s="1001"/>
      <c r="AC31" s="1001"/>
      <c r="AD31" s="1001"/>
      <c r="AE31" s="1001"/>
      <c r="AF31" s="1001"/>
      <c r="AG31" s="1001"/>
      <c r="AH31" s="1001"/>
      <c r="AI31" s="1001"/>
      <c r="AJ31" s="1001"/>
      <c r="AK31" s="1001"/>
      <c r="AL31" s="1001"/>
      <c r="AM31" s="1001"/>
      <c r="AN31" s="1001"/>
      <c r="AO31" s="1001"/>
      <c r="AP31" s="1002"/>
    </row>
    <row r="32" spans="1:42" ht="30" customHeight="1">
      <c r="A32" s="1811" t="s">
        <v>707</v>
      </c>
      <c r="B32" s="1021">
        <v>1</v>
      </c>
      <c r="C32" s="1814" t="s">
        <v>677</v>
      </c>
      <c r="D32" s="1815"/>
      <c r="E32" s="1815"/>
      <c r="F32" s="1815"/>
      <c r="G32" s="1816"/>
      <c r="H32" s="1001"/>
      <c r="I32" s="1001"/>
      <c r="J32" s="1001"/>
      <c r="K32" s="1001"/>
      <c r="L32" s="1001"/>
      <c r="M32" s="1001"/>
      <c r="N32" s="1001"/>
      <c r="O32" s="1001"/>
      <c r="P32" s="1001"/>
      <c r="Q32" s="1001"/>
      <c r="R32" s="1001"/>
      <c r="S32" s="1001"/>
      <c r="T32" s="1001"/>
      <c r="U32" s="1001"/>
      <c r="V32" s="1001"/>
      <c r="W32" s="1001"/>
      <c r="X32" s="1001"/>
      <c r="Y32" s="1001"/>
      <c r="Z32" s="1001"/>
      <c r="AA32" s="1001"/>
      <c r="AB32" s="1001"/>
      <c r="AC32" s="1001"/>
      <c r="AD32" s="1001"/>
      <c r="AE32" s="1001"/>
      <c r="AF32" s="1001"/>
      <c r="AG32" s="1001"/>
      <c r="AH32" s="1001"/>
      <c r="AI32" s="1001"/>
      <c r="AJ32" s="1001"/>
      <c r="AK32" s="1001"/>
      <c r="AL32" s="1001"/>
      <c r="AM32" s="1001"/>
      <c r="AN32" s="1001"/>
      <c r="AO32" s="1001"/>
      <c r="AP32" s="1002"/>
    </row>
    <row r="33" spans="1:42" ht="30" customHeight="1">
      <c r="A33" s="1812"/>
      <c r="B33" s="1022">
        <v>2</v>
      </c>
      <c r="C33" s="1817" t="s">
        <v>679</v>
      </c>
      <c r="D33" s="1818"/>
      <c r="E33" s="1818"/>
      <c r="F33" s="1818"/>
      <c r="G33" s="1819"/>
      <c r="H33" s="1001"/>
      <c r="I33" s="1001"/>
      <c r="J33" s="1001"/>
      <c r="K33" s="1001"/>
      <c r="L33" s="1001"/>
      <c r="M33" s="1001"/>
      <c r="N33" s="1001"/>
      <c r="O33" s="1001"/>
      <c r="P33" s="1001"/>
      <c r="Q33" s="1001"/>
      <c r="R33" s="1001"/>
      <c r="S33" s="1001"/>
      <c r="T33" s="1001"/>
      <c r="U33" s="1001"/>
      <c r="V33" s="1001"/>
      <c r="W33" s="1001"/>
      <c r="X33" s="1001"/>
      <c r="Y33" s="1001"/>
      <c r="Z33" s="1001"/>
      <c r="AA33" s="1001"/>
      <c r="AB33" s="1001"/>
      <c r="AC33" s="1001"/>
      <c r="AD33" s="1001"/>
      <c r="AE33" s="1001"/>
      <c r="AF33" s="1001"/>
      <c r="AG33" s="1001"/>
      <c r="AH33" s="1001"/>
      <c r="AI33" s="1001"/>
      <c r="AJ33" s="1001"/>
      <c r="AK33" s="1001"/>
      <c r="AL33" s="1001"/>
      <c r="AM33" s="1001"/>
      <c r="AN33" s="1001"/>
      <c r="AO33" s="1001"/>
      <c r="AP33" s="1002"/>
    </row>
    <row r="34" spans="1:42" ht="30" customHeight="1">
      <c r="A34" s="1812"/>
      <c r="B34" s="1022">
        <v>3</v>
      </c>
      <c r="C34" s="1817" t="s">
        <v>678</v>
      </c>
      <c r="D34" s="1818"/>
      <c r="E34" s="1818"/>
      <c r="F34" s="1818"/>
      <c r="G34" s="1819"/>
      <c r="H34" s="1001"/>
      <c r="I34" s="1001"/>
      <c r="J34" s="1001"/>
      <c r="K34" s="1001"/>
      <c r="L34" s="1001"/>
      <c r="M34" s="1001"/>
      <c r="N34" s="1001"/>
      <c r="O34" s="1001"/>
      <c r="P34" s="1001"/>
      <c r="Q34" s="1001"/>
      <c r="R34" s="1001"/>
      <c r="S34" s="1001"/>
      <c r="T34" s="1001"/>
      <c r="U34" s="1001"/>
      <c r="V34" s="1001"/>
      <c r="W34" s="1001"/>
      <c r="X34" s="1001"/>
      <c r="Y34" s="1001"/>
      <c r="Z34" s="1001"/>
      <c r="AA34" s="1001"/>
      <c r="AB34" s="1001"/>
      <c r="AC34" s="1001"/>
      <c r="AD34" s="1001"/>
      <c r="AE34" s="1001"/>
      <c r="AF34" s="1001"/>
      <c r="AG34" s="1001"/>
      <c r="AH34" s="1001"/>
      <c r="AI34" s="1001"/>
      <c r="AJ34" s="1001"/>
      <c r="AK34" s="1001"/>
      <c r="AL34" s="1001"/>
      <c r="AM34" s="1001"/>
      <c r="AN34" s="1001"/>
      <c r="AO34" s="1001"/>
      <c r="AP34" s="1002"/>
    </row>
    <row r="35" spans="1:42" ht="30" customHeight="1">
      <c r="A35" s="1812"/>
      <c r="B35" s="1022">
        <v>4</v>
      </c>
      <c r="C35" s="1817" t="s">
        <v>680</v>
      </c>
      <c r="D35" s="1818"/>
      <c r="E35" s="1818"/>
      <c r="F35" s="1818"/>
      <c r="G35" s="1819"/>
      <c r="H35" s="1001"/>
      <c r="I35" s="1001"/>
      <c r="J35" s="1001"/>
      <c r="K35" s="1001"/>
      <c r="L35" s="1001"/>
      <c r="M35" s="1001"/>
      <c r="N35" s="1001"/>
      <c r="O35" s="1001"/>
      <c r="P35" s="1001"/>
      <c r="Q35" s="1001"/>
      <c r="R35" s="1001"/>
      <c r="S35" s="1001"/>
      <c r="T35" s="1001"/>
      <c r="U35" s="1001"/>
      <c r="V35" s="1001"/>
      <c r="W35" s="1001"/>
      <c r="X35" s="1001"/>
      <c r="Y35" s="1001"/>
      <c r="Z35" s="1001"/>
      <c r="AA35" s="1001"/>
      <c r="AB35" s="1001"/>
      <c r="AC35" s="1001"/>
      <c r="AD35" s="1001"/>
      <c r="AE35" s="1001"/>
      <c r="AF35" s="1001"/>
      <c r="AG35" s="1001"/>
      <c r="AH35" s="1001"/>
      <c r="AI35" s="1001"/>
      <c r="AJ35" s="1001"/>
      <c r="AK35" s="1001"/>
      <c r="AL35" s="1001"/>
      <c r="AM35" s="1001"/>
      <c r="AN35" s="1001"/>
      <c r="AO35" s="1001"/>
      <c r="AP35" s="1002"/>
    </row>
    <row r="36" spans="1:42" ht="30" customHeight="1">
      <c r="A36" s="1813"/>
      <c r="B36" s="1023">
        <v>5</v>
      </c>
      <c r="C36" s="1820" t="s">
        <v>6</v>
      </c>
      <c r="D36" s="1821"/>
      <c r="E36" s="1821"/>
      <c r="F36" s="1821"/>
      <c r="G36" s="1822"/>
      <c r="H36" s="1001"/>
      <c r="I36" s="1001"/>
      <c r="J36" s="1001"/>
      <c r="K36" s="1001"/>
      <c r="L36" s="1001"/>
      <c r="M36" s="1001"/>
      <c r="N36" s="1001"/>
      <c r="O36" s="1001"/>
      <c r="P36" s="1001"/>
      <c r="Q36" s="1001"/>
      <c r="R36" s="1001"/>
      <c r="S36" s="1001"/>
      <c r="T36" s="1001"/>
      <c r="U36" s="1001"/>
      <c r="V36" s="1001"/>
      <c r="W36" s="1001"/>
      <c r="X36" s="1001"/>
      <c r="Y36" s="1001"/>
      <c r="Z36" s="1001"/>
      <c r="AA36" s="1001"/>
      <c r="AB36" s="1001"/>
      <c r="AC36" s="1001"/>
      <c r="AD36" s="1001"/>
      <c r="AE36" s="1001"/>
      <c r="AF36" s="1001"/>
      <c r="AG36" s="1001"/>
      <c r="AH36" s="1001"/>
      <c r="AI36" s="1001"/>
      <c r="AJ36" s="1001"/>
      <c r="AK36" s="1001"/>
      <c r="AL36" s="1001"/>
      <c r="AM36" s="1001"/>
      <c r="AN36" s="1001"/>
      <c r="AO36" s="1001"/>
      <c r="AP36" s="1002"/>
    </row>
  </sheetData>
  <sheetProtection algorithmName="SHA-512" hashValue="Hxs9h9t9SQks+VD+Y1etFLTep2mggql01ektgYPzzPPhRZpnSYAoYDeKzJs+LQ/IIU8oeH2lItujbcY6Ey8gyQ==" saltValue="ErcwzNTNBHMBATbbCQ0Mcw==" spinCount="100000" sheet="1" formatCells="0" selectLockedCells="1"/>
  <mergeCells count="25">
    <mergeCell ref="H17:AA19"/>
    <mergeCell ref="B20:C20"/>
    <mergeCell ref="A1:F1"/>
    <mergeCell ref="A3:F3"/>
    <mergeCell ref="A5:B5"/>
    <mergeCell ref="A6:B16"/>
    <mergeCell ref="A18:F18"/>
    <mergeCell ref="A4:D4"/>
    <mergeCell ref="A21:A26"/>
    <mergeCell ref="B21:C21"/>
    <mergeCell ref="B22:C22"/>
    <mergeCell ref="B23:C23"/>
    <mergeCell ref="B26:C26"/>
    <mergeCell ref="B24:C24"/>
    <mergeCell ref="B25:C25"/>
    <mergeCell ref="A32:A36"/>
    <mergeCell ref="C29:G29"/>
    <mergeCell ref="C30:G30"/>
    <mergeCell ref="C31:G31"/>
    <mergeCell ref="A29:A31"/>
    <mergeCell ref="C32:G32"/>
    <mergeCell ref="C33:G33"/>
    <mergeCell ref="C34:G34"/>
    <mergeCell ref="C35:G35"/>
    <mergeCell ref="C36:G36"/>
  </mergeCells>
  <phoneticPr fontId="1"/>
  <conditionalFormatting sqref="D16">
    <cfRule type="cellIs" dxfId="419" priority="8" operator="notEqual">
      <formula>$D$26</formula>
    </cfRule>
  </conditionalFormatting>
  <conditionalFormatting sqref="D21:D25 F21:G25 E22:E25">
    <cfRule type="expression" dxfId="418" priority="5">
      <formula>AND(OR($D21&lt;&gt;"",$E21&lt;&gt;"",$F21&lt;&gt;""),D21="")</formula>
    </cfRule>
  </conditionalFormatting>
  <conditionalFormatting sqref="D26">
    <cfRule type="cellIs" dxfId="417" priority="9" operator="notEqual">
      <formula>$D$16</formula>
    </cfRule>
  </conditionalFormatting>
  <conditionalFormatting sqref="F13:F14">
    <cfRule type="expression" dxfId="416" priority="1">
      <formula>F13&gt;10000000</formula>
    </cfRule>
  </conditionalFormatting>
  <conditionalFormatting sqref="F16">
    <cfRule type="cellIs" dxfId="415" priority="6" operator="greaterThan">
      <formula>80000000</formula>
    </cfRule>
  </conditionalFormatting>
  <dataValidations count="5">
    <dataValidation type="list" imeMode="hiragana" allowBlank="1" showInputMessage="1" showErrorMessage="1" promptTitle="プルダウンメニューから選択してください" prompt="「確保済」、「確保予定」から選択してください。" sqref="F21:F22">
      <formula1>"確保済,確保予定"</formula1>
    </dataValidation>
    <dataValidation imeMode="hiragana" allowBlank="1" showInputMessage="1" showErrorMessage="1" sqref="E22:E25"/>
    <dataValidation type="list" imeMode="hiragana" allowBlank="1" showInputMessage="1" showErrorMessage="1" promptTitle="プルダウンメニューから選択してください" prompt="　各資金調達先との折衝状況を「調達済」、「内諾済」、「折衝中」、「相談前」から選択してください。" sqref="F23:F25">
      <formula1>"調達済,内諾済,折衝中,相談前"</formula1>
    </dataValidation>
    <dataValidation imeMode="halfAlpha" allowBlank="1" showInputMessage="1" showErrorMessage="1" sqref="D21:D25"/>
    <dataValidation type="list" imeMode="hiragana" allowBlank="1" showInputMessage="1" showErrorMessage="1" promptTitle="プルダウンメニューから選択してください" prompt="「添付あり」、「なし」から選択してください。" sqref="G21:G25">
      <formula1>"選択してください,添付あり,なし"</formula1>
    </dataValidation>
  </dataValidations>
  <printOptions horizontalCentered="1"/>
  <pageMargins left="0.59055118110236227" right="0.59055118110236227" top="0.39370078740157483" bottom="0.78740157480314965" header="0.19685039370078741" footer="0.19685039370078741"/>
  <pageSetup paperSize="9" scale="84" orientation="portrait" r:id="rId1"/>
  <headerFooter alignWithMargins="0">
    <oddFooter>&amp;C&amp;"+,太字"&amp;A</oddFooter>
  </headerFooter>
  <tableParts count="2">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theme="8"/>
    <pageSetUpPr fitToPage="1"/>
  </sheetPr>
  <dimension ref="A1:AM43"/>
  <sheetViews>
    <sheetView showGridLines="0" view="pageBreakPreview" zoomScale="80" zoomScaleNormal="100" zoomScaleSheetLayoutView="80" workbookViewId="0">
      <selection activeCell="F1" sqref="F1"/>
    </sheetView>
  </sheetViews>
  <sheetFormatPr defaultColWidth="9" defaultRowHeight="13"/>
  <cols>
    <col min="1" max="1" width="3" style="1" customWidth="1"/>
    <col min="2" max="2" width="21.90625" style="1" customWidth="1"/>
    <col min="3" max="5" width="20.6328125" style="1" customWidth="1"/>
    <col min="6" max="6" width="4.90625" style="1" bestFit="1" customWidth="1"/>
    <col min="7" max="7" width="11.6328125" style="1" bestFit="1" customWidth="1"/>
    <col min="8" max="10" width="9" style="1"/>
    <col min="11" max="11" width="10.453125" style="1" bestFit="1" customWidth="1"/>
    <col min="12" max="16384" width="9" style="1"/>
  </cols>
  <sheetData>
    <row r="1" spans="1:39" ht="30" customHeight="1">
      <c r="A1" s="1842" t="s">
        <v>965</v>
      </c>
      <c r="B1" s="1842"/>
      <c r="C1" s="1842"/>
      <c r="D1" s="1842"/>
      <c r="E1" s="1842"/>
      <c r="F1" s="5"/>
      <c r="AH1" s="224"/>
      <c r="AI1" s="224"/>
      <c r="AJ1" s="224"/>
      <c r="AK1" s="224"/>
      <c r="AL1" s="224"/>
      <c r="AM1" s="224"/>
    </row>
    <row r="2" spans="1:39" ht="5.25" customHeight="1">
      <c r="F2" s="1024"/>
      <c r="AH2" s="2"/>
      <c r="AI2" s="2"/>
      <c r="AJ2" s="2"/>
      <c r="AK2" s="2"/>
      <c r="AL2" s="2"/>
      <c r="AM2" s="2"/>
    </row>
    <row r="3" spans="1:39" ht="15" customHeight="1" thickBot="1">
      <c r="A3" s="1858" t="s">
        <v>964</v>
      </c>
      <c r="B3" s="1858"/>
      <c r="C3" s="1858"/>
      <c r="D3" s="1858"/>
      <c r="E3" s="544" t="s">
        <v>240</v>
      </c>
      <c r="F3" s="5"/>
      <c r="AG3" s="4"/>
    </row>
    <row r="4" spans="1:39" ht="30" customHeight="1" thickBot="1">
      <c r="A4" s="548" t="s">
        <v>12</v>
      </c>
      <c r="B4" s="549" t="s">
        <v>13</v>
      </c>
      <c r="C4" s="545" t="s">
        <v>14</v>
      </c>
      <c r="D4" s="546" t="s">
        <v>15</v>
      </c>
      <c r="E4" s="547" t="s">
        <v>16</v>
      </c>
      <c r="F4" s="543" t="s">
        <v>271</v>
      </c>
    </row>
    <row r="5" spans="1:39" ht="22" customHeight="1">
      <c r="A5" s="1855">
        <v>1</v>
      </c>
      <c r="B5" s="223" t="s">
        <v>336</v>
      </c>
      <c r="C5" s="550">
        <f>SUMIF(原材料・副資材費[実施予定期],A5,原材料・副資材費[助成事業に要
する経費
（税込）])</f>
        <v>0</v>
      </c>
      <c r="D5" s="550">
        <f>SUMIF(原材料・副資材費[実施予定期],A5,原材料・副資材費[助成対象
経費(税抜)
【 A × B 】])</f>
        <v>0</v>
      </c>
      <c r="E5" s="551">
        <f>ROUNDDOWN(経費内訳_第1期[[#This Row],[列3]]*2/3,-3)</f>
        <v>0</v>
      </c>
      <c r="F5" s="542" t="str">
        <f>IF(経費内訳_第1期[[#This Row],[列4]]&lt;&gt;(ROUNDDOWN(経費内訳_第1期[[#This Row],[列3]]*2/3,-3)),"レ","")</f>
        <v/>
      </c>
    </row>
    <row r="6" spans="1:39" ht="22" customHeight="1">
      <c r="A6" s="1856"/>
      <c r="B6" s="223" t="s">
        <v>338</v>
      </c>
      <c r="C6" s="552">
        <f>SUMIF(機械装置・工具器具費[使用予定期],A5,機械装置・工具器具費[
助成事業に
要する経費
（税込）])</f>
        <v>0</v>
      </c>
      <c r="D6" s="553">
        <f>SUMIF(機械装置・工具器具費[使用予定期],A5,機械装置・工具器具費[助成
対象経費
（税抜）
【 A×Ｂ (×Ｃ) 】
])</f>
        <v>0</v>
      </c>
      <c r="E6" s="554">
        <f>ROUNDDOWN(経費内訳_第1期[[#This Row],[列3]]*2/3,-3)</f>
        <v>0</v>
      </c>
      <c r="F6" s="542" t="str">
        <f>IF(経費内訳_第1期[[#This Row],[列4]]&lt;&gt;(ROUNDDOWN(経費内訳_第1期[[#This Row],[列3]]*2/3,-3)),"レ","")</f>
        <v/>
      </c>
    </row>
    <row r="7" spans="1:39" ht="22" customHeight="1">
      <c r="A7" s="1856"/>
      <c r="B7" s="223" t="s">
        <v>339</v>
      </c>
      <c r="C7" s="552">
        <f>SUMIF(委託・外注費[実施予定期],A5,委託・外注費[助成事業に
要する経費
（税込）
])</f>
        <v>0</v>
      </c>
      <c r="D7" s="553">
        <f>SUMIF(委託・外注費[実施予定期],A5,委託・外注費[助成対象
経費(税抜)
【 A × B 】])</f>
        <v>0</v>
      </c>
      <c r="E7" s="554">
        <f>ROUNDDOWN(経費内訳_第1期[[#This Row],[列3]]*2/3,-3)</f>
        <v>0</v>
      </c>
      <c r="F7" s="542" t="str">
        <f>IF(経費内訳_第1期[[#This Row],[列4]]&lt;&gt;(ROUNDDOWN(経費内訳_第1期[[#This Row],[列3]]*2/3,-3)),"レ","")</f>
        <v/>
      </c>
    </row>
    <row r="8" spans="1:39" ht="22" customHeight="1">
      <c r="A8" s="1856"/>
      <c r="B8" s="223" t="s">
        <v>340</v>
      </c>
      <c r="C8" s="552">
        <f>SUMIF(専門家指導費[実施予定期],A5,専門家指導費[助成事業に
要する経費
（税込）
])</f>
        <v>0</v>
      </c>
      <c r="D8" s="553">
        <f>SUMIF(専門家指導費[実施予定期],A5,専門家指導費[助成対象
経費(税抜)
【 A × B 】])</f>
        <v>0</v>
      </c>
      <c r="E8" s="554">
        <f>ROUNDDOWN(経費内訳_第1期[[#This Row],[列3]]*2/3,-3)</f>
        <v>0</v>
      </c>
      <c r="F8" s="542" t="str">
        <f>IF(経費内訳_第1期[[#This Row],[列4]]&lt;&gt;(ROUNDDOWN(経費内訳_第1期[[#This Row],[列3]]*2/3,-3)),"レ","")</f>
        <v/>
      </c>
    </row>
    <row r="9" spans="1:39" ht="22" customHeight="1">
      <c r="A9" s="1856"/>
      <c r="B9" s="223" t="s">
        <v>342</v>
      </c>
      <c r="C9" s="552">
        <f>SUMIF('53'!H9:H23,A5,'53'!K9:K23)</f>
        <v>0</v>
      </c>
      <c r="D9" s="555">
        <f ca="1">IF('53'!K27&gt;'53'!L27,'53'!L27,'53'!K27)</f>
        <v>0</v>
      </c>
      <c r="E9" s="554">
        <f ca="1">ROUNDDOWN(経費内訳_第1期[[#This Row],[列3]]*2/3,-3)</f>
        <v>0</v>
      </c>
      <c r="F9" s="542" t="str">
        <f ca="1">IF(経費内訳_第1期[[#This Row],[列4]]&lt;&gt;(ROUNDDOWN(経費内訳_第1期[[#This Row],[列3]]*2/3,-3)),"レ","")</f>
        <v/>
      </c>
    </row>
    <row r="10" spans="1:39" ht="22" customHeight="1">
      <c r="A10" s="1856"/>
      <c r="B10" s="223" t="s">
        <v>343</v>
      </c>
      <c r="C10" s="552">
        <f>SUMIF(規格等認証・登録費6[実施予定期],A5,規格等認証・登録費6[助成事業に
要する経費
（税込）
])</f>
        <v>0</v>
      </c>
      <c r="D10" s="553">
        <f>SUMIF(規格等認証・登録費6[実施予定期],A5,規格等認証・登録費6[助成対象
経費(税抜)
【 A × B 】])</f>
        <v>0</v>
      </c>
      <c r="E10" s="554">
        <f>ROUNDDOWN(経費内訳_第1期[[#This Row],[列3]]*2/3,-3)</f>
        <v>0</v>
      </c>
      <c r="F10" s="542" t="str">
        <f>IF(経費内訳_第1期[[#This Row],[列4]]&lt;&gt;(ROUNDDOWN(経費内訳_第1期[[#This Row],[列3]]*2/3,-3)),"レ","")</f>
        <v/>
      </c>
    </row>
    <row r="11" spans="1:39" ht="22" customHeight="1">
      <c r="A11" s="1856"/>
      <c r="B11" s="223" t="s">
        <v>345</v>
      </c>
      <c r="C11" s="552">
        <f>SUMIF(産業財産権出願・導入費[実施予定期],A5,産業財産権出願・導入費[助成事業に
要する経費
（税込）
])</f>
        <v>0</v>
      </c>
      <c r="D11" s="553">
        <f>SUMIF(産業財産権出願・導入費[実施予定期],A5,産業財産権出願・導入費[助成対象
経費(税抜)
【A×B】])</f>
        <v>0</v>
      </c>
      <c r="E11" s="554">
        <f>ROUNDDOWN(経費内訳_第1期[[#This Row],[列3]]*2/3,-3)</f>
        <v>0</v>
      </c>
      <c r="F11" s="542" t="str">
        <f>IF(経費内訳_第1期[[#This Row],[列4]]&lt;&gt;(ROUNDDOWN(経費内訳_第1期[[#This Row],[列3]]*2/3,-3)),"レ","")</f>
        <v/>
      </c>
      <c r="G11" s="39"/>
      <c r="H11" s="39"/>
      <c r="I11" s="39"/>
      <c r="J11" s="39"/>
      <c r="K11" s="39"/>
      <c r="L11" s="39"/>
      <c r="M11" s="39"/>
    </row>
    <row r="12" spans="1:39" ht="22" customHeight="1">
      <c r="A12" s="1856"/>
      <c r="B12" s="223" t="s">
        <v>346</v>
      </c>
      <c r="C12" s="552">
        <f>SUMIF(展示会等参加費[実施予定期],A5,展示会等参加費[助成事業に
要する経費
（税込）
])</f>
        <v>0</v>
      </c>
      <c r="D12" s="552">
        <f>SUMIF(展示会等参加費[実施予定期],A5,展示会等参加費[助成対象
経費(税抜)
【A×B】])</f>
        <v>0</v>
      </c>
      <c r="E12" s="554">
        <f>ROUNDDOWN(経費内訳_第1期[[#This Row],[列3]]*2/3,-3)</f>
        <v>0</v>
      </c>
      <c r="F12" s="542" t="str">
        <f>IF(経費内訳_第1期[[#This Row],[列4]]&lt;&gt;(ROUNDDOWN(経費内訳_第1期[[#This Row],[列3]]*2/3,-3)),"レ","")</f>
        <v/>
      </c>
      <c r="H12" s="52"/>
    </row>
    <row r="13" spans="1:39" ht="22" customHeight="1">
      <c r="A13" s="1856"/>
      <c r="B13" s="223" t="s">
        <v>347</v>
      </c>
      <c r="C13" s="552">
        <f>SUMIF(広告費[実施予定期],A5,広告費[助成事業に
要する経費
（税込）
])</f>
        <v>0</v>
      </c>
      <c r="D13" s="552">
        <f>SUMIF(広告費[実施予定期],A5,広告費[助成対象
経費(税抜)
【A×B】])</f>
        <v>0</v>
      </c>
      <c r="E13" s="554">
        <f>ROUNDDOWN(経費内訳_第1期[[#This Row],[列3]]*2/3,-3)</f>
        <v>0</v>
      </c>
      <c r="F13" s="542" t="str">
        <f>IF(経費内訳_第1期[[#This Row],[列4]]&lt;&gt;(ROUNDDOWN(経費内訳_第1期[[#This Row],[列3]]*2/3,-3)),"レ","")</f>
        <v/>
      </c>
    </row>
    <row r="14" spans="1:39" ht="22" customHeight="1" thickBot="1">
      <c r="A14" s="1856"/>
      <c r="B14" s="223" t="s">
        <v>349</v>
      </c>
      <c r="C14" s="556">
        <f>SUMIF(その他助成対象外経費[実施予定期],A5,その他助成対象外経費[助成事業に
要する経費
（税込）
【A×B】])</f>
        <v>0</v>
      </c>
      <c r="D14" s="557"/>
      <c r="E14" s="558"/>
      <c r="F14" s="105" t="str">
        <f>IF(経費内訳_第1期[[#This Row],[列4]]&lt;&gt;(ROUNDDOWN(経費内訳_第1期[[#This Row],[列3]]*2/3,-3)),"レ","")</f>
        <v/>
      </c>
    </row>
    <row r="15" spans="1:39" ht="22.5" customHeight="1" thickTop="1" thickBot="1">
      <c r="A15" s="1857"/>
      <c r="B15" s="568" t="s">
        <v>17</v>
      </c>
      <c r="C15" s="559">
        <f>SUBTOTAL(109,経費内訳_第1期[列2])</f>
        <v>0</v>
      </c>
      <c r="D15" s="559">
        <f ca="1">SUBTOTAL(109,経費内訳_第1期[列3])</f>
        <v>0</v>
      </c>
      <c r="E15" s="560">
        <f ca="1">SUBTOTAL(109,経費内訳_第1期[列4])</f>
        <v>0</v>
      </c>
      <c r="F15" s="105"/>
    </row>
    <row r="16" spans="1:39" ht="22" customHeight="1">
      <c r="A16" s="1855">
        <v>2</v>
      </c>
      <c r="B16" s="223" t="s">
        <v>335</v>
      </c>
      <c r="C16" s="550">
        <f>SUMIF(原材料・副資材費[実施予定期],A16,原材料・副資材費[助成事業に要
する経費
（税込）])</f>
        <v>0</v>
      </c>
      <c r="D16" s="550">
        <f>SUMIF(原材料・副資材費[実施予定期],A16,原材料・副資材費[助成対象
経費(税抜)
【 A × B 】])</f>
        <v>0</v>
      </c>
      <c r="E16" s="551">
        <f>ROUNDDOWN(経費内訳_第2期[[#This Row],[列3]]*2/3,-3)</f>
        <v>0</v>
      </c>
      <c r="F16" s="542" t="str">
        <f>IF(経費内訳_第2期[[#This Row],[列4]]&lt;&gt;(ROUNDDOWN(経費内訳_第2期[[#This Row],[列3]]*2/3,-3)),"レ","")</f>
        <v/>
      </c>
    </row>
    <row r="17" spans="1:10" ht="22" customHeight="1">
      <c r="A17" s="1856"/>
      <c r="B17" s="223" t="s">
        <v>337</v>
      </c>
      <c r="C17" s="552">
        <f>SUMIF(機械装置・工具器具費[使用予定期],A16,機械装置・工具器具費[
助成事業に
要する経費
（税込）])</f>
        <v>0</v>
      </c>
      <c r="D17" s="553">
        <f>SUMIF(機械装置・工具器具費[使用予定期],A16,機械装置・工具器具費[助成
対象経費
（税抜）
【 A×Ｂ (×Ｃ) 】
])</f>
        <v>0</v>
      </c>
      <c r="E17" s="561">
        <f>ROUNDDOWN(経費内訳_第2期[[#This Row],[列3]]*2/3,-3)</f>
        <v>0</v>
      </c>
      <c r="F17" s="542" t="str">
        <f>IF(経費内訳_第2期[[#This Row],[列4]]&lt;&gt;(ROUNDDOWN(経費内訳_第2期[[#This Row],[列3]]*2/3,-3)),"レ","")</f>
        <v/>
      </c>
    </row>
    <row r="18" spans="1:10" ht="22" customHeight="1">
      <c r="A18" s="1856"/>
      <c r="B18" s="223" t="s">
        <v>339</v>
      </c>
      <c r="C18" s="552">
        <f>SUMIF(委託・外注費[実施予定期],A16,委託・外注費[助成事業に
要する経費
（税込）
])</f>
        <v>0</v>
      </c>
      <c r="D18" s="553">
        <f>SUMIF(委託・外注費[実施予定期],A16,委託・外注費[助成対象
経費(税抜)
【 A × B 】])</f>
        <v>0</v>
      </c>
      <c r="E18" s="561">
        <f>ROUNDDOWN(経費内訳_第2期[[#This Row],[列3]]*2/3,-3)</f>
        <v>0</v>
      </c>
      <c r="F18" s="542" t="str">
        <f>IF(経費内訳_第2期[[#This Row],[列4]]&lt;&gt;(ROUNDDOWN(経費内訳_第2期[[#This Row],[列3]]*2/3,-3)),"レ","")</f>
        <v/>
      </c>
    </row>
    <row r="19" spans="1:10" ht="22" customHeight="1">
      <c r="A19" s="1856"/>
      <c r="B19" s="223" t="s">
        <v>340</v>
      </c>
      <c r="C19" s="552">
        <f>SUMIF(専門家指導費[実施予定期],A16,専門家指導費[助成事業に
要する経費
（税込）
])</f>
        <v>0</v>
      </c>
      <c r="D19" s="553">
        <f>SUMIF(専門家指導費[実施予定期],A16,専門家指導費[助成対象
経費(税抜)
【 A × B 】])</f>
        <v>0</v>
      </c>
      <c r="E19" s="561">
        <f>ROUNDDOWN(経費内訳_第2期[[#This Row],[列3]]*2/3,-3)</f>
        <v>0</v>
      </c>
      <c r="F19" s="542" t="str">
        <f>IF(経費内訳_第2期[[#This Row],[列4]]&lt;&gt;(ROUNDDOWN(経費内訳_第2期[[#This Row],[列3]]*2/3,-3)),"レ","")</f>
        <v/>
      </c>
    </row>
    <row r="20" spans="1:10" ht="22" customHeight="1">
      <c r="A20" s="1856"/>
      <c r="B20" s="223" t="s">
        <v>341</v>
      </c>
      <c r="C20" s="552">
        <f>SUMIF('53'!H9:H23,A16,'53'!K9:K23)</f>
        <v>0</v>
      </c>
      <c r="D20" s="555">
        <f ca="1">IF('53'!K28&gt;'53'!L28,'53'!L28,'53'!K28)</f>
        <v>0</v>
      </c>
      <c r="E20" s="554">
        <f ca="1">ROUNDDOWN(経費内訳_第2期[[#This Row],[列3]]*2/3,-3)</f>
        <v>0</v>
      </c>
      <c r="F20" s="542" t="str">
        <f ca="1">IF(経費内訳_第2期[[#This Row],[列4]]&lt;&gt;(ROUNDDOWN(経費内訳_第2期[[#This Row],[列3]]*2/3,-3)),"レ","")</f>
        <v/>
      </c>
    </row>
    <row r="21" spans="1:10" ht="22" customHeight="1">
      <c r="A21" s="1856"/>
      <c r="B21" s="223" t="s">
        <v>343</v>
      </c>
      <c r="C21" s="552">
        <f>SUMIF(規格等認証・登録費6[実施予定期],A16,規格等認証・登録費6[助成事業に
要する経費
（税込）
])</f>
        <v>0</v>
      </c>
      <c r="D21" s="553">
        <f>SUMIF(規格等認証・登録費6[実施予定期],A16,規格等認証・登録費6[助成対象
経費(税抜)
【 A × B 】])</f>
        <v>0</v>
      </c>
      <c r="E21" s="561">
        <f>ROUNDDOWN(経費内訳_第2期[[#This Row],[列3]]*2/3,-3)</f>
        <v>0</v>
      </c>
      <c r="F21" s="542" t="str">
        <f>IF(経費内訳_第2期[[#This Row],[列4]]&lt;&gt;(ROUNDDOWN(経費内訳_第2期[[#This Row],[列3]]*2/3,-3)),"レ","")</f>
        <v/>
      </c>
    </row>
    <row r="22" spans="1:10" ht="22" customHeight="1">
      <c r="A22" s="1856"/>
      <c r="B22" s="223" t="s">
        <v>344</v>
      </c>
      <c r="C22" s="552">
        <f>SUMIF(産業財産権出願・導入費[実施予定期],A16,産業財産権出願・導入費[助成事業に
要する経費
（税込）
])</f>
        <v>0</v>
      </c>
      <c r="D22" s="553">
        <f>SUMIF(産業財産権出願・導入費[実施予定期],A16,産業財産権出願・導入費[助成対象
経費(税抜)
【A×B】])</f>
        <v>0</v>
      </c>
      <c r="E22" s="561">
        <f>ROUNDDOWN(経費内訳_第2期[[#This Row],[列3]]*2/3,-3)</f>
        <v>0</v>
      </c>
      <c r="F22" s="542" t="str">
        <f>IF(経費内訳_第2期[[#This Row],[列4]]&lt;&gt;(ROUNDDOWN(経費内訳_第2期[[#This Row],[列3]]*2/3,-3)),"レ","")</f>
        <v/>
      </c>
      <c r="J22" s="51"/>
    </row>
    <row r="23" spans="1:10" ht="22" customHeight="1">
      <c r="A23" s="1856"/>
      <c r="B23" s="223" t="s">
        <v>346</v>
      </c>
      <c r="C23" s="552">
        <f>SUMIF(展示会等参加費[実施予定期],A16,展示会等参加費[助成事業に
要する経費
（税込）
])</f>
        <v>0</v>
      </c>
      <c r="D23" s="552">
        <f>SUMIF(展示会等参加費[実施予定期],A16,展示会等参加費[助成対象
経費(税抜)
【A×B】])</f>
        <v>0</v>
      </c>
      <c r="E23" s="562">
        <f>ROUNDDOWN(経費内訳_第2期[[#This Row],[列3]]*2/3,-3)</f>
        <v>0</v>
      </c>
      <c r="F23" s="542" t="str">
        <f>IF(経費内訳_第2期[[#This Row],[列4]]&lt;&gt;(ROUNDDOWN(経費内訳_第2期[[#This Row],[列3]]*2/3,-3)),"レ","")</f>
        <v/>
      </c>
    </row>
    <row r="24" spans="1:10" ht="22" customHeight="1">
      <c r="A24" s="1856"/>
      <c r="B24" s="223" t="s">
        <v>347</v>
      </c>
      <c r="C24" s="552">
        <f>SUMIF(広告費[実施予定期],A16,広告費[助成事業に
要する経費
（税込）
])</f>
        <v>0</v>
      </c>
      <c r="D24" s="552">
        <f>SUMIF(広告費[実施予定期],A16,広告費[助成対象
経費(税抜)
【A×B】])</f>
        <v>0</v>
      </c>
      <c r="E24" s="562">
        <f>ROUNDDOWN(経費内訳_第2期[[#This Row],[列3]]*2/3,-3)</f>
        <v>0</v>
      </c>
      <c r="F24" s="542" t="str">
        <f>IF(経費内訳_第2期[[#This Row],[列4]]&lt;&gt;(ROUNDDOWN(経費内訳_第2期[[#This Row],[列3]]*2/3,-3)),"レ","")</f>
        <v/>
      </c>
    </row>
    <row r="25" spans="1:10" ht="22" customHeight="1" thickBot="1">
      <c r="A25" s="1856"/>
      <c r="B25" s="223" t="s">
        <v>348</v>
      </c>
      <c r="C25" s="556">
        <f>SUMIF(その他助成対象外経費[実施予定期],A16,その他助成対象外経費[助成事業に
要する経費
（税込）
【A×B】])</f>
        <v>0</v>
      </c>
      <c r="D25" s="557"/>
      <c r="E25" s="558"/>
      <c r="F25" s="105" t="str">
        <f>IF(経費内訳_第2期[[#This Row],[列4]]&lt;&gt;(ROUNDDOWN(経費内訳_第2期[[#This Row],[列3]]*2/3,-3)),"レ","")</f>
        <v/>
      </c>
    </row>
    <row r="26" spans="1:10" ht="22.5" customHeight="1" thickTop="1" thickBot="1">
      <c r="A26" s="1857"/>
      <c r="B26" s="568" t="s">
        <v>17</v>
      </c>
      <c r="C26" s="559">
        <f>SUBTOTAL(109,経費内訳_第2期[列2])</f>
        <v>0</v>
      </c>
      <c r="D26" s="559">
        <f ca="1">SUBTOTAL(109,経費内訳_第2期[列3])</f>
        <v>0</v>
      </c>
      <c r="E26" s="560">
        <f ca="1">SUBTOTAL(109,経費内訳_第2期[列4])</f>
        <v>0</v>
      </c>
      <c r="F26" s="105"/>
    </row>
    <row r="27" spans="1:10" ht="22" customHeight="1">
      <c r="A27" s="1855">
        <v>3</v>
      </c>
      <c r="B27" s="223" t="s">
        <v>335</v>
      </c>
      <c r="C27" s="550">
        <f>SUMIF(原材料・副資材費[実施予定期],A27,原材料・副資材費[助成事業に要
する経費
（税込）])</f>
        <v>0</v>
      </c>
      <c r="D27" s="550">
        <f>SUMIF(原材料・副資材費[実施予定期],A27,原材料・副資材費[助成対象
経費(税抜)
【 A × B 】])</f>
        <v>0</v>
      </c>
      <c r="E27" s="551">
        <f>ROUNDDOWN(経費内訳_第3期[[#This Row],[列3]]*2/3,-3)</f>
        <v>0</v>
      </c>
      <c r="F27" s="542" t="str">
        <f>IF(経費内訳_第3期[[#This Row],[列4]]&lt;&gt;(ROUNDDOWN(経費内訳_第3期[[#This Row],[列3]]*2/3,-3)),"レ","")</f>
        <v/>
      </c>
      <c r="G27" s="7"/>
      <c r="H27" s="7"/>
    </row>
    <row r="28" spans="1:10" ht="22" customHeight="1">
      <c r="A28" s="1856"/>
      <c r="B28" s="223" t="s">
        <v>337</v>
      </c>
      <c r="C28" s="552">
        <f>SUMIF(機械装置・工具器具費[使用予定期],A27,機械装置・工具器具費[
助成事業に
要する経費
（税込）])</f>
        <v>0</v>
      </c>
      <c r="D28" s="553">
        <f>SUMIF(機械装置・工具器具費[使用予定期],A27,機械装置・工具器具費[助成
対象経費
（税抜）
【 A×Ｂ (×Ｃ) 】
])</f>
        <v>0</v>
      </c>
      <c r="E28" s="563">
        <f>ROUNDDOWN(経費内訳_第3期[[#This Row],[列3]]*2/3,-3)</f>
        <v>0</v>
      </c>
      <c r="F28" s="542" t="str">
        <f>IF(経費内訳_第3期[[#This Row],[列4]]&lt;&gt;(ROUNDDOWN(経費内訳_第3期[[#This Row],[列3]]*2/3,-3)),"レ","")</f>
        <v/>
      </c>
      <c r="G28" s="7"/>
      <c r="H28" s="7"/>
    </row>
    <row r="29" spans="1:10" ht="22" customHeight="1">
      <c r="A29" s="1856"/>
      <c r="B29" s="223" t="s">
        <v>339</v>
      </c>
      <c r="C29" s="552">
        <f>SUMIF(委託・外注費[実施予定期],A27,委託・外注費[助成事業に
要する経費
（税込）
])</f>
        <v>0</v>
      </c>
      <c r="D29" s="553">
        <f>SUMIF(委託・外注費[実施予定期],A27,委託・外注費[助成対象
経費(税抜)
【 A × B 】])</f>
        <v>0</v>
      </c>
      <c r="E29" s="563">
        <f>ROUNDDOWN(経費内訳_第3期[[#This Row],[列3]]*2/3,-3)</f>
        <v>0</v>
      </c>
      <c r="F29" s="542" t="str">
        <f>IF(経費内訳_第3期[[#This Row],[列4]]&lt;&gt;(ROUNDDOWN(経費内訳_第3期[[#This Row],[列3]]*2/3,-3)),"レ","")</f>
        <v/>
      </c>
      <c r="G29" s="7"/>
      <c r="H29" s="7"/>
    </row>
    <row r="30" spans="1:10" ht="22" customHeight="1">
      <c r="A30" s="1856"/>
      <c r="B30" s="223" t="s">
        <v>340</v>
      </c>
      <c r="C30" s="552">
        <f>SUMIF(専門家指導費[実施予定期],A27,専門家指導費[助成事業に
要する経費
（税込）
])</f>
        <v>0</v>
      </c>
      <c r="D30" s="553">
        <f>SUMIF(専門家指導費[実施予定期],A27,専門家指導費[助成対象
経費(税抜)
【 A × B 】])</f>
        <v>0</v>
      </c>
      <c r="E30" s="563">
        <f>ROUNDDOWN(経費内訳_第3期[[#This Row],[列3]]*2/3,-3)</f>
        <v>0</v>
      </c>
      <c r="F30" s="542" t="str">
        <f>IF(経費内訳_第3期[[#This Row],[列4]]&lt;&gt;(ROUNDDOWN(経費内訳_第3期[[#This Row],[列3]]*2/3,-3)),"レ","")</f>
        <v/>
      </c>
      <c r="G30" s="7"/>
      <c r="H30" s="7"/>
    </row>
    <row r="31" spans="1:10" ht="22" customHeight="1">
      <c r="A31" s="1856"/>
      <c r="B31" s="223" t="s">
        <v>341</v>
      </c>
      <c r="C31" s="552">
        <f>SUMIF('53'!H9:H23,A27,'53'!K9:K23)</f>
        <v>0</v>
      </c>
      <c r="D31" s="555">
        <f ca="1">IF('53'!K29&gt;'53'!L29,'53'!L29,'53'!K29)</f>
        <v>0</v>
      </c>
      <c r="E31" s="554">
        <f ca="1">ROUNDDOWN(経費内訳_第3期[[#This Row],[列3]]*2/3,-3)</f>
        <v>0</v>
      </c>
      <c r="F31" s="542" t="str">
        <f ca="1">IF(経費内訳_第3期[[#This Row],[列4]]&lt;&gt;(ROUNDDOWN(経費内訳_第3期[[#This Row],[列3]]*2/3,-3)),"レ","")</f>
        <v/>
      </c>
      <c r="H31" s="7"/>
    </row>
    <row r="32" spans="1:10" ht="22" customHeight="1">
      <c r="A32" s="1856"/>
      <c r="B32" s="223" t="s">
        <v>343</v>
      </c>
      <c r="C32" s="552">
        <f>SUMIF(規格等認証・登録費6[実施予定期],A27,規格等認証・登録費6[助成事業に
要する経費
（税込）
])</f>
        <v>0</v>
      </c>
      <c r="D32" s="553">
        <f>SUMIF(規格等認証・登録費6[実施予定期],A27,規格等認証・登録費6[助成対象
経費(税抜)
【 A × B 】])</f>
        <v>0</v>
      </c>
      <c r="E32" s="563">
        <f>ROUNDDOWN(経費内訳_第3期[[#This Row],[列3]]*2/3,-3)</f>
        <v>0</v>
      </c>
      <c r="F32" s="542" t="str">
        <f>IF(経費内訳_第3期[[#This Row],[列4]]&lt;&gt;(ROUNDDOWN(経費内訳_第3期[[#This Row],[列3]]*2/3,-3)),"レ","")</f>
        <v/>
      </c>
      <c r="G32" s="7"/>
      <c r="H32" s="7"/>
    </row>
    <row r="33" spans="1:8" ht="22" customHeight="1">
      <c r="A33" s="1856"/>
      <c r="B33" s="223" t="s">
        <v>344</v>
      </c>
      <c r="C33" s="552">
        <f>SUMIF(産業財産権出願・導入費[実施予定期],A27,産業財産権出願・導入費[助成事業に
要する経費
（税込）
])</f>
        <v>0</v>
      </c>
      <c r="D33" s="553">
        <f>SUMIF(産業財産権出願・導入費[実施予定期],A27,産業財産権出願・導入費[助成対象
経費(税抜)
【A×B】])</f>
        <v>0</v>
      </c>
      <c r="E33" s="563">
        <f>ROUNDDOWN(経費内訳_第3期[[#This Row],[列3]]*2/3,-3)</f>
        <v>0</v>
      </c>
      <c r="F33" s="542" t="str">
        <f>IF(経費内訳_第3期[[#This Row],[列4]]&lt;&gt;(ROUNDDOWN(経費内訳_第3期[[#This Row],[列3]]*2/3,-3)),"レ","")</f>
        <v/>
      </c>
      <c r="G33" s="7"/>
      <c r="H33" s="7"/>
    </row>
    <row r="34" spans="1:8" ht="22" customHeight="1">
      <c r="A34" s="1856"/>
      <c r="B34" s="223" t="s">
        <v>346</v>
      </c>
      <c r="C34" s="552">
        <f>SUMIF(展示会等参加費[実施予定期],A27,展示会等参加費[助成事業に
要する経費
（税込）
])</f>
        <v>0</v>
      </c>
      <c r="D34" s="552">
        <f>SUMIF(展示会等参加費[実施予定期],A27,展示会等参加費[助成対象
経費(税抜)
【A×B】])</f>
        <v>0</v>
      </c>
      <c r="E34" s="562">
        <f>ROUNDDOWN(経費内訳_第3期[[#This Row],[列3]]*2/3,-3)</f>
        <v>0</v>
      </c>
      <c r="F34" s="542" t="str">
        <f>IF(経費内訳_第3期[[#This Row],[列4]]&lt;&gt;(ROUNDDOWN(経費内訳_第3期[[#This Row],[列3]]*2/3,-3)),"レ","")</f>
        <v/>
      </c>
    </row>
    <row r="35" spans="1:8" ht="22" customHeight="1">
      <c r="A35" s="1856"/>
      <c r="B35" s="223" t="s">
        <v>347</v>
      </c>
      <c r="C35" s="552">
        <f>SUMIF(広告費[実施予定期],A27,広告費[助成事業に
要する経費
（税込）
])</f>
        <v>0</v>
      </c>
      <c r="D35" s="552">
        <f>SUMIF(広告費[実施予定期],A27,広告費[助成対象
経費(税抜)
【A×B】])</f>
        <v>0</v>
      </c>
      <c r="E35" s="562">
        <f>ROUNDDOWN(経費内訳_第3期[[#This Row],[列3]]*2/3,-3)</f>
        <v>0</v>
      </c>
      <c r="F35" s="542" t="str">
        <f>IF(経費内訳_第3期[[#This Row],[列4]]&lt;&gt;(ROUNDDOWN(経費内訳_第3期[[#This Row],[列3]]*2/3,-3)),"レ","")</f>
        <v/>
      </c>
    </row>
    <row r="36" spans="1:8" ht="22" customHeight="1" thickBot="1">
      <c r="A36" s="1856"/>
      <c r="B36" s="223" t="s">
        <v>348</v>
      </c>
      <c r="C36" s="556">
        <f>SUMIF(その他助成対象外経費[実施予定期],A27,その他助成対象外経費[助成事業に
要する経費
（税込）
【A×B】])</f>
        <v>0</v>
      </c>
      <c r="D36" s="557"/>
      <c r="E36" s="558"/>
      <c r="F36" s="105"/>
    </row>
    <row r="37" spans="1:8" ht="22.5" customHeight="1" thickTop="1" thickBot="1">
      <c r="A37" s="1857"/>
      <c r="B37" s="567" t="s">
        <v>18</v>
      </c>
      <c r="C37" s="559">
        <f>SUBTOTAL(109,経費内訳_第3期[列2])</f>
        <v>0</v>
      </c>
      <c r="D37" s="559">
        <f ca="1">SUBTOTAL(109,経費内訳_第3期[列3])</f>
        <v>0</v>
      </c>
      <c r="E37" s="560">
        <f ca="1">SUBTOTAL(109,経費内訳_第3期[列4])</f>
        <v>0</v>
      </c>
      <c r="F37" s="105"/>
    </row>
    <row r="38" spans="1:8" ht="30" customHeight="1" thickBot="1">
      <c r="A38" s="1853" t="s">
        <v>19</v>
      </c>
      <c r="B38" s="1854"/>
      <c r="C38" s="564">
        <f>SUBTOTAL(109,C5:C37)</f>
        <v>0</v>
      </c>
      <c r="D38" s="565">
        <f ca="1">SUBTOTAL(109,D5:D37)</f>
        <v>0</v>
      </c>
      <c r="E38" s="566">
        <f ca="1">SUBTOTAL(109,E5:E37)</f>
        <v>0</v>
      </c>
      <c r="F38" s="105"/>
    </row>
    <row r="43" spans="1:8">
      <c r="B43" s="3"/>
      <c r="C43" s="3"/>
      <c r="D43" s="3"/>
      <c r="E43" s="3"/>
    </row>
  </sheetData>
  <sheetProtection algorithmName="SHA-512" hashValue="TlsRry6b3A0GKtPCyy+7odItlvY7SpKZLel+12DwP+O7xPFCfAwYQYhUTsaryTzTYTQNzufv+GOK8yK1u3TruA==" saltValue="b/LnCtHuyOD4rdfRIuj0Pg==" spinCount="100000" sheet="1" formatCells="0" selectLockedCells="1"/>
  <mergeCells count="6">
    <mergeCell ref="A38:B38"/>
    <mergeCell ref="A16:A26"/>
    <mergeCell ref="A27:A37"/>
    <mergeCell ref="A1:E1"/>
    <mergeCell ref="A5:A15"/>
    <mergeCell ref="A3:D3"/>
  </mergeCells>
  <phoneticPr fontId="1"/>
  <conditionalFormatting sqref="E38">
    <cfRule type="cellIs" dxfId="389" priority="6" operator="greaterThan">
      <formula>80000000</formula>
    </cfRule>
  </conditionalFormatting>
  <dataValidations count="2">
    <dataValidation imeMode="hiragana" allowBlank="1" showInputMessage="1" showErrorMessage="1" sqref="A4:E4 A5 A16 A27"/>
    <dataValidation imeMode="halfAlpha" allowBlank="1" showInputMessage="1" showErrorMessage="1" sqref="C38:E38 C27:E36 C16:E25 C5:E14"/>
  </dataValidations>
  <printOptions horizontalCentered="1"/>
  <pageMargins left="0.59055118110236227" right="0.59055118110236227" top="0.39370078740157483" bottom="0.78740157480314965" header="0.19685039370078741" footer="0.19685039370078741"/>
  <pageSetup paperSize="9" scale="96" orientation="portrait" r:id="rId1"/>
  <headerFooter alignWithMargins="0">
    <oddFooter>&amp;C&amp;"+,太字"&amp;A</oddFooter>
  </headerFooter>
  <tableParts count="3">
    <tablePart r:id="rId2"/>
    <tablePart r:id="rId3"/>
    <tablePart r:id="rId4"/>
  </tableParts>
  <extLst>
    <ext xmlns:x14="http://schemas.microsoft.com/office/spreadsheetml/2009/9/main" uri="{78C0D931-6437-407d-A8EE-F0AAD7539E65}">
      <x14:conditionalFormattings>
        <x14:conditionalFormatting xmlns:xm="http://schemas.microsoft.com/office/excel/2006/main">
          <x14:cfRule type="expression" priority="1" id="{9FE64143-59D7-4404-87C5-A70565BDDF82}">
            <xm:f>OR('46'!$A$5=1,'46'!$A$5="")</xm:f>
            <x14:dxf>
              <fill>
                <patternFill patternType="lightGray">
                  <bgColor auto="1"/>
                </patternFill>
              </fill>
            </x14:dxf>
          </x14:cfRule>
          <xm:sqref>C16:E25</xm:sqref>
        </x14:conditionalFormatting>
        <x14:conditionalFormatting xmlns:xm="http://schemas.microsoft.com/office/excel/2006/main">
          <x14:cfRule type="expression" priority="3" id="{2ECDE513-4688-4A24-B2B0-1395C3B1114F}">
            <xm:f>OR('46'!$A$5=1,'46'!$A$5="")</xm:f>
            <x14:dxf>
              <font>
                <color theme="0" tint="-0.34998626667073579"/>
              </font>
              <fill>
                <patternFill patternType="lightGray"/>
              </fill>
            </x14:dxf>
          </x14:cfRule>
          <xm:sqref>C16:E37</xm:sqref>
        </x14:conditionalFormatting>
        <x14:conditionalFormatting xmlns:xm="http://schemas.microsoft.com/office/excel/2006/main">
          <x14:cfRule type="expression" priority="4" id="{F2B064B2-F861-4A12-A10F-4A3E351EF913}">
            <xm:f>OR('46'!$A$5=1,'46'!$A$5=2)</xm:f>
            <x14:dxf>
              <font>
                <color theme="0" tint="-0.34998626667073579"/>
              </font>
              <fill>
                <patternFill patternType="lightGray">
                  <bgColor auto="1"/>
                </patternFill>
              </fill>
            </x14:dxf>
          </x14:cfRule>
          <xm:sqref>C27:E37</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8"/>
    <pageSetUpPr fitToPage="1"/>
  </sheetPr>
  <dimension ref="A1:R40"/>
  <sheetViews>
    <sheetView showGridLines="0" view="pageBreakPreview" zoomScale="80" zoomScaleNormal="100" zoomScaleSheetLayoutView="80" workbookViewId="0">
      <selection activeCell="B15" sqref="B15"/>
    </sheetView>
  </sheetViews>
  <sheetFormatPr defaultColWidth="2.08984375" defaultRowHeight="12"/>
  <cols>
    <col min="1" max="1" width="6.26953125" style="3" customWidth="1"/>
    <col min="2" max="2" width="12" style="3" customWidth="1"/>
    <col min="3" max="4" width="10.6328125" style="3" customWidth="1"/>
    <col min="5" max="5" width="2.453125" style="3" customWidth="1"/>
    <col min="6" max="6" width="6" style="3" customWidth="1"/>
    <col min="7" max="7" width="5" style="3" customWidth="1"/>
    <col min="8" max="8" width="9.6328125" style="3" customWidth="1"/>
    <col min="9" max="10" width="13.6328125" style="3" customWidth="1"/>
    <col min="11" max="11" width="12.08984375" style="3" customWidth="1"/>
    <col min="12" max="12" width="6" style="106" customWidth="1"/>
    <col min="13" max="13" width="2" style="106" hidden="1" customWidth="1"/>
    <col min="14" max="219" width="2.08984375" style="106" customWidth="1"/>
    <col min="220" max="16384" width="2.08984375" style="106"/>
  </cols>
  <sheetData>
    <row r="1" spans="1:18" ht="22.5" customHeight="1">
      <c r="A1" s="1841" t="s">
        <v>709</v>
      </c>
      <c r="B1" s="1841"/>
      <c r="C1" s="1841"/>
      <c r="D1" s="1841"/>
      <c r="E1" s="1841"/>
      <c r="F1" s="1841"/>
      <c r="G1" s="1841"/>
      <c r="H1" s="1841"/>
      <c r="I1" s="1841"/>
      <c r="J1" s="1841"/>
      <c r="K1" s="1841"/>
    </row>
    <row r="2" spans="1:18" ht="10" customHeight="1">
      <c r="A2" s="185"/>
      <c r="B2" s="185"/>
      <c r="C2" s="185"/>
      <c r="D2" s="185"/>
      <c r="E2" s="185"/>
      <c r="F2" s="185"/>
      <c r="G2" s="185"/>
      <c r="H2" s="185"/>
      <c r="I2" s="185"/>
      <c r="J2" s="185"/>
      <c r="K2" s="185"/>
    </row>
    <row r="3" spans="1:18" ht="20.149999999999999" customHeight="1">
      <c r="A3" s="282" t="s">
        <v>708</v>
      </c>
      <c r="B3" s="1876" t="s">
        <v>756</v>
      </c>
      <c r="C3" s="1876"/>
      <c r="D3" s="1876"/>
      <c r="E3" s="1876"/>
      <c r="F3" s="1876"/>
      <c r="G3" s="1876"/>
      <c r="H3" s="1876"/>
      <c r="I3" s="1876"/>
      <c r="J3" s="1876"/>
      <c r="K3" s="1876"/>
    </row>
    <row r="4" spans="1:18" ht="20.149999999999999" customHeight="1">
      <c r="A4" s="282" t="s">
        <v>708</v>
      </c>
      <c r="B4" s="1876" t="s">
        <v>757</v>
      </c>
      <c r="C4" s="1876"/>
      <c r="D4" s="1876"/>
      <c r="E4" s="1876"/>
      <c r="F4" s="1876"/>
      <c r="G4" s="1876"/>
      <c r="H4" s="1876"/>
      <c r="I4" s="1876"/>
      <c r="J4" s="1876"/>
      <c r="K4" s="1876"/>
    </row>
    <row r="5" spans="1:18" ht="20.149999999999999" customHeight="1">
      <c r="A5" s="282" t="s">
        <v>708</v>
      </c>
      <c r="B5" s="1877" t="s">
        <v>758</v>
      </c>
      <c r="C5" s="1877"/>
      <c r="D5" s="1877"/>
      <c r="E5" s="1877"/>
      <c r="F5" s="1877"/>
      <c r="G5" s="1877"/>
      <c r="H5" s="1877"/>
      <c r="I5" s="1877"/>
      <c r="J5" s="1877"/>
      <c r="K5" s="1877"/>
    </row>
    <row r="6" spans="1:18" ht="20.149999999999999" customHeight="1">
      <c r="A6" s="282" t="s">
        <v>708</v>
      </c>
      <c r="B6" s="1877" t="s">
        <v>759</v>
      </c>
      <c r="C6" s="1877"/>
      <c r="D6" s="1877"/>
      <c r="E6" s="1877"/>
      <c r="F6" s="1877"/>
      <c r="G6" s="1877"/>
      <c r="H6" s="1877"/>
      <c r="I6" s="1877"/>
      <c r="J6" s="1877"/>
      <c r="K6" s="1877"/>
    </row>
    <row r="7" spans="1:18" ht="20.149999999999999" customHeight="1">
      <c r="A7" s="282" t="s">
        <v>708</v>
      </c>
      <c r="B7" s="1877" t="s">
        <v>241</v>
      </c>
      <c r="C7" s="1877"/>
      <c r="D7" s="1877"/>
      <c r="E7" s="1877"/>
      <c r="F7" s="1877"/>
      <c r="G7" s="1877"/>
      <c r="H7" s="1877"/>
      <c r="I7" s="1877"/>
      <c r="J7" s="1877"/>
      <c r="K7" s="1877"/>
    </row>
    <row r="8" spans="1:18" ht="15" customHeight="1">
      <c r="A8" s="106"/>
      <c r="B8" s="106"/>
      <c r="C8" s="106"/>
      <c r="D8" s="106"/>
      <c r="E8" s="106"/>
      <c r="F8" s="106"/>
      <c r="G8" s="106"/>
      <c r="H8" s="106"/>
      <c r="I8" s="106"/>
      <c r="J8" s="106"/>
      <c r="K8" s="106"/>
    </row>
    <row r="9" spans="1:18" s="104" customFormat="1" ht="25" customHeight="1">
      <c r="A9" s="1842" t="s">
        <v>765</v>
      </c>
      <c r="B9" s="1842"/>
      <c r="C9" s="1842"/>
      <c r="D9" s="1842"/>
      <c r="E9" s="1842"/>
      <c r="F9" s="1842"/>
      <c r="G9" s="1842"/>
      <c r="H9" s="1842"/>
      <c r="I9" s="1842"/>
      <c r="J9" s="1842"/>
      <c r="K9" s="1842"/>
    </row>
    <row r="10" spans="1:18" ht="20.149999999999999" customHeight="1">
      <c r="A10" s="291" t="s">
        <v>103</v>
      </c>
      <c r="B10" s="280" t="s">
        <v>753</v>
      </c>
      <c r="C10" s="281"/>
      <c r="D10" s="281"/>
      <c r="E10" s="281"/>
      <c r="F10" s="281"/>
      <c r="G10" s="281"/>
      <c r="H10" s="281"/>
      <c r="I10" s="281"/>
      <c r="J10" s="281"/>
      <c r="K10" s="281"/>
    </row>
    <row r="11" spans="1:18" ht="20.149999999999999" customHeight="1">
      <c r="A11" s="291" t="s">
        <v>103</v>
      </c>
      <c r="B11" s="106" t="s">
        <v>754</v>
      </c>
      <c r="C11" s="281"/>
      <c r="D11" s="281"/>
      <c r="E11" s="281"/>
      <c r="F11" s="281"/>
      <c r="G11" s="281"/>
      <c r="H11" s="281"/>
      <c r="I11" s="281"/>
      <c r="J11" s="281"/>
      <c r="K11" s="281"/>
    </row>
    <row r="12" spans="1:18" ht="20.149999999999999" customHeight="1">
      <c r="A12" s="292" t="s">
        <v>103</v>
      </c>
      <c r="B12" s="1875" t="s">
        <v>755</v>
      </c>
      <c r="C12" s="1875"/>
      <c r="D12" s="1875"/>
      <c r="E12" s="1875"/>
      <c r="F12" s="1875"/>
      <c r="G12" s="1875"/>
      <c r="H12" s="1875"/>
      <c r="I12" s="1875"/>
      <c r="J12" s="1875"/>
      <c r="K12" s="1875"/>
    </row>
    <row r="13" spans="1:18" ht="15" customHeight="1">
      <c r="A13" s="102"/>
      <c r="B13" s="102"/>
      <c r="C13" s="102"/>
      <c r="D13" s="102"/>
      <c r="E13" s="102"/>
      <c r="F13" s="102"/>
      <c r="G13" s="102"/>
      <c r="H13" s="102"/>
      <c r="I13" s="102"/>
      <c r="J13" s="102"/>
      <c r="K13" s="103" t="s">
        <v>20</v>
      </c>
    </row>
    <row r="14" spans="1:18" ht="60" customHeight="1">
      <c r="A14" s="225" t="s">
        <v>21</v>
      </c>
      <c r="B14" s="226" t="s">
        <v>22</v>
      </c>
      <c r="C14" s="226" t="s">
        <v>23</v>
      </c>
      <c r="D14" s="226" t="s">
        <v>24</v>
      </c>
      <c r="E14" s="668" t="s">
        <v>37</v>
      </c>
      <c r="F14" s="227" t="s">
        <v>1016</v>
      </c>
      <c r="G14" s="228" t="s">
        <v>1017</v>
      </c>
      <c r="H14" s="225" t="s">
        <v>1015</v>
      </c>
      <c r="I14" s="225" t="s">
        <v>1019</v>
      </c>
      <c r="J14" s="225" t="s">
        <v>1018</v>
      </c>
      <c r="K14" s="1217" t="s">
        <v>25</v>
      </c>
      <c r="L14" s="1210" t="s">
        <v>11</v>
      </c>
      <c r="M14" s="1212" t="s">
        <v>363</v>
      </c>
    </row>
    <row r="15" spans="1:18" ht="30" customHeight="1">
      <c r="A15" s="1149">
        <f>ROW()-ROW(原材料・副資材費[[#Headers],[費用
番号]])</f>
        <v>1</v>
      </c>
      <c r="B15" s="229"/>
      <c r="C15" s="229"/>
      <c r="D15" s="229"/>
      <c r="E15" s="265"/>
      <c r="F15" s="273"/>
      <c r="G15" s="274"/>
      <c r="H15" s="275"/>
      <c r="I15" s="1150">
        <f>ROUNDDOWN(原材料・副資材費[[#This Row],[助成対象
経費(税抜)
【 A × B 】]]*1.1,0)</f>
        <v>0</v>
      </c>
      <c r="J15" s="1150">
        <f>原材料・副資材費[[#This Row],[数量
【A】]]*原材料・副資材費[[#This Row],[単価(税抜)
【B】]]</f>
        <v>0</v>
      </c>
      <c r="K15" s="1218"/>
      <c r="L15" s="1211" t="str">
        <f>IF(OR(AND(原材料・副資材費[[#This Row],[品　名]]="",原材料・副資材費[[#This Row],[仕　様]]="",原材料・副資材費[[#This Row],[用　途]]="",原材料・副資材費[[#This Row],[実施予定期]]="",原材料・副資材費[[#This Row],[数量
【A】]]="",原材料・副資材費[[#This Row],[単位
]]="",原材料・副資材費[[#This Row],[単価(税抜)
【B】]]="",原材料・副資材費[[#This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
]]&lt;&gt;"",原材料・副資材費[[#This Row],[単価(税抜)
【B】]]&lt;&gt;"",原材料・副資材費[[#This Row],[購入企業名]]&lt;&gt;"")),
    "",
    "←全ての項目を入力してください。")</f>
        <v/>
      </c>
      <c r="M15" s="1213"/>
    </row>
    <row r="16" spans="1:18" ht="30" customHeight="1">
      <c r="A16" s="1149">
        <f>ROW()-ROW(原材料・副資材費[[#Headers],[費用
番号]])</f>
        <v>2</v>
      </c>
      <c r="B16" s="229"/>
      <c r="C16" s="229"/>
      <c r="D16" s="229"/>
      <c r="E16" s="265"/>
      <c r="F16" s="273"/>
      <c r="G16" s="274"/>
      <c r="H16" s="275"/>
      <c r="I16" s="1150">
        <f>ROUNDDOWN(原材料・副資材費[[#This Row],[助成対象
経費(税抜)
【 A × B 】]]*1.1,0)</f>
        <v>0</v>
      </c>
      <c r="J16" s="1150">
        <f>原材料・副資材費[[#This Row],[数量
【A】]]*原材料・副資材費[[#This Row],[単価(税抜)
【B】]]</f>
        <v>0</v>
      </c>
      <c r="K16" s="1218"/>
      <c r="L16" s="1211" t="str">
        <f>IF(OR(AND(原材料・副資材費[[#This Row],[品　名]]="",原材料・副資材費[[#This Row],[仕　様]]="",原材料・副資材費[[#This Row],[用　途]]="",原材料・副資材費[[#This Row],[実施予定期]]="",原材料・副資材費[[#This Row],[数量
【A】]]="",原材料・副資材費[[#This Row],[単位
]]="",原材料・副資材費[[#This Row],[単価(税抜)
【B】]]="",原材料・副資材費[[#This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
]]&lt;&gt;"",原材料・副資材費[[#This Row],[単価(税抜)
【B】]]&lt;&gt;"",原材料・副資材費[[#This Row],[購入企業名]]&lt;&gt;"")),
    "",
    "←全ての項目を入力してください。")</f>
        <v/>
      </c>
      <c r="M16" s="1213"/>
      <c r="Q16" s="1147"/>
      <c r="R16" s="1147"/>
    </row>
    <row r="17" spans="1:18" ht="30" customHeight="1">
      <c r="A17" s="1149">
        <f>ROW()-ROW(原材料・副資材費[[#Headers],[費用
番号]])</f>
        <v>3</v>
      </c>
      <c r="B17" s="229"/>
      <c r="C17" s="229"/>
      <c r="D17" s="229"/>
      <c r="E17" s="265"/>
      <c r="F17" s="273"/>
      <c r="G17" s="274"/>
      <c r="H17" s="275"/>
      <c r="I17" s="1150">
        <f>ROUNDDOWN(原材料・副資材費[[#This Row],[助成対象
経費(税抜)
【 A × B 】]]*1.1,0)</f>
        <v>0</v>
      </c>
      <c r="J17" s="1150">
        <f>原材料・副資材費[[#This Row],[数量
【A】]]*原材料・副資材費[[#This Row],[単価(税抜)
【B】]]</f>
        <v>0</v>
      </c>
      <c r="K17" s="1218"/>
      <c r="L17" s="1211" t="str">
        <f>IF(OR(AND(原材料・副資材費[[#This Row],[品　名]]="",原材料・副資材費[[#This Row],[仕　様]]="",原材料・副資材費[[#This Row],[用　途]]="",原材料・副資材費[[#This Row],[実施予定期]]="",原材料・副資材費[[#This Row],[数量
【A】]]="",原材料・副資材費[[#This Row],[単位
]]="",原材料・副資材費[[#This Row],[単価(税抜)
【B】]]="",原材料・副資材費[[#This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
]]&lt;&gt;"",原材料・副資材費[[#This Row],[単価(税抜)
【B】]]&lt;&gt;"",原材料・副資材費[[#This Row],[購入企業名]]&lt;&gt;"")),
    "",
    "←全ての項目を入力してください。")</f>
        <v/>
      </c>
      <c r="M17" s="1213"/>
      <c r="Q17" s="1147"/>
      <c r="R17" s="1147"/>
    </row>
    <row r="18" spans="1:18" ht="30" customHeight="1">
      <c r="A18" s="1149">
        <f>ROW()-ROW(原材料・副資材費[[#Headers],[費用
番号]])</f>
        <v>4</v>
      </c>
      <c r="B18" s="229"/>
      <c r="C18" s="229"/>
      <c r="D18" s="229"/>
      <c r="E18" s="265"/>
      <c r="F18" s="273"/>
      <c r="G18" s="274"/>
      <c r="H18" s="275"/>
      <c r="I18" s="1150">
        <f>ROUNDDOWN(原材料・副資材費[[#This Row],[助成対象
経費(税抜)
【 A × B 】]]*1.1,0)</f>
        <v>0</v>
      </c>
      <c r="J18" s="1150">
        <f>原材料・副資材費[[#This Row],[数量
【A】]]*原材料・副資材費[[#This Row],[単価(税抜)
【B】]]</f>
        <v>0</v>
      </c>
      <c r="K18" s="1218"/>
      <c r="L18" s="1211" t="str">
        <f>IF(OR(AND(原材料・副資材費[[#This Row],[品　名]]="",原材料・副資材費[[#This Row],[仕　様]]="",原材料・副資材費[[#This Row],[用　途]]="",原材料・副資材費[[#This Row],[実施予定期]]="",原材料・副資材費[[#This Row],[数量
【A】]]="",原材料・副資材費[[#This Row],[単位
]]="",原材料・副資材費[[#This Row],[単価(税抜)
【B】]]="",原材料・副資材費[[#This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
]]&lt;&gt;"",原材料・副資材費[[#This Row],[単価(税抜)
【B】]]&lt;&gt;"",原材料・副資材費[[#This Row],[購入企業名]]&lt;&gt;"")),
    "",
    "←全ての項目を入力してください。")</f>
        <v/>
      </c>
      <c r="M18" s="1209">
        <v>1</v>
      </c>
      <c r="Q18" s="1147"/>
      <c r="R18" s="1147"/>
    </row>
    <row r="19" spans="1:18" ht="30" customHeight="1">
      <c r="A19" s="1149">
        <f>ROW()-ROW(原材料・副資材費[[#Headers],[費用
番号]])</f>
        <v>5</v>
      </c>
      <c r="B19" s="230"/>
      <c r="C19" s="230"/>
      <c r="D19" s="229"/>
      <c r="E19" s="276"/>
      <c r="F19" s="277"/>
      <c r="G19" s="278"/>
      <c r="H19" s="279"/>
      <c r="I19" s="1150">
        <f>ROUNDDOWN(原材料・副資材費[[#This Row],[助成対象
経費(税抜)
【 A × B 】]]*1.1,0)</f>
        <v>0</v>
      </c>
      <c r="J19" s="1150">
        <f>原材料・副資材費[[#This Row],[数量
【A】]]*原材料・副資材費[[#This Row],[単価(税抜)
【B】]]</f>
        <v>0</v>
      </c>
      <c r="K19" s="1218"/>
      <c r="L19" s="1211" t="str">
        <f>IF(OR(AND(原材料・副資材費[[#This Row],[品　名]]="",原材料・副資材費[[#This Row],[仕　様]]="",原材料・副資材費[[#This Row],[用　途]]="",原材料・副資材費[[#This Row],[実施予定期]]="",原材料・副資材費[[#This Row],[数量
【A】]]="",原材料・副資材費[[#This Row],[単位
]]="",原材料・副資材費[[#This Row],[単価(税抜)
【B】]]="",原材料・副資材費[[#This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
]]&lt;&gt;"",原材料・副資材費[[#This Row],[単価(税抜)
【B】]]&lt;&gt;"",原材料・副資材費[[#This Row],[購入企業名]]&lt;&gt;"")),
    "",
    "←全ての項目を入力してください。")</f>
        <v/>
      </c>
      <c r="M19" s="1209">
        <f>IF('46'!$A$5&gt;=2,2,"-")</f>
        <v>2</v>
      </c>
      <c r="Q19" s="1147"/>
      <c r="R19" s="1147"/>
    </row>
    <row r="20" spans="1:18" ht="30" customHeight="1">
      <c r="A20" s="1149">
        <f>ROW()-ROW(原材料・副資材費[[#Headers],[費用
番号]])</f>
        <v>6</v>
      </c>
      <c r="B20" s="229"/>
      <c r="C20" s="229"/>
      <c r="D20" s="229"/>
      <c r="E20" s="265"/>
      <c r="F20" s="273"/>
      <c r="G20" s="274"/>
      <c r="H20" s="275"/>
      <c r="I20" s="1150">
        <f>ROUNDDOWN(原材料・副資材費[[#This Row],[助成対象
経費(税抜)
【 A × B 】]]*1.1,0)</f>
        <v>0</v>
      </c>
      <c r="J20" s="1150">
        <f>原材料・副資材費[[#This Row],[数量
【A】]]*原材料・副資材費[[#This Row],[単価(税抜)
【B】]]</f>
        <v>0</v>
      </c>
      <c r="K20" s="1218"/>
      <c r="L20" s="1211" t="str">
        <f>IF(OR(AND(原材料・副資材費[[#This Row],[品　名]]="",原材料・副資材費[[#This Row],[仕　様]]="",原材料・副資材費[[#This Row],[用　途]]="",原材料・副資材費[[#This Row],[実施予定期]]="",原材料・副資材費[[#This Row],[数量
【A】]]="",原材料・副資材費[[#This Row],[単位
]]="",原材料・副資材費[[#This Row],[単価(税抜)
【B】]]="",原材料・副資材費[[#This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
]]&lt;&gt;"",原材料・副資材費[[#This Row],[単価(税抜)
【B】]]&lt;&gt;"",原材料・副資材費[[#This Row],[購入企業名]]&lt;&gt;"")),
    "",
    "←全ての項目を入力してください。")</f>
        <v/>
      </c>
      <c r="M20" s="1209">
        <f>IF('46'!$A$5=3,3,"-")</f>
        <v>3</v>
      </c>
      <c r="Q20" s="1147"/>
      <c r="R20" s="1147"/>
    </row>
    <row r="21" spans="1:18" ht="30" customHeight="1">
      <c r="A21" s="1149">
        <f>ROW()-ROW(原材料・副資材費[[#Headers],[費用
番号]])</f>
        <v>7</v>
      </c>
      <c r="B21" s="230"/>
      <c r="C21" s="230"/>
      <c r="D21" s="230"/>
      <c r="E21" s="276"/>
      <c r="F21" s="277"/>
      <c r="G21" s="278"/>
      <c r="H21" s="279"/>
      <c r="I21" s="1150">
        <f>ROUNDDOWN(原材料・副資材費[[#This Row],[助成対象
経費(税抜)
【 A × B 】]]*1.1,0)</f>
        <v>0</v>
      </c>
      <c r="J21" s="1150">
        <f>原材料・副資材費[[#This Row],[数量
【A】]]*原材料・副資材費[[#This Row],[単価(税抜)
【B】]]</f>
        <v>0</v>
      </c>
      <c r="K21" s="1218"/>
      <c r="L21" s="1211" t="str">
        <f>IF(OR(AND(原材料・副資材費[[#This Row],[品　名]]="",原材料・副資材費[[#This Row],[仕　様]]="",原材料・副資材費[[#This Row],[用　途]]="",原材料・副資材費[[#This Row],[実施予定期]]="",原材料・副資材費[[#This Row],[数量
【A】]]="",原材料・副資材費[[#This Row],[単位
]]="",原材料・副資材費[[#This Row],[単価(税抜)
【B】]]="",原材料・副資材費[[#This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
]]&lt;&gt;"",原材料・副資材費[[#This Row],[単価(税抜)
【B】]]&lt;&gt;"",原材料・副資材費[[#This Row],[購入企業名]]&lt;&gt;"")),
    "",
    "←全ての項目を入力してください。")</f>
        <v/>
      </c>
      <c r="M21" s="1213"/>
      <c r="Q21" s="1147"/>
      <c r="R21" s="1147"/>
    </row>
    <row r="22" spans="1:18" ht="30" customHeight="1">
      <c r="A22" s="1149">
        <f>ROW()-ROW(原材料・副資材費[[#Headers],[費用
番号]])</f>
        <v>8</v>
      </c>
      <c r="B22" s="229"/>
      <c r="C22" s="229"/>
      <c r="D22" s="229"/>
      <c r="E22" s="265"/>
      <c r="F22" s="273"/>
      <c r="G22" s="274"/>
      <c r="H22" s="275"/>
      <c r="I22" s="1150">
        <f>ROUNDDOWN(原材料・副資材費[[#This Row],[助成対象
経費(税抜)
【 A × B 】]]*1.1,0)</f>
        <v>0</v>
      </c>
      <c r="J22" s="1150">
        <f>原材料・副資材費[[#This Row],[数量
【A】]]*原材料・副資材費[[#This Row],[単価(税抜)
【B】]]</f>
        <v>0</v>
      </c>
      <c r="K22" s="1218"/>
      <c r="L22" s="1211" t="str">
        <f>IF(OR(AND(原材料・副資材費[[#This Row],[品　名]]="",原材料・副資材費[[#This Row],[仕　様]]="",原材料・副資材費[[#This Row],[用　途]]="",原材料・副資材費[[#This Row],[実施予定期]]="",原材料・副資材費[[#This Row],[数量
【A】]]="",原材料・副資材費[[#This Row],[単位
]]="",原材料・副資材費[[#This Row],[単価(税抜)
【B】]]="",原材料・副資材費[[#This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
]]&lt;&gt;"",原材料・副資材費[[#This Row],[単価(税抜)
【B】]]&lt;&gt;"",原材料・副資材費[[#This Row],[購入企業名]]&lt;&gt;"")),
    "",
    "←全ての項目を入力してください。")</f>
        <v/>
      </c>
      <c r="M22" s="1213"/>
      <c r="Q22" s="1147"/>
      <c r="R22" s="1147"/>
    </row>
    <row r="23" spans="1:18" ht="30" customHeight="1">
      <c r="A23" s="1149">
        <f>ROW()-ROW(原材料・副資材費[[#Headers],[費用
番号]])</f>
        <v>9</v>
      </c>
      <c r="B23" s="229"/>
      <c r="C23" s="229"/>
      <c r="D23" s="229"/>
      <c r="E23" s="265"/>
      <c r="F23" s="273"/>
      <c r="G23" s="274"/>
      <c r="H23" s="275"/>
      <c r="I23" s="1150">
        <f>ROUNDDOWN(原材料・副資材費[[#This Row],[助成対象
経費(税抜)
【 A × B 】]]*1.1,0)</f>
        <v>0</v>
      </c>
      <c r="J23" s="1150">
        <f>原材料・副資材費[[#This Row],[数量
【A】]]*原材料・副資材費[[#This Row],[単価(税抜)
【B】]]</f>
        <v>0</v>
      </c>
      <c r="K23" s="1218"/>
      <c r="L23" s="1211" t="str">
        <f>IF(OR(AND(原材料・副資材費[[#This Row],[品　名]]="",原材料・副資材費[[#This Row],[仕　様]]="",原材料・副資材費[[#This Row],[用　途]]="",原材料・副資材費[[#This Row],[実施予定期]]="",原材料・副資材費[[#This Row],[数量
【A】]]="",原材料・副資材費[[#This Row],[単位
]]="",原材料・副資材費[[#This Row],[単価(税抜)
【B】]]="",原材料・副資材費[[#This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
]]&lt;&gt;"",原材料・副資材費[[#This Row],[単価(税抜)
【B】]]&lt;&gt;"",原材料・副資材費[[#This Row],[購入企業名]]&lt;&gt;"")),
    "",
    "←全ての項目を入力してください。")</f>
        <v/>
      </c>
      <c r="M23" s="1213"/>
      <c r="Q23" s="1147"/>
      <c r="R23" s="1147"/>
    </row>
    <row r="24" spans="1:18" ht="30" customHeight="1">
      <c r="A24" s="1149">
        <f>ROW()-ROW(原材料・副資材費[[#Headers],[費用
番号]])</f>
        <v>10</v>
      </c>
      <c r="B24" s="229"/>
      <c r="C24" s="229"/>
      <c r="D24" s="229"/>
      <c r="E24" s="265"/>
      <c r="F24" s="273"/>
      <c r="G24" s="274"/>
      <c r="H24" s="275"/>
      <c r="I24" s="1150">
        <f>ROUNDDOWN(原材料・副資材費[[#This Row],[助成対象
経費(税抜)
【 A × B 】]]*1.1,0)</f>
        <v>0</v>
      </c>
      <c r="J24" s="1150">
        <f>原材料・副資材費[[#This Row],[数量
【A】]]*原材料・副資材費[[#This Row],[単価(税抜)
【B】]]</f>
        <v>0</v>
      </c>
      <c r="K24" s="1218"/>
      <c r="L24" s="1211" t="str">
        <f>IF(OR(AND(原材料・副資材費[[#This Row],[品　名]]="",原材料・副資材費[[#This Row],[仕　様]]="",原材料・副資材費[[#This Row],[用　途]]="",原材料・副資材費[[#This Row],[実施予定期]]="",原材料・副資材費[[#This Row],[数量
【A】]]="",原材料・副資材費[[#This Row],[単位
]]="",原材料・副資材費[[#This Row],[単価(税抜)
【B】]]="",原材料・副資材費[[#This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
]]&lt;&gt;"",原材料・副資材費[[#This Row],[単価(税抜)
【B】]]&lt;&gt;"",原材料・副資材費[[#This Row],[購入企業名]]&lt;&gt;"")),
    "",
    "←全ての項目を入力してください。")</f>
        <v/>
      </c>
      <c r="M24" s="1213"/>
      <c r="Q24" s="1147"/>
      <c r="R24" s="1147"/>
    </row>
    <row r="25" spans="1:18" ht="30" customHeight="1">
      <c r="A25" s="1149">
        <f>ROW()-ROW(原材料・副資材費[[#Headers],[費用
番号]])</f>
        <v>11</v>
      </c>
      <c r="B25" s="229"/>
      <c r="C25" s="229"/>
      <c r="D25" s="229"/>
      <c r="E25" s="265"/>
      <c r="F25" s="273"/>
      <c r="G25" s="274"/>
      <c r="H25" s="275"/>
      <c r="I25" s="1150">
        <f>ROUNDDOWN(原材料・副資材費[[#This Row],[助成対象
経費(税抜)
【 A × B 】]]*1.1,0)</f>
        <v>0</v>
      </c>
      <c r="J25" s="1150">
        <f>原材料・副資材費[[#This Row],[数量
【A】]]*原材料・副資材費[[#This Row],[単価(税抜)
【B】]]</f>
        <v>0</v>
      </c>
      <c r="K25" s="1218"/>
      <c r="L25" s="1211" t="str">
        <f>IF(OR(AND(原材料・副資材費[[#This Row],[品　名]]="",原材料・副資材費[[#This Row],[仕　様]]="",原材料・副資材費[[#This Row],[用　途]]="",原材料・副資材費[[#This Row],[実施予定期]]="",原材料・副資材費[[#This Row],[数量
【A】]]="",原材料・副資材費[[#This Row],[単位
]]="",原材料・副資材費[[#This Row],[単価(税抜)
【B】]]="",原材料・副資材費[[#This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
]]&lt;&gt;"",原材料・副資材費[[#This Row],[単価(税抜)
【B】]]&lt;&gt;"",原材料・副資材費[[#This Row],[購入企業名]]&lt;&gt;"")),
    "",
    "←全ての項目を入力してください。")</f>
        <v/>
      </c>
      <c r="M25" s="1213"/>
      <c r="Q25" s="1147"/>
      <c r="R25" s="1147"/>
    </row>
    <row r="26" spans="1:18" ht="30" customHeight="1">
      <c r="A26" s="1149">
        <f>ROW()-ROW(原材料・副資材費[[#Headers],[費用
番号]])</f>
        <v>12</v>
      </c>
      <c r="B26" s="229"/>
      <c r="C26" s="229"/>
      <c r="D26" s="229"/>
      <c r="E26" s="265"/>
      <c r="F26" s="273"/>
      <c r="G26" s="274"/>
      <c r="H26" s="275"/>
      <c r="I26" s="1150">
        <f>ROUNDDOWN(原材料・副資材費[[#This Row],[助成対象
経費(税抜)
【 A × B 】]]*1.1,0)</f>
        <v>0</v>
      </c>
      <c r="J26" s="1150">
        <f>原材料・副資材費[[#This Row],[数量
【A】]]*原材料・副資材費[[#This Row],[単価(税抜)
【B】]]</f>
        <v>0</v>
      </c>
      <c r="K26" s="1218"/>
      <c r="L26" s="1211" t="str">
        <f>IF(OR(AND(原材料・副資材費[[#This Row],[品　名]]="",原材料・副資材費[[#This Row],[仕　様]]="",原材料・副資材費[[#This Row],[用　途]]="",原材料・副資材費[[#This Row],[実施予定期]]="",原材料・副資材費[[#This Row],[数量
【A】]]="",原材料・副資材費[[#This Row],[単位
]]="",原材料・副資材費[[#This Row],[単価(税抜)
【B】]]="",原材料・副資材費[[#This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
]]&lt;&gt;"",原材料・副資材費[[#This Row],[単価(税抜)
【B】]]&lt;&gt;"",原材料・副資材費[[#This Row],[購入企業名]]&lt;&gt;"")),
    "",
    "←全ての項目を入力してください。")</f>
        <v/>
      </c>
      <c r="M26" s="1213"/>
      <c r="Q26" s="1147"/>
      <c r="R26" s="1147"/>
    </row>
    <row r="27" spans="1:18" ht="30" customHeight="1">
      <c r="A27" s="1149">
        <f>ROW()-ROW(原材料・副資材費[[#Headers],[費用
番号]])</f>
        <v>13</v>
      </c>
      <c r="B27" s="229"/>
      <c r="C27" s="229"/>
      <c r="D27" s="229"/>
      <c r="E27" s="265"/>
      <c r="F27" s="273"/>
      <c r="G27" s="274"/>
      <c r="H27" s="275"/>
      <c r="I27" s="1150">
        <f>ROUNDDOWN(原材料・副資材費[[#This Row],[助成対象
経費(税抜)
【 A × B 】]]*1.1,0)</f>
        <v>0</v>
      </c>
      <c r="J27" s="1150">
        <f>原材料・副資材費[[#This Row],[数量
【A】]]*原材料・副資材費[[#This Row],[単価(税抜)
【B】]]</f>
        <v>0</v>
      </c>
      <c r="K27" s="1218"/>
      <c r="L27" s="1211" t="str">
        <f>IF(OR(AND(原材料・副資材費[[#This Row],[品　名]]="",原材料・副資材費[[#This Row],[仕　様]]="",原材料・副資材費[[#This Row],[用　途]]="",原材料・副資材費[[#This Row],[実施予定期]]="",原材料・副資材費[[#This Row],[数量
【A】]]="",原材料・副資材費[[#This Row],[単位
]]="",原材料・副資材費[[#This Row],[単価(税抜)
【B】]]="",原材料・副資材費[[#This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
]]&lt;&gt;"",原材料・副資材費[[#This Row],[単価(税抜)
【B】]]&lt;&gt;"",原材料・副資材費[[#This Row],[購入企業名]]&lt;&gt;"")),
    "",
    "←全ての項目を入力してください。")</f>
        <v/>
      </c>
      <c r="M27" s="1213"/>
      <c r="Q27" s="1147"/>
      <c r="R27" s="1147"/>
    </row>
    <row r="28" spans="1:18" ht="30" customHeight="1">
      <c r="A28" s="1149">
        <f>ROW()-ROW(原材料・副資材費[[#Headers],[費用
番号]])</f>
        <v>14</v>
      </c>
      <c r="B28" s="229"/>
      <c r="C28" s="229"/>
      <c r="D28" s="229"/>
      <c r="E28" s="265"/>
      <c r="F28" s="273"/>
      <c r="G28" s="274"/>
      <c r="H28" s="275"/>
      <c r="I28" s="1150">
        <f>ROUNDDOWN(原材料・副資材費[[#This Row],[助成対象
経費(税抜)
【 A × B 】]]*1.1,0)</f>
        <v>0</v>
      </c>
      <c r="J28" s="1150">
        <f>原材料・副資材費[[#This Row],[数量
【A】]]*原材料・副資材費[[#This Row],[単価(税抜)
【B】]]</f>
        <v>0</v>
      </c>
      <c r="K28" s="1218"/>
      <c r="L28" s="1211" t="str">
        <f>IF(OR(AND(原材料・副資材費[[#This Row],[品　名]]="",原材料・副資材費[[#This Row],[仕　様]]="",原材料・副資材費[[#This Row],[用　途]]="",原材料・副資材費[[#This Row],[実施予定期]]="",原材料・副資材費[[#This Row],[数量
【A】]]="",原材料・副資材費[[#This Row],[単位
]]="",原材料・副資材費[[#This Row],[単価(税抜)
【B】]]="",原材料・副資材費[[#This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
]]&lt;&gt;"",原材料・副資材費[[#This Row],[単価(税抜)
【B】]]&lt;&gt;"",原材料・副資材費[[#This Row],[購入企業名]]&lt;&gt;"")),
    "",
    "←全ての項目を入力してください。")</f>
        <v/>
      </c>
      <c r="M28" s="1213"/>
      <c r="Q28" s="1147"/>
      <c r="R28" s="1147"/>
    </row>
    <row r="29" spans="1:18" ht="30" customHeight="1">
      <c r="A29" s="1149">
        <f>ROW()-ROW(原材料・副資材費[[#Headers],[費用
番号]])</f>
        <v>15</v>
      </c>
      <c r="B29" s="229"/>
      <c r="C29" s="229"/>
      <c r="D29" s="229"/>
      <c r="E29" s="265"/>
      <c r="F29" s="273"/>
      <c r="G29" s="274"/>
      <c r="H29" s="275"/>
      <c r="I29" s="1150">
        <f>ROUNDDOWN(原材料・副資材費[[#This Row],[助成対象
経費(税抜)
【 A × B 】]]*1.1,0)</f>
        <v>0</v>
      </c>
      <c r="J29" s="1150">
        <f>原材料・副資材費[[#This Row],[数量
【A】]]*原材料・副資材費[[#This Row],[単価(税抜)
【B】]]</f>
        <v>0</v>
      </c>
      <c r="K29" s="1218"/>
      <c r="L29" s="1211" t="str">
        <f>IF(OR(AND(原材料・副資材費[[#This Row],[品　名]]="",原材料・副資材費[[#This Row],[仕　様]]="",原材料・副資材費[[#This Row],[用　途]]="",原材料・副資材費[[#This Row],[実施予定期]]="",原材料・副資材費[[#This Row],[数量
【A】]]="",原材料・副資材費[[#This Row],[単位
]]="",原材料・副資材費[[#This Row],[単価(税抜)
【B】]]="",原材料・副資材費[[#This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
]]&lt;&gt;"",原材料・副資材費[[#This Row],[単価(税抜)
【B】]]&lt;&gt;"",原材料・副資材費[[#This Row],[購入企業名]]&lt;&gt;"")),
    "",
    "←全ての項目を入力してください。")</f>
        <v/>
      </c>
      <c r="M29" s="1213"/>
      <c r="Q29" s="1147"/>
      <c r="R29" s="1147"/>
    </row>
    <row r="30" spans="1:18" ht="30" customHeight="1">
      <c r="A30" s="1149">
        <f>ROW()-ROW(原材料・副資材費[[#Headers],[費用
番号]])</f>
        <v>16</v>
      </c>
      <c r="B30" s="229"/>
      <c r="C30" s="229"/>
      <c r="D30" s="229"/>
      <c r="E30" s="265"/>
      <c r="F30" s="273"/>
      <c r="G30" s="274"/>
      <c r="H30" s="275"/>
      <c r="I30" s="1150">
        <f>ROUNDDOWN(原材料・副資材費[[#This Row],[助成対象
経費(税抜)
【 A × B 】]]*1.1,0)</f>
        <v>0</v>
      </c>
      <c r="J30" s="1150">
        <f>原材料・副資材費[[#This Row],[数量
【A】]]*原材料・副資材費[[#This Row],[単価(税抜)
【B】]]</f>
        <v>0</v>
      </c>
      <c r="K30" s="1218"/>
      <c r="L30" s="1211" t="str">
        <f>IF(OR(AND(原材料・副資材費[[#This Row],[品　名]]="",原材料・副資材費[[#This Row],[仕　様]]="",原材料・副資材費[[#This Row],[用　途]]="",原材料・副資材費[[#This Row],[実施予定期]]="",原材料・副資材費[[#This Row],[数量
【A】]]="",原材料・副資材費[[#This Row],[単位
]]="",原材料・副資材費[[#This Row],[単価(税抜)
【B】]]="",原材料・副資材費[[#This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
]]&lt;&gt;"",原材料・副資材費[[#This Row],[単価(税抜)
【B】]]&lt;&gt;"",原材料・副資材費[[#This Row],[購入企業名]]&lt;&gt;"")),
    "",
    "←全ての項目を入力してください。")</f>
        <v/>
      </c>
      <c r="M30" s="1213"/>
      <c r="Q30" s="1147"/>
      <c r="R30" s="1147"/>
    </row>
    <row r="31" spans="1:18" ht="30" customHeight="1">
      <c r="A31" s="1149">
        <f>ROW()-ROW(原材料・副資材費[[#Headers],[費用
番号]])</f>
        <v>17</v>
      </c>
      <c r="B31" s="229"/>
      <c r="C31" s="229"/>
      <c r="D31" s="229"/>
      <c r="E31" s="265"/>
      <c r="F31" s="273"/>
      <c r="G31" s="274"/>
      <c r="H31" s="275"/>
      <c r="I31" s="1150">
        <f>ROUNDDOWN(原材料・副資材費[[#This Row],[助成対象
経費(税抜)
【 A × B 】]]*1.1,0)</f>
        <v>0</v>
      </c>
      <c r="J31" s="1150">
        <f>原材料・副資材費[[#This Row],[数量
【A】]]*原材料・副資材費[[#This Row],[単価(税抜)
【B】]]</f>
        <v>0</v>
      </c>
      <c r="K31" s="1218"/>
      <c r="L31" s="1211" t="str">
        <f>IF(OR(AND(原材料・副資材費[[#This Row],[品　名]]="",原材料・副資材費[[#This Row],[仕　様]]="",原材料・副資材費[[#This Row],[用　途]]="",原材料・副資材費[[#This Row],[実施予定期]]="",原材料・副資材費[[#This Row],[数量
【A】]]="",原材料・副資材費[[#This Row],[単位
]]="",原材料・副資材費[[#This Row],[単価(税抜)
【B】]]="",原材料・副資材費[[#This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
]]&lt;&gt;"",原材料・副資材費[[#This Row],[単価(税抜)
【B】]]&lt;&gt;"",原材料・副資材費[[#This Row],[購入企業名]]&lt;&gt;"")),
    "",
    "←全ての項目を入力してください。")</f>
        <v/>
      </c>
      <c r="M31" s="1213"/>
      <c r="Q31" s="1147"/>
      <c r="R31" s="1147"/>
    </row>
    <row r="32" spans="1:18" ht="30" customHeight="1" thickBot="1">
      <c r="A32" s="1149">
        <f>ROW()-ROW(原材料・副資材費[[#Headers],[費用
番号]])</f>
        <v>18</v>
      </c>
      <c r="B32" s="229"/>
      <c r="C32" s="229"/>
      <c r="D32" s="229"/>
      <c r="E32" s="265"/>
      <c r="F32" s="273"/>
      <c r="G32" s="274"/>
      <c r="H32" s="275"/>
      <c r="I32" s="1150">
        <f>ROUNDDOWN(原材料・副資材費[[#This Row],[助成対象
経費(税抜)
【 A × B 】]]*1.1,0)</f>
        <v>0</v>
      </c>
      <c r="J32" s="1150">
        <f>原材料・副資材費[[#This Row],[数量
【A】]]*原材料・副資材費[[#This Row],[単価(税抜)
【B】]]</f>
        <v>0</v>
      </c>
      <c r="K32" s="1218"/>
      <c r="L32" s="1215" t="str">
        <f>IF(OR(AND(原材料・副資材費[[#This Row],[品　名]]="",原材料・副資材費[[#This Row],[仕　様]]="",原材料・副資材費[[#This Row],[用　途]]="",原材料・副資材費[[#This Row],[実施予定期]]="",原材料・副資材費[[#This Row],[数量
【A】]]="",原材料・副資材費[[#This Row],[単位
]]="",原材料・副資材費[[#This Row],[単価(税抜)
【B】]]="",原材料・副資材費[[#This Row],[購入企業名]]=""),
          AND(原材料・副資材費[[#This Row],[品　名]]&lt;&gt;"",原材料・副資材費[[#This Row],[仕　様]]&lt;&gt;"",原材料・副資材費[[#This Row],[用　途]]&lt;&gt;"",原材料・副資材費[[#This Row],[実施予定期]]&lt;&gt;"",原材料・副資材費[[#This Row],[数量
【A】]]&lt;&gt;"",原材料・副資材費[[#This Row],[単位
]]&lt;&gt;"",原材料・副資材費[[#This Row],[単価(税抜)
【B】]]&lt;&gt;"",原材料・副資材費[[#This Row],[購入企業名]]&lt;&gt;"")),
    "",
    "←全ての項目を入力してください。")</f>
        <v/>
      </c>
      <c r="M32" s="1213"/>
      <c r="Q32" s="1147"/>
      <c r="R32" s="1147"/>
    </row>
    <row r="33" spans="1:13" s="1036" customFormat="1" ht="40" customHeight="1" thickTop="1">
      <c r="A33" s="283" t="s">
        <v>17</v>
      </c>
      <c r="B33" s="284"/>
      <c r="C33" s="285"/>
      <c r="D33" s="286"/>
      <c r="E33" s="287"/>
      <c r="F33" s="287"/>
      <c r="G33" s="287"/>
      <c r="H33" s="288"/>
      <c r="I33" s="289">
        <f>SUBTOTAL(109,原材料・副資材費[助成事業に要
する経費
（税込）])</f>
        <v>0</v>
      </c>
      <c r="J33" s="289">
        <f>SUBTOTAL(109,原材料・副資材費[助成対象
経費(税抜)
【 A × B 】])</f>
        <v>0</v>
      </c>
      <c r="K33" s="1219"/>
      <c r="L33" s="1216"/>
      <c r="M33" s="1214"/>
    </row>
    <row r="34" spans="1:13">
      <c r="A34" s="8"/>
      <c r="B34" s="8"/>
      <c r="C34" s="8"/>
      <c r="D34" s="8"/>
      <c r="E34" s="8"/>
      <c r="F34" s="8"/>
      <c r="G34" s="8"/>
      <c r="H34" s="8"/>
      <c r="I34" s="9"/>
      <c r="J34" s="10"/>
      <c r="K34" s="8"/>
    </row>
    <row r="35" spans="1:13" ht="29" thickBot="1">
      <c r="A35" s="1859" t="s">
        <v>263</v>
      </c>
      <c r="B35" s="1860"/>
      <c r="C35" s="1860"/>
      <c r="D35" s="1860"/>
      <c r="E35" s="1861"/>
      <c r="F35" s="426" t="s">
        <v>12</v>
      </c>
      <c r="G35" s="1862" t="s">
        <v>264</v>
      </c>
      <c r="H35" s="1862"/>
      <c r="I35" s="426" t="s">
        <v>265</v>
      </c>
      <c r="J35" s="426" t="s">
        <v>266</v>
      </c>
      <c r="K35" s="57" t="s">
        <v>267</v>
      </c>
      <c r="L35" s="1037" t="s">
        <v>268</v>
      </c>
    </row>
    <row r="36" spans="1:13" ht="12.5" thickTop="1">
      <c r="A36" s="1863" t="s">
        <v>794</v>
      </c>
      <c r="B36" s="1864"/>
      <c r="C36" s="1864"/>
      <c r="D36" s="1864"/>
      <c r="E36" s="1865"/>
      <c r="F36" s="55">
        <v>1</v>
      </c>
      <c r="G36" s="1872">
        <f ca="1">IF('46'!D5="―",
     "―",
     '46'!D5)</f>
        <v>46082</v>
      </c>
      <c r="H36" s="1872"/>
      <c r="I36" s="427" t="str">
        <f ca="1">IF(OR('46'!I5="",'46'!R5="―"),
     "―",
     '46'!I5)</f>
        <v>―</v>
      </c>
      <c r="J36" s="59" t="str">
        <f ca="1">IF('46'!R5="",
     "―",
     '46'!R5)</f>
        <v>―</v>
      </c>
      <c r="K36" s="64">
        <f>SUMIF(E15:E32,
         F36,
          J15:J32)</f>
        <v>0</v>
      </c>
      <c r="L36" s="1038" t="str">
        <f ca="1">IF(OR(G36="―",
         G36="エラー",
         I36="―",
        I36="エラー"),
     "―",
     IF(G36&gt;=I36,
        "―",
        IF('46'!I14="",
           0,
           10000000*3/2*QUOTIENT('46'!I14-'46'!D14,30)/12)))</f>
        <v>―</v>
      </c>
    </row>
    <row r="37" spans="1:13">
      <c r="A37" s="1866"/>
      <c r="B37" s="1867"/>
      <c r="C37" s="1867"/>
      <c r="D37" s="1867"/>
      <c r="E37" s="1868"/>
      <c r="F37" s="56">
        <v>2</v>
      </c>
      <c r="G37" s="1873" t="str">
        <f ca="1">IF('46'!D6="―",
     "―",
     '46'!D6)</f>
        <v>エラー</v>
      </c>
      <c r="H37" s="1873"/>
      <c r="I37" s="428" t="str">
        <f ca="1">IF(OR('46'!I6="",'46'!R6="―"),
     "―",
     '46'!I6)</f>
        <v>―</v>
      </c>
      <c r="J37" s="61" t="str">
        <f ca="1">IF('46'!R6="",
     "―",
     '46'!R6)</f>
        <v>―</v>
      </c>
      <c r="K37" s="65">
        <f>SUMIF(E15:E32,
         F37,
          J15:J32)</f>
        <v>0</v>
      </c>
      <c r="L37" s="1039" t="str">
        <f ca="1">IF(OR(G37="―",
         G37="エラー",
         I37="―",
        I37="エラー"),
     "―",
     IF(G37&gt;=I37,
        "―",
        IF('46'!I15="",
           0,
           10000000*3/2*QUOTIENT('46'!I15-'46'!D15,30)/12)))</f>
        <v>―</v>
      </c>
    </row>
    <row r="38" spans="1:13">
      <c r="A38" s="1869"/>
      <c r="B38" s="1870"/>
      <c r="C38" s="1870"/>
      <c r="D38" s="1870"/>
      <c r="E38" s="1871"/>
      <c r="F38" s="56">
        <v>3</v>
      </c>
      <c r="G38" s="1874" t="str">
        <f ca="1">IF('46'!D7="―",
     "―",
     '46'!D7)</f>
        <v>エラー</v>
      </c>
      <c r="H38" s="1874"/>
      <c r="I38" s="429" t="str">
        <f ca="1">IF(OR('46'!I7="",'46'!R7="―"),
     "―",
     '46'!I7)</f>
        <v>―</v>
      </c>
      <c r="J38" s="63" t="str">
        <f ca="1">IF('46'!R7="",
     "―",
     '46'!R7)</f>
        <v>―</v>
      </c>
      <c r="K38" s="66">
        <f>SUMIF(E15:E32,
         F38,
          J15:J32)</f>
        <v>0</v>
      </c>
      <c r="L38" s="1040" t="str">
        <f ca="1">IF(OR(G38="―",
         G38="エラー",
         I38="―",
        I38="エラー"),
     "―",
     IF(G38&gt;=I38,
        "―",
        IF('46'!I16="",
           0,
           10000000*3/2*QUOTIENT('46'!I16-'46'!D16,30)/12)))</f>
        <v>―</v>
      </c>
    </row>
    <row r="39" spans="1:13">
      <c r="F39" s="3" t="s">
        <v>983</v>
      </c>
      <c r="K39" s="648">
        <f>SUM(K36:K38)</f>
        <v>0</v>
      </c>
    </row>
    <row r="40" spans="1:13" ht="16.5">
      <c r="K40" s="650" t="str">
        <f>IF(J33=K39,"●","期の設定と費用の支出時期が一致していません")</f>
        <v>●</v>
      </c>
    </row>
  </sheetData>
  <sheetProtection algorithmName="SHA-512" hashValue="KE2MCV68Lj29jf/Rg04IdXRLrlENIH/M3IUn+bS5lVdBJDvD5RM4PQW7GkBJXDLQUA68wohdrzVFn37vIPmrMw==" saltValue="MHnFCkiI+AmHXNnp3VH9xA==" spinCount="100000" sheet="1" formatCells="0" selectLockedCells="1"/>
  <mergeCells count="14">
    <mergeCell ref="B12:K12"/>
    <mergeCell ref="A1:K1"/>
    <mergeCell ref="B3:K3"/>
    <mergeCell ref="B4:K4"/>
    <mergeCell ref="B7:K7"/>
    <mergeCell ref="A9:K9"/>
    <mergeCell ref="B6:K6"/>
    <mergeCell ref="B5:K5"/>
    <mergeCell ref="A35:E35"/>
    <mergeCell ref="G35:H35"/>
    <mergeCell ref="A36:E38"/>
    <mergeCell ref="G36:H36"/>
    <mergeCell ref="G37:H37"/>
    <mergeCell ref="G38:H38"/>
  </mergeCells>
  <phoneticPr fontId="1"/>
  <conditionalFormatting sqref="B15:H32 K15:K32">
    <cfRule type="expression" dxfId="345" priority="23">
      <formula>AND(OR($B15&lt;&gt;"",$C15&lt;&gt;"",$D15&lt;&gt;"",$E15&lt;&gt;"",$F15&lt;&gt;"",$G15&lt;&gt;"",$H15&lt;&gt;"",$K15&lt;&gt;""),B15="")</formula>
    </cfRule>
  </conditionalFormatting>
  <conditionalFormatting sqref="E15:E32">
    <cfRule type="expression" dxfId="344" priority="2">
      <formula>E15="-"</formula>
    </cfRule>
  </conditionalFormatting>
  <conditionalFormatting sqref="K36">
    <cfRule type="cellIs" dxfId="343" priority="5" operator="greaterThan">
      <formula>$L$27</formula>
    </cfRule>
  </conditionalFormatting>
  <conditionalFormatting sqref="K37">
    <cfRule type="cellIs" dxfId="342" priority="4" operator="greaterThan">
      <formula>$L$28</formula>
    </cfRule>
  </conditionalFormatting>
  <conditionalFormatting sqref="K38">
    <cfRule type="cellIs" dxfId="341" priority="3" operator="greaterThan">
      <formula>$L$29</formula>
    </cfRule>
  </conditionalFormatting>
  <conditionalFormatting sqref="K40">
    <cfRule type="expression" dxfId="340" priority="1">
      <formula>"期の設定と費用の支出時期が一致していません"</formula>
    </cfRule>
  </conditionalFormatting>
  <dataValidations xWindow="360" yWindow="667" count="6">
    <dataValidation imeMode="hiragana" operator="greaterThanOrEqual" allowBlank="1" showInputMessage="1" showErrorMessage="1" errorTitle="数値以外が入力されています。" error="数値を入力してください。" sqref="G15:G32"/>
    <dataValidation type="list" imeMode="halfAlpha" allowBlank="1" showInputMessage="1" showErrorMessage="1" errorTitle="無効なデーターが入力されています。" error="経費を使用する期と同じ番号（1～3の数値）を入力してください。" promptTitle="プルダウンメニューから選択してください" prompt="　費用を支出する予定の期の番号を選択してください。" sqref="E15:E32">
      <formula1>$M$18:$M$20</formula1>
    </dataValidation>
    <dataValidation imeMode="halfAlpha" allowBlank="1" showInputMessage="1" showErrorMessage="1" sqref="I15:J32"/>
    <dataValidation imeMode="hiragana" allowBlank="1" showInputMessage="1" showErrorMessage="1" sqref="K15:K32 B15:D32"/>
    <dataValidation type="whole" imeMode="halfAlpha" operator="greaterThanOrEqual" allowBlank="1" showInputMessage="1" showErrorMessage="1" errorTitle="数値以外が入力されています。" error="数値を入力してください。" sqref="F15:F32">
      <formula1>1</formula1>
    </dataValidation>
    <dataValidation type="decimal" imeMode="halfAlpha" operator="greaterThan" allowBlank="1" showInputMessage="1" showErrorMessage="1" errorTitle="数値以外が入力されています。" error="数値を入力してください。" sqref="H15:H32">
      <formula1>0</formula1>
    </dataValidation>
  </dataValidations>
  <printOptions horizontalCentered="1"/>
  <pageMargins left="0.59055118110236227" right="0.59055118110236227" top="0.39370078740157483" bottom="0.78740157480314965" header="0.19685039370078741" footer="0.19685039370078741"/>
  <pageSetup paperSize="9" scale="90" orientation="portrait" r:id="rId1"/>
  <headerFooter alignWithMargins="0">
    <oddFooter>&amp;C&amp;"+,太字"&amp;A</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theme="8"/>
    <pageSetUpPr fitToPage="1"/>
  </sheetPr>
  <dimension ref="A1:U38"/>
  <sheetViews>
    <sheetView showGridLines="0" view="pageBreakPreview" zoomScale="80" zoomScaleNormal="85" zoomScaleSheetLayoutView="80" workbookViewId="0">
      <selection activeCell="B7" sqref="B7"/>
    </sheetView>
  </sheetViews>
  <sheetFormatPr defaultColWidth="2.08984375" defaultRowHeight="12" outlineLevelRow="1"/>
  <cols>
    <col min="1" max="1" width="5" style="3" customWidth="1"/>
    <col min="2" max="2" width="12.6328125" style="3" customWidth="1"/>
    <col min="3" max="3" width="10.6328125" style="3" customWidth="1"/>
    <col min="4" max="4" width="9.6328125" style="3" customWidth="1"/>
    <col min="5" max="6" width="4.6328125" style="3" customWidth="1"/>
    <col min="7" max="7" width="4.90625" style="3" customWidth="1"/>
    <col min="8" max="9" width="5" style="3" customWidth="1"/>
    <col min="10" max="10" width="11.36328125" style="3" customWidth="1"/>
    <col min="11" max="12" width="11.6328125" style="3" customWidth="1"/>
    <col min="13" max="13" width="11.7265625" style="3" customWidth="1"/>
    <col min="14" max="14" width="3.08984375" style="305" customWidth="1"/>
    <col min="15" max="15" width="2.453125" style="106" customWidth="1"/>
    <col min="16" max="16" width="2.08984375" style="106" hidden="1" customWidth="1"/>
    <col min="17" max="24" width="8.6328125" style="106" customWidth="1"/>
    <col min="25" max="222" width="2.08984375" style="106" customWidth="1"/>
    <col min="223" max="16384" width="2.08984375" style="106"/>
  </cols>
  <sheetData>
    <row r="1" spans="1:21" s="104" customFormat="1" ht="25" customHeight="1">
      <c r="A1" s="1878" t="s">
        <v>766</v>
      </c>
      <c r="B1" s="1878"/>
      <c r="C1" s="1878"/>
      <c r="D1" s="1878"/>
      <c r="E1" s="1878"/>
      <c r="F1" s="1878"/>
      <c r="G1" s="1878"/>
      <c r="H1" s="1878"/>
      <c r="I1" s="1878"/>
      <c r="J1" s="1878"/>
      <c r="K1" s="1878"/>
      <c r="L1" s="1878"/>
      <c r="M1" s="1878"/>
      <c r="N1" s="303"/>
    </row>
    <row r="2" spans="1:21" ht="20.149999999999999" customHeight="1">
      <c r="A2" s="290" t="s">
        <v>211</v>
      </c>
      <c r="B2" s="1879" t="s">
        <v>1022</v>
      </c>
      <c r="C2" s="1879"/>
      <c r="D2" s="1879"/>
      <c r="E2" s="1879"/>
      <c r="F2" s="1879"/>
      <c r="G2" s="1879"/>
      <c r="H2" s="1879"/>
      <c r="I2" s="1879"/>
      <c r="J2" s="1879"/>
      <c r="K2" s="1879"/>
      <c r="L2" s="1879"/>
      <c r="M2" s="1879"/>
      <c r="N2" s="304"/>
    </row>
    <row r="3" spans="1:21" ht="20.149999999999999" customHeight="1">
      <c r="A3" s="290" t="s">
        <v>211</v>
      </c>
      <c r="B3" s="1879" t="s">
        <v>986</v>
      </c>
      <c r="C3" s="1879"/>
      <c r="D3" s="1879"/>
      <c r="E3" s="1879"/>
      <c r="F3" s="1879"/>
      <c r="G3" s="1879"/>
      <c r="H3" s="1879"/>
      <c r="I3" s="1879"/>
      <c r="J3" s="1879"/>
      <c r="K3" s="1879"/>
      <c r="L3" s="1879"/>
      <c r="M3" s="1879"/>
      <c r="N3" s="304"/>
    </row>
    <row r="4" spans="1:21" ht="20.149999999999999" customHeight="1">
      <c r="A4" s="290" t="s">
        <v>103</v>
      </c>
      <c r="B4" s="1879" t="s">
        <v>987</v>
      </c>
      <c r="C4" s="1879"/>
      <c r="D4" s="1879"/>
      <c r="E4" s="1879"/>
      <c r="F4" s="1879"/>
      <c r="G4" s="1879"/>
      <c r="H4" s="1879"/>
      <c r="I4" s="1879"/>
      <c r="J4" s="1879"/>
      <c r="K4" s="1879"/>
    </row>
    <row r="5" spans="1:21" ht="15" customHeight="1">
      <c r="A5" s="6"/>
      <c r="B5" s="6"/>
      <c r="C5" s="6"/>
      <c r="D5" s="6"/>
      <c r="E5" s="6"/>
      <c r="F5" s="6"/>
      <c r="G5" s="6"/>
      <c r="H5" s="6"/>
      <c r="I5" s="6"/>
      <c r="J5" s="8"/>
      <c r="K5" s="8"/>
      <c r="L5" s="6"/>
      <c r="M5" s="30" t="s">
        <v>20</v>
      </c>
      <c r="N5" s="8"/>
    </row>
    <row r="6" spans="1:21" ht="78.75" customHeight="1">
      <c r="A6" s="618" t="s">
        <v>21</v>
      </c>
      <c r="B6" s="669" t="s">
        <v>22</v>
      </c>
      <c r="C6" s="669" t="s">
        <v>24</v>
      </c>
      <c r="D6" s="669" t="s">
        <v>26</v>
      </c>
      <c r="E6" s="670" t="s">
        <v>108</v>
      </c>
      <c r="F6" s="670" t="s">
        <v>27</v>
      </c>
      <c r="G6" s="669" t="s">
        <v>715</v>
      </c>
      <c r="H6" s="620" t="s">
        <v>716</v>
      </c>
      <c r="I6" s="671" t="s">
        <v>717</v>
      </c>
      <c r="J6" s="669" t="s">
        <v>718</v>
      </c>
      <c r="K6" s="672" t="s">
        <v>719</v>
      </c>
      <c r="L6" s="669" t="s">
        <v>1021</v>
      </c>
      <c r="M6" s="669" t="s">
        <v>1020</v>
      </c>
      <c r="N6" s="673" t="s">
        <v>714</v>
      </c>
      <c r="O6" s="1041" t="s">
        <v>11</v>
      </c>
      <c r="P6" s="591" t="s">
        <v>363</v>
      </c>
    </row>
    <row r="7" spans="1:21" ht="40" customHeight="1">
      <c r="A7" s="1155">
        <f>ROW()-ROW(機械装置・工具器具費[[#Headers],[費用
番号]])</f>
        <v>1</v>
      </c>
      <c r="B7" s="321"/>
      <c r="C7" s="321"/>
      <c r="D7" s="321"/>
      <c r="E7" s="322"/>
      <c r="F7" s="585"/>
      <c r="G7" s="293"/>
      <c r="H7" s="323"/>
      <c r="I7" s="324"/>
      <c r="J7" s="302"/>
      <c r="K7" s="1158">
        <f>ROUNDDOWN(機械装置・工具器具費[[#This Row],[助成
対象経費
（税抜）
【 A×Ｂ (×Ｃ) 】
]]*1.1,0)</f>
        <v>0</v>
      </c>
      <c r="L7" s="1158">
        <f>IF(機械装置・工具器具費[[#This Row],[調達方法]]="購入",機械装置・工具器具費[[#This Row],[数量
【A】]]*機械装置・工具器具費[[#This Row],[購入単価、
リース・レンタル月額料金
(税抜)
【B】]],機械装置・工具器具費[[#This Row],[設置期間
【C】]]*機械装置・工具器具費[[#This Row],[数量
【A】]]*機械装置・工具器具費[[#This Row],[購入単価、
リース・レンタル月額料金
(税抜)
【B】]])</f>
        <v>0</v>
      </c>
      <c r="M7" s="321"/>
      <c r="N7" s="1161" t="str">
        <f t="shared" ref="N7:N26" si="0">IF(L7&gt;=1000000,"必要","―")</f>
        <v>―</v>
      </c>
      <c r="O7" s="1151"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
【C】]]="",機械装置・工具器具費[[#This Row],[数量
【A】]]="",機械装置・工具器具費[[#This Row],[単位
]]="",機械装置・工具器具費[[#This Row],[購入単価、
リース・レンタル月額料金
(税抜)
【B】]]="",機械装置・工具器具費[[#This Row],[調達先企業名
(購入・リース・
レンタル先）]]=""),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【C】]]="",機械装置・工具器具費[[#This Row],[数量
【A】]]&lt;&gt;"",機械装置・工具器具費[[#This Row],[単位
]]&lt;&gt;"",機械装置・工具器具費[[#This Row],[購入単価、
リース・レンタル月額料金
(税抜)
【B】]]&lt;&gt;"",機械装置・工具器具費[[#This Row],[調達先企業名
(購入・リース・
レンタル先）]]&lt;&gt;""),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
       "←全ての項目を記入してください。"))))</f>
        <v/>
      </c>
      <c r="P7" s="1146"/>
    </row>
    <row r="8" spans="1:21" ht="40" customHeight="1">
      <c r="A8" s="1155">
        <f>ROW()-ROW(機械装置・工具器具費[[#Headers],[費用
番号]])</f>
        <v>2</v>
      </c>
      <c r="B8" s="321"/>
      <c r="C8" s="321"/>
      <c r="D8" s="321"/>
      <c r="E8" s="322"/>
      <c r="F8" s="586"/>
      <c r="G8" s="293"/>
      <c r="H8" s="323"/>
      <c r="I8" s="324"/>
      <c r="J8" s="297"/>
      <c r="K8" s="1158">
        <f>ROUNDDOWN(機械装置・工具器具費[[#This Row],[助成
対象経費
（税抜）
【 A×Ｂ (×Ｃ) 】
]]*1.1,0)</f>
        <v>0</v>
      </c>
      <c r="L8" s="1158">
        <f>IF(機械装置・工具器具費[[#This Row],[調達方法]]="購入",機械装置・工具器具費[[#This Row],[数量
【A】]]*機械装置・工具器具費[[#This Row],[購入単価、
リース・レンタル月額料金
(税抜)
【B】]],機械装置・工具器具費[[#This Row],[設置期間
【C】]]*機械装置・工具器具費[[#This Row],[数量
【A】]]*機械装置・工具器具費[[#This Row],[購入単価、
リース・レンタル月額料金
(税抜)
【B】]])</f>
        <v>0</v>
      </c>
      <c r="M8" s="321"/>
      <c r="N8" s="1161" t="str">
        <f t="shared" si="0"/>
        <v>―</v>
      </c>
      <c r="O8" s="1151"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
【C】]]="",機械装置・工具器具費[[#This Row],[数量
【A】]]="",機械装置・工具器具費[[#This Row],[単位
]]="",機械装置・工具器具費[[#This Row],[購入単価、
リース・レンタル月額料金
(税抜)
【B】]]="",機械装置・工具器具費[[#This Row],[調達先企業名
(購入・リース・
レンタル先）]]=""),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【C】]]="",機械装置・工具器具費[[#This Row],[数量
【A】]]&lt;&gt;"",機械装置・工具器具費[[#This Row],[単位
]]&lt;&gt;"",機械装置・工具器具費[[#This Row],[購入単価、
リース・レンタル月額料金
(税抜)
【B】]]&lt;&gt;"",機械装置・工具器具費[[#This Row],[調達先企業名
(購入・リース・
レンタル先）]]&lt;&gt;""),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
       "←全ての項目を記入してください。"))))</f>
        <v/>
      </c>
      <c r="P8" s="1146"/>
      <c r="T8" s="1147"/>
      <c r="U8" s="1147"/>
    </row>
    <row r="9" spans="1:21" ht="40" customHeight="1">
      <c r="A9" s="1155">
        <f>ROW()-ROW(機械装置・工具器具費[[#Headers],[費用
番号]])</f>
        <v>3</v>
      </c>
      <c r="B9" s="321"/>
      <c r="C9" s="321"/>
      <c r="D9" s="321"/>
      <c r="E9" s="322"/>
      <c r="F9" s="586"/>
      <c r="G9" s="293"/>
      <c r="H9" s="323"/>
      <c r="I9" s="324"/>
      <c r="J9" s="297"/>
      <c r="K9" s="1158">
        <f>ROUNDDOWN(機械装置・工具器具費[[#This Row],[助成
対象経費
（税抜）
【 A×Ｂ (×Ｃ) 】
]]*1.1,0)</f>
        <v>0</v>
      </c>
      <c r="L9" s="1158">
        <f>IF(機械装置・工具器具費[[#This Row],[調達方法]]="購入",機械装置・工具器具費[[#This Row],[数量
【A】]]*機械装置・工具器具費[[#This Row],[購入単価、
リース・レンタル月額料金
(税抜)
【B】]],機械装置・工具器具費[[#This Row],[設置期間
【C】]]*機械装置・工具器具費[[#This Row],[数量
【A】]]*機械装置・工具器具費[[#This Row],[購入単価、
リース・レンタル月額料金
(税抜)
【B】]])</f>
        <v>0</v>
      </c>
      <c r="M9" s="321"/>
      <c r="N9" s="1161" t="str">
        <f t="shared" si="0"/>
        <v>―</v>
      </c>
      <c r="O9" s="1151"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
【C】]]="",機械装置・工具器具費[[#This Row],[数量
【A】]]="",機械装置・工具器具費[[#This Row],[単位
]]="",機械装置・工具器具費[[#This Row],[購入単価、
リース・レンタル月額料金
(税抜)
【B】]]="",機械装置・工具器具費[[#This Row],[調達先企業名
(購入・リース・
レンタル先）]]=""),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【C】]]="",機械装置・工具器具費[[#This Row],[数量
【A】]]&lt;&gt;"",機械装置・工具器具費[[#This Row],[単位
]]&lt;&gt;"",機械装置・工具器具費[[#This Row],[購入単価、
リース・レンタル月額料金
(税抜)
【B】]]&lt;&gt;"",機械装置・工具器具費[[#This Row],[調達先企業名
(購入・リース・
レンタル先）]]&lt;&gt;""),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
       "←全ての項目を記入してください。"))))</f>
        <v/>
      </c>
      <c r="P9" s="1146"/>
      <c r="T9" s="1147"/>
      <c r="U9" s="1147"/>
    </row>
    <row r="10" spans="1:21" ht="40" customHeight="1">
      <c r="A10" s="1155">
        <f>ROW()-ROW(機械装置・工具器具費[[#Headers],[費用
番号]])</f>
        <v>4</v>
      </c>
      <c r="B10" s="321"/>
      <c r="C10" s="321"/>
      <c r="D10" s="321"/>
      <c r="E10" s="322"/>
      <c r="F10" s="293"/>
      <c r="G10" s="293"/>
      <c r="H10" s="323"/>
      <c r="I10" s="324"/>
      <c r="J10" s="297"/>
      <c r="K10" s="1158">
        <f>ROUNDDOWN(機械装置・工具器具費[[#This Row],[助成
対象経費
（税抜）
【 A×Ｂ (×Ｃ) 】
]]*1.1,0)</f>
        <v>0</v>
      </c>
      <c r="L10" s="1158">
        <f>IF(機械装置・工具器具費[[#This Row],[調達方法]]="購入",機械装置・工具器具費[[#This Row],[数量
【A】]]*機械装置・工具器具費[[#This Row],[購入単価、
リース・レンタル月額料金
(税抜)
【B】]],機械装置・工具器具費[[#This Row],[設置期間
【C】]]*機械装置・工具器具費[[#This Row],[数量
【A】]]*機械装置・工具器具費[[#This Row],[購入単価、
リース・レンタル月額料金
(税抜)
【B】]])</f>
        <v>0</v>
      </c>
      <c r="M10" s="321"/>
      <c r="N10" s="1161" t="str">
        <f t="shared" si="0"/>
        <v>―</v>
      </c>
      <c r="O10" s="1151"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
【C】]]="",機械装置・工具器具費[[#This Row],[数量
【A】]]="",機械装置・工具器具費[[#This Row],[単位
]]="",機械装置・工具器具費[[#This Row],[購入単価、
リース・レンタル月額料金
(税抜)
【B】]]="",機械装置・工具器具費[[#This Row],[調達先企業名
(購入・リース・
レンタル先）]]=""),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【C】]]="",機械装置・工具器具費[[#This Row],[数量
【A】]]&lt;&gt;"",機械装置・工具器具費[[#This Row],[単位
]]&lt;&gt;"",機械装置・工具器具費[[#This Row],[購入単価、
リース・レンタル月額料金
(税抜)
【B】]]&lt;&gt;"",機械装置・工具器具費[[#This Row],[調達先企業名
(購入・リース・
レンタル先）]]&lt;&gt;""),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
       "←全ての項目を記入してください。"))))</f>
        <v/>
      </c>
      <c r="P10" s="1148">
        <v>1</v>
      </c>
      <c r="T10" s="1147"/>
      <c r="U10" s="1147"/>
    </row>
    <row r="11" spans="1:21" ht="40" customHeight="1">
      <c r="A11" s="1155">
        <f>ROW()-ROW(機械装置・工具器具費[[#Headers],[費用
番号]])</f>
        <v>5</v>
      </c>
      <c r="B11" s="321"/>
      <c r="C11" s="321"/>
      <c r="D11" s="321"/>
      <c r="E11" s="322"/>
      <c r="F11" s="293"/>
      <c r="G11" s="293"/>
      <c r="H11" s="323"/>
      <c r="I11" s="324"/>
      <c r="J11" s="297"/>
      <c r="K11" s="1158">
        <f>ROUNDDOWN(機械装置・工具器具費[[#This Row],[助成
対象経費
（税抜）
【 A×Ｂ (×Ｃ) 】
]]*1.1,0)</f>
        <v>0</v>
      </c>
      <c r="L11" s="1158">
        <f>IF(機械装置・工具器具費[[#This Row],[調達方法]]="購入",機械装置・工具器具費[[#This Row],[数量
【A】]]*機械装置・工具器具費[[#This Row],[購入単価、
リース・レンタル月額料金
(税抜)
【B】]],機械装置・工具器具費[[#This Row],[設置期間
【C】]]*機械装置・工具器具費[[#This Row],[数量
【A】]]*機械装置・工具器具費[[#This Row],[購入単価、
リース・レンタル月額料金
(税抜)
【B】]])</f>
        <v>0</v>
      </c>
      <c r="M11" s="321"/>
      <c r="N11" s="1161" t="str">
        <f t="shared" si="0"/>
        <v>―</v>
      </c>
      <c r="O11" s="1151"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
【C】]]="",機械装置・工具器具費[[#This Row],[数量
【A】]]="",機械装置・工具器具費[[#This Row],[単位
]]="",機械装置・工具器具費[[#This Row],[購入単価、
リース・レンタル月額料金
(税抜)
【B】]]="",機械装置・工具器具費[[#This Row],[調達先企業名
(購入・リース・
レンタル先）]]=""),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【C】]]="",機械装置・工具器具費[[#This Row],[数量
【A】]]&lt;&gt;"",機械装置・工具器具費[[#This Row],[単位
]]&lt;&gt;"",機械装置・工具器具費[[#This Row],[購入単価、
リース・レンタル月額料金
(税抜)
【B】]]&lt;&gt;"",機械装置・工具器具費[[#This Row],[調達先企業名
(購入・リース・
レンタル先）]]&lt;&gt;""),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
       "←全ての項目を記入してください。"))))</f>
        <v/>
      </c>
      <c r="P11" s="1148">
        <f>IF('46'!$A$5&gt;=2,2,"-")</f>
        <v>2</v>
      </c>
      <c r="T11" s="1147"/>
      <c r="U11" s="1147"/>
    </row>
    <row r="12" spans="1:21" ht="40" customHeight="1">
      <c r="A12" s="1155">
        <f>ROW()-ROW(機械装置・工具器具費[[#Headers],[費用
番号]])</f>
        <v>6</v>
      </c>
      <c r="B12" s="321"/>
      <c r="C12" s="321"/>
      <c r="D12" s="321"/>
      <c r="E12" s="322"/>
      <c r="F12" s="293"/>
      <c r="G12" s="293"/>
      <c r="H12" s="323"/>
      <c r="I12" s="324"/>
      <c r="J12" s="297"/>
      <c r="K12" s="1158">
        <f>ROUNDDOWN(機械装置・工具器具費[[#This Row],[助成
対象経費
（税抜）
【 A×Ｂ (×Ｃ) 】
]]*1.1,0)</f>
        <v>0</v>
      </c>
      <c r="L12" s="1158">
        <f>IF(機械装置・工具器具費[[#This Row],[調達方法]]="購入",機械装置・工具器具費[[#This Row],[数量
【A】]]*機械装置・工具器具費[[#This Row],[購入単価、
リース・レンタル月額料金
(税抜)
【B】]],機械装置・工具器具費[[#This Row],[設置期間
【C】]]*機械装置・工具器具費[[#This Row],[数量
【A】]]*機械装置・工具器具費[[#This Row],[購入単価、
リース・レンタル月額料金
(税抜)
【B】]])</f>
        <v>0</v>
      </c>
      <c r="M12" s="321"/>
      <c r="N12" s="1161" t="str">
        <f t="shared" si="0"/>
        <v>―</v>
      </c>
      <c r="O12" s="1151"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
【C】]]="",機械装置・工具器具費[[#This Row],[数量
【A】]]="",機械装置・工具器具費[[#This Row],[単位
]]="",機械装置・工具器具費[[#This Row],[購入単価、
リース・レンタル月額料金
(税抜)
【B】]]="",機械装置・工具器具費[[#This Row],[調達先企業名
(購入・リース・
レンタル先）]]=""),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【C】]]="",機械装置・工具器具費[[#This Row],[数量
【A】]]&lt;&gt;"",機械装置・工具器具費[[#This Row],[単位
]]&lt;&gt;"",機械装置・工具器具費[[#This Row],[購入単価、
リース・レンタル月額料金
(税抜)
【B】]]&lt;&gt;"",機械装置・工具器具費[[#This Row],[調達先企業名
(購入・リース・
レンタル先）]]&lt;&gt;""),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
       "←全ての項目を記入してください。"))))</f>
        <v/>
      </c>
      <c r="P12" s="1148">
        <f>IF('46'!$A$5=3,3,"-")</f>
        <v>3</v>
      </c>
      <c r="T12" s="1147"/>
      <c r="U12" s="1147"/>
    </row>
    <row r="13" spans="1:21" ht="40" customHeight="1">
      <c r="A13" s="1155">
        <f>ROW()-ROW(機械装置・工具器具費[[#Headers],[費用
番号]])</f>
        <v>7</v>
      </c>
      <c r="B13" s="321"/>
      <c r="C13" s="321"/>
      <c r="D13" s="321"/>
      <c r="E13" s="322"/>
      <c r="F13" s="293"/>
      <c r="G13" s="293"/>
      <c r="H13" s="323"/>
      <c r="I13" s="324"/>
      <c r="J13" s="297"/>
      <c r="K13" s="1158">
        <f>ROUNDDOWN(機械装置・工具器具費[[#This Row],[助成
対象経費
（税抜）
【 A×Ｂ (×Ｃ) 】
]]*1.1,0)</f>
        <v>0</v>
      </c>
      <c r="L13" s="1158">
        <f>IF(機械装置・工具器具費[[#This Row],[調達方法]]="購入",機械装置・工具器具費[[#This Row],[数量
【A】]]*機械装置・工具器具費[[#This Row],[購入単価、
リース・レンタル月額料金
(税抜)
【B】]],機械装置・工具器具費[[#This Row],[設置期間
【C】]]*機械装置・工具器具費[[#This Row],[数量
【A】]]*機械装置・工具器具費[[#This Row],[購入単価、
リース・レンタル月額料金
(税抜)
【B】]])</f>
        <v>0</v>
      </c>
      <c r="M13" s="321"/>
      <c r="N13" s="1161" t="str">
        <f t="shared" si="0"/>
        <v>―</v>
      </c>
      <c r="O13" s="1151"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
【C】]]="",機械装置・工具器具費[[#This Row],[数量
【A】]]="",機械装置・工具器具費[[#This Row],[単位
]]="",機械装置・工具器具費[[#This Row],[購入単価、
リース・レンタル月額料金
(税抜)
【B】]]="",機械装置・工具器具費[[#This Row],[調達先企業名
(購入・リース・
レンタル先）]]=""),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【C】]]="",機械装置・工具器具費[[#This Row],[数量
【A】]]&lt;&gt;"",機械装置・工具器具費[[#This Row],[単位
]]&lt;&gt;"",機械装置・工具器具費[[#This Row],[購入単価、
リース・レンタル月額料金
(税抜)
【B】]]&lt;&gt;"",機械装置・工具器具費[[#This Row],[調達先企業名
(購入・リース・
レンタル先）]]&lt;&gt;""),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
       "←全ての項目を記入してください。"))))</f>
        <v/>
      </c>
      <c r="P13" s="1146"/>
      <c r="T13" s="1147"/>
      <c r="U13" s="1147"/>
    </row>
    <row r="14" spans="1:21" ht="40" customHeight="1">
      <c r="A14" s="1155">
        <f>ROW()-ROW(機械装置・工具器具費[[#Headers],[費用
番号]])</f>
        <v>8</v>
      </c>
      <c r="B14" s="321"/>
      <c r="C14" s="321"/>
      <c r="D14" s="321"/>
      <c r="E14" s="322"/>
      <c r="F14" s="293"/>
      <c r="G14" s="293"/>
      <c r="H14" s="323"/>
      <c r="I14" s="324"/>
      <c r="J14" s="297"/>
      <c r="K14" s="1158">
        <f>ROUNDDOWN(機械装置・工具器具費[[#This Row],[助成
対象経費
（税抜）
【 A×Ｂ (×Ｃ) 】
]]*1.1,0)</f>
        <v>0</v>
      </c>
      <c r="L14" s="1158">
        <f>IF(機械装置・工具器具費[[#This Row],[調達方法]]="購入",機械装置・工具器具費[[#This Row],[数量
【A】]]*機械装置・工具器具費[[#This Row],[購入単価、
リース・レンタル月額料金
(税抜)
【B】]],機械装置・工具器具費[[#This Row],[設置期間
【C】]]*機械装置・工具器具費[[#This Row],[数量
【A】]]*機械装置・工具器具費[[#This Row],[購入単価、
リース・レンタル月額料金
(税抜)
【B】]])</f>
        <v>0</v>
      </c>
      <c r="M14" s="321"/>
      <c r="N14" s="1161" t="str">
        <f t="shared" si="0"/>
        <v>―</v>
      </c>
      <c r="O14" s="1151"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
【C】]]="",機械装置・工具器具費[[#This Row],[数量
【A】]]="",機械装置・工具器具費[[#This Row],[単位
]]="",機械装置・工具器具費[[#This Row],[購入単価、
リース・レンタル月額料金
(税抜)
【B】]]="",機械装置・工具器具費[[#This Row],[調達先企業名
(購入・リース・
レンタル先）]]=""),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【C】]]="",機械装置・工具器具費[[#This Row],[数量
【A】]]&lt;&gt;"",機械装置・工具器具費[[#This Row],[単位
]]&lt;&gt;"",機械装置・工具器具費[[#This Row],[購入単価、
リース・レンタル月額料金
(税抜)
【B】]]&lt;&gt;"",機械装置・工具器具費[[#This Row],[調達先企業名
(購入・リース・
レンタル先）]]&lt;&gt;""),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
       "←全ての項目を記入してください。"))))</f>
        <v/>
      </c>
      <c r="P14" s="1146"/>
      <c r="T14" s="1147"/>
      <c r="U14" s="1147"/>
    </row>
    <row r="15" spans="1:21" ht="40" customHeight="1">
      <c r="A15" s="1155">
        <f>ROW()-ROW(機械装置・工具器具費[[#Headers],[費用
番号]])</f>
        <v>9</v>
      </c>
      <c r="B15" s="321"/>
      <c r="C15" s="321"/>
      <c r="D15" s="321"/>
      <c r="E15" s="322"/>
      <c r="F15" s="293"/>
      <c r="G15" s="293"/>
      <c r="H15" s="323"/>
      <c r="I15" s="324"/>
      <c r="J15" s="297"/>
      <c r="K15" s="1158">
        <f>ROUNDDOWN(機械装置・工具器具費[[#This Row],[助成
対象経費
（税抜）
【 A×Ｂ (×Ｃ) 】
]]*1.1,0)</f>
        <v>0</v>
      </c>
      <c r="L15" s="1158">
        <f>IF(機械装置・工具器具費[[#This Row],[調達方法]]="購入",機械装置・工具器具費[[#This Row],[数量
【A】]]*機械装置・工具器具費[[#This Row],[購入単価、
リース・レンタル月額料金
(税抜)
【B】]],機械装置・工具器具費[[#This Row],[設置期間
【C】]]*機械装置・工具器具費[[#This Row],[数量
【A】]]*機械装置・工具器具費[[#This Row],[購入単価、
リース・レンタル月額料金
(税抜)
【B】]])</f>
        <v>0</v>
      </c>
      <c r="M15" s="321"/>
      <c r="N15" s="1161" t="str">
        <f t="shared" si="0"/>
        <v>―</v>
      </c>
      <c r="O15" s="1151"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
【C】]]="",機械装置・工具器具費[[#This Row],[数量
【A】]]="",機械装置・工具器具費[[#This Row],[単位
]]="",機械装置・工具器具費[[#This Row],[購入単価、
リース・レンタル月額料金
(税抜)
【B】]]="",機械装置・工具器具費[[#This Row],[調達先企業名
(購入・リース・
レンタル先）]]=""),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【C】]]="",機械装置・工具器具費[[#This Row],[数量
【A】]]&lt;&gt;"",機械装置・工具器具費[[#This Row],[単位
]]&lt;&gt;"",機械装置・工具器具費[[#This Row],[購入単価、
リース・レンタル月額料金
(税抜)
【B】]]&lt;&gt;"",機械装置・工具器具費[[#This Row],[調達先企業名
(購入・リース・
レンタル先）]]&lt;&gt;""),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
       "←全ての項目を記入してください。"))))</f>
        <v/>
      </c>
      <c r="P15" s="1146"/>
      <c r="T15" s="1147"/>
      <c r="U15" s="1147"/>
    </row>
    <row r="16" spans="1:21" ht="40" customHeight="1">
      <c r="A16" s="1155">
        <f>ROW()-ROW(機械装置・工具器具費[[#Headers],[費用
番号]])</f>
        <v>10</v>
      </c>
      <c r="B16" s="321"/>
      <c r="C16" s="321"/>
      <c r="D16" s="321"/>
      <c r="E16" s="322"/>
      <c r="F16" s="293"/>
      <c r="G16" s="293"/>
      <c r="H16" s="323"/>
      <c r="I16" s="324"/>
      <c r="J16" s="297"/>
      <c r="K16" s="1158">
        <f>ROUNDDOWN(機械装置・工具器具費[[#This Row],[助成
対象経費
（税抜）
【 A×Ｂ (×Ｃ) 】
]]*1.1,0)</f>
        <v>0</v>
      </c>
      <c r="L16" s="1158">
        <f>IF(機械装置・工具器具費[[#This Row],[調達方法]]="購入",機械装置・工具器具費[[#This Row],[数量
【A】]]*機械装置・工具器具費[[#This Row],[購入単価、
リース・レンタル月額料金
(税抜)
【B】]],機械装置・工具器具費[[#This Row],[設置期間
【C】]]*機械装置・工具器具費[[#This Row],[数量
【A】]]*機械装置・工具器具費[[#This Row],[購入単価、
リース・レンタル月額料金
(税抜)
【B】]])</f>
        <v>0</v>
      </c>
      <c r="M16" s="321"/>
      <c r="N16" s="1161" t="str">
        <f t="shared" si="0"/>
        <v>―</v>
      </c>
      <c r="O16" s="1151"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
【C】]]="",機械装置・工具器具費[[#This Row],[数量
【A】]]="",機械装置・工具器具費[[#This Row],[単位
]]="",機械装置・工具器具費[[#This Row],[購入単価、
リース・レンタル月額料金
(税抜)
【B】]]="",機械装置・工具器具費[[#This Row],[調達先企業名
(購入・リース・
レンタル先）]]=""),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【C】]]="",機械装置・工具器具費[[#This Row],[数量
【A】]]&lt;&gt;"",機械装置・工具器具費[[#This Row],[単位
]]&lt;&gt;"",機械装置・工具器具費[[#This Row],[購入単価、
リース・レンタル月額料金
(税抜)
【B】]]&lt;&gt;"",機械装置・工具器具費[[#This Row],[調達先企業名
(購入・リース・
レンタル先）]]&lt;&gt;""),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
       "←全ての項目を記入してください。"))))</f>
        <v/>
      </c>
      <c r="P16" s="1146"/>
      <c r="T16" s="1147"/>
      <c r="U16" s="1147"/>
    </row>
    <row r="17" spans="1:21" ht="40" customHeight="1">
      <c r="A17" s="1155">
        <f>ROW()-ROW(機械装置・工具器具費[[#Headers],[費用
番号]])</f>
        <v>11</v>
      </c>
      <c r="B17" s="321"/>
      <c r="C17" s="321"/>
      <c r="D17" s="321"/>
      <c r="E17" s="322"/>
      <c r="F17" s="293"/>
      <c r="G17" s="293"/>
      <c r="H17" s="323"/>
      <c r="I17" s="324"/>
      <c r="J17" s="297"/>
      <c r="K17" s="1158">
        <f>ROUNDDOWN(機械装置・工具器具費[[#This Row],[助成
対象経費
（税抜）
【 A×Ｂ (×Ｃ) 】
]]*1.1,0)</f>
        <v>0</v>
      </c>
      <c r="L17" s="1158">
        <f>IF(機械装置・工具器具費[[#This Row],[調達方法]]="購入",機械装置・工具器具費[[#This Row],[数量
【A】]]*機械装置・工具器具費[[#This Row],[購入単価、
リース・レンタル月額料金
(税抜)
【B】]],機械装置・工具器具費[[#This Row],[設置期間
【C】]]*機械装置・工具器具費[[#This Row],[数量
【A】]]*機械装置・工具器具費[[#This Row],[購入単価、
リース・レンタル月額料金
(税抜)
【B】]])</f>
        <v>0</v>
      </c>
      <c r="M17" s="321"/>
      <c r="N17" s="1161" t="str">
        <f t="shared" si="0"/>
        <v>―</v>
      </c>
      <c r="O17" s="1151"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
【C】]]="",機械装置・工具器具費[[#This Row],[数量
【A】]]="",機械装置・工具器具費[[#This Row],[単位
]]="",機械装置・工具器具費[[#This Row],[購入単価、
リース・レンタル月額料金
(税抜)
【B】]]="",機械装置・工具器具費[[#This Row],[調達先企業名
(購入・リース・
レンタル先）]]=""),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【C】]]="",機械装置・工具器具費[[#This Row],[数量
【A】]]&lt;&gt;"",機械装置・工具器具費[[#This Row],[単位
]]&lt;&gt;"",機械装置・工具器具費[[#This Row],[購入単価、
リース・レンタル月額料金
(税抜)
【B】]]&lt;&gt;"",機械装置・工具器具費[[#This Row],[調達先企業名
(購入・リース・
レンタル先）]]&lt;&gt;""),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
       "←全ての項目を記入してください。"))))</f>
        <v/>
      </c>
      <c r="P17" s="1146"/>
      <c r="T17" s="1147"/>
      <c r="U17" s="1147"/>
    </row>
    <row r="18" spans="1:21" ht="40" customHeight="1">
      <c r="A18" s="1155">
        <f>ROW()-ROW(機械装置・工具器具費[[#Headers],[費用
番号]])</f>
        <v>12</v>
      </c>
      <c r="B18" s="321"/>
      <c r="C18" s="321"/>
      <c r="D18" s="321"/>
      <c r="E18" s="322"/>
      <c r="F18" s="293"/>
      <c r="G18" s="293"/>
      <c r="H18" s="323"/>
      <c r="I18" s="324"/>
      <c r="J18" s="297"/>
      <c r="K18" s="1158">
        <f>ROUNDDOWN(機械装置・工具器具費[[#This Row],[助成
対象経費
（税抜）
【 A×Ｂ (×Ｃ) 】
]]*1.1,0)</f>
        <v>0</v>
      </c>
      <c r="L18" s="1158">
        <f>IF(機械装置・工具器具費[[#This Row],[調達方法]]="購入",機械装置・工具器具費[[#This Row],[数量
【A】]]*機械装置・工具器具費[[#This Row],[購入単価、
リース・レンタル月額料金
(税抜)
【B】]],機械装置・工具器具費[[#This Row],[設置期間
【C】]]*機械装置・工具器具費[[#This Row],[数量
【A】]]*機械装置・工具器具費[[#This Row],[購入単価、
リース・レンタル月額料金
(税抜)
【B】]])</f>
        <v>0</v>
      </c>
      <c r="M18" s="321"/>
      <c r="N18" s="1161" t="str">
        <f t="shared" si="0"/>
        <v>―</v>
      </c>
      <c r="O18" s="1151"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
【C】]]="",機械装置・工具器具費[[#This Row],[数量
【A】]]="",機械装置・工具器具費[[#This Row],[単位
]]="",機械装置・工具器具費[[#This Row],[購入単価、
リース・レンタル月額料金
(税抜)
【B】]]="",機械装置・工具器具費[[#This Row],[調達先企業名
(購入・リース・
レンタル先）]]=""),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【C】]]="",機械装置・工具器具費[[#This Row],[数量
【A】]]&lt;&gt;"",機械装置・工具器具費[[#This Row],[単位
]]&lt;&gt;"",機械装置・工具器具費[[#This Row],[購入単価、
リース・レンタル月額料金
(税抜)
【B】]]&lt;&gt;"",機械装置・工具器具費[[#This Row],[調達先企業名
(購入・リース・
レンタル先）]]&lt;&gt;""),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
       "←全ての項目を記入してください。"))))</f>
        <v/>
      </c>
      <c r="P18" s="1146"/>
      <c r="T18" s="1147"/>
      <c r="U18" s="1147"/>
    </row>
    <row r="19" spans="1:21" ht="40" customHeight="1">
      <c r="A19" s="1155">
        <f>ROW()-ROW(機械装置・工具器具費[[#Headers],[費用
番号]])</f>
        <v>13</v>
      </c>
      <c r="B19" s="321"/>
      <c r="C19" s="321"/>
      <c r="D19" s="321"/>
      <c r="E19" s="322"/>
      <c r="F19" s="293"/>
      <c r="G19" s="293"/>
      <c r="H19" s="323"/>
      <c r="I19" s="324"/>
      <c r="J19" s="297"/>
      <c r="K19" s="1158">
        <f>ROUNDDOWN(機械装置・工具器具費[[#This Row],[助成
対象経費
（税抜）
【 A×Ｂ (×Ｃ) 】
]]*1.1,0)</f>
        <v>0</v>
      </c>
      <c r="L19" s="1158">
        <f>IF(機械装置・工具器具費[[#This Row],[調達方法]]="購入",機械装置・工具器具費[[#This Row],[数量
【A】]]*機械装置・工具器具費[[#This Row],[購入単価、
リース・レンタル月額料金
(税抜)
【B】]],機械装置・工具器具費[[#This Row],[設置期間
【C】]]*機械装置・工具器具費[[#This Row],[数量
【A】]]*機械装置・工具器具費[[#This Row],[購入単価、
リース・レンタル月額料金
(税抜)
【B】]])</f>
        <v>0</v>
      </c>
      <c r="M19" s="321"/>
      <c r="N19" s="1161" t="str">
        <f t="shared" si="0"/>
        <v>―</v>
      </c>
      <c r="O19" s="1151"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
【C】]]="",機械装置・工具器具費[[#This Row],[数量
【A】]]="",機械装置・工具器具費[[#This Row],[単位
]]="",機械装置・工具器具費[[#This Row],[購入単価、
リース・レンタル月額料金
(税抜)
【B】]]="",機械装置・工具器具費[[#This Row],[調達先企業名
(購入・リース・
レンタル先）]]=""),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【C】]]="",機械装置・工具器具費[[#This Row],[数量
【A】]]&lt;&gt;"",機械装置・工具器具費[[#This Row],[単位
]]&lt;&gt;"",機械装置・工具器具費[[#This Row],[購入単価、
リース・レンタル月額料金
(税抜)
【B】]]&lt;&gt;"",機械装置・工具器具費[[#This Row],[調達先企業名
(購入・リース・
レンタル先）]]&lt;&gt;""),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
       "←全ての項目を記入してください。"))))</f>
        <v/>
      </c>
      <c r="P19" s="1146"/>
      <c r="T19" s="1147"/>
      <c r="U19" s="1147"/>
    </row>
    <row r="20" spans="1:21" ht="40" customHeight="1">
      <c r="A20" s="1156">
        <f>ROW()-ROW(機械装置・工具器具費[[#Headers],[費用
番号]])</f>
        <v>14</v>
      </c>
      <c r="B20" s="325"/>
      <c r="C20" s="325"/>
      <c r="D20" s="326"/>
      <c r="E20" s="327"/>
      <c r="F20" s="294"/>
      <c r="G20" s="294"/>
      <c r="H20" s="328"/>
      <c r="I20" s="329"/>
      <c r="J20" s="298"/>
      <c r="K20" s="1159">
        <f>ROUNDDOWN(機械装置・工具器具費[[#This Row],[助成
対象経費
（税抜）
【 A×Ｂ (×Ｃ) 】
]]*1.1,0)</f>
        <v>0</v>
      </c>
      <c r="L20" s="1159">
        <f>IF(機械装置・工具器具費[[#This Row],[調達方法]]="購入",機械装置・工具器具費[[#This Row],[数量
【A】]]*機械装置・工具器具費[[#This Row],[購入単価、
リース・レンタル月額料金
(税抜)
【B】]],機械装置・工具器具費[[#This Row],[設置期間
【C】]]*機械装置・工具器具費[[#This Row],[数量
【A】]]*機械装置・工具器具費[[#This Row],[購入単価、
リース・レンタル月額料金
(税抜)
【B】]])</f>
        <v>0</v>
      </c>
      <c r="M20" s="330"/>
      <c r="N20" s="1162" t="str">
        <f t="shared" si="0"/>
        <v>―</v>
      </c>
      <c r="O20" s="1152"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
【C】]]="",機械装置・工具器具費[[#This Row],[数量
【A】]]="",機械装置・工具器具費[[#This Row],[単位
]]="",機械装置・工具器具費[[#This Row],[購入単価、
リース・レンタル月額料金
(税抜)
【B】]]="",機械装置・工具器具費[[#This Row],[調達先企業名
(購入・リース・
レンタル先）]]=""),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【C】]]="",機械装置・工具器具費[[#This Row],[数量
【A】]]&lt;&gt;"",機械装置・工具器具費[[#This Row],[単位
]]&lt;&gt;"",機械装置・工具器具費[[#This Row],[購入単価、
リース・レンタル月額料金
(税抜)
【B】]]&lt;&gt;"",機械装置・工具器具費[[#This Row],[調達先企業名
(購入・リース・
レンタル先）]]&lt;&gt;""),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
       "←全ての項目を記入してください。"))))</f>
        <v/>
      </c>
      <c r="P20" s="1146"/>
      <c r="T20" s="1147"/>
      <c r="U20" s="1147"/>
    </row>
    <row r="21" spans="1:21" ht="40" customHeight="1">
      <c r="A21" s="1156">
        <f>ROW()-ROW(機械装置・工具器具費[[#Headers],[費用
番号]])</f>
        <v>15</v>
      </c>
      <c r="B21" s="325"/>
      <c r="C21" s="325"/>
      <c r="D21" s="326"/>
      <c r="E21" s="327"/>
      <c r="F21" s="294"/>
      <c r="G21" s="294"/>
      <c r="H21" s="323"/>
      <c r="I21" s="329"/>
      <c r="J21" s="298"/>
      <c r="K21" s="1159">
        <f>ROUNDDOWN(機械装置・工具器具費[[#This Row],[助成
対象経費
（税抜）
【 A×Ｂ (×Ｃ) 】
]]*1.1,0)</f>
        <v>0</v>
      </c>
      <c r="L21" s="1159">
        <f>IF(機械装置・工具器具費[[#This Row],[調達方法]]="購入",機械装置・工具器具費[[#This Row],[数量
【A】]]*機械装置・工具器具費[[#This Row],[購入単価、
リース・レンタル月額料金
(税抜)
【B】]],機械装置・工具器具費[[#This Row],[設置期間
【C】]]*機械装置・工具器具費[[#This Row],[数量
【A】]]*機械装置・工具器具費[[#This Row],[購入単価、
リース・レンタル月額料金
(税抜)
【B】]])</f>
        <v>0</v>
      </c>
      <c r="M21" s="330"/>
      <c r="N21" s="1162" t="str">
        <f t="shared" si="0"/>
        <v>―</v>
      </c>
      <c r="O21" s="1152"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
【C】]]="",機械装置・工具器具費[[#This Row],[数量
【A】]]="",機械装置・工具器具費[[#This Row],[単位
]]="",機械装置・工具器具費[[#This Row],[購入単価、
リース・レンタル月額料金
(税抜)
【B】]]="",機械装置・工具器具費[[#This Row],[調達先企業名
(購入・リース・
レンタル先）]]=""),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【C】]]="",機械装置・工具器具費[[#This Row],[数量
【A】]]&lt;&gt;"",機械装置・工具器具費[[#This Row],[単位
]]&lt;&gt;"",機械装置・工具器具費[[#This Row],[購入単価、
リース・レンタル月額料金
(税抜)
【B】]]&lt;&gt;"",機械装置・工具器具費[[#This Row],[調達先企業名
(購入・リース・
レンタル先）]]&lt;&gt;""),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
       "←全ての項目を記入してください。"))))</f>
        <v/>
      </c>
      <c r="P21" s="1146"/>
      <c r="T21" s="1147"/>
      <c r="U21" s="1147"/>
    </row>
    <row r="22" spans="1:21" ht="40" customHeight="1">
      <c r="A22" s="1155">
        <f>ROW()-ROW(機械装置・工具器具費[[#Headers],[費用
番号]])</f>
        <v>16</v>
      </c>
      <c r="B22" s="321"/>
      <c r="C22" s="321"/>
      <c r="D22" s="321"/>
      <c r="E22" s="322"/>
      <c r="F22" s="293"/>
      <c r="G22" s="293"/>
      <c r="H22" s="323"/>
      <c r="I22" s="324"/>
      <c r="J22" s="297"/>
      <c r="K22" s="1158">
        <f>ROUNDDOWN(機械装置・工具器具費[[#This Row],[助成
対象経費
（税抜）
【 A×Ｂ (×Ｃ) 】
]]*1.1,0)</f>
        <v>0</v>
      </c>
      <c r="L22" s="1158">
        <f>IF(機械装置・工具器具費[[#This Row],[調達方法]]="購入",機械装置・工具器具費[[#This Row],[数量
【A】]]*機械装置・工具器具費[[#This Row],[購入単価、
リース・レンタル月額料金
(税抜)
【B】]],機械装置・工具器具費[[#This Row],[設置期間
【C】]]*機械装置・工具器具費[[#This Row],[数量
【A】]]*機械装置・工具器具費[[#This Row],[購入単価、
リース・レンタル月額料金
(税抜)
【B】]])</f>
        <v>0</v>
      </c>
      <c r="M22" s="321"/>
      <c r="N22" s="1161" t="str">
        <f t="shared" si="0"/>
        <v>―</v>
      </c>
      <c r="O22" s="1151"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
【C】]]="",機械装置・工具器具費[[#This Row],[数量
【A】]]="",機械装置・工具器具費[[#This Row],[単位
]]="",機械装置・工具器具費[[#This Row],[購入単価、
リース・レンタル月額料金
(税抜)
【B】]]="",機械装置・工具器具費[[#This Row],[調達先企業名
(購入・リース・
レンタル先）]]=""),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【C】]]="",機械装置・工具器具費[[#This Row],[数量
【A】]]&lt;&gt;"",機械装置・工具器具費[[#This Row],[単位
]]&lt;&gt;"",機械装置・工具器具費[[#This Row],[購入単価、
リース・レンタル月額料金
(税抜)
【B】]]&lt;&gt;"",機械装置・工具器具費[[#This Row],[調達先企業名
(購入・リース・
レンタル先）]]&lt;&gt;""),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
       "←全ての項目を記入してください。"))))</f>
        <v/>
      </c>
      <c r="P22" s="1146"/>
      <c r="T22" s="1147"/>
      <c r="U22" s="1147"/>
    </row>
    <row r="23" spans="1:21" ht="40" customHeight="1">
      <c r="A23" s="1155">
        <f>ROW()-ROW(機械装置・工具器具費[[#Headers],[費用
番号]])</f>
        <v>17</v>
      </c>
      <c r="B23" s="321"/>
      <c r="C23" s="321"/>
      <c r="D23" s="321"/>
      <c r="E23" s="322"/>
      <c r="F23" s="293"/>
      <c r="G23" s="293"/>
      <c r="H23" s="323"/>
      <c r="I23" s="324"/>
      <c r="J23" s="297"/>
      <c r="K23" s="1158">
        <f>ROUNDDOWN(機械装置・工具器具費[[#This Row],[助成
対象経費
（税抜）
【 A×Ｂ (×Ｃ) 】
]]*1.1,0)</f>
        <v>0</v>
      </c>
      <c r="L23" s="1158">
        <f>IF(機械装置・工具器具費[[#This Row],[調達方法]]="購入",機械装置・工具器具費[[#This Row],[数量
【A】]]*機械装置・工具器具費[[#This Row],[購入単価、
リース・レンタル月額料金
(税抜)
【B】]],機械装置・工具器具費[[#This Row],[設置期間
【C】]]*機械装置・工具器具費[[#This Row],[数量
【A】]]*機械装置・工具器具費[[#This Row],[購入単価、
リース・レンタル月額料金
(税抜)
【B】]])</f>
        <v>0</v>
      </c>
      <c r="M23" s="321"/>
      <c r="N23" s="1161" t="str">
        <f t="shared" si="0"/>
        <v>―</v>
      </c>
      <c r="O23" s="1151"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
【C】]]="",機械装置・工具器具費[[#This Row],[数量
【A】]]="",機械装置・工具器具費[[#This Row],[単位
]]="",機械装置・工具器具費[[#This Row],[購入単価、
リース・レンタル月額料金
(税抜)
【B】]]="",機械装置・工具器具費[[#This Row],[調達先企業名
(購入・リース・
レンタル先）]]=""),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【C】]]="",機械装置・工具器具費[[#This Row],[数量
【A】]]&lt;&gt;"",機械装置・工具器具費[[#This Row],[単位
]]&lt;&gt;"",機械装置・工具器具費[[#This Row],[購入単価、
リース・レンタル月額料金
(税抜)
【B】]]&lt;&gt;"",機械装置・工具器具費[[#This Row],[調達先企業名
(購入・リース・
レンタル先）]]&lt;&gt;""),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
       "←全ての項目を記入してください。"))))</f>
        <v/>
      </c>
      <c r="P23" s="1146"/>
      <c r="T23" s="1147"/>
      <c r="U23" s="1147"/>
    </row>
    <row r="24" spans="1:21" ht="40" customHeight="1">
      <c r="A24" s="1157">
        <f>ROW()-ROW(機械装置・工具器具費[[#Headers],[費用
番号]])</f>
        <v>18</v>
      </c>
      <c r="B24" s="331"/>
      <c r="C24" s="331"/>
      <c r="D24" s="332"/>
      <c r="E24" s="333"/>
      <c r="F24" s="295"/>
      <c r="G24" s="295"/>
      <c r="H24" s="334"/>
      <c r="I24" s="329"/>
      <c r="J24" s="299"/>
      <c r="K24" s="1160">
        <f>ROUNDDOWN(機械装置・工具器具費[[#This Row],[助成
対象経費
（税抜）
【 A×Ｂ (×Ｃ) 】
]]*1.1,0)</f>
        <v>0</v>
      </c>
      <c r="L24" s="1160">
        <f>IF(機械装置・工具器具費[[#This Row],[調達方法]]="購入",機械装置・工具器具費[[#This Row],[数量
【A】]]*機械装置・工具器具費[[#This Row],[購入単価、
リース・レンタル月額料金
(税抜)
【B】]],機械装置・工具器具費[[#This Row],[設置期間
【C】]]*機械装置・工具器具費[[#This Row],[数量
【A】]]*機械装置・工具器具費[[#This Row],[購入単価、
リース・レンタル月額料金
(税抜)
【B】]])</f>
        <v>0</v>
      </c>
      <c r="M24" s="335"/>
      <c r="N24" s="1163" t="str">
        <f t="shared" si="0"/>
        <v>―</v>
      </c>
      <c r="O24" s="1153"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
【C】]]="",機械装置・工具器具費[[#This Row],[数量
【A】]]="",機械装置・工具器具費[[#This Row],[単位
]]="",機械装置・工具器具費[[#This Row],[購入単価、
リース・レンタル月額料金
(税抜)
【B】]]="",機械装置・工具器具費[[#This Row],[調達先企業名
(購入・リース・
レンタル先）]]=""),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【C】]]="",機械装置・工具器具費[[#This Row],[数量
【A】]]&lt;&gt;"",機械装置・工具器具費[[#This Row],[単位
]]&lt;&gt;"",機械装置・工具器具費[[#This Row],[購入単価、
リース・レンタル月額料金
(税抜)
【B】]]&lt;&gt;"",機械装置・工具器具費[[#This Row],[調達先企業名
(購入・リース・
レンタル先）]]&lt;&gt;""),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
       "←全ての項目を記入してください。"))))</f>
        <v/>
      </c>
      <c r="P24" s="1146"/>
      <c r="T24" s="1147"/>
      <c r="U24" s="1147"/>
    </row>
    <row r="25" spans="1:21" ht="40" customHeight="1">
      <c r="A25" s="1157">
        <f>ROW()-ROW(機械装置・工具器具費[[#Headers],[費用
番号]])</f>
        <v>19</v>
      </c>
      <c r="B25" s="331"/>
      <c r="C25" s="331"/>
      <c r="D25" s="332"/>
      <c r="E25" s="333"/>
      <c r="F25" s="295"/>
      <c r="G25" s="295"/>
      <c r="H25" s="334"/>
      <c r="I25" s="329"/>
      <c r="J25" s="299"/>
      <c r="K25" s="1160">
        <f>ROUNDDOWN(機械装置・工具器具費[[#This Row],[助成
対象経費
（税抜）
【 A×Ｂ (×Ｃ) 】
]]*1.1,0)</f>
        <v>0</v>
      </c>
      <c r="L25" s="1160">
        <f>IF(機械装置・工具器具費[[#This Row],[調達方法]]="購入",機械装置・工具器具費[[#This Row],[数量
【A】]]*機械装置・工具器具費[[#This Row],[購入単価、
リース・レンタル月額料金
(税抜)
【B】]],機械装置・工具器具費[[#This Row],[設置期間
【C】]]*機械装置・工具器具費[[#This Row],[数量
【A】]]*機械装置・工具器具費[[#This Row],[購入単価、
リース・レンタル月額料金
(税抜)
【B】]])</f>
        <v>0</v>
      </c>
      <c r="M25" s="335"/>
      <c r="N25" s="1163" t="str">
        <f t="shared" si="0"/>
        <v>―</v>
      </c>
      <c r="O25" s="1153"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
【C】]]="",機械装置・工具器具費[[#This Row],[数量
【A】]]="",機械装置・工具器具費[[#This Row],[単位
]]="",機械装置・工具器具費[[#This Row],[購入単価、
リース・レンタル月額料金
(税抜)
【B】]]="",機械装置・工具器具費[[#This Row],[調達先企業名
(購入・リース・
レンタル先）]]=""),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【C】]]="",機械装置・工具器具費[[#This Row],[数量
【A】]]&lt;&gt;"",機械装置・工具器具費[[#This Row],[単位
]]&lt;&gt;"",機械装置・工具器具費[[#This Row],[購入単価、
リース・レンタル月額料金
(税抜)
【B】]]&lt;&gt;"",機械装置・工具器具費[[#This Row],[調達先企業名
(購入・リース・
レンタル先）]]&lt;&gt;""),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
       "←全ての項目を記入してください。"))))</f>
        <v/>
      </c>
      <c r="P25" s="1146"/>
      <c r="T25" s="1147"/>
      <c r="U25" s="1147"/>
    </row>
    <row r="26" spans="1:21" ht="40" customHeight="1" thickBot="1">
      <c r="A26" s="1155">
        <f>ROW()-ROW(機械装置・工具器具費[[#Headers],[費用
番号]])</f>
        <v>20</v>
      </c>
      <c r="B26" s="321"/>
      <c r="C26" s="321"/>
      <c r="D26" s="321"/>
      <c r="E26" s="322"/>
      <c r="F26" s="293"/>
      <c r="G26" s="293"/>
      <c r="H26" s="336"/>
      <c r="I26" s="337"/>
      <c r="J26" s="297"/>
      <c r="K26" s="1158">
        <f>ROUNDDOWN(機械装置・工具器具費[[#This Row],[助成
対象経費
（税抜）
【 A×Ｂ (×Ｃ) 】
]]*1.1,0)</f>
        <v>0</v>
      </c>
      <c r="L26" s="1158">
        <f>IF(機械装置・工具器具費[[#This Row],[調達方法]]="購入",機械装置・工具器具費[[#This Row],[数量
【A】]]*機械装置・工具器具費[[#This Row],[購入単価、
リース・レンタル月額料金
(税抜)
【B】]],機械装置・工具器具費[[#This Row],[設置期間
【C】]]*機械装置・工具器具費[[#This Row],[数量
【A】]]*機械装置・工具器具費[[#This Row],[購入単価、
リース・レンタル月額料金
(税抜)
【B】]])</f>
        <v>0</v>
      </c>
      <c r="M26" s="321"/>
      <c r="N26" s="1161" t="str">
        <f t="shared" si="0"/>
        <v>―</v>
      </c>
      <c r="O26" s="1151" t="str">
        <f>IF(AND(機械装置・工具器具費[[#This Row],[品　名]]="",機械装置・工具器具費[[#This Row],[用　途]]="",機械装置・工具器具費[[#This Row],[設置場所]]="",機械装置・工具器具費[[#This Row],[使用予定期]]="",機械装置・工具器具費[[#This Row],[調達方法]]="",機械装置・工具器具費[[#This Row],[設置期間
【C】]]="",機械装置・工具器具費[[#This Row],[数量
【A】]]="",機械装置・工具器具費[[#This Row],[単位
]]="",機械装置・工具器具費[[#This Row],[購入単価、
リース・レンタル月額料金
(税抜)
【B】]]="",機械装置・工具器具費[[#This Row],[調達先企業名
(購入・リース・
レンタル先）]]=""),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【C】]]="",機械装置・工具器具費[[#This Row],[数量
【A】]]&lt;&gt;"",機械装置・工具器具費[[#This Row],[単位
]]&lt;&gt;"",機械装置・工具器具費[[#This Row],[購入単価、
リース・レンタル月額料金
(税抜)
【B】]]&lt;&gt;"",機械装置・工具器具費[[#This Row],[調達先企業名
(購入・リース・
レンタル先）]]&lt;&gt;""),
    "",
     IF(AND(機械装置・工具器具費[[#This Row],[品　名]]&lt;&gt;"",機械装置・工具器具費[[#This Row],[用　途]]&lt;&gt;"",機械装置・工具器具費[[#This Row],[設置場所]]&lt;&gt;"",機械装置・工具器具費[[#This Row],[使用予定期]]&lt;&gt;"",機械装置・工具器具費[[#This Row],[調達方法]]="購入",機械装置・工具器具費[[#This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"←購入の場合は設置期間を記入しないでください。",
       IF(AND(機械装置・工具器具費[[#This Row],[品　名]]&lt;&gt;"",機械装置・工具器具費[[#This Row],[用　途]]&lt;&gt;"",機械装置・工具器具費[[#This Row],[設置場所]]&lt;&gt;"",機械装置・工具器具費[[#This Row],[使用予定期]]&lt;&gt;"",OR(機械装置・工具器具費[[#This Row],[調達方法]]="リース",機械装置・工具器具費[[#This Row],[調達方法]]="レンタル"),機械装置・工具器具費[[#This Row],[設置期間
【C】]]&lt;&gt;"",機械装置・工具器具費[[#This Row],[数量
【A】]]&lt;&gt;"",機械装置・工具器具費[[#This Row],[単位
]]&lt;&gt;"",機械装置・工具器具費[[#This Row],[購入単価、
リース・レンタル月額料金
(税抜)
【B】]]&lt;&gt;"",機械装置・工具器具費[[#This Row],[調達先企業名
(購入・リース・
レンタル先）]]&lt;&gt;""),
       "",
       "←全ての項目を記入してください。"))))</f>
        <v/>
      </c>
      <c r="P26" s="1146"/>
      <c r="T26" s="1147"/>
      <c r="U26" s="1147"/>
    </row>
    <row r="27" spans="1:21" ht="40" customHeight="1" thickTop="1">
      <c r="A27" s="630" t="s">
        <v>17</v>
      </c>
      <c r="B27" s="11"/>
      <c r="C27" s="11"/>
      <c r="D27" s="11"/>
      <c r="E27" s="11"/>
      <c r="F27" s="11"/>
      <c r="G27" s="296"/>
      <c r="H27" s="296"/>
      <c r="I27" s="296"/>
      <c r="J27" s="300"/>
      <c r="K27" s="301">
        <f>SUBTOTAL(109,機械装置・工具器具費[
助成事業に
要する経費
（税込）])</f>
        <v>0</v>
      </c>
      <c r="L27" s="301">
        <f>SUBTOTAL(109,機械装置・工具器具費[助成
対象経費
（税抜）
【 A×Ｂ (×Ｃ) 】
])</f>
        <v>0</v>
      </c>
      <c r="M27" s="32"/>
      <c r="N27" s="32"/>
      <c r="O27" s="1035"/>
      <c r="P27" s="590"/>
    </row>
    <row r="29" spans="1:21" hidden="1" outlineLevel="1">
      <c r="Q29" s="106" t="s">
        <v>710</v>
      </c>
    </row>
    <row r="30" spans="1:21" hidden="1" outlineLevel="1">
      <c r="Q30" s="106" t="s">
        <v>711</v>
      </c>
    </row>
    <row r="31" spans="1:21" hidden="1" outlineLevel="1">
      <c r="Q31" s="106" t="s">
        <v>712</v>
      </c>
    </row>
    <row r="32" spans="1:21" collapsed="1"/>
    <row r="33" spans="2:20" ht="19.5" thickBot="1">
      <c r="B33" s="1859" t="s">
        <v>263</v>
      </c>
      <c r="C33" s="1860"/>
      <c r="D33" s="1860"/>
      <c r="E33" s="1860"/>
      <c r="F33" s="1861"/>
      <c r="G33" s="464" t="s">
        <v>12</v>
      </c>
      <c r="H33" s="1862" t="s">
        <v>264</v>
      </c>
      <c r="I33" s="1862"/>
      <c r="J33" s="464" t="s">
        <v>265</v>
      </c>
      <c r="K33" s="464" t="s">
        <v>266</v>
      </c>
      <c r="L33" s="57" t="s">
        <v>267</v>
      </c>
      <c r="M33" s="572" t="s">
        <v>268</v>
      </c>
      <c r="N33" s="3"/>
      <c r="O33" s="1042"/>
    </row>
    <row r="34" spans="2:20" ht="12.75" customHeight="1" thickTop="1">
      <c r="B34" s="1863" t="s">
        <v>794</v>
      </c>
      <c r="C34" s="1864"/>
      <c r="D34" s="1864"/>
      <c r="E34" s="1864"/>
      <c r="F34" s="1865"/>
      <c r="G34" s="55">
        <v>1</v>
      </c>
      <c r="H34" s="1872">
        <f ca="1">IF('46'!D5="―",
     "―",
     '46'!D5)</f>
        <v>46082</v>
      </c>
      <c r="I34" s="1872"/>
      <c r="J34" s="465" t="str">
        <f ca="1">IF(OR('46'!I5="",'46'!R5="―"),
     "―",
     '46'!I5)</f>
        <v>―</v>
      </c>
      <c r="K34" s="59" t="str">
        <f ca="1">IF('46'!R5="",
     "―",
     '46'!R5)</f>
        <v>―</v>
      </c>
      <c r="L34" s="64">
        <f>SUMIF(E7:E26,
         G34,
          L7:L26)</f>
        <v>0</v>
      </c>
      <c r="M34" s="569" t="str">
        <f ca="1">IF(OR(H34="―",
         H34="エラー",
         J34="―",
        J34="エラー"),
     "―",
     IF(H34&gt;=J34,
        "―",
        IF('46'!I12="",
           0,
           10000000*3/2*QUOTIENT('46'!I12-'46'!D12,30)/12)))</f>
        <v>―</v>
      </c>
      <c r="N34" s="3"/>
      <c r="O34" s="1042"/>
    </row>
    <row r="35" spans="2:20" ht="12" customHeight="1">
      <c r="B35" s="1866"/>
      <c r="C35" s="1867"/>
      <c r="D35" s="1867"/>
      <c r="E35" s="1867"/>
      <c r="F35" s="1868"/>
      <c r="G35" s="56">
        <v>2</v>
      </c>
      <c r="H35" s="1873" t="str">
        <f ca="1">IF('46'!D6="―",
     "―",
     '46'!D6)</f>
        <v>エラー</v>
      </c>
      <c r="I35" s="1873"/>
      <c r="J35" s="466" t="str">
        <f ca="1">IF(OR('46'!I6="",'46'!R6="―"),
     "―",
     '46'!I6)</f>
        <v>―</v>
      </c>
      <c r="K35" s="61" t="str">
        <f ca="1">IF('46'!R6="",
     "―",
     '46'!R6)</f>
        <v>―</v>
      </c>
      <c r="L35" s="64">
        <f>SUMIF(E7:E26,
         G35,
          L7:L26)</f>
        <v>0</v>
      </c>
      <c r="M35" s="570" t="str">
        <f ca="1">IF(OR(H35="―",
         H35="エラー",
         J35="―",
        J35="エラー"),
     "―",
     IF(H35&gt;=J35,
        "―",
        IF('46'!I13="",
           0,
           10000000*3/2*QUOTIENT('46'!I13-'46'!D13,30)/12)))</f>
        <v>―</v>
      </c>
      <c r="N35" s="3"/>
      <c r="O35" s="1042"/>
    </row>
    <row r="36" spans="2:20" ht="12" customHeight="1">
      <c r="B36" s="1869"/>
      <c r="C36" s="1870"/>
      <c r="D36" s="1870"/>
      <c r="E36" s="1870"/>
      <c r="F36" s="1871"/>
      <c r="G36" s="56">
        <v>3</v>
      </c>
      <c r="H36" s="1874" t="str">
        <f ca="1">IF('46'!D7="―",
     "―",
     '46'!D7)</f>
        <v>エラー</v>
      </c>
      <c r="I36" s="1874"/>
      <c r="J36" s="467" t="str">
        <f ca="1">IF(OR('46'!I7="",'46'!R7="―"),
     "―",
     '46'!I7)</f>
        <v>―</v>
      </c>
      <c r="K36" s="63" t="str">
        <f ca="1">IF('46'!R7="",
     "―",
     '46'!R7)</f>
        <v>―</v>
      </c>
      <c r="L36" s="64">
        <f>SUMIF(E7:E26,
         G36,
          L7:L26)</f>
        <v>0</v>
      </c>
      <c r="M36" s="571" t="str">
        <f ca="1">IF(OR(H36="―",
         H36="エラー",
         J36="―",
        J36="エラー"),
     "―",
     IF(H36&gt;=J36,
        "―",
        IF('46'!I14="",
           0,
           10000000*3/2*QUOTIENT('46'!I14-'46'!D14,30)/12)))</f>
        <v>―</v>
      </c>
      <c r="N36" s="3"/>
      <c r="O36" s="1042"/>
    </row>
    <row r="37" spans="2:20" ht="14">
      <c r="G37" s="3" t="s">
        <v>983</v>
      </c>
      <c r="L37" s="654">
        <f>SUM(L34:L36)</f>
        <v>0</v>
      </c>
      <c r="N37" s="3"/>
      <c r="T37" s="1042"/>
    </row>
    <row r="38" spans="2:20" ht="29.25" customHeight="1">
      <c r="L38" s="652" t="str">
        <f>IF(L27=L37,"●","↑期の設定と費用の支出時期が一致していません")</f>
        <v>●</v>
      </c>
    </row>
  </sheetData>
  <sheetProtection algorithmName="SHA-512" hashValue="7RXCfoVUibNwh3EubidmNpsbbiL5JA0vEONTb6mlUXbvUueOkOyNcvX/V+Lq7D8if6wsCOD+160sCFxMs4/OrA==" saltValue="83vAEgIUYdp1wz+4/q53yw==" spinCount="100000" sheet="1" formatCells="0" selectLockedCells="1"/>
  <mergeCells count="10">
    <mergeCell ref="B34:F36"/>
    <mergeCell ref="H34:I34"/>
    <mergeCell ref="H35:I35"/>
    <mergeCell ref="H36:I36"/>
    <mergeCell ref="A1:M1"/>
    <mergeCell ref="B2:M2"/>
    <mergeCell ref="B3:M3"/>
    <mergeCell ref="B4:K4"/>
    <mergeCell ref="B33:F33"/>
    <mergeCell ref="H33:I33"/>
  </mergeCells>
  <phoneticPr fontId="1"/>
  <conditionalFormatting sqref="B7:J26 M7:N26">
    <cfRule type="expression" dxfId="309" priority="16">
      <formula>AND(OR($B7&lt;&gt;"",$C7&lt;&gt;"",$D7&lt;&gt;"",$E7&lt;&gt;"",$F7&lt;&gt;"",$G7&lt;&gt;"",$H7&lt;&gt;"",$I7&lt;&gt;"",$J7&lt;&gt;"",$M7&lt;&gt;""),B7="")</formula>
    </cfRule>
  </conditionalFormatting>
  <conditionalFormatting sqref="E7:E26">
    <cfRule type="expression" dxfId="308" priority="2">
      <formula>E7="-"</formula>
    </cfRule>
  </conditionalFormatting>
  <conditionalFormatting sqref="G7:G26">
    <cfRule type="expression" dxfId="307" priority="14">
      <formula>F7=$Q$29</formula>
    </cfRule>
    <cfRule type="expression" dxfId="306" priority="15">
      <formula>$F7="購入"</formula>
    </cfRule>
  </conditionalFormatting>
  <conditionalFormatting sqref="L34:L36">
    <cfRule type="cellIs" dxfId="305" priority="3" operator="greaterThan">
      <formula>$L$27</formula>
    </cfRule>
  </conditionalFormatting>
  <conditionalFormatting sqref="L38">
    <cfRule type="expression" dxfId="304" priority="1">
      <formula>NOT(L27=L37)</formula>
    </cfRule>
  </conditionalFormatting>
  <conditionalFormatting sqref="N7:N26">
    <cfRule type="expression" dxfId="303" priority="11">
      <formula>L7=1000000</formula>
    </cfRule>
    <cfRule type="expression" dxfId="302" priority="12">
      <formula>L7&lt;1000000</formula>
    </cfRule>
  </conditionalFormatting>
  <dataValidations count="6">
    <dataValidation imeMode="hiragana" allowBlank="1" showInputMessage="1" showErrorMessage="1" sqref="I7:I26 B7:D26 M7:N26"/>
    <dataValidation imeMode="halfAlpha" allowBlank="1" showInputMessage="1" showErrorMessage="1" sqref="K7:L26"/>
    <dataValidation type="list" imeMode="hiragana" allowBlank="1" showInputMessage="1" showErrorMessage="1" promptTitle="プルダウンメニューから選択してください" prompt="　「購入」、「リース」、「レンタル」から調達方法を選択してください。" sqref="F7:F26">
      <formula1>"購入,リース,レンタル"</formula1>
    </dataValidation>
    <dataValidation type="list" imeMode="halfAlpha" allowBlank="1" showInputMessage="1" showErrorMessage="1" errorTitle="無効なデーターが入力されています。" error="経費を使用する期と同じ番号（1～3の数値）を入力してください。" promptTitle="プルダウンメニューから選択してください" prompt="　経費を使用する期と同じ番号を選択してください。" sqref="E7:E26">
      <formula1>$P$10:$P$12</formula1>
    </dataValidation>
    <dataValidation type="whole" imeMode="halfAlpha" allowBlank="1" showInputMessage="1" showErrorMessage="1" errorTitle="無効なデーターが入力されています。" error="入力できるのは36までの数値のみです。" promptTitle="月数を入力してください" prompt="　リース・レンタルの期間（月単位、最大36）を入力してください。購入の場合は入力不要です。" sqref="G7:G26">
      <formula1>0</formula1>
      <formula2>36</formula2>
    </dataValidation>
    <dataValidation type="whole" imeMode="halfAlpha" operator="greaterThan" allowBlank="1" showInputMessage="1" showErrorMessage="1" sqref="H7:H26">
      <formula1>0</formula1>
    </dataValidation>
  </dataValidations>
  <printOptions horizontalCentered="1"/>
  <pageMargins left="0.59055118110236227" right="0.59055118110236227" top="0.39370078740157483" bottom="0.78740157480314965" header="0.19685039370078741" footer="0.19685039370078741"/>
  <pageSetup paperSize="9" scale="78" orientation="portrait" r:id="rId1"/>
  <headerFooter alignWithMargins="0">
    <oddFooter>&amp;C&amp;"+,太字"&amp;A</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8" tint="0.59999389629810485"/>
    <pageSetUpPr fitToPage="1"/>
  </sheetPr>
  <dimension ref="A1:AB41"/>
  <sheetViews>
    <sheetView showGridLines="0" view="pageBreakPreview" zoomScale="80" zoomScaleNormal="100" zoomScaleSheetLayoutView="80" workbookViewId="0">
      <selection activeCell="B12" sqref="B12"/>
    </sheetView>
  </sheetViews>
  <sheetFormatPr defaultColWidth="9" defaultRowHeight="13.5" customHeight="1" outlineLevelCol="1"/>
  <cols>
    <col min="1" max="1" width="12.453125" style="1027" customWidth="1"/>
    <col min="2" max="2" width="9.6328125" style="1027" customWidth="1"/>
    <col min="3" max="3" width="10" style="1027" customWidth="1"/>
    <col min="4" max="4" width="2.453125" style="1027" customWidth="1"/>
    <col min="5" max="5" width="5" style="1027" customWidth="1"/>
    <col min="6" max="6" width="2.453125" style="1027" customWidth="1"/>
    <col min="7" max="7" width="9.6328125" style="1027" customWidth="1"/>
    <col min="8" max="8" width="16.7265625" style="1027" customWidth="1"/>
    <col min="9" max="9" width="2.26953125" style="1027" customWidth="1"/>
    <col min="10" max="10" width="15.6328125" style="1027" customWidth="1"/>
    <col min="11" max="11" width="7.6328125" style="1027" customWidth="1"/>
    <col min="12" max="12" width="9" style="1027" hidden="1" customWidth="1" outlineLevel="1"/>
    <col min="13" max="13" width="9" style="1028" collapsed="1"/>
    <col min="14" max="28" width="9" style="1028"/>
    <col min="29" max="16384" width="9" style="1027"/>
  </cols>
  <sheetData>
    <row r="1" spans="1:28" ht="26.25" customHeight="1">
      <c r="A1" s="1915" t="s">
        <v>713</v>
      </c>
      <c r="B1" s="1915"/>
      <c r="C1" s="1915"/>
      <c r="D1" s="1915"/>
      <c r="E1" s="1915"/>
      <c r="F1" s="1915"/>
      <c r="G1" s="1915"/>
      <c r="H1" s="1915"/>
      <c r="I1" s="1915"/>
      <c r="J1" s="1915"/>
      <c r="K1" s="1915"/>
    </row>
    <row r="2" spans="1:28" ht="21" customHeight="1" thickBot="1">
      <c r="A2" s="307"/>
      <c r="B2" s="306"/>
      <c r="C2" s="306"/>
      <c r="D2" s="306"/>
      <c r="E2" s="306"/>
      <c r="F2" s="306"/>
      <c r="G2" s="306"/>
      <c r="H2" s="306"/>
      <c r="I2" s="306"/>
      <c r="J2" s="306"/>
      <c r="K2" s="306"/>
      <c r="Q2" s="1884"/>
      <c r="R2" s="1884"/>
      <c r="S2" s="1884"/>
      <c r="T2" s="1884"/>
      <c r="U2" s="1884"/>
      <c r="V2" s="1884"/>
      <c r="W2" s="1884"/>
      <c r="X2" s="1884"/>
      <c r="Y2" s="1884"/>
    </row>
    <row r="3" spans="1:28" ht="28" customHeight="1">
      <c r="A3" s="1885" t="s">
        <v>721</v>
      </c>
      <c r="B3" s="1886"/>
      <c r="C3" s="1889" t="s">
        <v>748</v>
      </c>
      <c r="D3" s="1889"/>
      <c r="E3" s="1889"/>
      <c r="F3" s="1889"/>
      <c r="G3" s="1889"/>
      <c r="H3" s="1889"/>
      <c r="I3" s="1889"/>
      <c r="J3" s="1889"/>
      <c r="K3" s="1890"/>
      <c r="Q3" s="1880"/>
      <c r="R3" s="1880"/>
      <c r="S3" s="1880"/>
      <c r="T3" s="1880"/>
      <c r="U3" s="1880"/>
      <c r="V3" s="1880"/>
      <c r="W3" s="1880"/>
      <c r="X3" s="1880"/>
      <c r="Y3" s="1880"/>
    </row>
    <row r="4" spans="1:28" ht="28" customHeight="1">
      <c r="A4" s="1887" t="s">
        <v>722</v>
      </c>
      <c r="B4" s="1888"/>
      <c r="C4" s="1891" t="s">
        <v>800</v>
      </c>
      <c r="D4" s="1891"/>
      <c r="E4" s="1891"/>
      <c r="F4" s="1891"/>
      <c r="G4" s="1891"/>
      <c r="H4" s="1891"/>
      <c r="I4" s="1891"/>
      <c r="J4" s="1891"/>
      <c r="K4" s="1892"/>
      <c r="Q4" s="1880"/>
      <c r="R4" s="1880"/>
      <c r="S4" s="1880"/>
      <c r="T4" s="1880"/>
      <c r="U4" s="1880"/>
      <c r="V4" s="1880"/>
      <c r="W4" s="1880"/>
      <c r="X4" s="1880"/>
      <c r="Y4" s="1880"/>
    </row>
    <row r="5" spans="1:28" ht="28" customHeight="1">
      <c r="A5" s="1887" t="s">
        <v>720</v>
      </c>
      <c r="B5" s="1888"/>
      <c r="C5" s="1891" t="s">
        <v>747</v>
      </c>
      <c r="D5" s="1893"/>
      <c r="E5" s="1893"/>
      <c r="F5" s="1893"/>
      <c r="G5" s="1893"/>
      <c r="H5" s="1893"/>
      <c r="I5" s="1893"/>
      <c r="J5" s="1893"/>
      <c r="K5" s="1894"/>
      <c r="Q5" s="1880"/>
      <c r="R5" s="1880"/>
      <c r="S5" s="1880"/>
      <c r="T5" s="1880"/>
      <c r="U5" s="1880"/>
      <c r="V5" s="1880"/>
      <c r="W5" s="1880"/>
      <c r="X5" s="1880"/>
      <c r="Y5" s="1880"/>
    </row>
    <row r="6" spans="1:28" ht="28" customHeight="1">
      <c r="A6" s="1881" t="s">
        <v>727</v>
      </c>
      <c r="B6" s="1882"/>
      <c r="C6" s="1895" t="s">
        <v>744</v>
      </c>
      <c r="D6" s="1891"/>
      <c r="E6" s="1891"/>
      <c r="F6" s="1891"/>
      <c r="G6" s="1891"/>
      <c r="H6" s="1891"/>
      <c r="I6" s="1891"/>
      <c r="J6" s="1891"/>
      <c r="K6" s="1892"/>
      <c r="Q6" s="1880"/>
      <c r="R6" s="1880"/>
      <c r="S6" s="1880"/>
      <c r="T6" s="1880"/>
      <c r="U6" s="1880"/>
      <c r="V6" s="1880"/>
      <c r="W6" s="1880"/>
      <c r="X6" s="1880"/>
      <c r="Y6" s="1880"/>
    </row>
    <row r="7" spans="1:28" ht="28" customHeight="1">
      <c r="A7" s="1881" t="s">
        <v>728</v>
      </c>
      <c r="B7" s="1883"/>
      <c r="C7" s="1891" t="s">
        <v>746</v>
      </c>
      <c r="D7" s="1891"/>
      <c r="E7" s="1891"/>
      <c r="F7" s="1891"/>
      <c r="G7" s="1891"/>
      <c r="H7" s="1891"/>
      <c r="I7" s="1891"/>
      <c r="J7" s="1891"/>
      <c r="K7" s="1892"/>
    </row>
    <row r="8" spans="1:28" ht="28" customHeight="1">
      <c r="A8" s="1928" t="s">
        <v>726</v>
      </c>
      <c r="B8" s="1929"/>
      <c r="C8" s="1924" t="s">
        <v>745</v>
      </c>
      <c r="D8" s="1924"/>
      <c r="E8" s="1924"/>
      <c r="F8" s="1924"/>
      <c r="G8" s="1924"/>
      <c r="H8" s="1924"/>
      <c r="I8" s="1924"/>
      <c r="J8" s="1924"/>
      <c r="K8" s="1925"/>
      <c r="Q8" s="1880"/>
      <c r="R8" s="1880"/>
      <c r="S8" s="1880"/>
      <c r="T8" s="1880"/>
      <c r="U8" s="1880"/>
      <c r="V8" s="1880"/>
      <c r="W8" s="1880"/>
      <c r="X8" s="1880"/>
      <c r="Y8" s="1880"/>
    </row>
    <row r="9" spans="1:28" ht="28" customHeight="1" thickBot="1">
      <c r="A9" s="1930" t="s">
        <v>739</v>
      </c>
      <c r="B9" s="1931"/>
      <c r="C9" s="1926" t="s">
        <v>982</v>
      </c>
      <c r="D9" s="1926"/>
      <c r="E9" s="1926"/>
      <c r="F9" s="1926"/>
      <c r="G9" s="1926"/>
      <c r="H9" s="1926"/>
      <c r="I9" s="1926"/>
      <c r="J9" s="1926"/>
      <c r="K9" s="1927"/>
      <c r="Q9" s="1880"/>
      <c r="R9" s="1880"/>
      <c r="S9" s="1880"/>
      <c r="T9" s="1880"/>
      <c r="U9" s="1880"/>
      <c r="V9" s="1880"/>
      <c r="W9" s="1880"/>
      <c r="X9" s="1880"/>
      <c r="Y9" s="1880"/>
    </row>
    <row r="10" spans="1:28" s="1028" customFormat="1" ht="10" customHeight="1">
      <c r="A10" s="319"/>
      <c r="B10" s="320"/>
      <c r="C10" s="319"/>
      <c r="D10" s="319"/>
      <c r="E10" s="319"/>
      <c r="F10" s="319"/>
      <c r="G10" s="319"/>
      <c r="H10" s="319"/>
      <c r="I10" s="319"/>
      <c r="J10" s="319"/>
      <c r="K10" s="319"/>
      <c r="Q10" s="1132"/>
      <c r="R10" s="1132"/>
      <c r="S10" s="1132"/>
      <c r="T10" s="1132"/>
      <c r="U10" s="1132"/>
      <c r="V10" s="1132"/>
      <c r="W10" s="1132"/>
      <c r="X10" s="1132"/>
      <c r="Y10" s="1132"/>
    </row>
    <row r="11" spans="1:28" s="1031" customFormat="1" ht="25" customHeight="1">
      <c r="A11" s="1937" t="s">
        <v>775</v>
      </c>
      <c r="B11" s="1938"/>
      <c r="C11" s="1935"/>
      <c r="D11" s="1935"/>
      <c r="E11" s="1935"/>
      <c r="F11" s="1935"/>
      <c r="G11" s="1935"/>
      <c r="H11" s="1935"/>
      <c r="I11" s="1935"/>
      <c r="J11" s="1935"/>
      <c r="K11" s="1936"/>
      <c r="L11" s="1027"/>
      <c r="M11" s="1028"/>
      <c r="N11" s="1131"/>
      <c r="O11" s="1131"/>
      <c r="P11" s="1131"/>
      <c r="Q11" s="1131"/>
      <c r="R11" s="1131"/>
      <c r="S11" s="1131"/>
      <c r="T11" s="1131"/>
      <c r="U11" s="1131"/>
      <c r="V11" s="1131"/>
      <c r="W11" s="1030"/>
      <c r="X11" s="1030"/>
      <c r="Y11" s="1030"/>
      <c r="Z11" s="1030"/>
      <c r="AA11" s="1030"/>
      <c r="AB11" s="1030"/>
    </row>
    <row r="12" spans="1:28" s="1031" customFormat="1" ht="25" customHeight="1">
      <c r="A12" s="308" t="s">
        <v>28</v>
      </c>
      <c r="B12" s="369"/>
      <c r="C12" s="1916" t="s">
        <v>27</v>
      </c>
      <c r="D12" s="1916"/>
      <c r="E12" s="1922" t="str">
        <f>IF($B$12="",
     "",
     IF(VLOOKUP($B$12,
                        機械装置・工具器具費[[費用
番号]:[調達方法]],
                        COLUMN(機械装置・工具器具費[[#Headers],[調達方法]])
                        -COLUMN(機械装置・工具器具費[[#Headers],[費用
番号]])
                       +1,
                       FALSE)="",
        "未選択",
        VLOOKUP($B$12,
                        機械装置・工具器具費[[費用
番号]:[調達方法]],
                        COLUMN(機械装置・工具器具費[[#Headers],[調達方法]])
                        -COLUMN(機械装置・工具器具費[[#Headers],[費用
番号]])
                       +1,
                       FALSE)))</f>
        <v/>
      </c>
      <c r="F12" s="1923"/>
      <c r="G12" s="309" t="s">
        <v>109</v>
      </c>
      <c r="H12" s="1921" t="str">
        <f>IF($B$12="",
     "",
     IF(VLOOKUP($B$12,
                        機械装置・工具器具費[[費用
番号]:[品　名]],
                        COLUMN(機械装置・工具器具費[[#Headers],[品　名]])
                        -COLUMN(機械装置・工具器具費[[#Headers],[費用
番号]])
                       +1,
                       FALSE)="",
        "未選択",
        VLOOKUP($B$12,
                        機械装置・工具器具費[[費用
番号]:[品　名]],
                        COLUMN(機械装置・工具器具費[[#Headers],[品　名]])
                        -COLUMN(機械装置・工具器具費[[#Headers],[費用
番号]])
                       +1,
                       FALSE)))</f>
        <v/>
      </c>
      <c r="I12" s="1921"/>
      <c r="J12" s="1921" t="str">
        <f>IF($B$12="",
     "",
     IF(VLOOKUP($B$12,
                        機械装置・工具器具費[[費用
番号]:[調達方法]],
                        COLUMN(機械装置・工具器具費[[#Headers],[調達方法]])
                        -COLUMN(機械装置・工具器具費[[#Headers],[費用
番号]])
                       +1,
                       FALSE)="",
        "未選択",
        VLOOKUP($B$12,
                        機械装置・工具器具費[[費用
番号]:[調達方法]],
                        COLUMN(機械装置・工具器具費[[#Headers],[調達方法]])
                        -COLUMN(機械装置・工具器具費[[#Headers],[費用
番号]])
                       +1,
                       FALSE)))</f>
        <v/>
      </c>
      <c r="K12" s="1921"/>
      <c r="L12" s="1027"/>
      <c r="M12" s="1028"/>
      <c r="N12" s="1896"/>
      <c r="O12" s="1896"/>
      <c r="P12" s="1896"/>
      <c r="Q12" s="1896"/>
      <c r="R12" s="1896"/>
      <c r="S12" s="1896"/>
      <c r="T12" s="1896"/>
      <c r="U12" s="1896"/>
      <c r="V12" s="1896"/>
      <c r="W12" s="1030"/>
      <c r="X12" s="1030"/>
      <c r="Y12" s="1030"/>
      <c r="Z12" s="1030"/>
      <c r="AA12" s="1030"/>
      <c r="AB12" s="1030"/>
    </row>
    <row r="13" spans="1:28" s="1031" customFormat="1" ht="25" customHeight="1">
      <c r="A13" s="308" t="s">
        <v>29</v>
      </c>
      <c r="B13" s="1917" t="str">
        <f>IF($B$12="",
     "",
     IF(VLOOKUP($B$12,
                        機械装置・工具器具費[[費用
番号]:[設置場所]],
                        COLUMN(機械装置・工具器具費[[#Headers],[設置場所]])
                        -COLUMN(機械装置・工具器具費[[#Headers],[費用
番号]])
                       +1,
                       FALSE)="",
        "未選択",
        VLOOKUP($B$12,
                        機械装置・工具器具費[[費用
番号]:[設置場所]],
                        COLUMN(機械装置・工具器具費[[#Headers],[設置場所]])
                        -COLUMN(機械装置・工具器具費[[#Headers],[費用
番号]])
                       +1,
                       FALSE)))</f>
        <v/>
      </c>
      <c r="C13" s="1918"/>
      <c r="D13" s="1918"/>
      <c r="E13" s="1918"/>
      <c r="F13" s="1919"/>
      <c r="G13" s="310" t="s">
        <v>729</v>
      </c>
      <c r="H13" s="1920"/>
      <c r="I13" s="1920"/>
      <c r="J13" s="1920"/>
      <c r="K13" s="1920"/>
      <c r="L13" s="1027"/>
      <c r="M13" s="1029"/>
      <c r="N13" s="1028"/>
      <c r="O13" s="1028"/>
      <c r="P13" s="1028"/>
      <c r="Q13" s="1028"/>
      <c r="R13" s="1028"/>
      <c r="S13" s="1030"/>
      <c r="T13" s="1030"/>
      <c r="U13" s="1030"/>
      <c r="V13" s="1030"/>
      <c r="W13" s="1030"/>
      <c r="X13" s="1030"/>
      <c r="Y13" s="1030"/>
      <c r="Z13" s="1030"/>
      <c r="AA13" s="1030"/>
      <c r="AB13" s="1030"/>
    </row>
    <row r="14" spans="1:28" s="1031" customFormat="1" ht="40" customHeight="1">
      <c r="A14" s="308" t="s">
        <v>973</v>
      </c>
      <c r="B14" s="1932"/>
      <c r="C14" s="1933"/>
      <c r="D14" s="1933"/>
      <c r="E14" s="1933"/>
      <c r="F14" s="1933"/>
      <c r="G14" s="1933"/>
      <c r="H14" s="1933"/>
      <c r="I14" s="1933"/>
      <c r="J14" s="1933"/>
      <c r="K14" s="1934"/>
      <c r="L14" s="1027"/>
      <c r="M14" s="1029"/>
      <c r="N14" s="1028"/>
      <c r="O14" s="1137"/>
      <c r="P14" s="1028"/>
      <c r="Q14" s="1028"/>
      <c r="R14" s="1028"/>
      <c r="S14" s="1030"/>
      <c r="T14" s="1030"/>
      <c r="U14" s="1030"/>
      <c r="V14" s="1030"/>
      <c r="W14" s="1030"/>
      <c r="X14" s="1030"/>
      <c r="Y14" s="1030"/>
      <c r="Z14" s="1030"/>
      <c r="AA14" s="1030"/>
      <c r="AB14" s="1030"/>
    </row>
    <row r="15" spans="1:28" ht="40" customHeight="1">
      <c r="A15" s="595" t="s">
        <v>974</v>
      </c>
      <c r="B15" s="1897"/>
      <c r="C15" s="1898"/>
      <c r="D15" s="1898"/>
      <c r="E15" s="1898"/>
      <c r="F15" s="1899"/>
      <c r="G15" s="674" t="s">
        <v>975</v>
      </c>
      <c r="H15" s="1897"/>
      <c r="I15" s="1898"/>
      <c r="J15" s="1898"/>
      <c r="K15" s="1899"/>
    </row>
    <row r="16" spans="1:28" ht="15" customHeight="1">
      <c r="A16" s="1906" t="s">
        <v>977</v>
      </c>
      <c r="B16" s="1906"/>
      <c r="C16" s="1906"/>
      <c r="D16" s="1906"/>
      <c r="E16" s="1906"/>
      <c r="F16" s="1906"/>
      <c r="G16" s="1906"/>
      <c r="H16" s="1906"/>
      <c r="I16" s="1906"/>
      <c r="J16" s="1906"/>
      <c r="K16" s="1906"/>
    </row>
    <row r="17" spans="1:28" ht="13.5" customHeight="1">
      <c r="A17" s="1908" t="s">
        <v>976</v>
      </c>
      <c r="B17" s="1908"/>
      <c r="C17" s="1908"/>
      <c r="D17" s="1908"/>
      <c r="E17" s="1908"/>
      <c r="F17" s="1908"/>
      <c r="G17" s="1908"/>
      <c r="H17" s="1908"/>
      <c r="I17" s="1908"/>
      <c r="J17" s="1908"/>
      <c r="K17" s="1908"/>
    </row>
    <row r="18" spans="1:28" ht="21.75" customHeight="1">
      <c r="A18" s="1907" t="s">
        <v>978</v>
      </c>
      <c r="B18" s="1907"/>
      <c r="C18" s="1907"/>
      <c r="D18" s="1907"/>
      <c r="E18" s="1907"/>
      <c r="F18" s="1907"/>
      <c r="G18" s="1907"/>
      <c r="H18" s="1907"/>
      <c r="I18" s="1907"/>
      <c r="J18" s="1907"/>
      <c r="K18" s="1907"/>
    </row>
    <row r="19" spans="1:28" s="1028" customFormat="1" ht="10" customHeight="1">
      <c r="A19" s="319"/>
      <c r="B19" s="319"/>
      <c r="C19" s="319"/>
      <c r="D19" s="319"/>
      <c r="E19" s="319"/>
      <c r="F19" s="319"/>
      <c r="G19" s="319"/>
      <c r="H19" s="319"/>
      <c r="I19" s="319"/>
      <c r="J19" s="319"/>
      <c r="K19" s="319"/>
      <c r="Q19" s="1132"/>
      <c r="R19" s="1132"/>
      <c r="S19" s="1132"/>
      <c r="T19" s="1132"/>
      <c r="U19" s="1132"/>
      <c r="V19" s="1132"/>
      <c r="W19" s="1132"/>
      <c r="X19" s="1132"/>
      <c r="Y19" s="1132"/>
    </row>
    <row r="20" spans="1:28" s="1031" customFormat="1" ht="25" customHeight="1">
      <c r="A20" s="1910" t="s">
        <v>742</v>
      </c>
      <c r="B20" s="1911"/>
      <c r="C20" s="1912" t="s">
        <v>738</v>
      </c>
      <c r="D20" s="1912"/>
      <c r="E20" s="1912"/>
      <c r="F20" s="1912"/>
      <c r="G20" s="1912"/>
      <c r="H20" s="1912"/>
      <c r="I20" s="1912"/>
      <c r="J20" s="1912"/>
      <c r="K20" s="1913"/>
      <c r="L20" s="1027"/>
      <c r="M20" s="1029"/>
      <c r="N20" s="1028"/>
      <c r="O20" s="1028"/>
      <c r="P20" s="1028"/>
      <c r="Q20" s="1028"/>
      <c r="R20" s="1028"/>
      <c r="S20" s="1030"/>
      <c r="T20" s="1030"/>
      <c r="U20" s="1030"/>
      <c r="V20" s="1030"/>
      <c r="W20" s="1030"/>
      <c r="X20" s="1030"/>
      <c r="Y20" s="1030"/>
      <c r="Z20" s="1030"/>
      <c r="AA20" s="1030"/>
      <c r="AB20" s="1030"/>
    </row>
    <row r="21" spans="1:28" ht="25" customHeight="1">
      <c r="A21" s="308" t="s">
        <v>30</v>
      </c>
      <c r="B21" s="1900" t="str">
        <f>IF($B$12="",
     "",
     IF(VLOOKUP($B$12,
                        機械装置・工具器具費[[費用
番号]:[調達先企業名
(購入・リース・
レンタル先）]],
                        COLUMN(機械装置・工具器具費[[#Headers],[調達先企業名
(購入・リース・
レンタル先）]])
                        -COLUMN(機械装置・工具器具費[[#Headers],[費用
番号]])
                       +1,
                       FALSE)="",
        "未選択",
        VLOOKUP($B$12,
                        機械装置・工具器具費[[費用
番号]:[調達先企業名
(購入・リース・
レンタル先）]],
                        COLUMN(機械装置・工具器具費[[#Headers],[調達先企業名
(購入・リース・
レンタル先）]])
                        -COLUMN(機械装置・工具器具費[[#Headers],[費用
番号]])
                       +1,
                       FALSE)))</f>
        <v/>
      </c>
      <c r="C21" s="1901"/>
      <c r="D21" s="1901"/>
      <c r="E21" s="1901"/>
      <c r="F21" s="1902"/>
      <c r="G21" s="308" t="s">
        <v>31</v>
      </c>
      <c r="H21" s="1914"/>
      <c r="I21" s="1415"/>
      <c r="J21" s="1415"/>
      <c r="K21" s="1416"/>
    </row>
    <row r="22" spans="1:28" ht="25" customHeight="1">
      <c r="A22" s="308" t="s">
        <v>33</v>
      </c>
      <c r="B22" s="1903"/>
      <c r="C22" s="1904"/>
      <c r="D22" s="1904"/>
      <c r="E22" s="1904"/>
      <c r="F22" s="1905"/>
      <c r="G22" s="308" t="s">
        <v>32</v>
      </c>
      <c r="H22" s="1909"/>
      <c r="I22" s="1909"/>
      <c r="J22" s="1909"/>
      <c r="K22" s="1909"/>
    </row>
    <row r="23" spans="1:28" ht="25" customHeight="1">
      <c r="A23" s="311" t="s">
        <v>34</v>
      </c>
      <c r="B23" s="1946"/>
      <c r="C23" s="1946"/>
      <c r="D23" s="1946"/>
      <c r="E23" s="1946"/>
      <c r="F23" s="1946"/>
      <c r="G23" s="936" t="s">
        <v>723</v>
      </c>
      <c r="H23" s="1955"/>
      <c r="I23" s="1956"/>
      <c r="J23" s="1956"/>
      <c r="K23" s="1957"/>
    </row>
    <row r="24" spans="1:28" ht="25" customHeight="1">
      <c r="A24" s="313" t="s">
        <v>737</v>
      </c>
      <c r="B24" s="314" t="s">
        <v>725</v>
      </c>
      <c r="C24" s="1961" t="str">
        <f>IF($B$12="",
     "",
     IF(VLOOKUP($B$12,
                        機械装置・工具器具費[[費用
番号]:[助成
対象経費
（税抜）
【 A×Ｂ (×Ｃ) 】
]],
                        COLUMN(機械装置・工具器具費[[#Headers],[助成
対象経費
（税抜）
【 A×Ｂ (×Ｃ) 】
]])
                        -COLUMN(機械装置・工具器具費[[#Headers],[費用
番号]])
                       +1,
                       FALSE)="",
        "未選択",
        VLOOKUP($B$12,
                        機械装置・工具器具費[[費用
番号]:[助成
対象経費
（税抜）
【 A×Ｂ (×Ｃ) 】
]],
                        COLUMN(機械装置・工具器具費[[#Headers],[助成
対象経費
（税抜）
【 A×Ｂ (×Ｃ) 】
]])
                        -COLUMN(機械装置・工具器具費[[#Headers],[費用
番号]])
                       +1,
                       FALSE)))</f>
        <v/>
      </c>
      <c r="D24" s="1962"/>
      <c r="E24" s="1962"/>
      <c r="F24" s="1963"/>
      <c r="G24" s="312" t="s">
        <v>724</v>
      </c>
      <c r="H24" s="1964"/>
      <c r="I24" s="1965"/>
      <c r="J24" s="1025" t="s">
        <v>730</v>
      </c>
      <c r="K24" s="1026"/>
      <c r="L24" s="1027" t="s">
        <v>731</v>
      </c>
    </row>
    <row r="25" spans="1:28" ht="40" customHeight="1">
      <c r="A25" s="1949" t="s">
        <v>733</v>
      </c>
      <c r="B25" s="1950"/>
      <c r="C25" s="1951"/>
      <c r="D25" s="1952" t="s">
        <v>269</v>
      </c>
      <c r="E25" s="1953"/>
      <c r="F25" s="1954"/>
      <c r="G25" s="318" t="s">
        <v>732</v>
      </c>
      <c r="H25" s="1947"/>
      <c r="I25" s="1948"/>
      <c r="J25" s="1948"/>
      <c r="K25" s="1948"/>
      <c r="L25" s="1027" t="s">
        <v>736</v>
      </c>
    </row>
    <row r="26" spans="1:28" ht="18" customHeight="1">
      <c r="L26" s="1027" t="s">
        <v>735</v>
      </c>
    </row>
    <row r="27" spans="1:28" ht="25" customHeight="1">
      <c r="A27" s="1910" t="s">
        <v>743</v>
      </c>
      <c r="B27" s="1911"/>
      <c r="C27" s="1939" t="s">
        <v>740</v>
      </c>
      <c r="D27" s="1940"/>
      <c r="E27" s="1940"/>
      <c r="F27" s="1940"/>
      <c r="G27" s="1940"/>
      <c r="H27" s="1940"/>
      <c r="I27" s="1940"/>
      <c r="J27" s="1940"/>
      <c r="K27" s="1941"/>
      <c r="L27" s="1027" t="s">
        <v>734</v>
      </c>
    </row>
    <row r="28" spans="1:28" s="1028" customFormat="1" ht="143.25" customHeight="1">
      <c r="A28" s="1958"/>
      <c r="B28" s="1959"/>
      <c r="C28" s="1959"/>
      <c r="D28" s="1959"/>
      <c r="E28" s="1959"/>
      <c r="F28" s="1959"/>
      <c r="G28" s="1959"/>
      <c r="H28" s="1959"/>
      <c r="I28" s="1959"/>
      <c r="J28" s="1959"/>
      <c r="K28" s="1960"/>
      <c r="L28" s="1138"/>
    </row>
    <row r="29" spans="1:28" s="1028" customFormat="1" ht="25" customHeight="1">
      <c r="A29" s="1942" t="s">
        <v>741</v>
      </c>
      <c r="B29" s="1942"/>
      <c r="C29" s="1943"/>
      <c r="D29" s="1944"/>
      <c r="E29" s="1944"/>
      <c r="F29" s="1944"/>
      <c r="G29" s="1944"/>
      <c r="H29" s="1944"/>
      <c r="I29" s="1944"/>
      <c r="J29" s="1944"/>
      <c r="K29" s="1945"/>
    </row>
    <row r="30" spans="1:28" s="1028" customFormat="1" ht="13.5" customHeight="1"/>
    <row r="31" spans="1:28" s="1028" customFormat="1" ht="13.5" customHeight="1"/>
    <row r="32" spans="1:28" s="1028" customFormat="1" ht="13.5" customHeight="1"/>
    <row r="33" s="1028" customFormat="1" ht="13.5" customHeight="1"/>
    <row r="34" s="1028" customFormat="1" ht="13.5" customHeight="1"/>
    <row r="35" s="1028" customFormat="1" ht="13.5" customHeight="1"/>
    <row r="36" s="1028" customFormat="1" ht="13.5" customHeight="1"/>
    <row r="37" s="1028" customFormat="1" ht="13.5" customHeight="1"/>
    <row r="38" s="1028" customFormat="1" ht="27" customHeight="1"/>
    <row r="39" s="1028" customFormat="1" ht="3.75" customHeight="1"/>
    <row r="40" s="1028" customFormat="1" ht="13.5" customHeight="1"/>
    <row r="41" s="1028" customFormat="1" ht="13.5" customHeight="1"/>
  </sheetData>
  <sheetProtection algorithmName="SHA-512" hashValue="Hb8PDuX4EcHyrfzStBLdyisGO/AlBKkfc7aLdCCwAPX75OxQ5/HxS88X3QXmR3gZYfiXNNx1inDUo4rTPcNSFg==" saltValue="7b0YpXwmnbnLuJxgMDhgFA==" spinCount="100000" sheet="1" formatCells="0" selectLockedCells="1"/>
  <dataConsolidate/>
  <mergeCells count="54">
    <mergeCell ref="A27:B27"/>
    <mergeCell ref="C27:K27"/>
    <mergeCell ref="A29:B29"/>
    <mergeCell ref="C29:K29"/>
    <mergeCell ref="B23:F23"/>
    <mergeCell ref="H25:K25"/>
    <mergeCell ref="A25:C25"/>
    <mergeCell ref="D25:F25"/>
    <mergeCell ref="H23:K23"/>
    <mergeCell ref="A28:K28"/>
    <mergeCell ref="C24:F24"/>
    <mergeCell ref="H24:I24"/>
    <mergeCell ref="A1:K1"/>
    <mergeCell ref="C12:D12"/>
    <mergeCell ref="B13:F13"/>
    <mergeCell ref="H13:K13"/>
    <mergeCell ref="B15:F15"/>
    <mergeCell ref="H12:K12"/>
    <mergeCell ref="E12:F12"/>
    <mergeCell ref="C7:K7"/>
    <mergeCell ref="C8:K8"/>
    <mergeCell ref="C9:K9"/>
    <mergeCell ref="A8:B8"/>
    <mergeCell ref="A9:B9"/>
    <mergeCell ref="B14:K14"/>
    <mergeCell ref="C11:K11"/>
    <mergeCell ref="A11:B11"/>
    <mergeCell ref="N12:V12"/>
    <mergeCell ref="H15:K15"/>
    <mergeCell ref="B21:F21"/>
    <mergeCell ref="B22:F22"/>
    <mergeCell ref="A16:K16"/>
    <mergeCell ref="A18:K18"/>
    <mergeCell ref="A17:K17"/>
    <mergeCell ref="H22:K22"/>
    <mergeCell ref="A20:B20"/>
    <mergeCell ref="C20:K20"/>
    <mergeCell ref="H21:K21"/>
    <mergeCell ref="Q9:Y9"/>
    <mergeCell ref="Q8:Y8"/>
    <mergeCell ref="A6:B6"/>
    <mergeCell ref="A7:B7"/>
    <mergeCell ref="Q2:Y2"/>
    <mergeCell ref="Q4:Y4"/>
    <mergeCell ref="Q5:Y5"/>
    <mergeCell ref="Q6:Y6"/>
    <mergeCell ref="A3:B3"/>
    <mergeCell ref="A4:B4"/>
    <mergeCell ref="C3:K3"/>
    <mergeCell ref="C4:K4"/>
    <mergeCell ref="Q3:Y3"/>
    <mergeCell ref="A5:B5"/>
    <mergeCell ref="C5:K5"/>
    <mergeCell ref="C6:K6"/>
  </mergeCells>
  <phoneticPr fontId="1"/>
  <conditionalFormatting sqref="A17:K17">
    <cfRule type="expression" dxfId="265" priority="1">
      <formula>$E$12="購入"</formula>
    </cfRule>
  </conditionalFormatting>
  <conditionalFormatting sqref="B21:F21">
    <cfRule type="expression" dxfId="264" priority="4">
      <formula>$D$25=$L$27</formula>
    </cfRule>
  </conditionalFormatting>
  <conditionalFormatting sqref="C20">
    <cfRule type="expression" dxfId="263" priority="3">
      <formula>$D$25=$L$27</formula>
    </cfRule>
  </conditionalFormatting>
  <conditionalFormatting sqref="E12">
    <cfRule type="cellIs" dxfId="262" priority="12" operator="equal">
      <formula>"未選択"</formula>
    </cfRule>
  </conditionalFormatting>
  <conditionalFormatting sqref="G25">
    <cfRule type="expression" dxfId="261" priority="6">
      <formula>$K$24=$L$24</formula>
    </cfRule>
  </conditionalFormatting>
  <conditionalFormatting sqref="G15:K15">
    <cfRule type="expression" dxfId="260" priority="2">
      <formula>OR($E$12="リース",$E$12="レンタル")</formula>
    </cfRule>
  </conditionalFormatting>
  <conditionalFormatting sqref="H24">
    <cfRule type="expression" dxfId="259" priority="8">
      <formula>$K$24=$L$24</formula>
    </cfRule>
  </conditionalFormatting>
  <conditionalFormatting sqref="H25:K25">
    <cfRule type="expression" dxfId="258" priority="5">
      <formula>$K$24=$L$24</formula>
    </cfRule>
  </conditionalFormatting>
  <conditionalFormatting sqref="J24">
    <cfRule type="expression" dxfId="257" priority="9">
      <formula>$K$24=$L$24</formula>
    </cfRule>
  </conditionalFormatting>
  <conditionalFormatting sqref="K24">
    <cfRule type="expression" dxfId="256" priority="10">
      <formula>$K$24=$L$24</formula>
    </cfRule>
  </conditionalFormatting>
  <dataValidations xWindow="246" yWindow="520" count="7">
    <dataValidation imeMode="hiragana" allowBlank="1" showInputMessage="1" showErrorMessage="1" sqref="B13:B14 H12:K13 C20 H21"/>
    <dataValidation imeMode="halfAlpha" allowBlank="1" showInputMessage="1" showErrorMessage="1" sqref="H22:K22 G23:J23 H24 J24"/>
    <dataValidation type="whole" imeMode="halfAlpha" operator="greaterThanOrEqual" allowBlank="1" showInputMessage="1" showErrorMessage="1" promptTitle="費用番号の数値部分だけ　を記入してください" prompt="経費区分　(2)機械装置・工具器具費　の_x000a__x000a_　資金支出明細表の左端の番号_x000a_  ➤　機-1、機-2　などの　_x000a_  数字の部分だけ　を記入してください_x000a_" sqref="B12">
      <formula1>1</formula1>
    </dataValidation>
    <dataValidation imeMode="hiragana" allowBlank="1" showInputMessage="1" showErrorMessage="1" promptTitle="①　②　に関する説明を記載してください。" prompt="①経費を抑える観点で、リース・レンタルを選択しない理由の説明_x000a__x000a_②購入した場合の目的外使用をしない旨の明記" sqref="H15:K15"/>
    <dataValidation imeMode="hiragana" allowBlank="1" showInputMessage="1" showErrorMessage="1" promptTitle="研究開発上の必要性をご説明ください" prompt="_x000a_研究開発を進める上で、本製品の調達が必要な理由について_x000a_明確かつ具体的に記入してください。" sqref="B15:F15"/>
    <dataValidation type="list" allowBlank="1" showInputMessage="1" showErrorMessage="1" sqref="K24">
      <formula1>$L$24</formula1>
    </dataValidation>
    <dataValidation type="list" allowBlank="1" showInputMessage="1" showErrorMessage="1" sqref="D25:F25">
      <formula1>$L$25:$L$27</formula1>
    </dataValidation>
  </dataValidations>
  <printOptions horizontalCentered="1"/>
  <pageMargins left="0.59055118110236227" right="0.59055118110236227" top="0.39370078740157483" bottom="0.78740157480314965" header="0.19685039370078741" footer="0.19685039370078741"/>
  <pageSetup paperSize="9" scale="95" orientation="portrait" r:id="rId1"/>
  <headerFooter alignWithMargins="0">
    <oddFooter>&amp;C&amp;"+,太字"&amp;A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8"/>
    <pageSetUpPr fitToPage="1"/>
  </sheetPr>
  <dimension ref="A1:Q35"/>
  <sheetViews>
    <sheetView showGridLines="0" view="pageBreakPreview" zoomScale="80" zoomScaleNormal="100" zoomScaleSheetLayoutView="80" workbookViewId="0">
      <selection activeCell="B7" sqref="B7"/>
    </sheetView>
  </sheetViews>
  <sheetFormatPr defaultColWidth="2.08984375" defaultRowHeight="12"/>
  <cols>
    <col min="1" max="1" width="5.08984375" style="3" customWidth="1"/>
    <col min="2" max="2" width="18.6328125" style="3" customWidth="1"/>
    <col min="3" max="5" width="3.6328125" style="3" customWidth="1"/>
    <col min="6" max="8" width="12.6328125" style="3" customWidth="1"/>
    <col min="9" max="9" width="15.6328125" style="3" customWidth="1"/>
    <col min="10" max="10" width="3.6328125" style="305" customWidth="1"/>
    <col min="11" max="11" width="2.08984375" style="106" customWidth="1"/>
    <col min="12" max="12" width="3.7265625" style="106" hidden="1" customWidth="1"/>
    <col min="13" max="25" width="10.6328125" style="106" customWidth="1"/>
    <col min="26" max="218" width="2.08984375" style="106" customWidth="1"/>
    <col min="219" max="16384" width="2.08984375" style="106"/>
  </cols>
  <sheetData>
    <row r="1" spans="1:17" ht="30" customHeight="1">
      <c r="A1" s="1878" t="s">
        <v>767</v>
      </c>
      <c r="B1" s="1878"/>
      <c r="C1" s="1878"/>
      <c r="D1" s="1878"/>
      <c r="E1" s="1878"/>
      <c r="F1" s="1878"/>
      <c r="G1" s="1878"/>
      <c r="H1" s="1878"/>
      <c r="I1" s="1878"/>
      <c r="J1" s="355"/>
    </row>
    <row r="2" spans="1:17" ht="15" customHeight="1">
      <c r="A2" s="290" t="s">
        <v>104</v>
      </c>
      <c r="B2" s="1966" t="s">
        <v>994</v>
      </c>
      <c r="C2" s="1966"/>
      <c r="D2" s="1966"/>
      <c r="E2" s="1966"/>
      <c r="F2" s="1966"/>
      <c r="G2" s="1966"/>
      <c r="H2" s="1966"/>
      <c r="I2" s="1966"/>
      <c r="J2" s="304"/>
      <c r="K2" s="102"/>
      <c r="L2" s="102"/>
      <c r="M2" s="102"/>
      <c r="N2" s="102"/>
    </row>
    <row r="3" spans="1:17" ht="15" customHeight="1">
      <c r="A3" s="290" t="s">
        <v>104</v>
      </c>
      <c r="B3" s="1967" t="s">
        <v>1023</v>
      </c>
      <c r="C3" s="1966"/>
      <c r="D3" s="1966"/>
      <c r="E3" s="1966"/>
      <c r="F3" s="1966"/>
      <c r="G3" s="1966"/>
      <c r="H3" s="1966"/>
      <c r="I3" s="1966"/>
      <c r="J3" s="304"/>
      <c r="K3" s="102"/>
      <c r="L3" s="102"/>
      <c r="M3" s="102"/>
      <c r="N3" s="102"/>
    </row>
    <row r="4" spans="1:17" ht="15" customHeight="1">
      <c r="A4" s="290" t="s">
        <v>103</v>
      </c>
      <c r="B4" s="1968" t="s">
        <v>998</v>
      </c>
      <c r="C4" s="1968"/>
      <c r="D4" s="1968"/>
      <c r="E4" s="1968"/>
      <c r="F4" s="1968"/>
      <c r="G4" s="1968"/>
      <c r="H4" s="1968"/>
      <c r="I4" s="1968"/>
      <c r="J4" s="1968"/>
      <c r="K4" s="102"/>
      <c r="L4" s="102"/>
      <c r="M4" s="102"/>
      <c r="N4" s="102"/>
    </row>
    <row r="5" spans="1:17" ht="15" customHeight="1">
      <c r="A5" s="6"/>
      <c r="B5" s="6"/>
      <c r="C5" s="6"/>
      <c r="D5" s="6"/>
      <c r="E5" s="6"/>
      <c r="F5" s="6"/>
      <c r="G5" s="6"/>
      <c r="H5" s="6"/>
      <c r="I5" s="30" t="s">
        <v>20</v>
      </c>
      <c r="J5" s="8"/>
    </row>
    <row r="6" spans="1:17" ht="80.150000000000006" customHeight="1">
      <c r="A6" s="225" t="s">
        <v>21</v>
      </c>
      <c r="B6" s="338" t="s">
        <v>36</v>
      </c>
      <c r="C6" s="339" t="s">
        <v>37</v>
      </c>
      <c r="D6" s="340" t="s">
        <v>760</v>
      </c>
      <c r="E6" s="341" t="s">
        <v>761</v>
      </c>
      <c r="F6" s="338" t="s">
        <v>762</v>
      </c>
      <c r="G6" s="338" t="s">
        <v>749</v>
      </c>
      <c r="H6" s="338" t="s">
        <v>750</v>
      </c>
      <c r="I6" s="342" t="s">
        <v>763</v>
      </c>
      <c r="J6" s="349" t="s">
        <v>752</v>
      </c>
      <c r="K6" s="1043" t="s">
        <v>11</v>
      </c>
      <c r="L6" s="106" t="s">
        <v>363</v>
      </c>
    </row>
    <row r="7" spans="1:17" ht="30" customHeight="1">
      <c r="A7" s="1166">
        <f>ROW()-ROW(委託・外注費[[#Headers],[費用
番号]])</f>
        <v>1</v>
      </c>
      <c r="B7" s="229"/>
      <c r="C7" s="265"/>
      <c r="D7" s="357"/>
      <c r="E7" s="587"/>
      <c r="F7" s="362"/>
      <c r="G7" s="1150">
        <f>ROUNDDOWN(委託・外注費[[#This Row],[助成対象
経費(税抜)
【 A × B 】]]*1.1,0)</f>
        <v>0</v>
      </c>
      <c r="H7" s="1150">
        <f>委託・外注費[[#This Row],[数
量
【A】]]*委託・外注費[[#This Row],[単価(税抜)
【B】]]</f>
        <v>0</v>
      </c>
      <c r="I7" s="345"/>
      <c r="J7" s="1170" t="str">
        <f t="shared" ref="J7:J21" si="0">IF(H7&gt;=1000000,"必要","―")</f>
        <v>―</v>
      </c>
      <c r="K7" s="1151" t="str">
        <f>IF(OR(AND(委託・外注費[[#This Row],[委託・外注内容]]="",委託・外注費[[#This Row],[実施予定期]]="",委託・外注費[[#This Row],[数
量
【A】]]="",委託・外注費[[#This Row],[単
位
]]="",委託・外注費[[#This Row],[単価(税抜)
【B】]]="",委託・外注費[[#This Row],[委託・外注先
名称
※未定の場合、申請時点の候補先を下線表示]]=""),
          AND(委託・外注費[[#This Row],[委託・外注内容]]&lt;&gt;"",委託・外注費[[#This Row],[実施予定期]]&lt;&gt;"",委託・外注費[[#This Row],[数
量
【A】]]&lt;&gt;"",委託・外注費[[#This Row],[単
位
]]&lt;&gt;"",委託・外注費[[#This Row],[単価(税抜)
【B】]]&lt;&gt;"",委託・外注費[[#This Row],[委託・外注先
名称
※未定の場合、申請時点の候補先を下線表示]]&lt;&gt;"")),
    "",
    "←全ての項目を入力してください。")</f>
        <v/>
      </c>
    </row>
    <row r="8" spans="1:17" ht="30" customHeight="1">
      <c r="A8" s="1166">
        <f>ROW()-ROW(委託・外注費[[#Headers],[費用
番号]])</f>
        <v>2</v>
      </c>
      <c r="B8" s="229"/>
      <c r="C8" s="265"/>
      <c r="D8" s="357"/>
      <c r="E8" s="587"/>
      <c r="F8" s="362"/>
      <c r="G8" s="1150">
        <f>ROUNDDOWN(委託・外注費[[#This Row],[助成対象
経費(税抜)
【 A × B 】]]*1.1,0)</f>
        <v>0</v>
      </c>
      <c r="H8" s="1150">
        <f>委託・外注費[[#This Row],[数
量
【A】]]*委託・外注費[[#This Row],[単価(税抜)
【B】]]</f>
        <v>0</v>
      </c>
      <c r="I8" s="345"/>
      <c r="J8" s="1170" t="str">
        <f t="shared" si="0"/>
        <v>―</v>
      </c>
      <c r="K8" s="1151" t="str">
        <f>IF(OR(AND(委託・外注費[[#This Row],[委託・外注内容]]="",委託・外注費[[#This Row],[実施予定期]]="",委託・外注費[[#This Row],[数
量
【A】]]="",委託・外注費[[#This Row],[単
位
]]="",委託・外注費[[#This Row],[単価(税抜)
【B】]]="",委託・外注費[[#This Row],[委託・外注先
名称
※未定の場合、申請時点の候補先を下線表示]]=""),
          AND(委託・外注費[[#This Row],[委託・外注内容]]&lt;&gt;"",委託・外注費[[#This Row],[実施予定期]]&lt;&gt;"",委託・外注費[[#This Row],[数
量
【A】]]&lt;&gt;"",委託・外注費[[#This Row],[単
位
]]&lt;&gt;"",委託・外注費[[#This Row],[単価(税抜)
【B】]]&lt;&gt;"",委託・外注費[[#This Row],[委託・外注先
名称
※未定の場合、申請時点の候補先を下線表示]]&lt;&gt;"")),
    "",
    "←全ての項目を入力してください。")</f>
        <v/>
      </c>
      <c r="P8" s="1147"/>
      <c r="Q8" s="1147"/>
    </row>
    <row r="9" spans="1:17" ht="30" customHeight="1">
      <c r="A9" s="1166">
        <f>ROW()-ROW(委託・外注費[[#Headers],[費用
番号]])</f>
        <v>3</v>
      </c>
      <c r="B9" s="229"/>
      <c r="C9" s="265"/>
      <c r="D9" s="357"/>
      <c r="E9" s="587"/>
      <c r="F9" s="362"/>
      <c r="G9" s="1150">
        <f>ROUNDDOWN(委託・外注費[[#This Row],[助成対象
経費(税抜)
【 A × B 】]]*1.1,0)</f>
        <v>0</v>
      </c>
      <c r="H9" s="1150">
        <f>委託・外注費[[#This Row],[数
量
【A】]]*委託・外注費[[#This Row],[単価(税抜)
【B】]]</f>
        <v>0</v>
      </c>
      <c r="I9" s="345"/>
      <c r="J9" s="1170" t="str">
        <f t="shared" si="0"/>
        <v>―</v>
      </c>
      <c r="K9" s="1151" t="str">
        <f>IF(OR(AND(委託・外注費[[#This Row],[委託・外注内容]]="",委託・外注費[[#This Row],[実施予定期]]="",委託・外注費[[#This Row],[数
量
【A】]]="",委託・外注費[[#This Row],[単
位
]]="",委託・外注費[[#This Row],[単価(税抜)
【B】]]="",委託・外注費[[#This Row],[委託・外注先
名称
※未定の場合、申請時点の候補先を下線表示]]=""),
          AND(委託・外注費[[#This Row],[委託・外注内容]]&lt;&gt;"",委託・外注費[[#This Row],[実施予定期]]&lt;&gt;"",委託・外注費[[#This Row],[数
量
【A】]]&lt;&gt;"",委託・外注費[[#This Row],[単
位
]]&lt;&gt;"",委託・外注費[[#This Row],[単価(税抜)
【B】]]&lt;&gt;"",委託・外注費[[#This Row],[委託・外注先
名称
※未定の場合、申請時点の候補先を下線表示]]&lt;&gt;"")),
    "",
    "←全ての項目を入力してください。")</f>
        <v/>
      </c>
      <c r="P9" s="1147"/>
      <c r="Q9" s="1147"/>
    </row>
    <row r="10" spans="1:17" ht="30" customHeight="1">
      <c r="A10" s="1166">
        <f>ROW()-ROW(委託・外注費[[#Headers],[費用
番号]])</f>
        <v>4</v>
      </c>
      <c r="B10" s="229"/>
      <c r="C10" s="265"/>
      <c r="D10" s="357"/>
      <c r="E10" s="587"/>
      <c r="F10" s="362"/>
      <c r="G10" s="1150">
        <f>ROUNDDOWN(委託・外注費[[#This Row],[助成対象
経費(税抜)
【 A × B 】]]*1.1,0)</f>
        <v>0</v>
      </c>
      <c r="H10" s="1150">
        <f>委託・外注費[[#This Row],[数
量
【A】]]*委託・外注費[[#This Row],[単価(税抜)
【B】]]</f>
        <v>0</v>
      </c>
      <c r="I10" s="345"/>
      <c r="J10" s="1170" t="str">
        <f t="shared" si="0"/>
        <v>―</v>
      </c>
      <c r="K10" s="1151" t="str">
        <f>IF(OR(AND(委託・外注費[[#This Row],[委託・外注内容]]="",委託・外注費[[#This Row],[実施予定期]]="",委託・外注費[[#This Row],[数
量
【A】]]="",委託・外注費[[#This Row],[単
位
]]="",委託・外注費[[#This Row],[単価(税抜)
【B】]]="",委託・外注費[[#This Row],[委託・外注先
名称
※未定の場合、申請時点の候補先を下線表示]]=""),
          AND(委託・外注費[[#This Row],[委託・外注内容]]&lt;&gt;"",委託・外注費[[#This Row],[実施予定期]]&lt;&gt;"",委託・外注費[[#This Row],[数
量
【A】]]&lt;&gt;"",委託・外注費[[#This Row],[単
位
]]&lt;&gt;"",委託・外注費[[#This Row],[単価(税抜)
【B】]]&lt;&gt;"",委託・外注費[[#This Row],[委託・外注先
名称
※未定の場合、申請時点の候補先を下線表示]]&lt;&gt;"")),
    "",
    "←全ての項目を入力してください。")</f>
        <v/>
      </c>
      <c r="L10" s="1148">
        <v>1</v>
      </c>
      <c r="P10" s="1147"/>
      <c r="Q10" s="1147"/>
    </row>
    <row r="11" spans="1:17" ht="30" customHeight="1">
      <c r="A11" s="1166">
        <f>ROW()-ROW(委託・外注費[[#Headers],[費用
番号]])</f>
        <v>5</v>
      </c>
      <c r="B11" s="229"/>
      <c r="C11" s="265"/>
      <c r="D11" s="357"/>
      <c r="E11" s="587"/>
      <c r="F11" s="362"/>
      <c r="G11" s="1150">
        <f>ROUNDDOWN(委託・外注費[[#This Row],[助成対象
経費(税抜)
【 A × B 】]]*1.1,0)</f>
        <v>0</v>
      </c>
      <c r="H11" s="1150">
        <f>委託・外注費[[#This Row],[数
量
【A】]]*委託・外注費[[#This Row],[単価(税抜)
【B】]]</f>
        <v>0</v>
      </c>
      <c r="I11" s="345"/>
      <c r="J11" s="1170" t="str">
        <f t="shared" si="0"/>
        <v>―</v>
      </c>
      <c r="K11" s="1151" t="str">
        <f>IF(OR(AND(委託・外注費[[#This Row],[委託・外注内容]]="",委託・外注費[[#This Row],[実施予定期]]="",委託・外注費[[#This Row],[数
量
【A】]]="",委託・外注費[[#This Row],[単
位
]]="",委託・外注費[[#This Row],[単価(税抜)
【B】]]="",委託・外注費[[#This Row],[委託・外注先
名称
※未定の場合、申請時点の候補先を下線表示]]=""),
          AND(委託・外注費[[#This Row],[委託・外注内容]]&lt;&gt;"",委託・外注費[[#This Row],[実施予定期]]&lt;&gt;"",委託・外注費[[#This Row],[数
量
【A】]]&lt;&gt;"",委託・外注費[[#This Row],[単
位
]]&lt;&gt;"",委託・外注費[[#This Row],[単価(税抜)
【B】]]&lt;&gt;"",委託・外注費[[#This Row],[委託・外注先
名称
※未定の場合、申請時点の候補先を下線表示]]&lt;&gt;"")),
    "",
    "←全ての項目を入力してください。")</f>
        <v/>
      </c>
      <c r="L11" s="1148">
        <f>IF('46'!$A$5&gt;=2,2,"-")</f>
        <v>2</v>
      </c>
      <c r="P11" s="1147"/>
      <c r="Q11" s="1147"/>
    </row>
    <row r="12" spans="1:17" ht="30" customHeight="1">
      <c r="A12" s="1167">
        <f>ROW()-ROW(委託・外注費[[#Headers],[費用
番号]])</f>
        <v>6</v>
      </c>
      <c r="B12" s="346"/>
      <c r="C12" s="358"/>
      <c r="D12" s="359"/>
      <c r="E12" s="588"/>
      <c r="F12" s="362"/>
      <c r="G12" s="1169">
        <f>ROUNDDOWN(委託・外注費[[#This Row],[助成対象
経費(税抜)
【 A × B 】]]*1.1,0)</f>
        <v>0</v>
      </c>
      <c r="H12" s="1150">
        <f>委託・外注費[[#This Row],[数
量
【A】]]*委託・外注費[[#This Row],[単価(税抜)
【B】]]</f>
        <v>0</v>
      </c>
      <c r="I12" s="345"/>
      <c r="J12" s="1170" t="str">
        <f t="shared" si="0"/>
        <v>―</v>
      </c>
      <c r="K12" s="1164" t="str">
        <f>IF(OR(AND(委託・外注費[[#This Row],[委託・外注内容]]="",委託・外注費[[#This Row],[実施予定期]]="",委託・外注費[[#This Row],[数
量
【A】]]="",委託・外注費[[#This Row],[単
位
]]="",委託・外注費[[#This Row],[単価(税抜)
【B】]]="",委託・外注費[[#This Row],[委託・外注先
名称
※未定の場合、申請時点の候補先を下線表示]]=""),
          AND(委託・外注費[[#This Row],[委託・外注内容]]&lt;&gt;"",委託・外注費[[#This Row],[実施予定期]]&lt;&gt;"",委託・外注費[[#This Row],[数
量
【A】]]&lt;&gt;"",委託・外注費[[#This Row],[単
位
]]&lt;&gt;"",委託・外注費[[#This Row],[単価(税抜)
【B】]]&lt;&gt;"",委託・外注費[[#This Row],[委託・外注先
名称
※未定の場合、申請時点の候補先を下線表示]]&lt;&gt;"")),
    "",
    "←全ての項目を入力してください。")</f>
        <v/>
      </c>
      <c r="L12" s="1148">
        <f>IF('46'!$A$5=3,3,"-")</f>
        <v>3</v>
      </c>
      <c r="P12" s="1147"/>
      <c r="Q12" s="1147"/>
    </row>
    <row r="13" spans="1:17" ht="30" customHeight="1">
      <c r="A13" s="1166">
        <f>ROW()-ROW(委託・外注費[[#Headers],[費用
番号]])</f>
        <v>7</v>
      </c>
      <c r="B13" s="229"/>
      <c r="C13" s="265"/>
      <c r="D13" s="357"/>
      <c r="E13" s="587"/>
      <c r="F13" s="362"/>
      <c r="G13" s="1150">
        <f>ROUNDDOWN(委託・外注費[[#This Row],[助成対象
経費(税抜)
【 A × B 】]]*1.1,0)</f>
        <v>0</v>
      </c>
      <c r="H13" s="1150">
        <f>委託・外注費[[#This Row],[数
量
【A】]]*委託・外注費[[#This Row],[単価(税抜)
【B】]]</f>
        <v>0</v>
      </c>
      <c r="I13" s="345"/>
      <c r="J13" s="1170" t="str">
        <f t="shared" si="0"/>
        <v>―</v>
      </c>
      <c r="K13" s="1151" t="str">
        <f>IF(OR(AND(委託・外注費[[#This Row],[委託・外注内容]]="",委託・外注費[[#This Row],[実施予定期]]="",委託・外注費[[#This Row],[数
量
【A】]]="",委託・外注費[[#This Row],[単
位
]]="",委託・外注費[[#This Row],[単価(税抜)
【B】]]="",委託・外注費[[#This Row],[委託・外注先
名称
※未定の場合、申請時点の候補先を下線表示]]=""),
          AND(委託・外注費[[#This Row],[委託・外注内容]]&lt;&gt;"",委託・外注費[[#This Row],[実施予定期]]&lt;&gt;"",委託・外注費[[#This Row],[数
量
【A】]]&lt;&gt;"",委託・外注費[[#This Row],[単
位
]]&lt;&gt;"",委託・外注費[[#This Row],[単価(税抜)
【B】]]&lt;&gt;"",委託・外注費[[#This Row],[委託・外注先
名称
※未定の場合、申請時点の候補先を下線表示]]&lt;&gt;"")),
    "",
    "←全ての項目を入力してください。")</f>
        <v/>
      </c>
      <c r="P13" s="1147"/>
      <c r="Q13" s="1147"/>
    </row>
    <row r="14" spans="1:17" ht="30" customHeight="1">
      <c r="A14" s="1166">
        <f>ROW()-ROW(委託・外注費[[#Headers],[費用
番号]])</f>
        <v>8</v>
      </c>
      <c r="B14" s="229"/>
      <c r="C14" s="265"/>
      <c r="D14" s="357"/>
      <c r="E14" s="587"/>
      <c r="F14" s="362"/>
      <c r="G14" s="1150">
        <f>ROUNDDOWN(委託・外注費[[#This Row],[助成対象
経費(税抜)
【 A × B 】]]*1.1,0)</f>
        <v>0</v>
      </c>
      <c r="H14" s="1150">
        <f>委託・外注費[[#This Row],[数
量
【A】]]*委託・外注費[[#This Row],[単価(税抜)
【B】]]</f>
        <v>0</v>
      </c>
      <c r="I14" s="345"/>
      <c r="J14" s="1170" t="str">
        <f t="shared" si="0"/>
        <v>―</v>
      </c>
      <c r="K14" s="1151" t="str">
        <f>IF(OR(AND(委託・外注費[[#This Row],[委託・外注内容]]="",委託・外注費[[#This Row],[実施予定期]]="",委託・外注費[[#This Row],[数
量
【A】]]="",委託・外注費[[#This Row],[単
位
]]="",委託・外注費[[#This Row],[単価(税抜)
【B】]]="",委託・外注費[[#This Row],[委託・外注先
名称
※未定の場合、申請時点の候補先を下線表示]]=""),
          AND(委託・外注費[[#This Row],[委託・外注内容]]&lt;&gt;"",委託・外注費[[#This Row],[実施予定期]]&lt;&gt;"",委託・外注費[[#This Row],[数
量
【A】]]&lt;&gt;"",委託・外注費[[#This Row],[単
位
]]&lt;&gt;"",委託・外注費[[#This Row],[単価(税抜)
【B】]]&lt;&gt;"",委託・外注費[[#This Row],[委託・外注先
名称
※未定の場合、申請時点の候補先を下線表示]]&lt;&gt;"")),
    "",
    "←全ての項目を入力してください。")</f>
        <v/>
      </c>
      <c r="P14" s="1147"/>
      <c r="Q14" s="1147"/>
    </row>
    <row r="15" spans="1:17" ht="30" customHeight="1">
      <c r="A15" s="1166">
        <f>ROW()-ROW(委託・外注費[[#Headers],[費用
番号]])</f>
        <v>9</v>
      </c>
      <c r="B15" s="229"/>
      <c r="C15" s="265"/>
      <c r="D15" s="357"/>
      <c r="E15" s="587"/>
      <c r="F15" s="362"/>
      <c r="G15" s="1150">
        <f>ROUNDDOWN(委託・外注費[[#This Row],[助成対象
経費(税抜)
【 A × B 】]]*1.1,0)</f>
        <v>0</v>
      </c>
      <c r="H15" s="1150">
        <f>委託・外注費[[#This Row],[数
量
【A】]]*委託・外注費[[#This Row],[単価(税抜)
【B】]]</f>
        <v>0</v>
      </c>
      <c r="I15" s="345"/>
      <c r="J15" s="1170" t="str">
        <f t="shared" si="0"/>
        <v>―</v>
      </c>
      <c r="K15" s="1151" t="str">
        <f>IF(OR(AND(委託・外注費[[#This Row],[委託・外注内容]]="",委託・外注費[[#This Row],[実施予定期]]="",委託・外注費[[#This Row],[数
量
【A】]]="",委託・外注費[[#This Row],[単
位
]]="",委託・外注費[[#This Row],[単価(税抜)
【B】]]="",委託・外注費[[#This Row],[委託・外注先
名称
※未定の場合、申請時点の候補先を下線表示]]=""),
          AND(委託・外注費[[#This Row],[委託・外注内容]]&lt;&gt;"",委託・外注費[[#This Row],[実施予定期]]&lt;&gt;"",委託・外注費[[#This Row],[数
量
【A】]]&lt;&gt;"",委託・外注費[[#This Row],[単
位
]]&lt;&gt;"",委託・外注費[[#This Row],[単価(税抜)
【B】]]&lt;&gt;"",委託・外注費[[#This Row],[委託・外注先
名称
※未定の場合、申請時点の候補先を下線表示]]&lt;&gt;"")),
    "",
    "←全ての項目を入力してください。")</f>
        <v/>
      </c>
      <c r="P15" s="1147"/>
      <c r="Q15" s="1147"/>
    </row>
    <row r="16" spans="1:17" ht="30" customHeight="1">
      <c r="A16" s="1166">
        <f>ROW()-ROW(委託・外注費[[#Headers],[費用
番号]])</f>
        <v>10</v>
      </c>
      <c r="B16" s="229"/>
      <c r="C16" s="265"/>
      <c r="D16" s="357"/>
      <c r="E16" s="587"/>
      <c r="F16" s="363"/>
      <c r="G16" s="1150">
        <f>ROUNDDOWN(委託・外注費[[#This Row],[助成対象
経費(税抜)
【 A × B 】]]*1.1,0)</f>
        <v>0</v>
      </c>
      <c r="H16" s="1150">
        <f>委託・外注費[[#This Row],[数
量
【A】]]*委託・外注費[[#This Row],[単価(税抜)
【B】]]</f>
        <v>0</v>
      </c>
      <c r="I16" s="347"/>
      <c r="J16" s="1171" t="str">
        <f t="shared" si="0"/>
        <v>―</v>
      </c>
      <c r="K16" s="1151" t="str">
        <f>IF(OR(AND(委託・外注費[[#This Row],[委託・外注内容]]="",委託・外注費[[#This Row],[実施予定期]]="",委託・外注費[[#This Row],[数
量
【A】]]="",委託・外注費[[#This Row],[単
位
]]="",委託・外注費[[#This Row],[単価(税抜)
【B】]]="",委託・外注費[[#This Row],[委託・外注先
名称
※未定の場合、申請時点の候補先を下線表示]]=""),
          AND(委託・外注費[[#This Row],[委託・外注内容]]&lt;&gt;"",委託・外注費[[#This Row],[実施予定期]]&lt;&gt;"",委託・外注費[[#This Row],[数
量
【A】]]&lt;&gt;"",委託・外注費[[#This Row],[単
位
]]&lt;&gt;"",委託・外注費[[#This Row],[単価(税抜)
【B】]]&lt;&gt;"",委託・外注費[[#This Row],[委託・外注先
名称
※未定の場合、申請時点の候補先を下線表示]]&lt;&gt;"")),
    "",
    "←全ての項目を入力してください。")</f>
        <v/>
      </c>
      <c r="P16" s="1147"/>
      <c r="Q16" s="1147"/>
    </row>
    <row r="17" spans="1:17" ht="30" customHeight="1">
      <c r="A17" s="1166">
        <f>ROW()-ROW(委託・外注費[[#Headers],[費用
番号]])</f>
        <v>11</v>
      </c>
      <c r="B17" s="229"/>
      <c r="C17" s="265"/>
      <c r="D17" s="357"/>
      <c r="E17" s="587"/>
      <c r="F17" s="363"/>
      <c r="G17" s="1150">
        <f>ROUNDDOWN(委託・外注費[[#This Row],[助成対象
経費(税抜)
【 A × B 】]]*1.1,0)</f>
        <v>0</v>
      </c>
      <c r="H17" s="1150">
        <f>委託・外注費[[#This Row],[数
量
【A】]]*委託・外注費[[#This Row],[単価(税抜)
【B】]]</f>
        <v>0</v>
      </c>
      <c r="I17" s="347"/>
      <c r="J17" s="1171" t="str">
        <f t="shared" si="0"/>
        <v>―</v>
      </c>
      <c r="K17" s="1151" t="str">
        <f>IF(OR(AND(委託・外注費[[#This Row],[委託・外注内容]]="",委託・外注費[[#This Row],[実施予定期]]="",委託・外注費[[#This Row],[数
量
【A】]]="",委託・外注費[[#This Row],[単
位
]]="",委託・外注費[[#This Row],[単価(税抜)
【B】]]="",委託・外注費[[#This Row],[委託・外注先
名称
※未定の場合、申請時点の候補先を下線表示]]=""),
          AND(委託・外注費[[#This Row],[委託・外注内容]]&lt;&gt;"",委託・外注費[[#This Row],[実施予定期]]&lt;&gt;"",委託・外注費[[#This Row],[数
量
【A】]]&lt;&gt;"",委託・外注費[[#This Row],[単
位
]]&lt;&gt;"",委託・外注費[[#This Row],[単価(税抜)
【B】]]&lt;&gt;"",委託・外注費[[#This Row],[委託・外注先
名称
※未定の場合、申請時点の候補先を下線表示]]&lt;&gt;"")),
    "",
    "←全ての項目を入力してください。")</f>
        <v/>
      </c>
      <c r="P17" s="1147"/>
      <c r="Q17" s="1147"/>
    </row>
    <row r="18" spans="1:17" ht="30" customHeight="1">
      <c r="A18" s="1166">
        <f>ROW()-ROW(委託・外注費[[#Headers],[費用
番号]])</f>
        <v>12</v>
      </c>
      <c r="B18" s="229"/>
      <c r="C18" s="265"/>
      <c r="D18" s="357"/>
      <c r="E18" s="587"/>
      <c r="F18" s="363"/>
      <c r="G18" s="1150">
        <f>ROUNDDOWN(委託・外注費[[#This Row],[助成対象
経費(税抜)
【 A × B 】]]*1.1,0)</f>
        <v>0</v>
      </c>
      <c r="H18" s="1150">
        <f>委託・外注費[[#This Row],[数
量
【A】]]*委託・外注費[[#This Row],[単価(税抜)
【B】]]</f>
        <v>0</v>
      </c>
      <c r="I18" s="347"/>
      <c r="J18" s="1171" t="str">
        <f t="shared" si="0"/>
        <v>―</v>
      </c>
      <c r="K18" s="1151" t="str">
        <f>IF(OR(AND(委託・外注費[[#This Row],[委託・外注内容]]="",委託・外注費[[#This Row],[実施予定期]]="",委託・外注費[[#This Row],[数
量
【A】]]="",委託・外注費[[#This Row],[単
位
]]="",委託・外注費[[#This Row],[単価(税抜)
【B】]]="",委託・外注費[[#This Row],[委託・外注先
名称
※未定の場合、申請時点の候補先を下線表示]]=""),
          AND(委託・外注費[[#This Row],[委託・外注内容]]&lt;&gt;"",委託・外注費[[#This Row],[実施予定期]]&lt;&gt;"",委託・外注費[[#This Row],[数
量
【A】]]&lt;&gt;"",委託・外注費[[#This Row],[単
位
]]&lt;&gt;"",委託・外注費[[#This Row],[単価(税抜)
【B】]]&lt;&gt;"",委託・外注費[[#This Row],[委託・外注先
名称
※未定の場合、申請時点の候補先を下線表示]]&lt;&gt;"")),
    "",
    "←全ての項目を入力してください。")</f>
        <v/>
      </c>
      <c r="P18" s="1147"/>
      <c r="Q18" s="1147"/>
    </row>
    <row r="19" spans="1:17" ht="30" customHeight="1">
      <c r="A19" s="1166">
        <f>ROW()-ROW(委託・外注費[[#Headers],[費用
番号]])</f>
        <v>13</v>
      </c>
      <c r="B19" s="229"/>
      <c r="C19" s="265"/>
      <c r="D19" s="357"/>
      <c r="E19" s="587"/>
      <c r="F19" s="363"/>
      <c r="G19" s="1150">
        <f>ROUNDDOWN(委託・外注費[[#This Row],[助成対象
経費(税抜)
【 A × B 】]]*1.1,0)</f>
        <v>0</v>
      </c>
      <c r="H19" s="1150">
        <f>委託・外注費[[#This Row],[数
量
【A】]]*委託・外注費[[#This Row],[単価(税抜)
【B】]]</f>
        <v>0</v>
      </c>
      <c r="I19" s="347"/>
      <c r="J19" s="1171" t="str">
        <f t="shared" si="0"/>
        <v>―</v>
      </c>
      <c r="K19" s="1151" t="str">
        <f>IF(OR(AND(委託・外注費[[#This Row],[委託・外注内容]]="",委託・外注費[[#This Row],[実施予定期]]="",委託・外注費[[#This Row],[数
量
【A】]]="",委託・外注費[[#This Row],[単
位
]]="",委託・外注費[[#This Row],[単価(税抜)
【B】]]="",委託・外注費[[#This Row],[委託・外注先
名称
※未定の場合、申請時点の候補先を下線表示]]=""),
          AND(委託・外注費[[#This Row],[委託・外注内容]]&lt;&gt;"",委託・外注費[[#This Row],[実施予定期]]&lt;&gt;"",委託・外注費[[#This Row],[数
量
【A】]]&lt;&gt;"",委託・外注費[[#This Row],[単
位
]]&lt;&gt;"",委託・外注費[[#This Row],[単価(税抜)
【B】]]&lt;&gt;"",委託・外注費[[#This Row],[委託・外注先
名称
※未定の場合、申請時点の候補先を下線表示]]&lt;&gt;"")),
    "",
    "←全ての項目を入力してください。")</f>
        <v/>
      </c>
      <c r="P19" s="1147"/>
      <c r="Q19" s="1147"/>
    </row>
    <row r="20" spans="1:17" ht="30" customHeight="1">
      <c r="A20" s="1168">
        <f>ROW()-ROW(委託・外注費[[#Headers],[費用
番号]])</f>
        <v>14</v>
      </c>
      <c r="B20" s="348"/>
      <c r="C20" s="360"/>
      <c r="D20" s="361"/>
      <c r="E20" s="587"/>
      <c r="F20" s="363"/>
      <c r="G20" s="1150">
        <f>ROUNDDOWN(委託・外注費[[#This Row],[助成対象
経費(税抜)
【 A × B 】]]*1.1,0)</f>
        <v>0</v>
      </c>
      <c r="H20" s="1150">
        <f>委託・外注費[[#This Row],[数
量
【A】]]*委託・外注費[[#This Row],[単価(税抜)
【B】]]</f>
        <v>0</v>
      </c>
      <c r="I20" s="345"/>
      <c r="J20" s="1170" t="str">
        <f t="shared" si="0"/>
        <v>―</v>
      </c>
      <c r="K20" s="1165" t="str">
        <f>IF(OR(AND(委託・外注費[[#This Row],[委託・外注内容]]="",委託・外注費[[#This Row],[実施予定期]]="",委託・外注費[[#This Row],[数
量
【A】]]="",委託・外注費[[#This Row],[単
位
]]="",委託・外注費[[#This Row],[単価(税抜)
【B】]]="",委託・外注費[[#This Row],[委託・外注先
名称
※未定の場合、申請時点の候補先を下線表示]]=""),
          AND(委託・外注費[[#This Row],[委託・外注内容]]&lt;&gt;"",委託・外注費[[#This Row],[実施予定期]]&lt;&gt;"",委託・外注費[[#This Row],[数
量
【A】]]&lt;&gt;"",委託・外注費[[#This Row],[単
位
]]&lt;&gt;"",委託・外注費[[#This Row],[単価(税抜)
【B】]]&lt;&gt;"",委託・外注費[[#This Row],[委託・外注先
名称
※未定の場合、申請時点の候補先を下線表示]]&lt;&gt;"")),
    "",
    "←全ての項目を入力してください。")</f>
        <v/>
      </c>
      <c r="P20" s="1147"/>
      <c r="Q20" s="1147"/>
    </row>
    <row r="21" spans="1:17" ht="30" customHeight="1">
      <c r="A21" s="1166">
        <f>ROW()-ROW(委託・外注費[[#Headers],[費用
番号]])</f>
        <v>15</v>
      </c>
      <c r="B21" s="229"/>
      <c r="C21" s="265"/>
      <c r="D21" s="357"/>
      <c r="E21" s="587"/>
      <c r="F21" s="362"/>
      <c r="G21" s="1150">
        <f>ROUNDDOWN(委託・外注費[[#This Row],[助成対象
経費(税抜)
【 A × B 】]]*1.1,0)</f>
        <v>0</v>
      </c>
      <c r="H21" s="1150">
        <f>委託・外注費[[#This Row],[数
量
【A】]]*委託・外注費[[#This Row],[単価(税抜)
【B】]]</f>
        <v>0</v>
      </c>
      <c r="I21" s="345"/>
      <c r="J21" s="1170" t="str">
        <f t="shared" si="0"/>
        <v>―</v>
      </c>
      <c r="K21" s="1151" t="str">
        <f>IF(OR(AND(委託・外注費[[#This Row],[委託・外注内容]]="",委託・外注費[[#This Row],[実施予定期]]="",委託・外注費[[#This Row],[数
量
【A】]]="",委託・外注費[[#This Row],[単
位
]]="",委託・外注費[[#This Row],[単価(税抜)
【B】]]="",委託・外注費[[#This Row],[委託・外注先
名称
※未定の場合、申請時点の候補先を下線表示]]=""),
          AND(委託・外注費[[#This Row],[委託・外注内容]]&lt;&gt;"",委託・外注費[[#This Row],[実施予定期]]&lt;&gt;"",委託・外注費[[#This Row],[数
量
【A】]]&lt;&gt;"",委託・外注費[[#This Row],[単
位
]]&lt;&gt;"",委託・外注費[[#This Row],[単価(税抜)
【B】]]&lt;&gt;"",委託・外注費[[#This Row],[委託・外注先
名称
※未定の場合、申請時点の候補先を下線表示]]&lt;&gt;"")),
    "",
    "←全ての項目を入力してください。")</f>
        <v/>
      </c>
      <c r="P21" s="1147"/>
      <c r="Q21" s="1147"/>
    </row>
    <row r="22" spans="1:17" ht="30" customHeight="1">
      <c r="A22" s="14" t="s">
        <v>17</v>
      </c>
      <c r="B22" s="13"/>
      <c r="C22" s="12"/>
      <c r="D22" s="12"/>
      <c r="E22" s="12"/>
      <c r="F22" s="364"/>
      <c r="G22" s="365">
        <f>SUBTOTAL(109,委託・外注費[助成事業に
要する経費
（税込）
])</f>
        <v>0</v>
      </c>
      <c r="H22" s="365">
        <f>SUBTOTAL(109,委託・外注費[助成対象
経費(税抜)
【 A × B 】])</f>
        <v>0</v>
      </c>
      <c r="I22" s="33"/>
      <c r="J22" s="33"/>
      <c r="K22" s="1034"/>
      <c r="L22" s="589"/>
    </row>
    <row r="23" spans="1:17">
      <c r="F23" s="573"/>
    </row>
    <row r="24" spans="1:17" ht="51.75" customHeight="1" thickBot="1">
      <c r="A24" s="1975" t="s">
        <v>263</v>
      </c>
      <c r="B24" s="1976"/>
      <c r="C24" s="464" t="s">
        <v>12</v>
      </c>
      <c r="D24" s="1862" t="s">
        <v>264</v>
      </c>
      <c r="E24" s="1862"/>
      <c r="F24" s="464" t="s">
        <v>265</v>
      </c>
      <c r="G24" s="464" t="s">
        <v>266</v>
      </c>
      <c r="H24" s="57" t="s">
        <v>267</v>
      </c>
      <c r="I24" s="572" t="s">
        <v>268</v>
      </c>
      <c r="J24" s="3"/>
    </row>
    <row r="25" spans="1:17" ht="25" customHeight="1" thickTop="1">
      <c r="A25" s="1969" t="s">
        <v>794</v>
      </c>
      <c r="B25" s="1970"/>
      <c r="C25" s="55">
        <v>1</v>
      </c>
      <c r="D25" s="1977">
        <f ca="1">IF('46'!D5="―",
"―",
'46'!D5)</f>
        <v>46082</v>
      </c>
      <c r="E25" s="1977"/>
      <c r="F25" s="575" t="str">
        <f ca="1">IF(OR('46'!I5="",'46'!R5="―"),
     "―",
     '46'!I5)</f>
        <v>―</v>
      </c>
      <c r="G25" s="465" t="str">
        <f ca="1">IF('46'!R5="―","―",
     '46'!R5)</f>
        <v>―</v>
      </c>
      <c r="H25" s="64">
        <f xml:space="preserve">
          SUMIF(委託・外注費[実施予定期],
         C25,委託・外注費[助成対象
経費(税抜)
【 A × B 】])</f>
        <v>0</v>
      </c>
      <c r="I25" s="569" t="str">
        <f ca="1">IF(OR(D25="―",
         D25="エラー",
         F25="―",
        F25="エラー"),
     "―",
     IF(D25&gt;=F25,
        "―",
        IF('46'!D3="",
           0,
           10000000*3/2*QUOTIENT('46'!D3-'46'!#REF!,30)/12)))</f>
        <v>―</v>
      </c>
      <c r="J25" s="3"/>
    </row>
    <row r="26" spans="1:17" ht="25" customHeight="1">
      <c r="A26" s="1971"/>
      <c r="B26" s="1972"/>
      <c r="C26" s="56">
        <v>2</v>
      </c>
      <c r="D26" s="1977" t="str">
        <f ca="1">IF('46'!D6="―",
"―",
'46'!D6)</f>
        <v>エラー</v>
      </c>
      <c r="E26" s="1977"/>
      <c r="F26" s="576" t="str">
        <f ca="1">IF(OR('46'!I6="",'46'!R6="―"),
     "―",
     '46'!I6)</f>
        <v>―</v>
      </c>
      <c r="G26" s="61" t="str">
        <f ca="1">IF('46'!R6="―","―",
     '46'!R6)</f>
        <v>―</v>
      </c>
      <c r="H26" s="64">
        <f xml:space="preserve">
          SUMIF(委託・外注費[実施予定期],
         C26,委託・外注費[助成対象
経費(税抜)
【 A × B 】])</f>
        <v>0</v>
      </c>
      <c r="I26" s="570" t="str">
        <f ca="1">IF(OR(D26="―",
         D26="エラー",
         F26="―",
        F26="エラー"),
     "―",
     IF(D26&gt;=F26,
        "―",
        IF('46'!D4="",
           0,
           10000000*3/2*QUOTIENT('46'!D4-'46'!#REF!,30)/12)))</f>
        <v>―</v>
      </c>
      <c r="J26" s="3"/>
    </row>
    <row r="27" spans="1:17" ht="25" customHeight="1">
      <c r="A27" s="1973"/>
      <c r="B27" s="1974"/>
      <c r="C27" s="56">
        <v>3</v>
      </c>
      <c r="D27" s="1977" t="str">
        <f ca="1">IF('46'!D7="―",
"―",
'46'!D7)</f>
        <v>エラー</v>
      </c>
      <c r="E27" s="1977"/>
      <c r="F27" s="577" t="str">
        <f ca="1">IF(OR('46'!I7="",'46'!R7="―"),
     "―",
     '46'!I7)</f>
        <v>―</v>
      </c>
      <c r="G27" s="63" t="str">
        <f ca="1">IF('46'!R7="―","―",
     '46'!R7)</f>
        <v>―</v>
      </c>
      <c r="H27" s="64">
        <f xml:space="preserve">
          SUMIF(委託・外注費[実施予定期],
         C27,委託・外注費[助成対象
経費(税抜)
【 A × B 】])</f>
        <v>0</v>
      </c>
      <c r="I27" s="571" t="str">
        <f ca="1">IF(OR(D27="―",
         D27="エラー",
         F27="―",
        F27="エラー"),
     "―",
     IF(D27&gt;=F27,
        "―",
        IF('46'!D5="",
           0,
           10000000*3/2*QUOTIENT('46'!D5-'46'!#REF!,30)/12)))</f>
        <v>―</v>
      </c>
      <c r="J27" s="3"/>
    </row>
    <row r="28" spans="1:17" ht="13.5" customHeight="1">
      <c r="A28" s="574"/>
      <c r="B28" s="574"/>
      <c r="C28" s="574"/>
      <c r="D28" s="574"/>
      <c r="E28" s="574"/>
      <c r="F28" s="574"/>
      <c r="H28" s="655">
        <f>SUM(H25:H27)</f>
        <v>0</v>
      </c>
    </row>
    <row r="29" spans="1:17" ht="31.5" customHeight="1">
      <c r="A29" s="574"/>
      <c r="B29" s="574"/>
      <c r="C29" s="574"/>
      <c r="D29" s="574"/>
      <c r="E29" s="574"/>
      <c r="F29" s="574"/>
      <c r="H29" s="653" t="str">
        <f>IF(H22=H28,"●","↑期の設定と費用の支出時期が一致していません")</f>
        <v>●</v>
      </c>
    </row>
    <row r="30" spans="1:17">
      <c r="A30" s="574"/>
      <c r="B30" s="574"/>
      <c r="C30" s="574"/>
      <c r="D30" s="574"/>
      <c r="E30" s="574"/>
      <c r="F30" s="574"/>
    </row>
    <row r="31" spans="1:17">
      <c r="A31" s="574"/>
      <c r="B31" s="574"/>
      <c r="C31" s="574"/>
      <c r="D31" s="574"/>
      <c r="E31" s="574"/>
      <c r="F31" s="574"/>
    </row>
    <row r="32" spans="1:17">
      <c r="A32" s="574"/>
      <c r="B32" s="574"/>
      <c r="C32" s="574"/>
      <c r="D32" s="574"/>
      <c r="E32" s="574"/>
      <c r="F32" s="574"/>
    </row>
    <row r="33" spans="1:6">
      <c r="A33" s="574"/>
      <c r="B33" s="574"/>
      <c r="C33" s="574"/>
      <c r="D33" s="574"/>
      <c r="E33" s="574"/>
      <c r="F33" s="574"/>
    </row>
    <row r="34" spans="1:6">
      <c r="A34" s="574"/>
      <c r="B34" s="574"/>
      <c r="C34" s="574"/>
      <c r="D34" s="574"/>
      <c r="E34" s="574"/>
      <c r="F34" s="574"/>
    </row>
    <row r="35" spans="1:6">
      <c r="A35" s="574"/>
      <c r="B35" s="574"/>
      <c r="C35" s="574"/>
      <c r="D35" s="574"/>
      <c r="E35" s="574"/>
      <c r="F35" s="574"/>
    </row>
  </sheetData>
  <sheetProtection algorithmName="SHA-512" hashValue="lyvTMYPBVAqqi1pbamje7aK+XjkEKPpvAlBbmgC+1wFzWq0BDTXtLh2DRS6d2oQJywvDoq4fgPTROdU7hwwnOA==" saltValue="Hc1DHVjxC7GbDI8PjLEJQg==" spinCount="100000" sheet="1" formatCells="0" selectLockedCells="1"/>
  <mergeCells count="10">
    <mergeCell ref="A1:I1"/>
    <mergeCell ref="B2:I2"/>
    <mergeCell ref="B3:I3"/>
    <mergeCell ref="B4:J4"/>
    <mergeCell ref="A25:B27"/>
    <mergeCell ref="A24:B24"/>
    <mergeCell ref="D24:E24"/>
    <mergeCell ref="D25:E25"/>
    <mergeCell ref="D26:E26"/>
    <mergeCell ref="D27:E27"/>
  </mergeCells>
  <phoneticPr fontId="1"/>
  <conditionalFormatting sqref="C7:C21">
    <cfRule type="expression" dxfId="255" priority="2">
      <formula>C7="-"</formula>
    </cfRule>
  </conditionalFormatting>
  <conditionalFormatting sqref="H25:H27">
    <cfRule type="cellIs" dxfId="254" priority="3" operator="greaterThan">
      <formula>$C$27</formula>
    </cfRule>
  </conditionalFormatting>
  <conditionalFormatting sqref="H29">
    <cfRule type="expression" dxfId="253" priority="1">
      <formula>NOT(H28=H22)</formula>
    </cfRule>
  </conditionalFormatting>
  <conditionalFormatting sqref="I7:J21 B7:F21">
    <cfRule type="expression" dxfId="252" priority="27">
      <formula>AND(OR($B7&lt;&gt;"",$C7&lt;&gt;"",$D7&lt;&gt;"",$E7&lt;&gt;"",$F7&lt;&gt;"",$I7&lt;&gt;""),B7="")</formula>
    </cfRule>
  </conditionalFormatting>
  <conditionalFormatting sqref="J7:J21">
    <cfRule type="expression" dxfId="251" priority="10">
      <formula>J7="必要"</formula>
    </cfRule>
  </conditionalFormatting>
  <dataValidations count="3">
    <dataValidation type="list" imeMode="halfAlpha" allowBlank="1" showInputMessage="1" showErrorMessage="1" errorTitle="無効なデータが入力されています。" error="経費を使用する期と同じ番号（1～3の数値）を入力してください。" promptTitle="プルダウンメニューから選択してください" prompt="経費を使用する期と同じ番号を選択してください。" sqref="C7:C21">
      <formula1>$L$10:$L$12</formula1>
    </dataValidation>
    <dataValidation imeMode="halfAlpha" allowBlank="1" showInputMessage="1" showErrorMessage="1" sqref="F7:H21 D7:D21"/>
    <dataValidation imeMode="hiragana" allowBlank="1" showInputMessage="1" showErrorMessage="1" sqref="I7:J21 B7:B21 E7:E21"/>
  </dataValidations>
  <printOptions horizontalCentered="1"/>
  <pageMargins left="0.59055118110236227" right="0.59055118110236227" top="0.39370078740157483" bottom="0.78740157480314965" header="0.19685039370078741" footer="0.19685039370078741"/>
  <pageSetup paperSize="9" orientation="portrait" r:id="rId1"/>
  <headerFooter alignWithMargins="0">
    <oddFooter>&amp;C&amp;"+,太字"&amp;A</oddFoot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AB39"/>
  <sheetViews>
    <sheetView showGridLines="0" view="pageBreakPreview" zoomScale="80" zoomScaleNormal="85" zoomScaleSheetLayoutView="80" workbookViewId="0">
      <selection activeCell="B12" sqref="B12"/>
    </sheetView>
  </sheetViews>
  <sheetFormatPr defaultColWidth="9" defaultRowHeight="12" outlineLevelCol="1"/>
  <cols>
    <col min="1" max="1" width="12.453125" style="1027" customWidth="1"/>
    <col min="2" max="2" width="9.6328125" style="1027" customWidth="1"/>
    <col min="3" max="3" width="10" style="1027" customWidth="1"/>
    <col min="4" max="4" width="2.453125" style="1027" customWidth="1"/>
    <col min="5" max="5" width="5" style="1027" customWidth="1"/>
    <col min="6" max="6" width="1.26953125" style="1027" customWidth="1"/>
    <col min="7" max="7" width="9.6328125" style="1027" customWidth="1"/>
    <col min="8" max="8" width="16.7265625" style="1027" customWidth="1"/>
    <col min="9" max="9" width="2.26953125" style="1027" customWidth="1"/>
    <col min="10" max="10" width="15.6328125" style="1027" customWidth="1"/>
    <col min="11" max="11" width="7.6328125" style="1027" customWidth="1"/>
    <col min="12" max="12" width="9" style="1027" hidden="1" customWidth="1" outlineLevel="1"/>
    <col min="13" max="13" width="9" style="1028" collapsed="1"/>
    <col min="14" max="28" width="9" style="1028"/>
    <col min="29" max="16384" width="9" style="1027"/>
  </cols>
  <sheetData>
    <row r="1" spans="1:28" ht="26.25" customHeight="1">
      <c r="A1" s="409"/>
      <c r="B1" s="409"/>
      <c r="C1" s="1915" t="s">
        <v>815</v>
      </c>
      <c r="D1" s="1915"/>
      <c r="E1" s="1915"/>
      <c r="F1" s="1915"/>
      <c r="G1" s="1915"/>
      <c r="H1" s="1915"/>
      <c r="I1" s="409"/>
      <c r="J1" s="1978" t="s">
        <v>817</v>
      </c>
      <c r="K1" s="1979"/>
    </row>
    <row r="2" spans="1:28" ht="12.75" customHeight="1" thickBot="1">
      <c r="A2" s="307"/>
      <c r="B2" s="306"/>
      <c r="C2" s="306"/>
      <c r="D2" s="306"/>
      <c r="E2" s="306"/>
      <c r="F2" s="306"/>
      <c r="G2" s="306"/>
      <c r="H2" s="306"/>
      <c r="I2" s="306"/>
      <c r="J2" s="306"/>
      <c r="K2" s="306"/>
      <c r="Q2" s="1884"/>
      <c r="R2" s="1884"/>
      <c r="S2" s="1884"/>
      <c r="T2" s="1884"/>
      <c r="U2" s="1884"/>
      <c r="V2" s="1884"/>
      <c r="W2" s="1884"/>
      <c r="X2" s="1884"/>
      <c r="Y2" s="1884"/>
    </row>
    <row r="3" spans="1:28" ht="40" customHeight="1">
      <c r="A3" s="1885" t="s">
        <v>721</v>
      </c>
      <c r="B3" s="1886"/>
      <c r="C3" s="1889" t="s">
        <v>779</v>
      </c>
      <c r="D3" s="1889"/>
      <c r="E3" s="1889"/>
      <c r="F3" s="1889"/>
      <c r="G3" s="1889"/>
      <c r="H3" s="1889"/>
      <c r="I3" s="1889"/>
      <c r="J3" s="1889"/>
      <c r="K3" s="1890"/>
      <c r="M3" s="1029"/>
      <c r="N3" s="1029"/>
      <c r="O3" s="1029"/>
      <c r="P3" s="1029"/>
      <c r="Q3" s="1029"/>
      <c r="R3" s="1029"/>
      <c r="S3" s="1029"/>
      <c r="T3" s="1029"/>
      <c r="U3" s="1029"/>
      <c r="V3" s="1029"/>
      <c r="W3" s="1029"/>
      <c r="X3" s="1029"/>
      <c r="Y3" s="1029"/>
    </row>
    <row r="4" spans="1:28" ht="28" customHeight="1">
      <c r="A4" s="1887" t="s">
        <v>722</v>
      </c>
      <c r="B4" s="1888"/>
      <c r="C4" s="1891" t="s">
        <v>798</v>
      </c>
      <c r="D4" s="1891"/>
      <c r="E4" s="1891"/>
      <c r="F4" s="1891"/>
      <c r="G4" s="1891"/>
      <c r="H4" s="1891"/>
      <c r="I4" s="1891"/>
      <c r="J4" s="1891"/>
      <c r="K4" s="1892"/>
      <c r="M4" s="1029"/>
      <c r="N4" s="1029"/>
      <c r="O4" s="1029"/>
      <c r="P4" s="1029"/>
      <c r="Q4" s="1029"/>
      <c r="R4" s="1029"/>
      <c r="S4" s="1029"/>
      <c r="T4" s="1029"/>
      <c r="U4" s="1029"/>
      <c r="V4" s="1029"/>
      <c r="W4" s="1029"/>
      <c r="X4" s="1029"/>
      <c r="Y4" s="1029"/>
    </row>
    <row r="5" spans="1:28" ht="28" customHeight="1">
      <c r="A5" s="1887" t="s">
        <v>720</v>
      </c>
      <c r="B5" s="1888"/>
      <c r="C5" s="1891" t="s">
        <v>797</v>
      </c>
      <c r="D5" s="1893"/>
      <c r="E5" s="1893"/>
      <c r="F5" s="1893"/>
      <c r="G5" s="1893"/>
      <c r="H5" s="1893"/>
      <c r="I5" s="1893"/>
      <c r="J5" s="1893"/>
      <c r="K5" s="1894"/>
      <c r="M5" s="1029"/>
      <c r="N5" s="1029"/>
      <c r="O5" s="1029"/>
      <c r="P5" s="1029"/>
      <c r="Q5" s="1029"/>
      <c r="R5" s="1029"/>
      <c r="S5" s="1029"/>
      <c r="T5" s="1029"/>
      <c r="U5" s="1029"/>
      <c r="V5" s="1029"/>
      <c r="W5" s="1029"/>
      <c r="X5" s="1029"/>
      <c r="Y5" s="1029"/>
    </row>
    <row r="6" spans="1:28" ht="28" customHeight="1">
      <c r="A6" s="1881" t="s">
        <v>727</v>
      </c>
      <c r="B6" s="1882"/>
      <c r="C6" s="1895" t="s">
        <v>780</v>
      </c>
      <c r="D6" s="1891"/>
      <c r="E6" s="1891"/>
      <c r="F6" s="1891"/>
      <c r="G6" s="1891"/>
      <c r="H6" s="1891"/>
      <c r="I6" s="1891"/>
      <c r="J6" s="1891"/>
      <c r="K6" s="1892"/>
      <c r="M6" s="1029"/>
      <c r="N6" s="1029"/>
      <c r="O6" s="1029"/>
      <c r="P6" s="1029"/>
      <c r="Q6" s="1029"/>
      <c r="R6" s="1029"/>
      <c r="S6" s="1029"/>
      <c r="T6" s="1029"/>
      <c r="U6" s="1029"/>
      <c r="V6" s="1029"/>
      <c r="W6" s="1029"/>
      <c r="X6" s="1029"/>
      <c r="Y6" s="1029"/>
    </row>
    <row r="7" spans="1:28" ht="28" customHeight="1">
      <c r="A7" s="1881" t="s">
        <v>728</v>
      </c>
      <c r="B7" s="1883"/>
      <c r="C7" s="1891" t="s">
        <v>746</v>
      </c>
      <c r="D7" s="1891"/>
      <c r="E7" s="1891"/>
      <c r="F7" s="1891"/>
      <c r="G7" s="1891"/>
      <c r="H7" s="1891"/>
      <c r="I7" s="1891"/>
      <c r="J7" s="1891"/>
      <c r="K7" s="1892"/>
      <c r="M7" s="1029"/>
      <c r="N7" s="1029"/>
      <c r="O7" s="1029"/>
      <c r="P7" s="1029"/>
      <c r="Q7" s="1029"/>
      <c r="R7" s="1029"/>
      <c r="S7" s="1029"/>
      <c r="T7" s="1029"/>
      <c r="U7" s="1029"/>
      <c r="V7" s="1029"/>
      <c r="W7" s="1029"/>
      <c r="X7" s="1029"/>
      <c r="Y7" s="1029"/>
    </row>
    <row r="8" spans="1:28" ht="28" customHeight="1">
      <c r="A8" s="1928" t="s">
        <v>726</v>
      </c>
      <c r="B8" s="1929"/>
      <c r="C8" s="1924" t="s">
        <v>745</v>
      </c>
      <c r="D8" s="1924"/>
      <c r="E8" s="1924"/>
      <c r="F8" s="1924"/>
      <c r="G8" s="1924"/>
      <c r="H8" s="1924"/>
      <c r="I8" s="1924"/>
      <c r="J8" s="1924"/>
      <c r="K8" s="1925"/>
      <c r="M8" s="1029"/>
      <c r="N8" s="1029"/>
      <c r="O8" s="1029"/>
      <c r="P8" s="1029"/>
      <c r="Q8" s="1029"/>
      <c r="R8" s="1029"/>
      <c r="S8" s="1029"/>
      <c r="T8" s="1029"/>
      <c r="U8" s="1029"/>
      <c r="V8" s="1029"/>
      <c r="W8" s="1029"/>
      <c r="X8" s="1029"/>
      <c r="Y8" s="1029"/>
    </row>
    <row r="9" spans="1:28" ht="28" customHeight="1" thickBot="1">
      <c r="A9" s="1930" t="s">
        <v>739</v>
      </c>
      <c r="B9" s="1931"/>
      <c r="C9" s="1926" t="s">
        <v>981</v>
      </c>
      <c r="D9" s="1926"/>
      <c r="E9" s="1926"/>
      <c r="F9" s="1926"/>
      <c r="G9" s="1926"/>
      <c r="H9" s="1926"/>
      <c r="I9" s="1926"/>
      <c r="J9" s="1926"/>
      <c r="K9" s="1927"/>
      <c r="M9" s="1029"/>
      <c r="N9" s="1029"/>
      <c r="O9" s="1029"/>
      <c r="P9" s="1029"/>
      <c r="Q9" s="1029"/>
      <c r="R9" s="1029"/>
      <c r="S9" s="1029"/>
      <c r="T9" s="1029"/>
      <c r="U9" s="1029"/>
      <c r="V9" s="1029"/>
      <c r="W9" s="1029"/>
      <c r="X9" s="1029"/>
      <c r="Y9" s="1029"/>
    </row>
    <row r="10" spans="1:28" s="1028" customFormat="1" ht="13.5" customHeight="1">
      <c r="A10" s="319"/>
      <c r="B10" s="320"/>
      <c r="C10" s="319"/>
      <c r="D10" s="319"/>
      <c r="E10" s="319"/>
      <c r="F10" s="319"/>
      <c r="G10" s="319"/>
      <c r="H10" s="319"/>
      <c r="I10" s="319"/>
      <c r="J10" s="319"/>
      <c r="K10" s="319"/>
      <c r="M10" s="1029"/>
      <c r="N10" s="1029"/>
      <c r="O10" s="1029"/>
      <c r="P10" s="1029"/>
      <c r="Q10" s="1029"/>
      <c r="R10" s="1029"/>
      <c r="S10" s="1029"/>
      <c r="T10" s="1029"/>
      <c r="U10" s="1029"/>
      <c r="V10" s="1029"/>
      <c r="W10" s="1029"/>
      <c r="X10" s="1029"/>
      <c r="Y10" s="1029"/>
    </row>
    <row r="11" spans="1:28" s="1031" customFormat="1" ht="30" customHeight="1">
      <c r="A11" s="1937" t="s">
        <v>776</v>
      </c>
      <c r="B11" s="1938"/>
      <c r="C11" s="631"/>
      <c r="D11" s="631"/>
      <c r="E11" s="631"/>
      <c r="F11" s="631"/>
      <c r="G11" s="631"/>
      <c r="H11" s="1980"/>
      <c r="I11" s="1980"/>
      <c r="J11" s="1980"/>
      <c r="K11" s="632"/>
      <c r="L11" s="1027" t="s">
        <v>269</v>
      </c>
      <c r="M11" s="1028"/>
      <c r="N11" s="1131"/>
      <c r="O11" s="1131"/>
      <c r="P11" s="1131"/>
      <c r="Q11" s="1131"/>
      <c r="R11" s="1131"/>
      <c r="S11" s="1131"/>
      <c r="T11" s="1131"/>
      <c r="U11" s="1131"/>
      <c r="V11" s="1131"/>
      <c r="W11" s="1030"/>
      <c r="X11" s="1030"/>
      <c r="Y11" s="1030"/>
      <c r="Z11" s="1030"/>
      <c r="AA11" s="1030"/>
      <c r="AB11" s="1030"/>
    </row>
    <row r="12" spans="1:28" s="1031" customFormat="1" ht="25" customHeight="1">
      <c r="A12" s="366" t="s">
        <v>28</v>
      </c>
      <c r="B12" s="368"/>
      <c r="C12" s="1916" t="s">
        <v>777</v>
      </c>
      <c r="D12" s="1916"/>
      <c r="E12" s="1981" t="str">
        <f>IF($B$12="",
     "",
     IF(VLOOKUP($B$12,
                        委託・外注費[[費用
番号]:[委託・外注内容]],
                        COLUMN(委託・外注費[[#Headers],[委託・外注内容]])
                        -COLUMN(委託・外注費[[#Headers],[費用
番号]])
                       +1,
                       FALSE)="",
        "未選択",
        VLOOKUP($B$12,
                        委託・外注費[[費用
番号]:[委託・外注内容]],
                        COLUMN(委託・外注費[[#Headers],[委託・外注内容]])
                        -COLUMN(委託・外注費[[#Headers],[費用
番号]])
                       +1,
                       FALSE)))</f>
        <v/>
      </c>
      <c r="F12" s="1982"/>
      <c r="G12" s="1982"/>
      <c r="H12" s="1982"/>
      <c r="I12" s="1982"/>
      <c r="J12" s="1982"/>
      <c r="K12" s="1983"/>
      <c r="L12" s="1027" t="s">
        <v>492</v>
      </c>
      <c r="M12" s="1028"/>
      <c r="N12" s="1131"/>
      <c r="O12" s="1131"/>
      <c r="P12" s="1131"/>
      <c r="Q12" s="1131"/>
      <c r="R12" s="1131"/>
      <c r="S12" s="1131"/>
      <c r="T12" s="1131"/>
      <c r="U12" s="1131"/>
      <c r="V12" s="1131"/>
      <c r="W12" s="1030"/>
      <c r="X12" s="1030"/>
      <c r="Y12" s="1030"/>
      <c r="Z12" s="1030"/>
      <c r="AA12" s="1030"/>
      <c r="AB12" s="1030"/>
    </row>
    <row r="13" spans="1:28" s="1031" customFormat="1" ht="27" customHeight="1">
      <c r="A13" s="370" t="s">
        <v>853</v>
      </c>
      <c r="B13" s="649"/>
      <c r="C13" s="1984" t="s">
        <v>787</v>
      </c>
      <c r="D13" s="1984"/>
      <c r="E13" s="1985" t="str">
        <f>IF($B$12="",
     "",
     IF(VLOOKUP($B$12,
                        委託・外注費[[費用
番号]:[実施予定期]],
                        COLUMN(委託・外注費[[#Headers],[実施予定期]])
                        -COLUMN(委託・外注費[[#Headers],[費用
番号]])
                       +1,
                       FALSE)="",
        "未選択",
        VLOOKUP($B$12,
                        委託・外注費[[費用
番号]:[実施予定期]],
                        COLUMN(委託・外注費[[#Headers],[実施予定期]])
                        -COLUMN(委託・外注費[[#Headers],[費用
番号]])
                       +1,
                       FALSE)))</f>
        <v/>
      </c>
      <c r="F13" s="1985"/>
      <c r="G13" s="1985"/>
      <c r="H13" s="1986" t="s">
        <v>788</v>
      </c>
      <c r="I13" s="1987"/>
      <c r="J13" s="1988"/>
      <c r="K13" s="1989"/>
      <c r="L13" s="1027" t="s">
        <v>1130</v>
      </c>
      <c r="M13" s="1029"/>
      <c r="N13" s="1028"/>
      <c r="O13" s="1028"/>
      <c r="P13" s="1028"/>
      <c r="Q13" s="1028"/>
      <c r="R13" s="1028"/>
      <c r="S13" s="1030"/>
      <c r="T13" s="1030"/>
      <c r="U13" s="1030"/>
      <c r="V13" s="1030"/>
      <c r="W13" s="1030"/>
      <c r="X13" s="1030"/>
      <c r="Y13" s="1030"/>
      <c r="Z13" s="1030"/>
      <c r="AA13" s="1030"/>
      <c r="AB13" s="1030"/>
    </row>
    <row r="14" spans="1:28" s="1031" customFormat="1" ht="40.5" customHeight="1">
      <c r="A14" s="370" t="s">
        <v>971</v>
      </c>
      <c r="B14" s="1932"/>
      <c r="C14" s="1933"/>
      <c r="D14" s="1933"/>
      <c r="E14" s="1933"/>
      <c r="F14" s="1933"/>
      <c r="G14" s="1933"/>
      <c r="H14" s="1933"/>
      <c r="I14" s="1933"/>
      <c r="J14" s="1933"/>
      <c r="K14" s="1934"/>
      <c r="L14" s="1027"/>
      <c r="M14" s="1029"/>
      <c r="N14" s="1028"/>
      <c r="O14" s="1028"/>
      <c r="P14" s="1028"/>
      <c r="Q14" s="1028"/>
      <c r="R14" s="1028"/>
      <c r="S14" s="1030"/>
      <c r="T14" s="1030"/>
      <c r="U14" s="1030"/>
      <c r="V14" s="1030"/>
      <c r="W14" s="1030"/>
      <c r="X14" s="1030"/>
      <c r="Y14" s="1030"/>
      <c r="Z14" s="1030"/>
      <c r="AA14" s="1030"/>
      <c r="AB14" s="1030"/>
    </row>
    <row r="15" spans="1:28" ht="60" customHeight="1">
      <c r="A15" s="315" t="s">
        <v>970</v>
      </c>
      <c r="B15" s="1932"/>
      <c r="C15" s="1933"/>
      <c r="D15" s="1933"/>
      <c r="E15" s="1933"/>
      <c r="F15" s="1933"/>
      <c r="G15" s="1933"/>
      <c r="H15" s="1933"/>
      <c r="I15" s="1933"/>
      <c r="J15" s="1933"/>
      <c r="K15" s="1934"/>
    </row>
    <row r="16" spans="1:28" ht="60" customHeight="1">
      <c r="A16" s="315" t="s">
        <v>969</v>
      </c>
      <c r="B16" s="1932"/>
      <c r="C16" s="1933"/>
      <c r="D16" s="1933"/>
      <c r="E16" s="1933"/>
      <c r="F16" s="1933"/>
      <c r="G16" s="1934"/>
      <c r="H16" s="594" t="s">
        <v>972</v>
      </c>
      <c r="I16" s="1932"/>
      <c r="J16" s="1933"/>
      <c r="K16" s="1934"/>
      <c r="N16" s="1130"/>
    </row>
    <row r="17" spans="1:28" s="1028" customFormat="1" ht="13.5" customHeight="1">
      <c r="A17" s="317"/>
      <c r="B17" s="1032"/>
      <c r="C17" s="317"/>
      <c r="D17" s="317"/>
      <c r="E17" s="317"/>
      <c r="F17" s="317"/>
      <c r="G17" s="317"/>
      <c r="H17" s="317"/>
      <c r="I17" s="317"/>
      <c r="J17" s="317"/>
      <c r="K17" s="317"/>
      <c r="Q17" s="1132"/>
      <c r="R17" s="1132"/>
      <c r="S17" s="1132"/>
      <c r="T17" s="1132"/>
      <c r="U17" s="1132"/>
      <c r="V17" s="1132"/>
      <c r="W17" s="1132"/>
      <c r="X17" s="1132"/>
      <c r="Y17" s="1132"/>
    </row>
    <row r="18" spans="1:28" s="1031" customFormat="1" ht="30" customHeight="1">
      <c r="A18" s="1910" t="s">
        <v>774</v>
      </c>
      <c r="B18" s="1911"/>
      <c r="C18" s="1912" t="s">
        <v>280</v>
      </c>
      <c r="D18" s="1912"/>
      <c r="E18" s="1912"/>
      <c r="F18" s="1912"/>
      <c r="G18" s="1912"/>
      <c r="H18" s="1912"/>
      <c r="I18" s="1912"/>
      <c r="J18" s="1912"/>
      <c r="K18" s="1913"/>
      <c r="L18" s="1027"/>
      <c r="M18" s="1029"/>
      <c r="N18" s="1028"/>
      <c r="O18" s="1028"/>
      <c r="P18" s="1028"/>
      <c r="Q18" s="1028"/>
      <c r="R18" s="1028"/>
      <c r="S18" s="1030"/>
      <c r="T18" s="1030"/>
      <c r="U18" s="1030"/>
      <c r="V18" s="1030"/>
      <c r="W18" s="1030"/>
      <c r="X18" s="1030"/>
      <c r="Y18" s="1030"/>
      <c r="Z18" s="1030"/>
      <c r="AA18" s="1030"/>
      <c r="AB18" s="1030"/>
    </row>
    <row r="19" spans="1:28" s="1028" customFormat="1" ht="25" customHeight="1">
      <c r="A19" s="308" t="s">
        <v>778</v>
      </c>
      <c r="B19" s="1900" t="str">
        <f>IF($B$12="",
     "",
     IF(VLOOKUP($B$12,
                        委託・外注費[[費用
番号]:[委託・外注先
名称
※未定の場合、申請時点の候補先を下線表示]],
                        COLUMN(委託・外注費[[#Headers],[委託・外注先
名称
※未定の場合、申請時点の候補先を下線表示]])
                        -COLUMN(委託・外注費[[#Headers],[費用
番号]])
                       +1,
                       FALSE)="",
        "未選択",
        VLOOKUP($B$12,
                        委託・外注費[[費用
番号]:[委託・外注先
名称
※未定の場合、申請時点の候補先を下線表示]],
                        COLUMN(委託・外注費[[#Headers],[委託・外注先
名称
※未定の場合、申請時点の候補先を下線表示]])
                        -COLUMN(委託・外注費[[#Headers],[費用
番号]])
                       +1,
                       FALSE)))</f>
        <v/>
      </c>
      <c r="C19" s="1901"/>
      <c r="D19" s="1901"/>
      <c r="E19" s="1901"/>
      <c r="F19" s="1902"/>
      <c r="G19" s="308" t="s">
        <v>31</v>
      </c>
      <c r="H19" s="1914"/>
      <c r="I19" s="1990"/>
      <c r="J19" s="1990"/>
      <c r="K19" s="1991"/>
      <c r="L19" s="1027"/>
    </row>
    <row r="20" spans="1:28" s="1028" customFormat="1" ht="25" customHeight="1">
      <c r="A20" s="308" t="s">
        <v>33</v>
      </c>
      <c r="B20" s="1903"/>
      <c r="C20" s="1904"/>
      <c r="D20" s="1904"/>
      <c r="E20" s="1904"/>
      <c r="F20" s="1905"/>
      <c r="G20" s="308" t="s">
        <v>32</v>
      </c>
      <c r="H20" s="1909"/>
      <c r="I20" s="1909"/>
      <c r="J20" s="1909"/>
      <c r="K20" s="1909"/>
      <c r="L20" s="1027"/>
    </row>
    <row r="21" spans="1:28" s="1028" customFormat="1" ht="25" customHeight="1">
      <c r="A21" s="311" t="s">
        <v>34</v>
      </c>
      <c r="B21" s="1946"/>
      <c r="C21" s="1946"/>
      <c r="D21" s="1946"/>
      <c r="E21" s="1946"/>
      <c r="F21" s="1946"/>
      <c r="G21" s="1033" t="s">
        <v>967</v>
      </c>
      <c r="H21" s="1955"/>
      <c r="I21" s="1956"/>
      <c r="J21" s="1956"/>
      <c r="K21" s="1957"/>
      <c r="L21" s="1027"/>
    </row>
    <row r="22" spans="1:28" s="1028" customFormat="1" ht="25" customHeight="1">
      <c r="A22" s="313" t="s">
        <v>737</v>
      </c>
      <c r="B22" s="1129" t="s">
        <v>790</v>
      </c>
      <c r="C22" s="1961" t="str">
        <f>IF($B$12="",
     "",
     IF(VLOOKUP($B$12,
                        委託・外注費[[費用
番号]:[助成対象
経費(税抜)
【 A × B 】]],
                        COLUMN(委託・外注費[[#Headers],[助成対象
経費(税抜)
【 A × B 】]])
                        -COLUMN(委託・外注費[[#Headers],[費用
番号]])
                       +1,
                       FALSE)="",
        "未選択",
        VLOOKUP($B$12,
                        委託・外注費[[費用
番号]:[助成対象
経費(税抜)
【 A × B 】]],
                        COLUMN(委託・外注費[[#Headers],[助成対象
経費(税抜)
【 A × B 】]])
                        -COLUMN(委託・外注費[[#Headers],[費用
番号]])
                       +1,
                       FALSE)))</f>
        <v/>
      </c>
      <c r="D22" s="1962"/>
      <c r="E22" s="1962"/>
      <c r="F22" s="1963"/>
      <c r="G22" s="367" t="s">
        <v>785</v>
      </c>
      <c r="H22" s="1964"/>
      <c r="I22" s="1965"/>
      <c r="J22" s="1025" t="s">
        <v>730</v>
      </c>
      <c r="K22" s="1026"/>
      <c r="L22" s="1027" t="s">
        <v>731</v>
      </c>
    </row>
    <row r="23" spans="1:28" s="1028" customFormat="1" ht="48.75" customHeight="1">
      <c r="A23" s="1949" t="s">
        <v>733</v>
      </c>
      <c r="B23" s="1950"/>
      <c r="C23" s="1951"/>
      <c r="D23" s="1952" t="s">
        <v>269</v>
      </c>
      <c r="E23" s="1953"/>
      <c r="F23" s="1954"/>
      <c r="G23" s="318" t="s">
        <v>784</v>
      </c>
      <c r="H23" s="1947"/>
      <c r="I23" s="1948"/>
      <c r="J23" s="1948"/>
      <c r="K23" s="1948"/>
      <c r="L23" s="1027" t="s">
        <v>269</v>
      </c>
    </row>
    <row r="24" spans="1:28" s="1028" customFormat="1" ht="13.5" customHeight="1">
      <c r="A24" s="1027"/>
      <c r="B24" s="1027"/>
      <c r="C24" s="1027"/>
      <c r="D24" s="1027"/>
      <c r="E24" s="1027"/>
      <c r="F24" s="1027"/>
      <c r="G24" s="1027"/>
      <c r="H24" s="1027"/>
      <c r="I24" s="1027"/>
      <c r="J24" s="1027"/>
      <c r="K24" s="1027"/>
      <c r="L24" s="1027" t="s">
        <v>735</v>
      </c>
    </row>
    <row r="25" spans="1:28" s="1028" customFormat="1" ht="30" customHeight="1">
      <c r="A25" s="1910" t="s">
        <v>781</v>
      </c>
      <c r="B25" s="1911"/>
      <c r="C25" s="1911"/>
      <c r="D25" s="1911"/>
      <c r="E25" s="1911"/>
      <c r="F25" s="633"/>
      <c r="G25" s="633"/>
      <c r="H25" s="633"/>
      <c r="I25" s="633"/>
      <c r="J25" s="633"/>
      <c r="K25" s="634"/>
      <c r="L25" s="1027" t="s">
        <v>734</v>
      </c>
    </row>
    <row r="26" spans="1:28" s="1028" customFormat="1" ht="70" customHeight="1">
      <c r="A26" s="315" t="s">
        <v>782</v>
      </c>
      <c r="B26" s="1914"/>
      <c r="C26" s="1990"/>
      <c r="D26" s="1990"/>
      <c r="E26" s="1990"/>
      <c r="F26" s="1991"/>
      <c r="G26" s="315" t="s">
        <v>783</v>
      </c>
      <c r="H26" s="1914"/>
      <c r="I26" s="1990"/>
      <c r="J26" s="1990"/>
      <c r="K26" s="1991"/>
      <c r="L26" s="1027"/>
    </row>
    <row r="27" spans="1:28" s="1028" customFormat="1" ht="50.15" customHeight="1">
      <c r="A27" s="315" t="s">
        <v>786</v>
      </c>
      <c r="B27" s="1914"/>
      <c r="C27" s="1992"/>
      <c r="D27" s="1992"/>
      <c r="E27" s="1992"/>
      <c r="F27" s="1992"/>
      <c r="G27" s="1992"/>
      <c r="H27" s="1992"/>
      <c r="I27" s="1992"/>
      <c r="J27" s="1992"/>
      <c r="K27" s="1993"/>
      <c r="L27" s="1027"/>
    </row>
    <row r="28" spans="1:28" s="1028" customFormat="1" ht="13.5" customHeight="1"/>
    <row r="29" spans="1:28" s="1028" customFormat="1" ht="13.5" customHeight="1"/>
    <row r="30" spans="1:28" s="1028" customFormat="1" ht="13.5" customHeight="1"/>
    <row r="31" spans="1:28" s="1028" customFormat="1" ht="13.5" customHeight="1"/>
    <row r="32" spans="1:28" s="1028" customFormat="1" ht="13.5" customHeight="1"/>
    <row r="33" s="1028" customFormat="1" ht="13.5" customHeight="1"/>
    <row r="34" s="1028" customFormat="1" ht="13.5" customHeight="1"/>
    <row r="35" s="1028" customFormat="1" ht="13.5" customHeight="1"/>
    <row r="36" s="1028" customFormat="1" ht="27" customHeight="1"/>
    <row r="37" s="1028" customFormat="1" ht="3.75" customHeight="1"/>
    <row r="38" s="1028" customFormat="1" ht="13.5" customHeight="1"/>
    <row r="39" s="1028" customFormat="1" ht="13.5" customHeight="1"/>
  </sheetData>
  <sheetProtection algorithmName="SHA-512" hashValue="/7glfjyx+psVT/MPJjIOVS1dSwzlxaeT/FpVgWHikf06N8hRreXIW6H/Ylcrayd56H9YgSkUGPrJ41Zyc3F+bw==" saltValue="WpxPZWdGBytPySa/XrDwZA==" spinCount="100000" sheet="1" formatCells="0" selectLockedCells="1"/>
  <mergeCells count="46">
    <mergeCell ref="B26:F26"/>
    <mergeCell ref="H26:K26"/>
    <mergeCell ref="B27:K27"/>
    <mergeCell ref="C22:F22"/>
    <mergeCell ref="H22:I22"/>
    <mergeCell ref="A23:C23"/>
    <mergeCell ref="D23:F23"/>
    <mergeCell ref="H23:K23"/>
    <mergeCell ref="A25:E25"/>
    <mergeCell ref="B19:F19"/>
    <mergeCell ref="H19:K19"/>
    <mergeCell ref="B20:F20"/>
    <mergeCell ref="H20:K20"/>
    <mergeCell ref="B21:F21"/>
    <mergeCell ref="H21:K21"/>
    <mergeCell ref="B14:K14"/>
    <mergeCell ref="B15:K15"/>
    <mergeCell ref="B16:G16"/>
    <mergeCell ref="I16:K16"/>
    <mergeCell ref="A18:B18"/>
    <mergeCell ref="C18:K18"/>
    <mergeCell ref="C12:D12"/>
    <mergeCell ref="E12:K12"/>
    <mergeCell ref="C13:D13"/>
    <mergeCell ref="E13:G13"/>
    <mergeCell ref="H13:I13"/>
    <mergeCell ref="J13:K13"/>
    <mergeCell ref="A8:B8"/>
    <mergeCell ref="C8:K8"/>
    <mergeCell ref="A9:B9"/>
    <mergeCell ref="C9:K9"/>
    <mergeCell ref="A11:B11"/>
    <mergeCell ref="H11:J11"/>
    <mergeCell ref="A5:B5"/>
    <mergeCell ref="C5:K5"/>
    <mergeCell ref="A6:B6"/>
    <mergeCell ref="C6:K6"/>
    <mergeCell ref="A7:B7"/>
    <mergeCell ref="C7:K7"/>
    <mergeCell ref="A4:B4"/>
    <mergeCell ref="C4:K4"/>
    <mergeCell ref="C1:H1"/>
    <mergeCell ref="J1:K1"/>
    <mergeCell ref="Q2:Y2"/>
    <mergeCell ref="A3:B3"/>
    <mergeCell ref="C3:K3"/>
  </mergeCells>
  <phoneticPr fontId="1"/>
  <conditionalFormatting sqref="B19:F19">
    <cfRule type="expression" dxfId="223" priority="4">
      <formula>$D$23=$L$25</formula>
    </cfRule>
  </conditionalFormatting>
  <conditionalFormatting sqref="C18">
    <cfRule type="expression" dxfId="222" priority="3">
      <formula>$D$23=$L$25</formula>
    </cfRule>
  </conditionalFormatting>
  <conditionalFormatting sqref="E12">
    <cfRule type="cellIs" dxfId="221" priority="10" operator="equal">
      <formula>"未選択"</formula>
    </cfRule>
  </conditionalFormatting>
  <conditionalFormatting sqref="G22">
    <cfRule type="expression" dxfId="220" priority="2">
      <formula>$C$22&lt;1000000</formula>
    </cfRule>
  </conditionalFormatting>
  <conditionalFormatting sqref="G23">
    <cfRule type="expression" dxfId="219" priority="6">
      <formula>$K$22=$L$22</formula>
    </cfRule>
  </conditionalFormatting>
  <conditionalFormatting sqref="H22 J22:K22">
    <cfRule type="expression" dxfId="218" priority="1">
      <formula>$C$22&lt;1000000</formula>
    </cfRule>
  </conditionalFormatting>
  <conditionalFormatting sqref="H22">
    <cfRule type="expression" dxfId="217" priority="7">
      <formula>$K$22=$L$22</formula>
    </cfRule>
  </conditionalFormatting>
  <conditionalFormatting sqref="H23:K23">
    <cfRule type="expression" dxfId="216" priority="5">
      <formula>$K$22=$L$22</formula>
    </cfRule>
  </conditionalFormatting>
  <conditionalFormatting sqref="J22">
    <cfRule type="expression" dxfId="215" priority="8">
      <formula>$K$22=$L$22</formula>
    </cfRule>
  </conditionalFormatting>
  <conditionalFormatting sqref="K22">
    <cfRule type="expression" dxfId="214" priority="9">
      <formula>$K$22=$L$22</formula>
    </cfRule>
  </conditionalFormatting>
  <dataValidations count="12">
    <dataValidation imeMode="hiragana" allowBlank="1" showInputMessage="1" showErrorMessage="1" promptTitle="委託・外注する必要性をご説明ください" prompt="研究開発を進める上で、本項目を_x000a_委託・外注することが欠かせない理由_x000a_　・ 自社の事情_x000a_　・ 研究開発内容の事情 など_x000a_" sqref="B16:G16"/>
    <dataValidation allowBlank="1" showErrorMessage="1" sqref="H16"/>
    <dataValidation imeMode="halfAlpha" allowBlank="1" showInputMessage="1" showErrorMessage="1" promptTitle="aaa" sqref="H21:K21"/>
    <dataValidation allowBlank="1" showInputMessage="1" showErrorMessage="1" promptTitle="発注先に求める最終的な納品物、報告書等の提出物" sqref="I16:K16"/>
    <dataValidation imeMode="hiragana" allowBlank="1" showInputMessage="1" showErrorMessage="1" promptTitle="依頼する具体的な内容を記載してください" prompt="① 何を（what）_x000a__x000a_② どのように・どの水準まで（How）_x000a__x000a_③ いつまで・どのタイミングまでに (when)" sqref="B15:K15"/>
    <dataValidation type="list" imeMode="hiragana" allowBlank="1" showInputMessage="1" showErrorMessage="1" sqref="B13">
      <formula1>$L$11:$L$13</formula1>
    </dataValidation>
    <dataValidation imeMode="hiragana" allowBlank="1" showInputMessage="1" showErrorMessage="1" sqref="H19 C18 B14"/>
    <dataValidation imeMode="halfAlpha" allowBlank="1" showInputMessage="1" showErrorMessage="1" sqref="H20:K20 G21 H13 H22 J22"/>
    <dataValidation type="whole" imeMode="halfAlpha" operator="greaterThanOrEqual" allowBlank="1" showInputMessage="1" showErrorMessage="1" promptTitle="費用番号の数字部分だけ　を記入してください" prompt="　経費区分　(3)　委託・外注費　の_x000a_　資金支出明細表の左端の番号_x000a_  ➤　委-1、委-2　などの　_x000a_  数字の部分だけ　を記入してください_x000a_" sqref="B12">
      <formula1>1</formula1>
    </dataValidation>
    <dataValidation type="list" allowBlank="1" showInputMessage="1" showErrorMessage="1" sqref="K22">
      <formula1>$L$22</formula1>
    </dataValidation>
    <dataValidation type="list" allowBlank="1" showInputMessage="1" showErrorMessage="1" sqref="D23:F23">
      <formula1>$L$23:$L$25</formula1>
    </dataValidation>
    <dataValidation type="list" allowBlank="1" showInputMessage="1" showErrorMessage="1" sqref="K11">
      <formula1>$L$12</formula1>
    </dataValidation>
  </dataValidations>
  <printOptions horizontalCentered="1"/>
  <pageMargins left="0.59055118110236227" right="0.59055118110236227" top="0.39370078740157483" bottom="0.74" header="0.31496062992125984" footer="0.39370078740157483"/>
  <pageSetup paperSize="9" scale="94" orientation="portrait" r:id="rId1"/>
  <headerFooter>
    <oddFooter>&amp;C&amp;"-,太字"&amp;A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9"/>
    <pageSetUpPr fitToPage="1"/>
  </sheetPr>
  <dimension ref="A1:S93"/>
  <sheetViews>
    <sheetView showGridLines="0" view="pageBreakPreview" zoomScale="80" zoomScaleNormal="100" zoomScaleSheetLayoutView="80" workbookViewId="0">
      <selection activeCell="C4" sqref="C4:F4"/>
    </sheetView>
  </sheetViews>
  <sheetFormatPr defaultColWidth="9" defaultRowHeight="11" outlineLevelRow="2" outlineLevelCol="1"/>
  <cols>
    <col min="1" max="2" width="6.6328125" style="25" customWidth="1"/>
    <col min="3" max="11" width="9.1796875" style="25" customWidth="1"/>
    <col min="12" max="12" width="8.90625" style="25" customWidth="1"/>
    <col min="13" max="13" width="9" style="25" customWidth="1"/>
    <col min="14" max="14" width="15.54296875" style="25" hidden="1" customWidth="1" outlineLevel="1"/>
    <col min="15" max="18" width="25" style="25" hidden="1" customWidth="1" outlineLevel="1"/>
    <col min="19" max="19" width="9" style="25" customWidth="1" collapsed="1"/>
    <col min="20" max="16384" width="9" style="25"/>
  </cols>
  <sheetData>
    <row r="1" spans="1:16" ht="10" customHeight="1">
      <c r="A1" s="25" t="s">
        <v>63</v>
      </c>
      <c r="L1" s="20"/>
    </row>
    <row r="2" spans="1:16" ht="24.75" customHeight="1">
      <c r="A2" s="1297" t="s">
        <v>496</v>
      </c>
      <c r="B2" s="1297"/>
      <c r="C2" s="1297"/>
      <c r="D2" s="1297"/>
      <c r="E2" s="1297"/>
      <c r="F2" s="1297"/>
      <c r="G2" s="1297"/>
      <c r="H2" s="1297"/>
      <c r="I2" s="1297"/>
      <c r="J2" s="1297"/>
      <c r="K2" s="1297"/>
      <c r="L2" s="20"/>
    </row>
    <row r="3" spans="1:16" ht="25.5" customHeight="1" thickBot="1">
      <c r="A3" s="126" t="s">
        <v>1024</v>
      </c>
      <c r="B3" s="117"/>
      <c r="C3" s="117"/>
      <c r="D3" s="117"/>
      <c r="E3" s="117"/>
      <c r="F3" s="117"/>
      <c r="G3" s="117"/>
      <c r="H3" s="117"/>
      <c r="I3" s="117"/>
      <c r="J3" s="117"/>
      <c r="K3" s="117"/>
      <c r="L3" s="20"/>
    </row>
    <row r="4" spans="1:16" ht="16" customHeight="1">
      <c r="A4" s="1304" t="s">
        <v>64</v>
      </c>
      <c r="B4" s="1305"/>
      <c r="C4" s="1298"/>
      <c r="D4" s="1299"/>
      <c r="E4" s="1299"/>
      <c r="F4" s="1300"/>
      <c r="G4" s="125" t="s">
        <v>64</v>
      </c>
      <c r="H4" s="1308"/>
      <c r="I4" s="1309"/>
      <c r="J4" s="1310" t="s">
        <v>476</v>
      </c>
      <c r="K4" s="1311"/>
      <c r="L4" s="20"/>
    </row>
    <row r="5" spans="1:16" ht="30.75" customHeight="1">
      <c r="A5" s="1306" t="s">
        <v>65</v>
      </c>
      <c r="B5" s="1307"/>
      <c r="C5" s="1301" t="str">
        <f>IF('35'!G7&lt;&gt;"",'35'!G7,"")</f>
        <v/>
      </c>
      <c r="D5" s="1302"/>
      <c r="E5" s="1302"/>
      <c r="F5" s="1303"/>
      <c r="G5" s="124" t="s">
        <v>473</v>
      </c>
      <c r="H5" s="1312" t="str">
        <f>IF('35'!H9&lt;&gt;"",'35'!H9,"")</f>
        <v/>
      </c>
      <c r="I5" s="1313"/>
      <c r="J5" s="1314" t="str">
        <f>IF('35'!H8&lt;&gt;"",'35'!H8,"")</f>
        <v/>
      </c>
      <c r="K5" s="1315"/>
      <c r="L5" s="20"/>
    </row>
    <row r="6" spans="1:16" ht="26.25" customHeight="1">
      <c r="A6" s="1316" t="s">
        <v>876</v>
      </c>
      <c r="B6" s="1317"/>
      <c r="C6" s="1265" t="s">
        <v>864</v>
      </c>
      <c r="D6" s="1266"/>
      <c r="E6" s="1267"/>
      <c r="F6" s="697" t="s">
        <v>270</v>
      </c>
      <c r="G6" s="439" t="s">
        <v>863</v>
      </c>
      <c r="H6" s="128" t="s">
        <v>471</v>
      </c>
      <c r="I6" s="779"/>
      <c r="J6" s="128" t="s">
        <v>472</v>
      </c>
      <c r="K6" s="780"/>
      <c r="L6" s="20" t="str">
        <f>IF(AND(C5&lt;&gt;"",
            C6=""),
     "←組織形態を選択してください。",
     "")</f>
        <v/>
      </c>
      <c r="M6" s="114"/>
      <c r="N6" s="114"/>
    </row>
    <row r="7" spans="1:16" ht="26.25" customHeight="1">
      <c r="A7" s="1318" t="s">
        <v>67</v>
      </c>
      <c r="B7" s="1319"/>
      <c r="C7" s="441" t="s">
        <v>525</v>
      </c>
      <c r="D7" s="714"/>
      <c r="E7" s="441" t="s">
        <v>53</v>
      </c>
      <c r="F7" s="724" t="str">
        <f>IF(AND('35'!G6&lt;&gt;"",'35'!G6&lt;&gt;"選択してください"),'35'!G6,"")</f>
        <v/>
      </c>
      <c r="G7" s="1345" t="str">
        <f>IF('35'!H6&lt;&gt;"",'35'!H6,"")</f>
        <v/>
      </c>
      <c r="H7" s="1346"/>
      <c r="I7" s="1346"/>
      <c r="J7" s="1346"/>
      <c r="K7" s="1347"/>
      <c r="L7" s="20"/>
      <c r="M7" s="114"/>
      <c r="N7" s="114"/>
    </row>
    <row r="8" spans="1:16" ht="26.25" customHeight="1">
      <c r="A8" s="1320"/>
      <c r="B8" s="1321"/>
      <c r="C8" s="441" t="s">
        <v>68</v>
      </c>
      <c r="D8" s="1322"/>
      <c r="E8" s="1322"/>
      <c r="F8" s="1323"/>
      <c r="G8" s="1324" t="s">
        <v>891</v>
      </c>
      <c r="H8" s="1325"/>
      <c r="I8" s="1325"/>
      <c r="J8" s="1326"/>
      <c r="K8" s="781"/>
      <c r="L8" s="20"/>
      <c r="M8" s="114"/>
      <c r="N8" s="114"/>
    </row>
    <row r="9" spans="1:16" ht="16" customHeight="1">
      <c r="A9" s="1318" t="s">
        <v>1027</v>
      </c>
      <c r="B9" s="1329"/>
      <c r="C9" s="1290" t="s">
        <v>475</v>
      </c>
      <c r="D9" s="1291"/>
      <c r="E9" s="759" t="s">
        <v>83</v>
      </c>
      <c r="F9" s="760" t="s">
        <v>878</v>
      </c>
      <c r="G9" s="1333" t="s">
        <v>1048</v>
      </c>
      <c r="H9" s="1335" t="s">
        <v>474</v>
      </c>
      <c r="I9" s="1336"/>
      <c r="J9" s="1337" t="s">
        <v>866</v>
      </c>
      <c r="K9" s="1338"/>
      <c r="L9" s="20" t="str">
        <f>IF(AND(H9="",I10&lt;&gt;""),
     "←大企業出資分だけでなく、資本金額全体も記入してください。",
     "")</f>
        <v/>
      </c>
      <c r="M9" s="114"/>
      <c r="N9" s="114"/>
    </row>
    <row r="10" spans="1:16" ht="26.25" customHeight="1">
      <c r="A10" s="1320"/>
      <c r="B10" s="1330"/>
      <c r="C10" s="1292"/>
      <c r="D10" s="1293"/>
      <c r="E10" s="433"/>
      <c r="F10" s="434"/>
      <c r="G10" s="1334"/>
      <c r="H10" s="1339"/>
      <c r="I10" s="1340"/>
      <c r="J10" s="1341"/>
      <c r="K10" s="1342"/>
      <c r="L10" s="20" t="str">
        <f>IF(AND(H9="",I10&lt;&gt;""),
     "",
     IF(I10&gt;H9,
        "←大企業出資分が資本金額全体より多くなっていますので、修正してください。",
        ""))</f>
        <v/>
      </c>
      <c r="M10" s="114"/>
      <c r="N10" s="114"/>
    </row>
    <row r="11" spans="1:16" ht="26.25" customHeight="1">
      <c r="A11" s="1316" t="s">
        <v>69</v>
      </c>
      <c r="B11" s="1317"/>
      <c r="C11" s="128" t="s">
        <v>70</v>
      </c>
      <c r="D11" s="1128" t="s">
        <v>269</v>
      </c>
      <c r="E11" s="128" t="s">
        <v>464</v>
      </c>
      <c r="F11" s="1343"/>
      <c r="G11" s="1344"/>
      <c r="H11" s="1344"/>
      <c r="I11" s="761" t="s">
        <v>865</v>
      </c>
      <c r="J11" s="1348" t="str">
        <f>IF(OR(H10=0,J10=0),"",$J$10/$H$10)</f>
        <v/>
      </c>
      <c r="K11" s="1349"/>
      <c r="L11" s="20" t="str">
        <f>IF(AND(D11&lt;&gt;"",
            F11=""),
     "←中分類も選択してください。",
     "")</f>
        <v>←中分類も選択してください。</v>
      </c>
      <c r="M11" s="114"/>
      <c r="N11" s="114"/>
    </row>
    <row r="12" spans="1:16" ht="45" customHeight="1">
      <c r="A12" s="1331" t="s">
        <v>71</v>
      </c>
      <c r="B12" s="1332"/>
      <c r="C12" s="1374"/>
      <c r="D12" s="1252"/>
      <c r="E12" s="1252"/>
      <c r="F12" s="1375"/>
      <c r="G12" s="1295" t="s">
        <v>867</v>
      </c>
      <c r="H12" s="1296"/>
      <c r="I12" s="1251"/>
      <c r="J12" s="1252"/>
      <c r="K12" s="1253"/>
      <c r="L12" s="20"/>
      <c r="M12" s="114"/>
      <c r="N12" s="114"/>
    </row>
    <row r="13" spans="1:16" ht="35.15" customHeight="1">
      <c r="A13" s="675"/>
      <c r="B13" s="441" t="s">
        <v>1026</v>
      </c>
      <c r="C13" s="1376"/>
      <c r="D13" s="1377"/>
      <c r="E13" s="1377"/>
      <c r="F13" s="1378"/>
      <c r="G13" s="762"/>
      <c r="H13" s="763" t="s">
        <v>1025</v>
      </c>
      <c r="I13" s="1251"/>
      <c r="J13" s="1254"/>
      <c r="K13" s="1255"/>
      <c r="L13" s="20"/>
      <c r="M13" s="114"/>
      <c r="N13" s="114"/>
    </row>
    <row r="14" spans="1:16" ht="16" customHeight="1">
      <c r="A14" s="1327" t="s">
        <v>1047</v>
      </c>
      <c r="B14" s="1328"/>
      <c r="C14" s="442" t="s">
        <v>461</v>
      </c>
      <c r="D14" s="443" t="s">
        <v>462</v>
      </c>
      <c r="E14" s="443" t="s">
        <v>463</v>
      </c>
      <c r="F14" s="444" t="s">
        <v>465</v>
      </c>
      <c r="G14" s="445" t="s">
        <v>467</v>
      </c>
      <c r="H14" s="446" t="s">
        <v>468</v>
      </c>
      <c r="I14" s="444" t="s">
        <v>466</v>
      </c>
      <c r="J14" s="446" t="s">
        <v>469</v>
      </c>
      <c r="K14" s="447" t="s">
        <v>470</v>
      </c>
      <c r="L14" s="20"/>
      <c r="M14" s="123"/>
      <c r="N14" s="123"/>
      <c r="O14" s="123"/>
      <c r="P14" s="127"/>
    </row>
    <row r="15" spans="1:16" ht="26.25" customHeight="1">
      <c r="A15" s="1354" t="s">
        <v>877</v>
      </c>
      <c r="B15" s="440" t="s">
        <v>230</v>
      </c>
      <c r="C15" s="764"/>
      <c r="D15" s="449"/>
      <c r="E15" s="449"/>
      <c r="F15" s="765"/>
      <c r="G15" s="766"/>
      <c r="H15" s="767"/>
      <c r="I15" s="768"/>
      <c r="J15" s="767"/>
      <c r="K15" s="769"/>
      <c r="L15" s="20"/>
      <c r="M15" s="114"/>
      <c r="N15" s="114"/>
    </row>
    <row r="16" spans="1:16" ht="26.25" customHeight="1">
      <c r="A16" s="1355"/>
      <c r="B16" s="448" t="s">
        <v>231</v>
      </c>
      <c r="C16" s="770"/>
      <c r="D16" s="450"/>
      <c r="E16" s="449"/>
      <c r="F16" s="765"/>
      <c r="G16" s="766"/>
      <c r="H16" s="767"/>
      <c r="I16" s="768"/>
      <c r="J16" s="767"/>
      <c r="K16" s="769"/>
      <c r="L16" s="20"/>
      <c r="M16" s="114"/>
      <c r="N16" s="114"/>
    </row>
    <row r="17" spans="1:19" s="26" customFormat="1" ht="16" customHeight="1">
      <c r="A17" s="1318" t="s">
        <v>235</v>
      </c>
      <c r="B17" s="1319"/>
      <c r="C17" s="128" t="s">
        <v>73</v>
      </c>
      <c r="D17" s="1281" t="s">
        <v>1049</v>
      </c>
      <c r="E17" s="1281"/>
      <c r="F17" s="1356" t="s">
        <v>74</v>
      </c>
      <c r="G17" s="1357"/>
      <c r="H17" s="1358"/>
      <c r="I17" s="1357" t="s">
        <v>1050</v>
      </c>
      <c r="J17" s="1357"/>
      <c r="K17" s="1359"/>
      <c r="L17" s="20"/>
      <c r="M17" s="114"/>
      <c r="N17" s="114"/>
    </row>
    <row r="18" spans="1:19" s="26" customFormat="1" ht="26.25" customHeight="1">
      <c r="A18" s="1360"/>
      <c r="B18" s="1361"/>
      <c r="C18" s="128" t="s">
        <v>75</v>
      </c>
      <c r="D18" s="1344"/>
      <c r="E18" s="1362"/>
      <c r="F18" s="1277"/>
      <c r="G18" s="1278"/>
      <c r="H18" s="530" t="s">
        <v>72</v>
      </c>
      <c r="I18" s="1365"/>
      <c r="J18" s="1366"/>
      <c r="K18" s="1367"/>
      <c r="L18" s="20">
        <f>LEN(D18)</f>
        <v>0</v>
      </c>
      <c r="M18" s="20">
        <f>LEN(I18)</f>
        <v>0</v>
      </c>
      <c r="N18" s="20"/>
    </row>
    <row r="19" spans="1:19" s="26" customFormat="1" ht="26.25" customHeight="1" thickBot="1">
      <c r="A19" s="1370"/>
      <c r="B19" s="1371"/>
      <c r="C19" s="715" t="s">
        <v>76</v>
      </c>
      <c r="D19" s="1363"/>
      <c r="E19" s="1364"/>
      <c r="F19" s="1279"/>
      <c r="G19" s="1280"/>
      <c r="H19" s="531" t="s">
        <v>72</v>
      </c>
      <c r="I19" s="1390"/>
      <c r="J19" s="1391"/>
      <c r="K19" s="1392"/>
      <c r="L19" s="20">
        <f>LEN(D19)</f>
        <v>0</v>
      </c>
      <c r="M19" s="114"/>
      <c r="N19" s="114"/>
    </row>
    <row r="20" spans="1:19" s="119" customFormat="1" ht="5.15" customHeight="1">
      <c r="A20" s="165"/>
      <c r="B20" s="166"/>
      <c r="C20" s="166"/>
      <c r="D20" s="166"/>
      <c r="E20" s="166"/>
      <c r="F20" s="166"/>
      <c r="G20" s="166"/>
      <c r="H20" s="166"/>
      <c r="I20" s="166"/>
      <c r="J20" s="166"/>
      <c r="K20" s="166"/>
      <c r="L20" s="167"/>
      <c r="M20" s="168"/>
      <c r="N20" s="168"/>
      <c r="O20" s="169"/>
    </row>
    <row r="21" spans="1:19" s="119" customFormat="1" ht="30" customHeight="1" thickBot="1">
      <c r="A21" s="1294" t="s">
        <v>888</v>
      </c>
      <c r="B21" s="1294"/>
      <c r="C21" s="1294"/>
      <c r="D21" s="1294"/>
      <c r="E21" s="1294"/>
      <c r="F21" s="164"/>
      <c r="G21" s="164"/>
      <c r="H21" s="164"/>
      <c r="I21" s="164"/>
      <c r="J21" s="164"/>
      <c r="K21" s="164"/>
      <c r="L21" s="110"/>
      <c r="M21" s="118"/>
      <c r="N21" s="118"/>
    </row>
    <row r="22" spans="1:19" ht="26.25" customHeight="1">
      <c r="A22" s="1368" t="s">
        <v>1031</v>
      </c>
      <c r="B22" s="1369"/>
      <c r="C22" s="712" t="s">
        <v>525</v>
      </c>
      <c r="D22" s="717"/>
      <c r="E22" s="712" t="s">
        <v>53</v>
      </c>
      <c r="F22" s="758" t="s">
        <v>875</v>
      </c>
      <c r="G22" s="1256"/>
      <c r="H22" s="1257"/>
      <c r="I22" s="1257"/>
      <c r="J22" s="1257"/>
      <c r="K22" s="1258"/>
      <c r="L22" s="20"/>
      <c r="M22" s="114"/>
      <c r="N22" s="114"/>
    </row>
    <row r="23" spans="1:19" ht="26.25" customHeight="1">
      <c r="A23" s="1320"/>
      <c r="B23" s="1321"/>
      <c r="C23" s="441" t="s">
        <v>68</v>
      </c>
      <c r="D23" s="1271"/>
      <c r="E23" s="1271"/>
      <c r="F23" s="1272"/>
      <c r="G23" s="1262"/>
      <c r="H23" s="1263"/>
      <c r="I23" s="1263"/>
      <c r="J23" s="1263"/>
      <c r="K23" s="1264"/>
      <c r="L23" s="20"/>
      <c r="M23" s="114"/>
      <c r="N23" s="114"/>
      <c r="O23" s="1249"/>
      <c r="P23" s="1249"/>
      <c r="Q23" s="1249"/>
      <c r="R23" s="1249"/>
      <c r="S23" s="1249"/>
    </row>
    <row r="24" spans="1:19" ht="26.25" customHeight="1">
      <c r="A24" s="1318" t="s">
        <v>1030</v>
      </c>
      <c r="B24" s="1319"/>
      <c r="C24" s="441" t="s">
        <v>525</v>
      </c>
      <c r="D24" s="718"/>
      <c r="E24" s="713" t="s">
        <v>53</v>
      </c>
      <c r="F24" s="725" t="s">
        <v>269</v>
      </c>
      <c r="G24" s="1259"/>
      <c r="H24" s="1260"/>
      <c r="I24" s="1260"/>
      <c r="J24" s="1260"/>
      <c r="K24" s="1261"/>
      <c r="L24" s="20"/>
      <c r="M24" s="114"/>
      <c r="N24" s="114"/>
    </row>
    <row r="25" spans="1:19" ht="26.25" customHeight="1">
      <c r="A25" s="1320"/>
      <c r="B25" s="1321"/>
      <c r="C25" s="441" t="s">
        <v>68</v>
      </c>
      <c r="D25" s="1271"/>
      <c r="E25" s="1271"/>
      <c r="F25" s="1272"/>
      <c r="G25" s="1262"/>
      <c r="H25" s="1263"/>
      <c r="I25" s="1263"/>
      <c r="J25" s="1263"/>
      <c r="K25" s="1264"/>
      <c r="L25" s="110"/>
      <c r="M25" s="114"/>
      <c r="N25" s="114"/>
    </row>
    <row r="26" spans="1:19" ht="16" customHeight="1">
      <c r="A26" s="1318" t="s">
        <v>1029</v>
      </c>
      <c r="B26" s="1319"/>
      <c r="C26" s="719" t="s">
        <v>64</v>
      </c>
      <c r="D26" s="1273"/>
      <c r="E26" s="1273"/>
      <c r="F26" s="1274"/>
      <c r="G26" s="1275" t="s">
        <v>459</v>
      </c>
      <c r="H26" s="1286" t="s">
        <v>460</v>
      </c>
      <c r="I26" s="1287"/>
      <c r="J26" s="1395" t="s">
        <v>458</v>
      </c>
      <c r="K26" s="1396"/>
      <c r="L26" s="20"/>
      <c r="M26" s="114"/>
      <c r="N26" s="114"/>
    </row>
    <row r="27" spans="1:19" ht="26.25" customHeight="1">
      <c r="A27" s="1360"/>
      <c r="B27" s="1361"/>
      <c r="C27" s="720" t="s">
        <v>66</v>
      </c>
      <c r="D27" s="1288"/>
      <c r="E27" s="1288"/>
      <c r="F27" s="1289"/>
      <c r="G27" s="1276"/>
      <c r="H27" s="1282"/>
      <c r="I27" s="1283"/>
      <c r="J27" s="1284"/>
      <c r="K27" s="1285"/>
      <c r="L27" s="20"/>
      <c r="M27" s="114"/>
      <c r="N27" s="114"/>
    </row>
    <row r="28" spans="1:19" ht="26.25" customHeight="1">
      <c r="A28" s="1320"/>
      <c r="B28" s="1321"/>
      <c r="C28" s="721" t="s">
        <v>68</v>
      </c>
      <c r="D28" s="1250"/>
      <c r="E28" s="1250"/>
      <c r="F28" s="1250"/>
      <c r="G28" s="716" t="s">
        <v>457</v>
      </c>
      <c r="H28" s="1268"/>
      <c r="I28" s="1269"/>
      <c r="J28" s="1269"/>
      <c r="K28" s="1270"/>
      <c r="L28" s="20"/>
      <c r="M28" s="114"/>
      <c r="N28" s="114"/>
    </row>
    <row r="29" spans="1:19" ht="16" customHeight="1">
      <c r="A29" s="1360" t="s">
        <v>1028</v>
      </c>
      <c r="B29" s="1361"/>
      <c r="C29" s="719" t="s">
        <v>64</v>
      </c>
      <c r="D29" s="1273"/>
      <c r="E29" s="1273"/>
      <c r="F29" s="1274"/>
      <c r="G29" s="1275" t="s">
        <v>459</v>
      </c>
      <c r="H29" s="1286" t="s">
        <v>460</v>
      </c>
      <c r="I29" s="1287"/>
      <c r="J29" s="1395" t="s">
        <v>458</v>
      </c>
      <c r="K29" s="1396"/>
      <c r="L29" s="20"/>
      <c r="M29" s="114"/>
      <c r="N29" s="114"/>
    </row>
    <row r="30" spans="1:19" ht="30" customHeight="1" thickBot="1">
      <c r="A30" s="1370"/>
      <c r="B30" s="1371"/>
      <c r="C30" s="722" t="s">
        <v>66</v>
      </c>
      <c r="D30" s="1393"/>
      <c r="E30" s="1393"/>
      <c r="F30" s="1394"/>
      <c r="G30" s="1372"/>
      <c r="H30" s="1247"/>
      <c r="I30" s="1248"/>
      <c r="J30" s="1397"/>
      <c r="K30" s="1398"/>
      <c r="L30" s="20"/>
      <c r="M30" s="114"/>
      <c r="N30" s="114"/>
    </row>
    <row r="31" spans="1:19" s="119" customFormat="1" ht="3.75" customHeight="1">
      <c r="A31" s="771"/>
      <c r="B31" s="771"/>
      <c r="C31" s="772"/>
      <c r="D31" s="773"/>
      <c r="E31" s="773"/>
      <c r="F31" s="773"/>
      <c r="G31" s="774"/>
      <c r="H31" s="772"/>
      <c r="I31" s="774"/>
      <c r="J31" s="774"/>
      <c r="K31" s="775"/>
      <c r="L31" s="110"/>
      <c r="M31" s="118"/>
      <c r="N31" s="118"/>
    </row>
    <row r="32" spans="1:19" s="120" customFormat="1" ht="40.5" customHeight="1">
      <c r="A32" s="1350" t="s">
        <v>887</v>
      </c>
      <c r="B32" s="1350"/>
      <c r="C32" s="1350"/>
      <c r="D32" s="1350"/>
      <c r="E32" s="1351" t="s">
        <v>889</v>
      </c>
      <c r="F32" s="1352"/>
      <c r="G32" s="1352"/>
      <c r="H32" s="1352"/>
      <c r="I32" s="1352"/>
      <c r="J32" s="1352"/>
      <c r="K32" s="1353"/>
      <c r="L32" s="121"/>
      <c r="M32" s="122"/>
      <c r="N32" s="122"/>
    </row>
    <row r="33" spans="1:18" s="26" customFormat="1" ht="27" customHeight="1">
      <c r="A33" s="1387" t="s">
        <v>65</v>
      </c>
      <c r="B33" s="1387"/>
      <c r="C33" s="1388"/>
      <c r="D33" s="1389"/>
      <c r="E33" s="1389"/>
      <c r="F33" s="1389"/>
      <c r="G33" s="437" t="s">
        <v>868</v>
      </c>
      <c r="H33" s="776" t="s">
        <v>270</v>
      </c>
      <c r="I33" s="759" t="s">
        <v>869</v>
      </c>
      <c r="J33" s="1386"/>
      <c r="K33" s="1386"/>
      <c r="L33" s="416"/>
      <c r="M33" s="114"/>
      <c r="N33" s="114"/>
    </row>
    <row r="34" spans="1:18" s="26" customFormat="1" ht="27" customHeight="1">
      <c r="A34" s="1373" t="s">
        <v>870</v>
      </c>
      <c r="B34" s="1373"/>
      <c r="C34" s="441" t="s">
        <v>874</v>
      </c>
      <c r="D34" s="451" t="s">
        <v>269</v>
      </c>
      <c r="E34" s="438" t="s">
        <v>525</v>
      </c>
      <c r="F34" s="701"/>
      <c r="G34" s="726"/>
      <c r="H34" s="1379"/>
      <c r="I34" s="1379"/>
      <c r="J34" s="1379"/>
      <c r="K34" s="1380"/>
      <c r="L34" s="435"/>
      <c r="M34" s="114"/>
      <c r="N34" s="114"/>
    </row>
    <row r="35" spans="1:18" ht="27" customHeight="1">
      <c r="A35" s="1373"/>
      <c r="B35" s="1373"/>
      <c r="C35" s="1381" t="s">
        <v>886</v>
      </c>
      <c r="D35" s="1382"/>
      <c r="E35" s="1383"/>
      <c r="F35" s="777" t="s">
        <v>269</v>
      </c>
      <c r="G35" s="541" t="s">
        <v>881</v>
      </c>
      <c r="H35" s="778"/>
      <c r="I35" s="679" t="s">
        <v>882</v>
      </c>
      <c r="J35" s="1384"/>
      <c r="K35" s="1385"/>
      <c r="L35" s="20">
        <f>LEN(J35)</f>
        <v>0</v>
      </c>
      <c r="M35" s="114"/>
      <c r="N35" s="114"/>
      <c r="O35" s="53" t="s">
        <v>228</v>
      </c>
      <c r="P35" s="26"/>
      <c r="Q35" s="26"/>
      <c r="R35" s="26"/>
    </row>
    <row r="36" spans="1:18" ht="18" hidden="1" customHeight="1" outlineLevel="1">
      <c r="C36" s="25" t="s">
        <v>879</v>
      </c>
      <c r="E36" s="452"/>
      <c r="F36" s="453"/>
      <c r="G36" s="454"/>
      <c r="H36" s="459"/>
      <c r="I36" s="456"/>
      <c r="J36" s="680"/>
      <c r="K36" s="680"/>
      <c r="L36" s="458"/>
      <c r="M36" s="114"/>
      <c r="N36" s="114" t="s">
        <v>269</v>
      </c>
      <c r="O36" s="50" t="s">
        <v>210</v>
      </c>
      <c r="P36" s="50" t="s">
        <v>113</v>
      </c>
      <c r="Q36" s="50" t="s">
        <v>114</v>
      </c>
      <c r="R36" s="50" t="s">
        <v>115</v>
      </c>
    </row>
    <row r="37" spans="1:18" ht="17.25" hidden="1" customHeight="1" outlineLevel="1">
      <c r="E37" s="452"/>
      <c r="F37" s="453"/>
      <c r="G37" s="454"/>
      <c r="H37" s="460"/>
      <c r="I37" s="456"/>
      <c r="J37" s="457"/>
      <c r="K37" s="457"/>
      <c r="L37" s="458"/>
      <c r="M37" s="114"/>
      <c r="N37" s="114"/>
      <c r="O37" s="47" t="s">
        <v>116</v>
      </c>
      <c r="P37" s="47" t="s">
        <v>117</v>
      </c>
      <c r="Q37" s="47" t="s">
        <v>118</v>
      </c>
      <c r="R37" s="47" t="s">
        <v>119</v>
      </c>
    </row>
    <row r="38" spans="1:18" ht="11.25" hidden="1" customHeight="1" outlineLevel="1">
      <c r="E38" s="452"/>
      <c r="F38" s="453"/>
      <c r="G38" s="454"/>
      <c r="H38" s="455"/>
      <c r="I38" s="456"/>
      <c r="J38" s="457"/>
      <c r="K38" s="457"/>
      <c r="L38" s="458"/>
      <c r="M38" s="114"/>
      <c r="N38" s="114"/>
      <c r="O38" s="48" t="s">
        <v>120</v>
      </c>
      <c r="P38" s="47" t="s">
        <v>121</v>
      </c>
      <c r="Q38" s="48" t="s">
        <v>224</v>
      </c>
      <c r="R38" s="47" t="s">
        <v>122</v>
      </c>
    </row>
    <row r="39" spans="1:18" ht="11.25" hidden="1" customHeight="1" outlineLevel="2">
      <c r="E39" s="452"/>
      <c r="F39" s="453"/>
      <c r="G39" s="454"/>
      <c r="H39" s="455"/>
      <c r="I39" s="456"/>
      <c r="J39" s="457"/>
      <c r="K39" s="457"/>
      <c r="L39" s="458"/>
      <c r="M39" s="114"/>
      <c r="N39" s="114"/>
      <c r="O39" s="48" t="s">
        <v>123</v>
      </c>
      <c r="P39" s="47" t="s">
        <v>124</v>
      </c>
      <c r="Q39" s="47" t="s">
        <v>222</v>
      </c>
      <c r="R39" s="47" t="s">
        <v>125</v>
      </c>
    </row>
    <row r="40" spans="1:18" ht="11.25" hidden="1" customHeight="1" outlineLevel="2">
      <c r="L40" s="25" t="s">
        <v>873</v>
      </c>
      <c r="M40" s="114"/>
      <c r="N40" s="114"/>
      <c r="O40" s="48" t="s">
        <v>126</v>
      </c>
      <c r="P40" s="47" t="s">
        <v>127</v>
      </c>
      <c r="Q40" s="47" t="s">
        <v>223</v>
      </c>
      <c r="R40" s="47" t="s">
        <v>128</v>
      </c>
    </row>
    <row r="41" spans="1:18" ht="11.25" hidden="1" customHeight="1" outlineLevel="2">
      <c r="L41" s="116" t="s">
        <v>420</v>
      </c>
      <c r="M41" s="114"/>
      <c r="N41" s="114"/>
      <c r="O41" s="48" t="s">
        <v>129</v>
      </c>
      <c r="P41" s="47" t="s">
        <v>130</v>
      </c>
      <c r="Q41" s="47" t="s">
        <v>131</v>
      </c>
      <c r="R41" s="47" t="s">
        <v>132</v>
      </c>
    </row>
    <row r="42" spans="1:18" ht="11.25" hidden="1" customHeight="1" outlineLevel="2">
      <c r="E42" s="25" t="s">
        <v>873</v>
      </c>
      <c r="F42" s="25" t="s">
        <v>873</v>
      </c>
      <c r="G42" s="25" t="s">
        <v>873</v>
      </c>
      <c r="K42" s="25" t="s">
        <v>873</v>
      </c>
      <c r="L42" s="116" t="s">
        <v>455</v>
      </c>
      <c r="M42" s="114"/>
      <c r="N42" s="114"/>
      <c r="O42" s="48" t="s">
        <v>133</v>
      </c>
      <c r="P42" s="47" t="s">
        <v>134</v>
      </c>
      <c r="Q42" s="47" t="s">
        <v>135</v>
      </c>
      <c r="R42" s="47" t="s">
        <v>136</v>
      </c>
    </row>
    <row r="43" spans="1:18" ht="11.25" hidden="1" customHeight="1" outlineLevel="2">
      <c r="E43" s="436" t="s">
        <v>880</v>
      </c>
      <c r="F43" s="25" t="s">
        <v>872</v>
      </c>
      <c r="K43" s="116" t="s">
        <v>420</v>
      </c>
      <c r="L43" s="116" t="s">
        <v>409</v>
      </c>
      <c r="M43" s="114"/>
      <c r="N43" s="114"/>
      <c r="O43" s="48" t="s">
        <v>137</v>
      </c>
      <c r="P43" s="34"/>
      <c r="Q43" s="47" t="s">
        <v>138</v>
      </c>
      <c r="R43" s="47" t="s">
        <v>139</v>
      </c>
    </row>
    <row r="44" spans="1:18" ht="11.25" hidden="1" customHeight="1" outlineLevel="2">
      <c r="H44" s="25" t="s">
        <v>873</v>
      </c>
      <c r="K44" s="116" t="s">
        <v>415</v>
      </c>
      <c r="L44" s="116" t="s">
        <v>410</v>
      </c>
      <c r="M44" s="114"/>
      <c r="N44" s="114"/>
      <c r="O44" s="48" t="s">
        <v>140</v>
      </c>
      <c r="P44" s="34"/>
      <c r="Q44" s="47" t="s">
        <v>141</v>
      </c>
      <c r="R44" s="47" t="s">
        <v>142</v>
      </c>
    </row>
    <row r="45" spans="1:18" ht="11.25" hidden="1" customHeight="1" outlineLevel="2">
      <c r="F45" s="25" t="str">
        <f>IF(AND(D11&lt;&gt;"",
            F11=""),
     "←中分類も選択してください。",
     "")</f>
        <v>←中分類も選択してください。</v>
      </c>
      <c r="H45" s="25" t="s">
        <v>883</v>
      </c>
      <c r="K45" s="116" t="s">
        <v>416</v>
      </c>
      <c r="L45" s="116" t="s">
        <v>411</v>
      </c>
      <c r="M45" s="114"/>
      <c r="N45" s="114"/>
      <c r="O45" s="48" t="s">
        <v>143</v>
      </c>
      <c r="P45" s="34"/>
      <c r="Q45" s="47" t="s">
        <v>144</v>
      </c>
      <c r="R45" s="47"/>
    </row>
    <row r="46" spans="1:18" ht="11.25" hidden="1" customHeight="1" outlineLevel="2">
      <c r="H46" s="25" t="s">
        <v>884</v>
      </c>
      <c r="K46" s="116" t="s">
        <v>417</v>
      </c>
      <c r="L46" s="116" t="s">
        <v>412</v>
      </c>
      <c r="M46" s="114"/>
      <c r="N46" s="114"/>
      <c r="O46" s="48" t="s">
        <v>145</v>
      </c>
      <c r="P46" s="34"/>
      <c r="Q46" s="47" t="s">
        <v>146</v>
      </c>
      <c r="R46" s="35"/>
    </row>
    <row r="47" spans="1:18" ht="11.25" hidden="1" customHeight="1" outlineLevel="2">
      <c r="H47" s="25" t="s">
        <v>885</v>
      </c>
      <c r="K47" s="116" t="s">
        <v>418</v>
      </c>
      <c r="L47" s="116" t="s">
        <v>413</v>
      </c>
      <c r="M47" s="114"/>
      <c r="N47" s="114"/>
      <c r="O47" s="48" t="s">
        <v>147</v>
      </c>
      <c r="P47" s="34"/>
      <c r="Q47" s="47" t="s">
        <v>148</v>
      </c>
      <c r="R47" s="49"/>
    </row>
    <row r="48" spans="1:18" ht="11.25" hidden="1" customHeight="1" outlineLevel="2">
      <c r="K48" s="116" t="s">
        <v>419</v>
      </c>
      <c r="L48" s="116" t="s">
        <v>414</v>
      </c>
      <c r="M48" s="114"/>
      <c r="N48" s="114"/>
      <c r="O48" s="48" t="s">
        <v>149</v>
      </c>
      <c r="P48" s="34"/>
      <c r="Q48" s="47" t="s">
        <v>150</v>
      </c>
      <c r="R48" s="35"/>
    </row>
    <row r="49" spans="11:18" ht="11.25" hidden="1" customHeight="1" outlineLevel="2">
      <c r="K49" s="116" t="s">
        <v>421</v>
      </c>
      <c r="L49" s="116" t="s">
        <v>415</v>
      </c>
      <c r="M49" s="114"/>
      <c r="N49" s="114"/>
      <c r="O49" s="48" t="s">
        <v>151</v>
      </c>
      <c r="P49" s="34"/>
      <c r="Q49" s="47" t="s">
        <v>152</v>
      </c>
      <c r="R49" s="35"/>
    </row>
    <row r="50" spans="11:18" ht="11.25" hidden="1" customHeight="1" outlineLevel="2">
      <c r="K50" s="25" t="s">
        <v>871</v>
      </c>
      <c r="L50" s="116" t="s">
        <v>416</v>
      </c>
      <c r="M50" s="114"/>
      <c r="N50" s="114"/>
      <c r="O50" s="48" t="s">
        <v>153</v>
      </c>
      <c r="P50" s="34"/>
      <c r="Q50" s="47" t="s">
        <v>154</v>
      </c>
      <c r="R50" s="35"/>
    </row>
    <row r="51" spans="11:18" ht="11.25" hidden="1" customHeight="1" outlineLevel="2">
      <c r="L51" s="116" t="s">
        <v>417</v>
      </c>
      <c r="M51" s="114"/>
      <c r="N51" s="114"/>
      <c r="O51" s="48" t="s">
        <v>155</v>
      </c>
      <c r="P51" s="34"/>
      <c r="Q51" s="47" t="s">
        <v>156</v>
      </c>
      <c r="R51" s="35"/>
    </row>
    <row r="52" spans="11:18" ht="11.25" hidden="1" customHeight="1" outlineLevel="2">
      <c r="L52" s="116" t="s">
        <v>418</v>
      </c>
      <c r="M52" s="114"/>
      <c r="N52" s="114"/>
      <c r="O52" s="48" t="s">
        <v>157</v>
      </c>
      <c r="P52" s="34"/>
      <c r="Q52" s="47" t="s">
        <v>158</v>
      </c>
      <c r="R52" s="35"/>
    </row>
    <row r="53" spans="11:18" ht="11.25" hidden="1" customHeight="1" outlineLevel="2">
      <c r="L53" s="116" t="s">
        <v>419</v>
      </c>
      <c r="M53" s="114"/>
      <c r="N53" s="114"/>
      <c r="O53" s="48" t="s">
        <v>159</v>
      </c>
      <c r="P53" s="34"/>
      <c r="Q53" s="47" t="s">
        <v>160</v>
      </c>
      <c r="R53" s="35"/>
    </row>
    <row r="54" spans="11:18" ht="11.25" hidden="1" customHeight="1" outlineLevel="2">
      <c r="L54" s="116" t="s">
        <v>421</v>
      </c>
      <c r="O54" s="48" t="s">
        <v>161</v>
      </c>
      <c r="P54" s="34"/>
      <c r="Q54" s="47" t="s">
        <v>162</v>
      </c>
      <c r="R54" s="35"/>
    </row>
    <row r="55" spans="11:18" ht="11.25" hidden="1" customHeight="1" outlineLevel="2">
      <c r="L55" s="116" t="s">
        <v>422</v>
      </c>
      <c r="O55" s="48" t="s">
        <v>163</v>
      </c>
      <c r="P55" s="34"/>
      <c r="Q55" s="47" t="s">
        <v>164</v>
      </c>
      <c r="R55" s="35"/>
    </row>
    <row r="56" spans="11:18" ht="11.25" hidden="1" customHeight="1" outlineLevel="2">
      <c r="L56" s="116" t="s">
        <v>423</v>
      </c>
      <c r="O56" s="48" t="s">
        <v>165</v>
      </c>
      <c r="P56" s="34"/>
      <c r="Q56" s="47" t="s">
        <v>166</v>
      </c>
      <c r="R56" s="35"/>
    </row>
    <row r="57" spans="11:18" ht="11.25" hidden="1" customHeight="1" outlineLevel="2">
      <c r="L57" s="116" t="s">
        <v>424</v>
      </c>
      <c r="O57" s="48" t="s">
        <v>167</v>
      </c>
      <c r="P57" s="34"/>
      <c r="Q57" s="47" t="s">
        <v>168</v>
      </c>
      <c r="R57" s="35"/>
    </row>
    <row r="58" spans="11:18" ht="11.25" hidden="1" customHeight="1" outlineLevel="2">
      <c r="L58" s="116" t="s">
        <v>425</v>
      </c>
      <c r="O58" s="48" t="s">
        <v>169</v>
      </c>
      <c r="P58" s="34"/>
      <c r="Q58" s="47" t="s">
        <v>170</v>
      </c>
      <c r="R58" s="35"/>
    </row>
    <row r="59" spans="11:18" ht="11.25" hidden="1" customHeight="1" outlineLevel="2">
      <c r="L59" s="116" t="s">
        <v>426</v>
      </c>
      <c r="O59" s="48" t="s">
        <v>171</v>
      </c>
      <c r="P59" s="34"/>
      <c r="Q59" s="47" t="s">
        <v>172</v>
      </c>
      <c r="R59" s="35"/>
    </row>
    <row r="60" spans="11:18" ht="11.25" hidden="1" customHeight="1" outlineLevel="2">
      <c r="L60" s="116" t="s">
        <v>427</v>
      </c>
      <c r="O60" s="48" t="s">
        <v>173</v>
      </c>
      <c r="P60" s="34"/>
      <c r="Q60" s="47" t="s">
        <v>174</v>
      </c>
      <c r="R60" s="35"/>
    </row>
    <row r="61" spans="11:18" ht="11.25" hidden="1" customHeight="1" outlineLevel="2">
      <c r="L61" s="116" t="s">
        <v>428</v>
      </c>
      <c r="O61" s="48" t="s">
        <v>175</v>
      </c>
      <c r="P61" s="34"/>
      <c r="Q61" s="47" t="s">
        <v>176</v>
      </c>
      <c r="R61" s="35"/>
    </row>
    <row r="62" spans="11:18" ht="11.25" hidden="1" customHeight="1" outlineLevel="2">
      <c r="L62" s="116" t="s">
        <v>429</v>
      </c>
      <c r="O62" s="48" t="s">
        <v>177</v>
      </c>
      <c r="P62" s="34"/>
      <c r="Q62" s="47" t="s">
        <v>178</v>
      </c>
      <c r="R62" s="35"/>
    </row>
    <row r="63" spans="11:18" ht="11.25" hidden="1" customHeight="1" outlineLevel="2">
      <c r="L63" s="116" t="s">
        <v>430</v>
      </c>
      <c r="O63" s="48" t="s">
        <v>179</v>
      </c>
      <c r="P63" s="34"/>
      <c r="Q63" s="47" t="s">
        <v>180</v>
      </c>
      <c r="R63" s="35"/>
    </row>
    <row r="64" spans="11:18" ht="11.25" hidden="1" customHeight="1" outlineLevel="2">
      <c r="L64" s="116" t="s">
        <v>431</v>
      </c>
      <c r="O64" s="48" t="s">
        <v>181</v>
      </c>
      <c r="P64" s="34"/>
      <c r="Q64" s="47" t="s">
        <v>182</v>
      </c>
      <c r="R64" s="35"/>
    </row>
    <row r="65" spans="12:18" ht="11.25" hidden="1" customHeight="1" outlineLevel="2">
      <c r="L65" s="116" t="s">
        <v>432</v>
      </c>
      <c r="O65" s="48" t="s">
        <v>183</v>
      </c>
      <c r="P65" s="34"/>
      <c r="Q65" s="47" t="s">
        <v>184</v>
      </c>
      <c r="R65" s="35"/>
    </row>
    <row r="66" spans="12:18" ht="11.25" hidden="1" customHeight="1" outlineLevel="2">
      <c r="L66" s="116" t="s">
        <v>433</v>
      </c>
      <c r="O66" s="48" t="s">
        <v>185</v>
      </c>
      <c r="P66" s="34"/>
      <c r="Q66" s="47"/>
      <c r="R66" s="35"/>
    </row>
    <row r="67" spans="12:18" ht="11.25" hidden="1" customHeight="1" outlineLevel="2">
      <c r="L67" s="116" t="s">
        <v>434</v>
      </c>
      <c r="O67" s="48" t="s">
        <v>186</v>
      </c>
      <c r="P67" s="34"/>
      <c r="Q67" s="35"/>
      <c r="R67" s="35"/>
    </row>
    <row r="68" spans="12:18" ht="11.25" hidden="1" customHeight="1" outlineLevel="2">
      <c r="L68" s="116" t="s">
        <v>435</v>
      </c>
      <c r="O68" s="48" t="s">
        <v>187</v>
      </c>
      <c r="P68" s="34"/>
      <c r="Q68" s="35"/>
      <c r="R68" s="35"/>
    </row>
    <row r="69" spans="12:18" ht="11.25" hidden="1" customHeight="1" outlineLevel="2">
      <c r="L69" s="116" t="s">
        <v>436</v>
      </c>
      <c r="O69" s="48" t="s">
        <v>188</v>
      </c>
      <c r="P69" s="34"/>
      <c r="Q69" s="35"/>
      <c r="R69" s="35"/>
    </row>
    <row r="70" spans="12:18" ht="11.25" hidden="1" customHeight="1" outlineLevel="2">
      <c r="L70" s="116" t="s">
        <v>437</v>
      </c>
      <c r="O70" s="48" t="s">
        <v>189</v>
      </c>
      <c r="P70" s="34"/>
      <c r="Q70" s="35"/>
      <c r="R70" s="35"/>
    </row>
    <row r="71" spans="12:18" ht="11.25" hidden="1" customHeight="1" outlineLevel="2">
      <c r="L71" s="116" t="s">
        <v>438</v>
      </c>
      <c r="O71" s="48" t="s">
        <v>190</v>
      </c>
      <c r="P71" s="34"/>
      <c r="Q71" s="35"/>
      <c r="R71" s="35"/>
    </row>
    <row r="72" spans="12:18" ht="11.25" hidden="1" customHeight="1" outlineLevel="2">
      <c r="L72" s="116" t="s">
        <v>439</v>
      </c>
      <c r="O72" s="48" t="s">
        <v>191</v>
      </c>
      <c r="P72" s="34"/>
      <c r="Q72" s="35"/>
      <c r="R72" s="35"/>
    </row>
    <row r="73" spans="12:18" ht="11.25" hidden="1" customHeight="1" outlineLevel="2">
      <c r="L73" s="116" t="s">
        <v>440</v>
      </c>
      <c r="O73" s="48" t="s">
        <v>225</v>
      </c>
      <c r="P73" s="34"/>
      <c r="Q73" s="35"/>
      <c r="R73" s="35"/>
    </row>
    <row r="74" spans="12:18" ht="11.25" hidden="1" customHeight="1" outlineLevel="2">
      <c r="L74" s="116" t="s">
        <v>441</v>
      </c>
      <c r="O74" s="48" t="s">
        <v>192</v>
      </c>
      <c r="P74" s="34"/>
      <c r="Q74" s="35"/>
      <c r="R74" s="35"/>
    </row>
    <row r="75" spans="12:18" ht="11.25" hidden="1" customHeight="1" outlineLevel="2">
      <c r="L75" s="116" t="s">
        <v>442</v>
      </c>
      <c r="O75" s="48" t="s">
        <v>193</v>
      </c>
      <c r="P75" s="34"/>
      <c r="Q75" s="35"/>
      <c r="R75" s="35"/>
    </row>
    <row r="76" spans="12:18" ht="11.25" hidden="1" customHeight="1" outlineLevel="2">
      <c r="L76" s="116" t="s">
        <v>443</v>
      </c>
      <c r="O76" s="48" t="s">
        <v>194</v>
      </c>
      <c r="P76" s="34"/>
      <c r="Q76" s="35"/>
      <c r="R76" s="35"/>
    </row>
    <row r="77" spans="12:18" ht="14.5" hidden="1" outlineLevel="2">
      <c r="L77" s="116" t="s">
        <v>444</v>
      </c>
      <c r="O77" s="48" t="s">
        <v>195</v>
      </c>
      <c r="P77" s="34"/>
      <c r="Q77" s="35"/>
      <c r="R77" s="35"/>
    </row>
    <row r="78" spans="12:18" ht="14.5" hidden="1" outlineLevel="2">
      <c r="L78" s="116" t="s">
        <v>445</v>
      </c>
      <c r="O78" s="48" t="s">
        <v>196</v>
      </c>
      <c r="P78" s="34"/>
      <c r="Q78" s="35"/>
      <c r="R78" s="35"/>
    </row>
    <row r="79" spans="12:18" ht="14.5" hidden="1" outlineLevel="2">
      <c r="L79" s="116" t="s">
        <v>446</v>
      </c>
      <c r="O79" s="48" t="s">
        <v>197</v>
      </c>
      <c r="P79" s="34"/>
      <c r="Q79" s="35"/>
      <c r="R79" s="35"/>
    </row>
    <row r="80" spans="12:18" ht="14.5" hidden="1" outlineLevel="2">
      <c r="L80" s="116" t="s">
        <v>447</v>
      </c>
      <c r="O80" s="48" t="s">
        <v>198</v>
      </c>
      <c r="P80" s="34"/>
      <c r="Q80" s="35"/>
      <c r="R80" s="35"/>
    </row>
    <row r="81" spans="12:18" ht="14.5" hidden="1" outlineLevel="2">
      <c r="L81" s="116" t="s">
        <v>448</v>
      </c>
      <c r="O81" s="48" t="s">
        <v>199</v>
      </c>
      <c r="P81" s="34"/>
      <c r="Q81" s="35"/>
      <c r="R81" s="36"/>
    </row>
    <row r="82" spans="12:18" ht="14.5" hidden="1" outlineLevel="2">
      <c r="L82" s="116" t="s">
        <v>449</v>
      </c>
      <c r="O82" s="48" t="s">
        <v>200</v>
      </c>
      <c r="P82" s="34"/>
      <c r="Q82" s="35"/>
      <c r="R82" s="37"/>
    </row>
    <row r="83" spans="12:18" ht="14.5" hidden="1" outlineLevel="2">
      <c r="L83" s="116" t="s">
        <v>450</v>
      </c>
      <c r="O83" s="48" t="s">
        <v>201</v>
      </c>
      <c r="P83" s="34"/>
      <c r="Q83" s="35"/>
      <c r="R83" s="35"/>
    </row>
    <row r="84" spans="12:18" ht="14.5" hidden="1" outlineLevel="2">
      <c r="L84" s="116" t="s">
        <v>451</v>
      </c>
      <c r="O84" s="48" t="s">
        <v>202</v>
      </c>
      <c r="P84" s="34"/>
      <c r="Q84" s="35"/>
      <c r="R84" s="35"/>
    </row>
    <row r="85" spans="12:18" ht="14.5" hidden="1" outlineLevel="2">
      <c r="L85" s="116" t="s">
        <v>452</v>
      </c>
      <c r="O85" s="48" t="s">
        <v>203</v>
      </c>
      <c r="P85" s="34"/>
      <c r="Q85" s="35"/>
      <c r="R85" s="35"/>
    </row>
    <row r="86" spans="12:18" ht="14.5" hidden="1" outlineLevel="2">
      <c r="L86" s="116" t="s">
        <v>453</v>
      </c>
      <c r="O86" s="48" t="s">
        <v>204</v>
      </c>
      <c r="P86" s="34"/>
      <c r="Q86" s="35"/>
      <c r="R86" s="35"/>
    </row>
    <row r="87" spans="12:18" ht="14.5" hidden="1" outlineLevel="2">
      <c r="L87" s="116" t="s">
        <v>454</v>
      </c>
      <c r="O87" s="48" t="s">
        <v>205</v>
      </c>
      <c r="P87" s="34"/>
      <c r="Q87" s="35"/>
      <c r="R87" s="35"/>
    </row>
    <row r="88" spans="12:18" hidden="1" outlineLevel="2">
      <c r="L88" s="115"/>
      <c r="O88" s="48" t="s">
        <v>206</v>
      </c>
      <c r="P88" s="34"/>
      <c r="Q88" s="35"/>
      <c r="R88" s="35"/>
    </row>
    <row r="89" spans="12:18" hidden="1" outlineLevel="1">
      <c r="O89" s="48" t="s">
        <v>226</v>
      </c>
      <c r="P89" s="34"/>
      <c r="Q89" s="35"/>
      <c r="R89" s="35"/>
    </row>
    <row r="90" spans="12:18" hidden="1" outlineLevel="1">
      <c r="O90" s="48" t="s">
        <v>207</v>
      </c>
      <c r="P90" s="34"/>
      <c r="Q90" s="35"/>
      <c r="R90" s="35"/>
    </row>
    <row r="91" spans="12:18" hidden="1" outlineLevel="1">
      <c r="O91" s="48" t="s">
        <v>208</v>
      </c>
      <c r="P91" s="34"/>
      <c r="Q91" s="35"/>
      <c r="R91" s="35"/>
    </row>
    <row r="92" spans="12:18" hidden="1" outlineLevel="1">
      <c r="O92" s="48" t="s">
        <v>209</v>
      </c>
      <c r="P92" s="34"/>
      <c r="Q92" s="35"/>
      <c r="R92" s="35"/>
    </row>
    <row r="93" spans="12:18" collapsed="1"/>
  </sheetData>
  <sheetProtection algorithmName="SHA-512" hashValue="edYIwnZHPG/Vm5pMaqsjIGfSzcDGwymeZoTQo5fTZ9a+CuBtfIGk/g7LMfH8F1Y20SZnUUIn9E7o1RZIkER/yw==" saltValue="gdL5fXPyjpxnvQwt4VfnIg==" spinCount="100000" sheet="1" formatCells="0" selectLockedCells="1"/>
  <mergeCells count="81">
    <mergeCell ref="A34:B35"/>
    <mergeCell ref="C12:F12"/>
    <mergeCell ref="C13:F13"/>
    <mergeCell ref="H34:K34"/>
    <mergeCell ref="C35:E35"/>
    <mergeCell ref="J35:K35"/>
    <mergeCell ref="J33:K33"/>
    <mergeCell ref="A33:B33"/>
    <mergeCell ref="C33:F33"/>
    <mergeCell ref="I19:K19"/>
    <mergeCell ref="A29:B30"/>
    <mergeCell ref="D30:F30"/>
    <mergeCell ref="J26:K26"/>
    <mergeCell ref="J30:K30"/>
    <mergeCell ref="J29:K29"/>
    <mergeCell ref="A24:B25"/>
    <mergeCell ref="A32:D32"/>
    <mergeCell ref="E32:K32"/>
    <mergeCell ref="A15:A16"/>
    <mergeCell ref="F17:H17"/>
    <mergeCell ref="I17:K17"/>
    <mergeCell ref="D29:F29"/>
    <mergeCell ref="D23:F23"/>
    <mergeCell ref="G23:K23"/>
    <mergeCell ref="A26:B28"/>
    <mergeCell ref="D18:E18"/>
    <mergeCell ref="D19:E19"/>
    <mergeCell ref="I18:K18"/>
    <mergeCell ref="A22:B23"/>
    <mergeCell ref="A17:B19"/>
    <mergeCell ref="G29:G30"/>
    <mergeCell ref="H29:I29"/>
    <mergeCell ref="A6:B6"/>
    <mergeCell ref="A7:B8"/>
    <mergeCell ref="D8:F8"/>
    <mergeCell ref="G8:J8"/>
    <mergeCell ref="A14:B14"/>
    <mergeCell ref="A9:B10"/>
    <mergeCell ref="A11:B11"/>
    <mergeCell ref="A12:B12"/>
    <mergeCell ref="G9:G10"/>
    <mergeCell ref="H9:I9"/>
    <mergeCell ref="J9:K9"/>
    <mergeCell ref="H10:I10"/>
    <mergeCell ref="J10:K10"/>
    <mergeCell ref="F11:H11"/>
    <mergeCell ref="G7:K7"/>
    <mergeCell ref="J11:K11"/>
    <mergeCell ref="A2:K2"/>
    <mergeCell ref="C4:F4"/>
    <mergeCell ref="C5:F5"/>
    <mergeCell ref="A4:B4"/>
    <mergeCell ref="A5:B5"/>
    <mergeCell ref="H4:I4"/>
    <mergeCell ref="J4:K4"/>
    <mergeCell ref="H5:I5"/>
    <mergeCell ref="J5:K5"/>
    <mergeCell ref="C6:E6"/>
    <mergeCell ref="H28:K28"/>
    <mergeCell ref="D25:F25"/>
    <mergeCell ref="D26:F26"/>
    <mergeCell ref="G26:G27"/>
    <mergeCell ref="F18:G18"/>
    <mergeCell ref="F19:G19"/>
    <mergeCell ref="D17:E17"/>
    <mergeCell ref="H27:I27"/>
    <mergeCell ref="J27:K27"/>
    <mergeCell ref="H26:I26"/>
    <mergeCell ref="D27:F27"/>
    <mergeCell ref="C9:D9"/>
    <mergeCell ref="C10:D10"/>
    <mergeCell ref="A21:E21"/>
    <mergeCell ref="G12:H12"/>
    <mergeCell ref="H30:I30"/>
    <mergeCell ref="O23:S23"/>
    <mergeCell ref="D28:F28"/>
    <mergeCell ref="I12:K12"/>
    <mergeCell ref="I13:K13"/>
    <mergeCell ref="G22:K22"/>
    <mergeCell ref="G24:K24"/>
    <mergeCell ref="G25:K25"/>
  </mergeCells>
  <phoneticPr fontId="1"/>
  <conditionalFormatting sqref="C22 E22 G22 C23:F23">
    <cfRule type="expression" dxfId="589" priority="30">
      <formula>$F$7="東京都"</formula>
    </cfRule>
  </conditionalFormatting>
  <conditionalFormatting sqref="C24">
    <cfRule type="expression" dxfId="588" priority="24">
      <formula>$K$8="同一"</formula>
    </cfRule>
  </conditionalFormatting>
  <conditionalFormatting sqref="C10:F10 H10:K10">
    <cfRule type="expression" dxfId="587" priority="23">
      <formula>$F$6=2</formula>
    </cfRule>
  </conditionalFormatting>
  <conditionalFormatting sqref="C22:G22">
    <cfRule type="expression" dxfId="586" priority="138">
      <formula>$F$7=$L$41</formula>
    </cfRule>
  </conditionalFormatting>
  <conditionalFormatting sqref="C24:G24">
    <cfRule type="expression" dxfId="585" priority="5">
      <formula>$K$8="同一"</formula>
    </cfRule>
  </conditionalFormatting>
  <conditionalFormatting sqref="C15:K16">
    <cfRule type="expression" dxfId="584" priority="19">
      <formula>C15&lt;0</formula>
    </cfRule>
  </conditionalFormatting>
  <conditionalFormatting sqref="D22">
    <cfRule type="expression" dxfId="583" priority="26">
      <formula>$F$7="東京都"</formula>
    </cfRule>
  </conditionalFormatting>
  <conditionalFormatting sqref="D24">
    <cfRule type="expression" dxfId="582" priority="25">
      <formula>$K$8="同一"</formula>
    </cfRule>
  </conditionalFormatting>
  <conditionalFormatting sqref="D22:E22 D23:F23">
    <cfRule type="expression" dxfId="581" priority="136">
      <formula>$F$7=$L$41</formula>
    </cfRule>
  </conditionalFormatting>
  <conditionalFormatting sqref="D24:F25">
    <cfRule type="expression" dxfId="580" priority="6">
      <formula>$K$8="同一"</formula>
    </cfRule>
  </conditionalFormatting>
  <conditionalFormatting sqref="E24:G24 C25:F25">
    <cfRule type="expression" dxfId="579" priority="29">
      <formula>$K$8="同一"</formula>
    </cfRule>
  </conditionalFormatting>
  <conditionalFormatting sqref="E34:K34">
    <cfRule type="expression" dxfId="578" priority="135">
      <formula>NOT($D$34=$F$43)</formula>
    </cfRule>
  </conditionalFormatting>
  <conditionalFormatting sqref="F6">
    <cfRule type="expression" dxfId="577" priority="49">
      <formula>AND(C5&lt;&gt;"",F6="")</formula>
    </cfRule>
  </conditionalFormatting>
  <conditionalFormatting sqref="F11">
    <cfRule type="expression" dxfId="576" priority="22">
      <formula>AND($D$11&lt;&gt;"",$D$11&lt;&gt;"選択してください",$F$11="")</formula>
    </cfRule>
  </conditionalFormatting>
  <conditionalFormatting sqref="F22">
    <cfRule type="expression" dxfId="575" priority="133">
      <formula>$F$7=$L$41</formula>
    </cfRule>
    <cfRule type="expression" dxfId="574" priority="134">
      <formula>$F$7="東京都"</formula>
    </cfRule>
  </conditionalFormatting>
  <conditionalFormatting sqref="G35">
    <cfRule type="expression" dxfId="573" priority="3">
      <formula>$H$33="自社所有"</formula>
    </cfRule>
  </conditionalFormatting>
  <conditionalFormatting sqref="G22:K22">
    <cfRule type="expression" dxfId="572" priority="1">
      <formula>$F$7="東京都"</formula>
    </cfRule>
  </conditionalFormatting>
  <conditionalFormatting sqref="H35">
    <cfRule type="expression" dxfId="571" priority="2">
      <formula>$H$33="賃借"</formula>
    </cfRule>
  </conditionalFormatting>
  <conditionalFormatting sqref="H35:I39">
    <cfRule type="expression" dxfId="570" priority="9">
      <formula>$H$33="自社所有"</formula>
    </cfRule>
  </conditionalFormatting>
  <conditionalFormatting sqref="J10">
    <cfRule type="expression" dxfId="569" priority="50">
      <formula>$I$10&gt;$H$9</formula>
    </cfRule>
  </conditionalFormatting>
  <conditionalFormatting sqref="J11">
    <cfRule type="expression" dxfId="568" priority="20">
      <formula>$J$11&gt;2/3</formula>
    </cfRule>
    <cfRule type="expression" dxfId="567" priority="21">
      <formula>$J$11&gt;0.5</formula>
    </cfRule>
  </conditionalFormatting>
  <dataValidations xWindow="885" yWindow="452" count="41">
    <dataValidation imeMode="hiragana" allowBlank="1" showInputMessage="1" showErrorMessage="1" promptTitle="他の箇所に自動反映される項目です" prompt="　この項目に入力した内容は、シート表紙の「所在地」に反映されます。" sqref="H7:K7"/>
    <dataValidation imeMode="halfAlpha" allowBlank="1" showErrorMessage="1" prompt="　平成○年４月１日時点の申請形態を選択してください。" sqref="F9 I31:J31 G31 F14:K14 H28"/>
    <dataValidation imeMode="hiragana" allowBlank="1" showInputMessage="1" showErrorMessage="1" sqref="D27:F27 F18:F19 D30:F31 G22"/>
    <dataValidation imeMode="hiragana" allowBlank="1" errorTitle="入力エラー" error="指定の組織形態以外は入力できません。" promptTitle="組織形態を選択してください" prompt="　平成30年４月１日時点の申請者の組織形態を選択してください。" sqref="H26:H27 J29:J30 J26:J27 H29:H30"/>
    <dataValidation imeMode="fullKatakana" allowBlank="1" showInputMessage="1" showErrorMessage="1" sqref="D26:F26 C4:F4 D29:F29 H4:I4"/>
    <dataValidation imeMode="hiragana" allowBlank="1" showErrorMessage="1" prompt="　平成○年４月１日時点の申請形態を選択してください。" sqref="E7 C7 E22 C22 E24 C24 C34"/>
    <dataValidation imeMode="halfAlpha" allowBlank="1" showInputMessage="1" showErrorMessage="1" promptTitle="決算報告書の売上高を入力してください" prompt="　申請書と共に提出する直近の決算報告書記載の売上高を入力してください。" sqref="C14:D14"/>
    <dataValidation type="list" imeMode="hiragana" allowBlank="1" showInputMessage="1" showErrorMessage="1" errorTitle="入力エラー" error="指定の組織形態以外は入力できません。" promptTitle="申請事業者の組織形態を選択してください" prompt="令和７年８月１日時点の申請者の組織形態を選択してください。" sqref="F6">
      <formula1>"選択してください,1,2,3"</formula1>
    </dataValidation>
    <dataValidation type="list" imeMode="hiragana" allowBlank="1" showInputMessage="1" showErrorMessage="1" errorTitle="入力エラー" error="指定業種以外は入力できません。" promptTitle="業種を選択してください" prompt="　中小企業基本法上の類型より該当業種を選択してください。" sqref="D11">
      <formula1>$N$36:$R$36</formula1>
    </dataValidation>
    <dataValidation type="list" imeMode="hiragana" allowBlank="1" showInputMessage="1" showErrorMessage="1" errorTitle="入力エラー" error="指定分類以外は入力できません。" promptTitle="中分類を選択してください" prompt="　左の業種区分における中小企業基本法上の類型より該当中分類を選択してください。" sqref="F11">
      <formula1>INDIRECT($D$11)</formula1>
    </dataValidation>
    <dataValidation imeMode="halfAlpha" allowBlank="1" showInputMessage="1" showErrorMessage="1" sqref="E14"/>
    <dataValidation imeMode="hiragana" allowBlank="1" showErrorMessage="1" promptTitle="他の箇所に自動反映される項目です" prompt="　この項目に入力した内容は、シート表紙の「所在地」に反映されます。" sqref="G24"/>
    <dataValidation type="list" allowBlank="1" showInputMessage="1" showErrorMessage="1" promptTitle="本店が申請事業の「連絡先所在地」となるかどうか" prompt="申請事業の「連絡先所在地」が本店以外の場合は、_x000a_「連絡先所在地」欄もご記入ください。" sqref="K8">
      <formula1>"同一,別途あり"</formula1>
    </dataValidation>
    <dataValidation imeMode="disabled" allowBlank="1" showInputMessage="1" showErrorMessage="1" sqref="G33"/>
    <dataValidation type="list" allowBlank="1" showInputMessage="1" showErrorMessage="1" promptTitle="事業の実施場所所在地の都県を選択してください" prompt="　首都圏（関東地方１都６県＋山梨県）であれば申請可能です。" sqref="G34">
      <formula1>$K$42:$K$50</formula1>
    </dataValidation>
    <dataValidation type="list" allowBlank="1" showInputMessage="1" showErrorMessage="1" promptTitle="自社所有か賃貸か選択してください" prompt="_x000a_法人で申請され、かつ、社長個人の名義で所有している場合は_x000a__x000a_賃貸の扱いとなりますのでご注意ください" sqref="H33">
      <formula1>"選択してください,自社所有,賃借"</formula1>
    </dataValidation>
    <dataValidation imeMode="halfAlpha" allowBlank="1" showInputMessage="1" showErrorMessage="1" promptTitle="決算書報告書　「貸借対照表」　に記載されている、以下を記載" prompt="_x000a_「資産の部」➤「流動資産」のうち、_x000a_　・現金・預金_x000a_　・受取手形_x000a_　・売掛金_x000a__x000a_の総額を記載してください" sqref="G15:G16"/>
    <dataValidation imeMode="halfAlpha" allowBlank="1" showInputMessage="1" showErrorMessage="1" promptTitle="決算書報告書　「貸借対照表」　に記載されている、以下を記載" prompt="_x000a_「資産の部」のうち、_x000a_　・流動資産_x000a__x000a_の総額を記載してください" sqref="F15:F16"/>
    <dataValidation imeMode="halfAlpha" allowBlank="1" showInputMessage="1" showErrorMessage="1" promptTitle="決算書報告書　「貸借対照表」　に記載されている、以下を記載" prompt="_x000a_「資産の部」のうち、_x000a_・固定資産　_x000a__x000a_の総額を記載してください" sqref="H15:H16"/>
    <dataValidation imeMode="halfAlpha" allowBlank="1" showInputMessage="1" showErrorMessage="1" promptTitle="決算書報告書　「貸借対照表」　に記載されている、以下を記載" prompt="_x000a_「負債の部」のうち、_x000a_・流動負債_x000a__x000a_の総額を記載してください" sqref="I15:I16"/>
    <dataValidation imeMode="halfAlpha" allowBlank="1" showInputMessage="1" showErrorMessage="1" promptTitle="決算書報告書　「貸借対照表」　に記載されている、以下を記載" prompt="_x000a_「負債の部」のうち、_x000a_　・固定負債_x000a__x000a_の総額を記載してください" sqref="J15:J16"/>
    <dataValidation imeMode="halfAlpha" allowBlank="1" showInputMessage="1" showErrorMessage="1" promptTitle="決算書報告書　「貸借対照表」　に記載されている、以下を記載" prompt="_x000a_「純資産の部」の_x000a_　・純資産_x000a__x000a_の総額を記載してください" sqref="K15:K16"/>
    <dataValidation allowBlank="1" showInputMessage="1" showErrorMessage="1" promptTitle="西暦で入力ください　" prompt="_x000a_例　2010.4.1_x000a_　　 1990/10/01" sqref="I6 K6"/>
    <dataValidation imeMode="halfAlpha" allowBlank="1" showInputMessage="1" showErrorMessage="1" promptTitle="決算書報告書　「損益計算書」　に記載されている、以下を記載" prompt="_x000a_　・経常利益 (損失)_x000a_を入力してください_x000a__x000a_損失の場合は、マイナス「－」　を付けたうえで記入してください" sqref="E15:E16"/>
    <dataValidation allowBlank="1" showInputMessage="1" showErrorMessage="1" promptTitle="決算書報告書　損益計算書　に記載されている、以下を記載" prompt="_x000a_　・営業利益（損失）　_x000a_を入力してください_x000a__x000a_損失の場合は、マイナス「－」　を付けたうえで記入してください" sqref="D15:D16"/>
    <dataValidation imeMode="halfAlpha" allowBlank="1" showInputMessage="1" showErrorMessage="1" promptTitle="決算書報告書　損益計算書　に記載されている、以下を記載" prompt="　・売上高_x000a__x000a_を記載してください。" sqref="C15:C16"/>
    <dataValidation type="list" allowBlank="1" showInputMessage="1" showErrorMessage="1" sqref="F35:F39">
      <formula1>$E$42:$E$43</formula1>
    </dataValidation>
    <dataValidation type="list" allowBlank="1" showInputMessage="1" showErrorMessage="1" promptTitle="事業の実施場所所在地の都県を選択してください" prompt="　首都圏（関東地方１都６県＋山梨県）であれば申請可能です。_x000a__x000a_東京都、茨城県、栃木県、群馬県、埼玉県、千葉県、神奈川県、山梨県" sqref="D34">
      <formula1>$F$42:$F$43</formula1>
    </dataValidation>
    <dataValidation type="list" imeMode="hiragana" allowBlank="1" showErrorMessage="1" promptTitle="他の箇所に自動反映される項目です" prompt="　この項目に入力した内容は、シート表紙の「所在地」に反映されます。" sqref="F24">
      <formula1>$L$40:$L$87</formula1>
    </dataValidation>
    <dataValidation allowBlank="1" showInputMessage="1" showErrorMessage="1" promptTitle="数字のみ記載してください" prompt="_x000a_単位は自動で反映されます。_x000a__x000a_「監査役」の人数が漏れて不備となるケースがあるため注意してください。" sqref="C10:D10"/>
    <dataValidation imeMode="halfAlpha" allowBlank="1" showInputMessage="1" showErrorMessage="1" promptTitle="数字のみ記載してください" prompt="_x000a_単位は自動で反映されます。" sqref="E10:F10"/>
    <dataValidation imeMode="halfAlpha" allowBlank="1" showInputMessage="1" showErrorMessage="1" promptTitle="数字のみ（単位：千円）を記載してください" prompt="_x000a_単位は自動で反映されます" sqref="H10:K10"/>
    <dataValidation imeMode="halfAlpha" allowBlank="1" showInputMessage="1" showErrorMessage="1" promptTitle="7桁の郵便番号を続けて入力してください" prompt="_x000a_例　：000-0000　の場合_x000a_↓_x000a_記入：0000000" sqref="D7 D22 D24 F34"/>
    <dataValidation type="textLength" operator="lessThanOrEqual" allowBlank="1" showErrorMessage="1" promptTitle="25字以内で記入してください" prompt="_x000a_字数制限があるため各法人は以下を参考に略称をご使用ください_x000a_株式会社：（株）　／　合同会社：（合）_x000a_有限会社：（有）　／　独立行政法人：（独）_x000a_特定非営利活動法人：（特非）又はNPO_x000a_一般財団法人：（一財）　／　公益社団法人：（公社）" sqref="D19:E19">
      <formula1>25</formula1>
    </dataValidation>
    <dataValidation type="textLength" operator="lessThanOrEqual" allowBlank="1" showInputMessage="1" showErrorMessage="1" promptTitle="34字以内で記入してください" prompt="_x000a_売上の主要な製品を記載してください" sqref="I18:K19">
      <formula1>34</formula1>
    </dataValidation>
    <dataValidation allowBlank="1" showInputMessage="1" showErrorMessage="1" promptTitle="ハイフン：「－」　も含めて記入してください" prompt="_x000a_＊＊＊－＊＊＊＊ー＊＊＊＊_x000a_" sqref="D8:F8 D28:F28 D25:F25 D23:F23 J33:K33"/>
    <dataValidation allowBlank="1" showInputMessage="1" showErrorMessage="1" promptTitle="建物名、号室も含め、正確に記入してください" prompt="＊＊ビル　＊階　＊＊＊号室" sqref="H34:K34"/>
    <dataValidation allowBlank="1" showInputMessage="1" showErrorMessage="1" promptTitle="使用形態が　「賃借」　の場合　に記入してください" prompt="_x000a_半角英数字で、_x000a__x000a_20**/**/**の形式で記載ください_x000a_" sqref="H35"/>
    <dataValidation type="textLength" operator="lessThanOrEqual" allowBlank="1" showInputMessage="1" showErrorMessage="1" promptTitle="「直近の賃借契約終了日」が「事業終了日より前」に到来する場合" prompt="シート35　「５　事業終了予定日」　_x000a__x000a_より以前に、契約の満了日が到来する場合、_x000a__x000a_「事業の実施場所」の確保方針を記載ください_x000a__x000a_25字以内で簡潔にお願いします。_x000a__x000a_例：現本社（今年度中に拡張予定）" sqref="J35:K35">
      <formula1>25</formula1>
    </dataValidation>
    <dataValidation allowBlank="1" showInputMessage="1" showErrorMessage="1" promptTitle="本シートからは入力できません" prompt="他のページの内容が自動反映されるため入力不要" sqref="C5:K5 F7:G7"/>
    <dataValidation type="textLength" operator="lessThanOrEqual" allowBlank="1" showErrorMessage="1" promptTitle="25字以内で記入してください" prompt="_x000a_字数制限があるため各法人は以下を参考に略称をご使用ください_x000a_株式会社：（株）　／　合同会社：（合）_x000a_有限会社：（有）　／　独立行政法人：（独）_x000a_特定非営利活動法人：（特非）又はNPO_x000a_一般財団法人：（一財）　／　公益社団法人：（公社）_x000a__x000a_" sqref="D18:E18">
      <formula1>25</formula1>
    </dataValidation>
  </dataValidations>
  <printOptions horizontalCentered="1"/>
  <pageMargins left="0.59055118110236227" right="0.59055118110236227" top="0.39370078740157483" bottom="0.78740157480314965" header="0.19685039370078741" footer="0.19685039370078741"/>
  <pageSetup paperSize="9" scale="94" orientation="portrait" r:id="rId1"/>
  <headerFooter alignWithMargins="0">
    <oddFooter>&amp;C&amp;"+,太字"&amp;A</oddFooter>
  </headerFooter>
  <legacy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expression" priority="12" id="{2AB4C207-6734-4656-BCC8-7472E5C5BB6B}">
            <xm:f>$H$35&lt;'35'!$E$30</xm:f>
            <x14:dxf>
              <font>
                <color theme="1"/>
              </font>
              <fill>
                <patternFill>
                  <bgColor theme="0" tint="-0.24994659260841701"/>
                </patternFill>
              </fill>
              <border>
                <right style="thin">
                  <color auto="1"/>
                </right>
              </border>
            </x14:dxf>
          </x14:cfRule>
          <xm:sqref>I35:I39</xm:sqref>
        </x14:conditionalFormatting>
        <x14:conditionalFormatting xmlns:xm="http://schemas.microsoft.com/office/excel/2006/main">
          <x14:cfRule type="expression" priority="11" id="{09FCDD30-24AC-4DC2-A535-3486CF89EDD8}">
            <xm:f>$H$35&lt;'35'!$E$30</xm:f>
            <x14:dxf>
              <fill>
                <patternFill patternType="none">
                  <bgColor auto="1"/>
                </patternFill>
              </fill>
            </x14:dxf>
          </x14:cfRule>
          <xm:sqref>J35:K39</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8"/>
    <pageSetUpPr fitToPage="1"/>
  </sheetPr>
  <dimension ref="A1:Q25"/>
  <sheetViews>
    <sheetView showGridLines="0" view="pageBreakPreview" zoomScale="80" zoomScaleNormal="100" zoomScaleSheetLayoutView="80" workbookViewId="0">
      <selection activeCell="B7" sqref="B7"/>
    </sheetView>
  </sheetViews>
  <sheetFormatPr defaultColWidth="2.08984375" defaultRowHeight="12"/>
  <cols>
    <col min="1" max="1" width="5.1796875" style="3" customWidth="1"/>
    <col min="2" max="2" width="28.08984375" style="3" customWidth="1"/>
    <col min="3" max="3" width="4.6328125" style="3" customWidth="1"/>
    <col min="4" max="5" width="5" style="3" customWidth="1"/>
    <col min="6" max="8" width="9.36328125" style="3" customWidth="1"/>
    <col min="9" max="9" width="16.7265625" style="3" customWidth="1"/>
    <col min="10" max="10" width="3.90625" style="3" customWidth="1"/>
    <col min="11" max="11" width="2.08984375" style="106" customWidth="1"/>
    <col min="12" max="12" width="2.08984375" style="106" hidden="1" customWidth="1"/>
    <col min="13" max="13" width="20.26953125" style="106" customWidth="1"/>
    <col min="14" max="14" width="3.7265625" style="106" customWidth="1"/>
    <col min="15" max="15" width="2.08984375" style="106" customWidth="1"/>
    <col min="16" max="23" width="10.6328125" style="106" customWidth="1"/>
    <col min="24" max="218" width="2.08984375" style="106" customWidth="1"/>
    <col min="219" max="16384" width="2.08984375" style="106"/>
  </cols>
  <sheetData>
    <row r="1" spans="1:17" ht="30" customHeight="1">
      <c r="A1" s="1994" t="s">
        <v>768</v>
      </c>
      <c r="B1" s="1994"/>
      <c r="C1" s="1994"/>
      <c r="D1" s="1994"/>
      <c r="E1" s="1994"/>
      <c r="F1" s="1994"/>
      <c r="G1" s="1994"/>
      <c r="H1" s="1994"/>
      <c r="I1" s="1994"/>
      <c r="J1" s="1994"/>
    </row>
    <row r="2" spans="1:17" ht="15" customHeight="1">
      <c r="A2" s="31" t="s">
        <v>104</v>
      </c>
      <c r="B2" s="1966" t="s">
        <v>995</v>
      </c>
      <c r="C2" s="1966"/>
      <c r="D2" s="1966"/>
      <c r="E2" s="1966"/>
      <c r="F2" s="1966"/>
      <c r="G2" s="1966"/>
      <c r="H2" s="1966"/>
      <c r="I2" s="1966"/>
      <c r="J2" s="219"/>
      <c r="K2" s="102"/>
      <c r="L2" s="102"/>
      <c r="M2" s="102"/>
      <c r="N2" s="102"/>
    </row>
    <row r="3" spans="1:17" ht="15" customHeight="1">
      <c r="A3" s="31" t="s">
        <v>104</v>
      </c>
      <c r="B3" s="1966" t="s">
        <v>996</v>
      </c>
      <c r="C3" s="1966"/>
      <c r="D3" s="1966"/>
      <c r="E3" s="1966"/>
      <c r="F3" s="1966"/>
      <c r="G3" s="1966"/>
      <c r="H3" s="1966"/>
      <c r="I3" s="1966"/>
      <c r="J3" s="219"/>
      <c r="K3" s="102"/>
      <c r="L3" s="102"/>
      <c r="M3" s="102"/>
      <c r="N3" s="102"/>
    </row>
    <row r="4" spans="1:17" ht="15" customHeight="1">
      <c r="A4" s="31" t="s">
        <v>103</v>
      </c>
      <c r="B4" s="1967" t="s">
        <v>997</v>
      </c>
      <c r="C4" s="1966"/>
      <c r="D4" s="1966"/>
      <c r="E4" s="1966"/>
      <c r="F4" s="1966"/>
      <c r="G4" s="1966"/>
      <c r="H4" s="1966"/>
      <c r="I4" s="1966"/>
      <c r="J4" s="219"/>
      <c r="K4" s="102"/>
      <c r="L4" s="102"/>
      <c r="M4" s="102"/>
      <c r="N4" s="102"/>
    </row>
    <row r="5" spans="1:17" ht="15" customHeight="1">
      <c r="A5" s="6"/>
      <c r="B5" s="6"/>
      <c r="C5" s="6"/>
      <c r="D5" s="6"/>
      <c r="E5" s="6"/>
      <c r="F5" s="6"/>
      <c r="G5" s="6"/>
      <c r="H5" s="6"/>
      <c r="I5" s="30" t="s">
        <v>20</v>
      </c>
      <c r="J5" s="30"/>
    </row>
    <row r="6" spans="1:17" ht="87" customHeight="1">
      <c r="A6" s="618" t="s">
        <v>21</v>
      </c>
      <c r="B6" s="628" t="s">
        <v>773</v>
      </c>
      <c r="C6" s="619" t="s">
        <v>37</v>
      </c>
      <c r="D6" s="620" t="s">
        <v>760</v>
      </c>
      <c r="E6" s="621" t="s">
        <v>761</v>
      </c>
      <c r="F6" s="618" t="s">
        <v>762</v>
      </c>
      <c r="G6" s="618" t="s">
        <v>770</v>
      </c>
      <c r="H6" s="618" t="s">
        <v>771</v>
      </c>
      <c r="I6" s="622" t="s">
        <v>772</v>
      </c>
      <c r="J6" s="629" t="s">
        <v>752</v>
      </c>
      <c r="K6" s="1043" t="s">
        <v>11</v>
      </c>
      <c r="L6" s="106" t="s">
        <v>363</v>
      </c>
    </row>
    <row r="7" spans="1:17" ht="30.75" customHeight="1">
      <c r="A7" s="1172">
        <f>ROW()-ROW(専門家指導費[[#Headers],[費用
番号]])</f>
        <v>1</v>
      </c>
      <c r="B7" s="229"/>
      <c r="C7" s="343"/>
      <c r="D7" s="350"/>
      <c r="E7" s="344"/>
      <c r="F7" s="351"/>
      <c r="G7" s="1174">
        <f>ROUNDDOWN(専門家指導費[[#This Row],[助成対象
経費(税抜)
【 A × B 】]]*1.1,0)</f>
        <v>0</v>
      </c>
      <c r="H7" s="1174">
        <f>専門家指導費[[#This Row],[数
量
【A】]]*専門家指導費[[#This Row],[単価(税抜)
【B】]]</f>
        <v>0</v>
      </c>
      <c r="I7" s="229"/>
      <c r="J7" s="1175" t="str">
        <f t="shared" ref="J7:J16" si="0">IF(H7&gt;=1000000,"必要","―")</f>
        <v>―</v>
      </c>
      <c r="K7" s="1151" t="str">
        <f>IF(OR(AND(専門家指導費[[#This Row],[本助成事業の開発に直接寄与する
技術指導の 内容]]="",専門家指導費[[#This Row],[実施予定期]]="",専門家指導費[[#This Row],[数
量
【A】]]="",専門家指導費[[#This Row],[単
位
]]="",専門家指導費[[#This Row],[単価(税抜)
【B】]]="",専門家指導費[[#This Row],[指導者名称]]=""),
          AND(専門家指導費[[#This Row],[本助成事業の開発に直接寄与する
技術指導の 内容]]&lt;&gt;"",専門家指導費[[#This Row],[実施予定期]]&lt;&gt;"",専門家指導費[[#This Row],[数
量
【A】]]&lt;&gt;"",専門家指導費[[#This Row],[単
位
]]&lt;&gt;"",専門家指導費[[#This Row],[単価(税抜)
【B】]]&lt;&gt;"",専門家指導費[[#This Row],[指導者名称]]&lt;&gt;"")),
    "",
    "←全ての項目を入力してください。")</f>
        <v/>
      </c>
    </row>
    <row r="8" spans="1:17" ht="30.75" customHeight="1">
      <c r="A8" s="1172">
        <f>ROW()-ROW(専門家指導費[[#Headers],[費用
番号]])</f>
        <v>2</v>
      </c>
      <c r="B8" s="229"/>
      <c r="C8" s="343"/>
      <c r="D8" s="350"/>
      <c r="E8" s="344"/>
      <c r="F8" s="351"/>
      <c r="G8" s="1174">
        <f>ROUNDDOWN(専門家指導費[[#This Row],[助成対象
経費(税抜)
【 A × B 】]]*1.1,0)</f>
        <v>0</v>
      </c>
      <c r="H8" s="1174">
        <f>専門家指導費[[#This Row],[数
量
【A】]]*専門家指導費[[#This Row],[単価(税抜)
【B】]]</f>
        <v>0</v>
      </c>
      <c r="I8" s="229"/>
      <c r="J8" s="1175" t="str">
        <f t="shared" si="0"/>
        <v>―</v>
      </c>
      <c r="K8" s="1151" t="str">
        <f>IF(OR(AND(専門家指導費[[#This Row],[本助成事業の開発に直接寄与する
技術指導の 内容]]="",専門家指導費[[#This Row],[実施予定期]]="",専門家指導費[[#This Row],[数
量
【A】]]="",専門家指導費[[#This Row],[単
位
]]="",専門家指導費[[#This Row],[単価(税抜)
【B】]]="",専門家指導費[[#This Row],[指導者名称]]=""),
          AND(専門家指導費[[#This Row],[本助成事業の開発に直接寄与する
技術指導の 内容]]&lt;&gt;"",専門家指導費[[#This Row],[実施予定期]]&lt;&gt;"",専門家指導費[[#This Row],[数
量
【A】]]&lt;&gt;"",専門家指導費[[#This Row],[単
位
]]&lt;&gt;"",専門家指導費[[#This Row],[単価(税抜)
【B】]]&lt;&gt;"",専門家指導費[[#This Row],[指導者名称]]&lt;&gt;"")),
    "",
    "←全ての項目を入力してください。")</f>
        <v/>
      </c>
      <c r="P8" s="1147"/>
      <c r="Q8" s="1147"/>
    </row>
    <row r="9" spans="1:17" ht="30.75" customHeight="1">
      <c r="A9" s="1172">
        <f>ROW()-ROW(専門家指導費[[#Headers],[費用
番号]])</f>
        <v>3</v>
      </c>
      <c r="B9" s="229"/>
      <c r="C9" s="343"/>
      <c r="D9" s="350"/>
      <c r="E9" s="344"/>
      <c r="F9" s="351"/>
      <c r="G9" s="1174">
        <f>ROUNDDOWN(専門家指導費[[#This Row],[助成対象
経費(税抜)
【 A × B 】]]*1.1,0)</f>
        <v>0</v>
      </c>
      <c r="H9" s="1174">
        <f>専門家指導費[[#This Row],[数
量
【A】]]*専門家指導費[[#This Row],[単価(税抜)
【B】]]</f>
        <v>0</v>
      </c>
      <c r="I9" s="229"/>
      <c r="J9" s="1175" t="str">
        <f t="shared" si="0"/>
        <v>―</v>
      </c>
      <c r="K9" s="1151" t="str">
        <f>IF(OR(AND(専門家指導費[[#This Row],[本助成事業の開発に直接寄与する
技術指導の 内容]]="",専門家指導費[[#This Row],[実施予定期]]="",専門家指導費[[#This Row],[数
量
【A】]]="",専門家指導費[[#This Row],[単
位
]]="",専門家指導費[[#This Row],[単価(税抜)
【B】]]="",専門家指導費[[#This Row],[指導者名称]]=""),
          AND(専門家指導費[[#This Row],[本助成事業の開発に直接寄与する
技術指導の 内容]]&lt;&gt;"",専門家指導費[[#This Row],[実施予定期]]&lt;&gt;"",専門家指導費[[#This Row],[数
量
【A】]]&lt;&gt;"",専門家指導費[[#This Row],[単
位
]]&lt;&gt;"",専門家指導費[[#This Row],[単価(税抜)
【B】]]&lt;&gt;"",専門家指導費[[#This Row],[指導者名称]]&lt;&gt;"")),
    "",
    "←全ての項目を入力してください。")</f>
        <v/>
      </c>
      <c r="P9" s="1147"/>
      <c r="Q9" s="1147"/>
    </row>
    <row r="10" spans="1:17" ht="30.75" customHeight="1">
      <c r="A10" s="1172">
        <f>ROW()-ROW(専門家指導費[[#Headers],[費用
番号]])</f>
        <v>4</v>
      </c>
      <c r="B10" s="229"/>
      <c r="C10" s="343"/>
      <c r="D10" s="350"/>
      <c r="E10" s="344"/>
      <c r="F10" s="351"/>
      <c r="G10" s="1174">
        <f>ROUNDDOWN(専門家指導費[[#This Row],[助成対象
経費(税抜)
【 A × B 】]]*1.1,0)</f>
        <v>0</v>
      </c>
      <c r="H10" s="1174">
        <f>専門家指導費[[#This Row],[数
量
【A】]]*専門家指導費[[#This Row],[単価(税抜)
【B】]]</f>
        <v>0</v>
      </c>
      <c r="I10" s="229"/>
      <c r="J10" s="1175" t="str">
        <f t="shared" si="0"/>
        <v>―</v>
      </c>
      <c r="K10" s="1151" t="str">
        <f>IF(OR(AND(専門家指導費[[#This Row],[本助成事業の開発に直接寄与する
技術指導の 内容]]="",専門家指導費[[#This Row],[実施予定期]]="",専門家指導費[[#This Row],[数
量
【A】]]="",専門家指導費[[#This Row],[単
位
]]="",専門家指導費[[#This Row],[単価(税抜)
【B】]]="",専門家指導費[[#This Row],[指導者名称]]=""),
          AND(専門家指導費[[#This Row],[本助成事業の開発に直接寄与する
技術指導の 内容]]&lt;&gt;"",専門家指導費[[#This Row],[実施予定期]]&lt;&gt;"",専門家指導費[[#This Row],[数
量
【A】]]&lt;&gt;"",専門家指導費[[#This Row],[単
位
]]&lt;&gt;"",専門家指導費[[#This Row],[単価(税抜)
【B】]]&lt;&gt;"",専門家指導費[[#This Row],[指導者名称]]&lt;&gt;"")),
    "",
    "←全ての項目を入力してください。")</f>
        <v/>
      </c>
      <c r="L10" s="1148">
        <v>1</v>
      </c>
      <c r="P10" s="1147"/>
      <c r="Q10" s="1147"/>
    </row>
    <row r="11" spans="1:17" ht="30.75" customHeight="1">
      <c r="A11" s="1172">
        <f>ROW()-ROW(専門家指導費[[#Headers],[費用
番号]])</f>
        <v>5</v>
      </c>
      <c r="B11" s="229"/>
      <c r="C11" s="343"/>
      <c r="D11" s="350"/>
      <c r="E11" s="344"/>
      <c r="F11" s="351"/>
      <c r="G11" s="1174">
        <f>ROUNDDOWN(専門家指導費[[#This Row],[助成対象
経費(税抜)
【 A × B 】]]*1.1,0)</f>
        <v>0</v>
      </c>
      <c r="H11" s="1174">
        <f>専門家指導費[[#This Row],[数
量
【A】]]*専門家指導費[[#This Row],[単価(税抜)
【B】]]</f>
        <v>0</v>
      </c>
      <c r="I11" s="229"/>
      <c r="J11" s="1175" t="str">
        <f t="shared" si="0"/>
        <v>―</v>
      </c>
      <c r="K11" s="1151" t="str">
        <f>IF(OR(AND(専門家指導費[[#This Row],[本助成事業の開発に直接寄与する
技術指導の 内容]]="",専門家指導費[[#This Row],[実施予定期]]="",専門家指導費[[#This Row],[数
量
【A】]]="",専門家指導費[[#This Row],[単
位
]]="",専門家指導費[[#This Row],[単価(税抜)
【B】]]="",専門家指導費[[#This Row],[指導者名称]]=""),
          AND(専門家指導費[[#This Row],[本助成事業の開発に直接寄与する
技術指導の 内容]]&lt;&gt;"",専門家指導費[[#This Row],[実施予定期]]&lt;&gt;"",専門家指導費[[#This Row],[数
量
【A】]]&lt;&gt;"",専門家指導費[[#This Row],[単
位
]]&lt;&gt;"",専門家指導費[[#This Row],[単価(税抜)
【B】]]&lt;&gt;"",専門家指導費[[#This Row],[指導者名称]]&lt;&gt;"")),
    "",
    "←全ての項目を入力してください。")</f>
        <v/>
      </c>
      <c r="L11" s="1148">
        <f>IF('46'!$A$5&gt;=2,2,"-")</f>
        <v>2</v>
      </c>
      <c r="P11" s="1147"/>
      <c r="Q11" s="1147"/>
    </row>
    <row r="12" spans="1:17" ht="30.75" customHeight="1">
      <c r="A12" s="1172">
        <f>ROW()-ROW(専門家指導費[[#Headers],[費用
番号]])</f>
        <v>6</v>
      </c>
      <c r="B12" s="229"/>
      <c r="C12" s="343"/>
      <c r="D12" s="350"/>
      <c r="E12" s="344"/>
      <c r="F12" s="351"/>
      <c r="G12" s="1174">
        <f>ROUNDDOWN(専門家指導費[[#This Row],[助成対象
経費(税抜)
【 A × B 】]]*1.1,0)</f>
        <v>0</v>
      </c>
      <c r="H12" s="1174">
        <f>専門家指導費[[#This Row],[数
量
【A】]]*専門家指導費[[#This Row],[単価(税抜)
【B】]]</f>
        <v>0</v>
      </c>
      <c r="I12" s="229"/>
      <c r="J12" s="1175" t="str">
        <f t="shared" si="0"/>
        <v>―</v>
      </c>
      <c r="K12" s="1151" t="str">
        <f>IF(OR(AND(専門家指導費[[#This Row],[本助成事業の開発に直接寄与する
技術指導の 内容]]="",専門家指導費[[#This Row],[実施予定期]]="",専門家指導費[[#This Row],[数
量
【A】]]="",専門家指導費[[#This Row],[単
位
]]="",専門家指導費[[#This Row],[単価(税抜)
【B】]]="",専門家指導費[[#This Row],[指導者名称]]=""),
          AND(専門家指導費[[#This Row],[本助成事業の開発に直接寄与する
技術指導の 内容]]&lt;&gt;"",専門家指導費[[#This Row],[実施予定期]]&lt;&gt;"",専門家指導費[[#This Row],[数
量
【A】]]&lt;&gt;"",専門家指導費[[#This Row],[単
位
]]&lt;&gt;"",専門家指導費[[#This Row],[単価(税抜)
【B】]]&lt;&gt;"",専門家指導費[[#This Row],[指導者名称]]&lt;&gt;"")),
    "",
    "←全ての項目を入力してください。")</f>
        <v/>
      </c>
      <c r="L12" s="1148">
        <f>IF('46'!$A$5=3,3,"-")</f>
        <v>3</v>
      </c>
      <c r="P12" s="1147"/>
      <c r="Q12" s="1147"/>
    </row>
    <row r="13" spans="1:17" ht="30.75" customHeight="1">
      <c r="A13" s="1172">
        <f>ROW()-ROW(専門家指導費[[#Headers],[費用
番号]])</f>
        <v>7</v>
      </c>
      <c r="B13" s="229"/>
      <c r="C13" s="343"/>
      <c r="D13" s="350"/>
      <c r="E13" s="344"/>
      <c r="F13" s="351"/>
      <c r="G13" s="1174">
        <f>ROUNDDOWN(専門家指導費[[#This Row],[助成対象
経費(税抜)
【 A × B 】]]*1.1,0)</f>
        <v>0</v>
      </c>
      <c r="H13" s="1174">
        <f>専門家指導費[[#This Row],[数
量
【A】]]*専門家指導費[[#This Row],[単価(税抜)
【B】]]</f>
        <v>0</v>
      </c>
      <c r="I13" s="229"/>
      <c r="J13" s="1175" t="str">
        <f t="shared" si="0"/>
        <v>―</v>
      </c>
      <c r="K13" s="1151" t="str">
        <f>IF(OR(AND(専門家指導費[[#This Row],[本助成事業の開発に直接寄与する
技術指導の 内容]]="",専門家指導費[[#This Row],[実施予定期]]="",専門家指導費[[#This Row],[数
量
【A】]]="",専門家指導費[[#This Row],[単
位
]]="",専門家指導費[[#This Row],[単価(税抜)
【B】]]="",専門家指導費[[#This Row],[指導者名称]]=""),
          AND(専門家指導費[[#This Row],[本助成事業の開発に直接寄与する
技術指導の 内容]]&lt;&gt;"",専門家指導費[[#This Row],[実施予定期]]&lt;&gt;"",専門家指導費[[#This Row],[数
量
【A】]]&lt;&gt;"",専門家指導費[[#This Row],[単
位
]]&lt;&gt;"",専門家指導費[[#This Row],[単価(税抜)
【B】]]&lt;&gt;"",専門家指導費[[#This Row],[指導者名称]]&lt;&gt;"")),
    "",
    "←全ての項目を入力してください。")</f>
        <v/>
      </c>
      <c r="P13" s="1147"/>
      <c r="Q13" s="1147"/>
    </row>
    <row r="14" spans="1:17" ht="30.75" customHeight="1">
      <c r="A14" s="1172">
        <f>ROW()-ROW(専門家指導費[[#Headers],[費用
番号]])</f>
        <v>8</v>
      </c>
      <c r="B14" s="229"/>
      <c r="C14" s="343"/>
      <c r="D14" s="350"/>
      <c r="E14" s="344"/>
      <c r="F14" s="351"/>
      <c r="G14" s="1174">
        <f>ROUNDDOWN(専門家指導費[[#This Row],[助成対象
経費(税抜)
【 A × B 】]]*1.1,0)</f>
        <v>0</v>
      </c>
      <c r="H14" s="1174">
        <f>専門家指導費[[#This Row],[数
量
【A】]]*専門家指導費[[#This Row],[単価(税抜)
【B】]]</f>
        <v>0</v>
      </c>
      <c r="I14" s="229"/>
      <c r="J14" s="1175" t="str">
        <f t="shared" si="0"/>
        <v>―</v>
      </c>
      <c r="K14" s="1151" t="str">
        <f>IF(OR(AND(専門家指導費[[#This Row],[本助成事業の開発に直接寄与する
技術指導の 内容]]="",専門家指導費[[#This Row],[実施予定期]]="",専門家指導費[[#This Row],[数
量
【A】]]="",専門家指導費[[#This Row],[単
位
]]="",専門家指導費[[#This Row],[単価(税抜)
【B】]]="",専門家指導費[[#This Row],[指導者名称]]=""),
          AND(専門家指導費[[#This Row],[本助成事業の開発に直接寄与する
技術指導の 内容]]&lt;&gt;"",専門家指導費[[#This Row],[実施予定期]]&lt;&gt;"",専門家指導費[[#This Row],[数
量
【A】]]&lt;&gt;"",専門家指導費[[#This Row],[単
位
]]&lt;&gt;"",専門家指導費[[#This Row],[単価(税抜)
【B】]]&lt;&gt;"",専門家指導費[[#This Row],[指導者名称]]&lt;&gt;"")),
    "",
    "←全ての項目を入力してください。")</f>
        <v/>
      </c>
      <c r="P14" s="1147"/>
      <c r="Q14" s="1147"/>
    </row>
    <row r="15" spans="1:17" ht="30.75" customHeight="1">
      <c r="A15" s="1173">
        <f>ROW()-ROW(専門家指導費[[#Headers],[費用
番号]])</f>
        <v>9</v>
      </c>
      <c r="B15" s="348"/>
      <c r="C15" s="343"/>
      <c r="D15" s="352"/>
      <c r="E15" s="344"/>
      <c r="F15" s="351"/>
      <c r="G15" s="1174">
        <f>ROUNDDOWN(専門家指導費[[#This Row],[助成対象
経費(税抜)
【 A × B 】]]*1.1,0)</f>
        <v>0</v>
      </c>
      <c r="H15" s="1174">
        <f>専門家指導費[[#This Row],[数
量
【A】]]*専門家指導費[[#This Row],[単価(税抜)
【B】]]</f>
        <v>0</v>
      </c>
      <c r="I15" s="348"/>
      <c r="J15" s="1176" t="str">
        <f t="shared" si="0"/>
        <v>―</v>
      </c>
      <c r="K15" s="1165" t="str">
        <f>IF(OR(AND(専門家指導費[[#This Row],[本助成事業の開発に直接寄与する
技術指導の 内容]]="",専門家指導費[[#This Row],[実施予定期]]="",専門家指導費[[#This Row],[数
量
【A】]]="",専門家指導費[[#This Row],[単
位
]]="",専門家指導費[[#This Row],[単価(税抜)
【B】]]="",専門家指導費[[#This Row],[指導者名称]]=""),
          AND(専門家指導費[[#This Row],[本助成事業の開発に直接寄与する
技術指導の 内容]]&lt;&gt;"",専門家指導費[[#This Row],[実施予定期]]&lt;&gt;"",専門家指導費[[#This Row],[数
量
【A】]]&lt;&gt;"",専門家指導費[[#This Row],[単
位
]]&lt;&gt;"",専門家指導費[[#This Row],[単価(税抜)
【B】]]&lt;&gt;"",専門家指導費[[#This Row],[指導者名称]]&lt;&gt;"")),
    "",
    "←全ての項目を入力してください。")</f>
        <v/>
      </c>
      <c r="P15" s="1147"/>
      <c r="Q15" s="1147"/>
    </row>
    <row r="16" spans="1:17" ht="30.75" customHeight="1">
      <c r="A16" s="1172">
        <f>ROW()-ROW(専門家指導費[[#Headers],[費用
番号]])</f>
        <v>10</v>
      </c>
      <c r="B16" s="229"/>
      <c r="C16" s="343"/>
      <c r="D16" s="350"/>
      <c r="E16" s="344"/>
      <c r="F16" s="353"/>
      <c r="G16" s="1174">
        <f>ROUNDDOWN(専門家指導費[[#This Row],[助成対象
経費(税抜)
【 A × B 】]]*1.1,0)</f>
        <v>0</v>
      </c>
      <c r="H16" s="1174">
        <f>専門家指導費[[#This Row],[数
量
【A】]]*専門家指導費[[#This Row],[単価(税抜)
【B】]]</f>
        <v>0</v>
      </c>
      <c r="I16" s="229"/>
      <c r="J16" s="1175" t="str">
        <f t="shared" si="0"/>
        <v>―</v>
      </c>
      <c r="K16" s="1151" t="str">
        <f>IF(OR(AND(専門家指導費[[#This Row],[本助成事業の開発に直接寄与する
技術指導の 内容]]="",専門家指導費[[#This Row],[実施予定期]]="",専門家指導費[[#This Row],[数
量
【A】]]="",専門家指導費[[#This Row],[単
位
]]="",専門家指導費[[#This Row],[単価(税抜)
【B】]]="",専門家指導費[[#This Row],[指導者名称]]=""),
          AND(専門家指導費[[#This Row],[本助成事業の開発に直接寄与する
技術指導の 内容]]&lt;&gt;"",専門家指導費[[#This Row],[実施予定期]]&lt;&gt;"",専門家指導費[[#This Row],[数
量
【A】]]&lt;&gt;"",専門家指導費[[#This Row],[単
位
]]&lt;&gt;"",専門家指導費[[#This Row],[単価(税抜)
【B】]]&lt;&gt;"",専門家指導費[[#This Row],[指導者名称]]&lt;&gt;"")),
    "",
    "←全ての項目を入力してください。")</f>
        <v/>
      </c>
      <c r="P16" s="1147"/>
      <c r="Q16" s="1147"/>
    </row>
    <row r="17" spans="1:12" ht="30" customHeight="1">
      <c r="A17" s="623" t="s">
        <v>17</v>
      </c>
      <c r="B17" s="624"/>
      <c r="C17" s="625"/>
      <c r="D17" s="625"/>
      <c r="E17" s="625"/>
      <c r="F17" s="626"/>
      <c r="G17" s="354">
        <f>SUBTOTAL(109,専門家指導費[助成事業に
要する経費
（税込）
])</f>
        <v>0</v>
      </c>
      <c r="H17" s="354">
        <f>SUBTOTAL(109,専門家指導費[助成対象
経費(税抜)
【 A × B 】])</f>
        <v>0</v>
      </c>
      <c r="I17" s="627"/>
      <c r="J17" s="627"/>
      <c r="K17" s="1034"/>
      <c r="L17" s="589"/>
    </row>
    <row r="18" spans="1:12" ht="15" customHeight="1"/>
    <row r="20" spans="1:12" ht="24" customHeight="1" thickBot="1">
      <c r="A20" s="1998" t="s">
        <v>263</v>
      </c>
      <c r="B20" s="1999"/>
      <c r="C20" s="485" t="s">
        <v>12</v>
      </c>
      <c r="D20" s="1862" t="s">
        <v>264</v>
      </c>
      <c r="E20" s="1862"/>
      <c r="F20" s="485" t="s">
        <v>265</v>
      </c>
      <c r="G20" s="485" t="s">
        <v>266</v>
      </c>
      <c r="H20" s="57" t="s">
        <v>267</v>
      </c>
      <c r="I20" s="572" t="s">
        <v>268</v>
      </c>
    </row>
    <row r="21" spans="1:12" ht="12" customHeight="1" thickTop="1">
      <c r="A21" s="1969" t="s">
        <v>794</v>
      </c>
      <c r="B21" s="1995"/>
      <c r="C21" s="55">
        <v>1</v>
      </c>
      <c r="D21" s="1872">
        <f ca="1">IF('46'!D5="―",
     "―",
     '46'!D5)</f>
        <v>46082</v>
      </c>
      <c r="E21" s="1872"/>
      <c r="F21" s="486" t="str">
        <f ca="1">IF(OR('46'!I5="",'46'!R5="―"),
     "―",
     '46'!I5)</f>
        <v>―</v>
      </c>
      <c r="G21" s="59" t="str">
        <f ca="1">IF('46'!R5="",
     "―",
     '46'!R5)</f>
        <v>―</v>
      </c>
      <c r="H21" s="64">
        <f xml:space="preserve">
          SUMIF(専門家指導費[実施予定期],
         C21,専門家指導費[助成対象
経費(税抜)
【 A × B 】])</f>
        <v>0</v>
      </c>
      <c r="I21" s="569" t="str">
        <f ca="1">IF(OR(D21="―",
         D21="エラー",
         F21="―",
        F21="エラー"),
     "―",
     IF(D21&gt;=F21,
        "―",
        IF('46'!#REF!="",
           0,
           10000000*3/2*QUOTIENT('46'!#REF!-'46'!#REF!,30)/12)))</f>
        <v>―</v>
      </c>
    </row>
    <row r="22" spans="1:12" ht="12" customHeight="1">
      <c r="A22" s="1971"/>
      <c r="B22" s="1996"/>
      <c r="C22" s="56">
        <v>2</v>
      </c>
      <c r="D22" s="1873" t="str">
        <f ca="1">IF('46'!D6="―",
     "―",
     '46'!D6)</f>
        <v>エラー</v>
      </c>
      <c r="E22" s="1873"/>
      <c r="F22" s="487" t="str">
        <f ca="1">IF(OR('46'!I6="",'46'!R6="―"),
     "―",
     '46'!I6)</f>
        <v>―</v>
      </c>
      <c r="G22" s="61" t="str">
        <f ca="1">IF('46'!R6="",
     "―",
     '46'!R6)</f>
        <v>―</v>
      </c>
      <c r="H22" s="64">
        <f xml:space="preserve">
          SUMIF(専門家指導費[実施予定期],
         C22,専門家指導費[助成対象
経費(税抜)
【 A × B 】])</f>
        <v>0</v>
      </c>
      <c r="I22" s="570" t="str">
        <f ca="1">IF(OR(D22="―",
         D22="エラー",
         F22="―",
        F22="エラー"),
     "―",
     IF(D22&gt;=F22,
        "―",
        IF('46'!#REF!="",
           0,
           10000000*3/2*QUOTIENT('46'!#REF!-'46'!#REF!,30)/12)))</f>
        <v>―</v>
      </c>
    </row>
    <row r="23" spans="1:12" ht="12" customHeight="1">
      <c r="A23" s="1973"/>
      <c r="B23" s="1997"/>
      <c r="C23" s="56">
        <v>3</v>
      </c>
      <c r="D23" s="1874" t="str">
        <f ca="1">IF('46'!D7="―",
     "―",
     '46'!D7)</f>
        <v>エラー</v>
      </c>
      <c r="E23" s="1874"/>
      <c r="F23" s="488" t="str">
        <f ca="1">IF(OR('46'!I7="",'46'!R7="―"),
     "―",
     '46'!I7)</f>
        <v>―</v>
      </c>
      <c r="G23" s="63" t="str">
        <f ca="1">IF('46'!R7="",
     "―",
     '46'!R7)</f>
        <v>―</v>
      </c>
      <c r="H23" s="64">
        <f xml:space="preserve">
          SUMIF(専門家指導費[実施予定期],
         C23,専門家指導費[助成対象
経費(税抜)
【 A × B 】])</f>
        <v>0</v>
      </c>
      <c r="I23" s="571" t="str">
        <f ca="1">IF(OR(D23="―",
         D23="エラー",
         F23="―",
        F23="エラー"),
     "―",
     IF(D23&gt;=F23,
        "―",
        IF('46'!G1="",
           0,
           10000000*3/2*QUOTIENT('46'!G1-'46'!B1,30)/12)))</f>
        <v>―</v>
      </c>
    </row>
    <row r="24" spans="1:12">
      <c r="H24" s="647">
        <f>SUM(H21:H23)</f>
        <v>0</v>
      </c>
    </row>
    <row r="25" spans="1:12" ht="16.5">
      <c r="H25" s="653" t="str">
        <f>IF(H17=H24,"●","↑期の設定と費用の支出時期が一致していません")</f>
        <v>●</v>
      </c>
    </row>
  </sheetData>
  <sheetProtection algorithmName="SHA-512" hashValue="f4n3mN9ELxOnPMIhkc5vhMRxY2MgG1tYDk4imWZIx3xCCrfNEHkbJEpKr4Uh6oeCROGhEUS0DR9ZeQ7ARN8Gaw==" saltValue="3m66UQ7alEKZAnfBDmGrYg==" spinCount="100000" sheet="1" formatCells="0" selectLockedCells="1"/>
  <mergeCells count="10">
    <mergeCell ref="A1:J1"/>
    <mergeCell ref="B2:I2"/>
    <mergeCell ref="B3:I3"/>
    <mergeCell ref="B4:I4"/>
    <mergeCell ref="A21:B23"/>
    <mergeCell ref="A20:B20"/>
    <mergeCell ref="D20:E20"/>
    <mergeCell ref="D21:E21"/>
    <mergeCell ref="D22:E22"/>
    <mergeCell ref="D23:E23"/>
  </mergeCells>
  <phoneticPr fontId="1"/>
  <conditionalFormatting sqref="B7:F16 I7:J16">
    <cfRule type="expression" dxfId="213" priority="14">
      <formula>AND(OR($B7&lt;&gt;"",$C7&lt;&gt;"",$D7&lt;&gt;"",$E7&lt;&gt;"",$F7&lt;&gt;"",$I7&lt;&gt;""),B7="")</formula>
    </cfRule>
  </conditionalFormatting>
  <conditionalFormatting sqref="C7:C16">
    <cfRule type="expression" dxfId="212" priority="2">
      <formula>C7="-"</formula>
    </cfRule>
  </conditionalFormatting>
  <conditionalFormatting sqref="H21:H23">
    <cfRule type="cellIs" dxfId="211" priority="6" operator="greaterThan">
      <formula>$L$27</formula>
    </cfRule>
  </conditionalFormatting>
  <conditionalFormatting sqref="H25">
    <cfRule type="expression" dxfId="210" priority="1">
      <formula>NOT(H17=H24)</formula>
    </cfRule>
  </conditionalFormatting>
  <conditionalFormatting sqref="J7:J16">
    <cfRule type="expression" dxfId="209" priority="12">
      <formula>J7="必要"</formula>
    </cfRule>
  </conditionalFormatting>
  <dataValidations count="3">
    <dataValidation imeMode="hiragana" allowBlank="1" showInputMessage="1" showErrorMessage="1" sqref="I7:J16 B7:B16 E7:E16"/>
    <dataValidation imeMode="halfAlpha" allowBlank="1" showInputMessage="1" showErrorMessage="1" sqref="D7:D16 F7:H16"/>
    <dataValidation type="list" imeMode="halfAlpha" allowBlank="1" showInputMessage="1" showErrorMessage="1" errorTitle="無効なデータが入力されています。" error="経費を使用する期と同じ番号（1～3の数値）を入力してください。" promptTitle="プルダウンメニューから選択してください" prompt="経費を使用する期と同じ番号を選択してください。" sqref="C7:C16">
      <formula1>$L$10:$L$12</formula1>
    </dataValidation>
  </dataValidations>
  <printOptions horizontalCentered="1"/>
  <pageMargins left="0.59055118110236227" right="0.59055118110236227" top="0.39370078740157483" bottom="0.78740157480314965" header="0.19685039370078741" footer="0.19685039370078741"/>
  <pageSetup paperSize="9" scale="95" orientation="portrait" r:id="rId1"/>
  <headerFooter alignWithMargins="0">
    <oddFooter>&amp;C&amp;"+,太字"&amp;A</oddFooter>
  </headerFooter>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AB39"/>
  <sheetViews>
    <sheetView showGridLines="0" view="pageBreakPreview" zoomScale="80" zoomScaleNormal="85" zoomScaleSheetLayoutView="80" workbookViewId="0">
      <selection activeCell="B12" sqref="B12"/>
    </sheetView>
  </sheetViews>
  <sheetFormatPr defaultColWidth="9" defaultRowHeight="12" outlineLevelCol="1"/>
  <cols>
    <col min="1" max="1" width="12.453125" style="1027" customWidth="1"/>
    <col min="2" max="2" width="9.6328125" style="1027" customWidth="1"/>
    <col min="3" max="3" width="10" style="1027" customWidth="1"/>
    <col min="4" max="4" width="2.453125" style="1027" customWidth="1"/>
    <col min="5" max="5" width="5" style="1027" customWidth="1"/>
    <col min="6" max="6" width="1.26953125" style="1027" customWidth="1"/>
    <col min="7" max="7" width="9.6328125" style="1027" customWidth="1"/>
    <col min="8" max="8" width="16.7265625" style="1027" customWidth="1"/>
    <col min="9" max="9" width="2.26953125" style="1027" customWidth="1"/>
    <col min="10" max="10" width="15.6328125" style="1027" customWidth="1"/>
    <col min="11" max="11" width="7.6328125" style="1027" customWidth="1"/>
    <col min="12" max="12" width="9" style="1027" hidden="1" customWidth="1" outlineLevel="1"/>
    <col min="13" max="13" width="9" style="1028" collapsed="1"/>
    <col min="14" max="28" width="9" style="1028"/>
    <col min="29" max="16384" width="9" style="1027"/>
  </cols>
  <sheetData>
    <row r="1" spans="1:28" ht="26.25" customHeight="1">
      <c r="A1" s="409"/>
      <c r="B1" s="409"/>
      <c r="C1" s="1915" t="s">
        <v>815</v>
      </c>
      <c r="D1" s="1915"/>
      <c r="E1" s="1915"/>
      <c r="F1" s="1915"/>
      <c r="G1" s="1915"/>
      <c r="H1" s="1915"/>
      <c r="I1" s="409"/>
      <c r="J1" s="2000" t="s">
        <v>816</v>
      </c>
      <c r="K1" s="2001"/>
    </row>
    <row r="2" spans="1:28" ht="12.75" customHeight="1" thickBot="1">
      <c r="A2" s="307"/>
      <c r="B2" s="306"/>
      <c r="C2" s="306"/>
      <c r="D2" s="306"/>
      <c r="E2" s="306"/>
      <c r="F2" s="306"/>
      <c r="G2" s="306"/>
      <c r="H2" s="306"/>
      <c r="I2" s="306"/>
      <c r="J2" s="306"/>
      <c r="K2" s="306"/>
      <c r="Q2" s="1884"/>
      <c r="R2" s="1884"/>
      <c r="S2" s="1884"/>
      <c r="T2" s="1884"/>
      <c r="U2" s="1884"/>
      <c r="V2" s="1884"/>
      <c r="W2" s="1884"/>
      <c r="X2" s="1884"/>
      <c r="Y2" s="1884"/>
    </row>
    <row r="3" spans="1:28" ht="36.5" customHeight="1">
      <c r="A3" s="1885" t="s">
        <v>721</v>
      </c>
      <c r="B3" s="1886"/>
      <c r="C3" s="1889" t="s">
        <v>779</v>
      </c>
      <c r="D3" s="1889"/>
      <c r="E3" s="1889"/>
      <c r="F3" s="1889"/>
      <c r="G3" s="1889"/>
      <c r="H3" s="1889"/>
      <c r="I3" s="1889"/>
      <c r="J3" s="1889"/>
      <c r="K3" s="1890"/>
      <c r="M3" s="1029"/>
      <c r="N3" s="1029"/>
      <c r="O3" s="1029"/>
      <c r="P3" s="1029"/>
      <c r="Q3" s="1029"/>
      <c r="R3" s="1029"/>
      <c r="S3" s="1029"/>
      <c r="T3" s="1029"/>
      <c r="U3" s="1029"/>
      <c r="V3" s="1029"/>
      <c r="W3" s="1029"/>
      <c r="X3" s="1029"/>
      <c r="Y3" s="1029"/>
    </row>
    <row r="4" spans="1:28" ht="28" customHeight="1">
      <c r="A4" s="1887" t="s">
        <v>722</v>
      </c>
      <c r="B4" s="1888"/>
      <c r="C4" s="1891" t="s">
        <v>799</v>
      </c>
      <c r="D4" s="1891"/>
      <c r="E4" s="1891"/>
      <c r="F4" s="1891"/>
      <c r="G4" s="1891"/>
      <c r="H4" s="1891"/>
      <c r="I4" s="1891"/>
      <c r="J4" s="1891"/>
      <c r="K4" s="1892"/>
      <c r="M4" s="1029"/>
      <c r="N4" s="1029"/>
      <c r="O4" s="1029"/>
      <c r="P4" s="1029"/>
      <c r="Q4" s="1029"/>
      <c r="R4" s="1029"/>
      <c r="S4" s="1029"/>
      <c r="T4" s="1029"/>
      <c r="U4" s="1029"/>
      <c r="V4" s="1029"/>
      <c r="W4" s="1029"/>
      <c r="X4" s="1029"/>
      <c r="Y4" s="1029"/>
    </row>
    <row r="5" spans="1:28" ht="28" customHeight="1">
      <c r="A5" s="1887" t="s">
        <v>720</v>
      </c>
      <c r="B5" s="1888"/>
      <c r="C5" s="1891" t="s">
        <v>797</v>
      </c>
      <c r="D5" s="1893"/>
      <c r="E5" s="1893"/>
      <c r="F5" s="1893"/>
      <c r="G5" s="1893"/>
      <c r="H5" s="1893"/>
      <c r="I5" s="1893"/>
      <c r="J5" s="1893"/>
      <c r="K5" s="1894"/>
      <c r="M5" s="1029"/>
      <c r="N5" s="1029"/>
      <c r="O5" s="1029"/>
      <c r="P5" s="1029"/>
      <c r="Q5" s="1029"/>
      <c r="R5" s="1029"/>
      <c r="S5" s="1029"/>
      <c r="T5" s="1029"/>
      <c r="U5" s="1029"/>
      <c r="V5" s="1029"/>
      <c r="W5" s="1029"/>
      <c r="X5" s="1029"/>
      <c r="Y5" s="1029"/>
    </row>
    <row r="6" spans="1:28" ht="28" customHeight="1">
      <c r="A6" s="1881" t="s">
        <v>727</v>
      </c>
      <c r="B6" s="1882"/>
      <c r="C6" s="1895" t="s">
        <v>780</v>
      </c>
      <c r="D6" s="1891"/>
      <c r="E6" s="1891"/>
      <c r="F6" s="1891"/>
      <c r="G6" s="1891"/>
      <c r="H6" s="1891"/>
      <c r="I6" s="1891"/>
      <c r="J6" s="1891"/>
      <c r="K6" s="1892"/>
      <c r="M6" s="1029"/>
      <c r="N6" s="1029"/>
      <c r="O6" s="1029"/>
      <c r="P6" s="1029"/>
      <c r="Q6" s="1029"/>
      <c r="R6" s="1029"/>
      <c r="S6" s="1029"/>
      <c r="T6" s="1029"/>
      <c r="U6" s="1029"/>
      <c r="V6" s="1029"/>
      <c r="W6" s="1029"/>
      <c r="X6" s="1029"/>
      <c r="Y6" s="1029"/>
    </row>
    <row r="7" spans="1:28" ht="28" customHeight="1">
      <c r="A7" s="1881" t="s">
        <v>728</v>
      </c>
      <c r="B7" s="1883"/>
      <c r="C7" s="1891" t="s">
        <v>746</v>
      </c>
      <c r="D7" s="1891"/>
      <c r="E7" s="1891"/>
      <c r="F7" s="1891"/>
      <c r="G7" s="1891"/>
      <c r="H7" s="1891"/>
      <c r="I7" s="1891"/>
      <c r="J7" s="1891"/>
      <c r="K7" s="1892"/>
      <c r="M7" s="1029"/>
      <c r="N7" s="1029"/>
      <c r="O7" s="1029"/>
      <c r="P7" s="1029"/>
      <c r="Q7" s="1029"/>
      <c r="R7" s="1029"/>
      <c r="S7" s="1029"/>
      <c r="T7" s="1029"/>
      <c r="U7" s="1029"/>
      <c r="V7" s="1029"/>
      <c r="W7" s="1029"/>
      <c r="X7" s="1029"/>
      <c r="Y7" s="1029"/>
    </row>
    <row r="8" spans="1:28" ht="28" customHeight="1">
      <c r="A8" s="1928" t="s">
        <v>726</v>
      </c>
      <c r="B8" s="1929"/>
      <c r="C8" s="1924" t="s">
        <v>745</v>
      </c>
      <c r="D8" s="1924"/>
      <c r="E8" s="1924"/>
      <c r="F8" s="1924"/>
      <c r="G8" s="1924"/>
      <c r="H8" s="1924"/>
      <c r="I8" s="1924"/>
      <c r="J8" s="1924"/>
      <c r="K8" s="1925"/>
      <c r="M8" s="1029"/>
      <c r="N8" s="1029"/>
      <c r="O8" s="1029"/>
      <c r="P8" s="1029"/>
      <c r="Q8" s="1029"/>
      <c r="R8" s="1029"/>
      <c r="S8" s="1029"/>
      <c r="T8" s="1029"/>
      <c r="U8" s="1029"/>
      <c r="V8" s="1029"/>
      <c r="W8" s="1029"/>
      <c r="X8" s="1029"/>
      <c r="Y8" s="1029"/>
    </row>
    <row r="9" spans="1:28" ht="28" customHeight="1" thickBot="1">
      <c r="A9" s="1930" t="s">
        <v>739</v>
      </c>
      <c r="B9" s="1931"/>
      <c r="C9" s="1926" t="s">
        <v>980</v>
      </c>
      <c r="D9" s="1926"/>
      <c r="E9" s="1926"/>
      <c r="F9" s="1926"/>
      <c r="G9" s="1926"/>
      <c r="H9" s="1926"/>
      <c r="I9" s="1926"/>
      <c r="J9" s="1926"/>
      <c r="K9" s="1927"/>
      <c r="M9" s="1029"/>
      <c r="N9" s="1029"/>
      <c r="O9" s="1029"/>
      <c r="P9" s="1029"/>
      <c r="Q9" s="1029"/>
      <c r="R9" s="1029"/>
      <c r="S9" s="1029"/>
      <c r="T9" s="1029"/>
      <c r="U9" s="1029"/>
      <c r="V9" s="1029"/>
      <c r="W9" s="1029"/>
      <c r="X9" s="1029"/>
      <c r="Y9" s="1029"/>
    </row>
    <row r="10" spans="1:28" s="1028" customFormat="1" ht="13.5" customHeight="1">
      <c r="A10" s="319"/>
      <c r="B10" s="320"/>
      <c r="C10" s="319"/>
      <c r="D10" s="319"/>
      <c r="E10" s="319"/>
      <c r="F10" s="319"/>
      <c r="G10" s="319"/>
      <c r="H10" s="319"/>
      <c r="I10" s="319"/>
      <c r="J10" s="319"/>
      <c r="K10" s="319"/>
      <c r="M10" s="1029"/>
      <c r="N10" s="1029"/>
      <c r="O10" s="1029"/>
      <c r="P10" s="1029"/>
      <c r="Q10" s="1029"/>
      <c r="R10" s="1029"/>
      <c r="S10" s="1029"/>
      <c r="T10" s="1029"/>
      <c r="U10" s="1029"/>
      <c r="V10" s="1029"/>
      <c r="W10" s="1029"/>
      <c r="X10" s="1029"/>
      <c r="Y10" s="1029"/>
    </row>
    <row r="11" spans="1:28" s="1031" customFormat="1" ht="30" customHeight="1">
      <c r="A11" s="1937" t="s">
        <v>776</v>
      </c>
      <c r="B11" s="1938"/>
      <c r="C11" s="631"/>
      <c r="D11" s="631"/>
      <c r="E11" s="631"/>
      <c r="F11" s="631"/>
      <c r="G11" s="631"/>
      <c r="H11" s="1980"/>
      <c r="I11" s="1980"/>
      <c r="J11" s="1980"/>
      <c r="K11" s="632"/>
      <c r="L11" s="1027" t="s">
        <v>269</v>
      </c>
      <c r="M11" s="1028"/>
      <c r="N11" s="1131"/>
      <c r="O11" s="1131"/>
      <c r="P11" s="1131"/>
      <c r="Q11" s="1131"/>
      <c r="R11" s="1131"/>
      <c r="S11" s="1131"/>
      <c r="T11" s="1131"/>
      <c r="U11" s="1131"/>
      <c r="V11" s="1131"/>
      <c r="W11" s="1030"/>
      <c r="X11" s="1030"/>
      <c r="Y11" s="1030"/>
      <c r="Z11" s="1030"/>
      <c r="AA11" s="1030"/>
      <c r="AB11" s="1030"/>
    </row>
    <row r="12" spans="1:28" s="1031" customFormat="1" ht="25" customHeight="1">
      <c r="A12" s="366" t="s">
        <v>28</v>
      </c>
      <c r="B12" s="371"/>
      <c r="C12" s="1916" t="s">
        <v>966</v>
      </c>
      <c r="D12" s="1916"/>
      <c r="E12" s="1981" t="str">
        <f>IF($B$12="",
     "",
     IF(VLOOKUP($B$12,
                        専門家指導費[[費用
番号]:[本助成事業の開発に直接寄与する
技術指導の 内容]],
                        COLUMN(専門家指導費[[#Headers],[本助成事業の開発に直接寄与する
技術指導の 内容]])
                        -COLUMN(専門家指導費[[#Headers],[費用
番号]])
                       +1,
                       FALSE)="",
        "未選択",
        VLOOKUP($B$12,
                        専門家指導費[[費用
番号]:[本助成事業の開発に直接寄与する
技術指導の 内容]],
                        COLUMN(専門家指導費[[#Headers],[本助成事業の開発に直接寄与する
技術指導の 内容]])
                        -COLUMN(専門家指導費[[#Headers],[費用
番号]])
                       +1,
                       FALSE)))</f>
        <v/>
      </c>
      <c r="F12" s="1982"/>
      <c r="G12" s="1982"/>
      <c r="H12" s="1982"/>
      <c r="I12" s="1982"/>
      <c r="J12" s="1982"/>
      <c r="K12" s="1983"/>
      <c r="L12" s="1027" t="s">
        <v>492</v>
      </c>
      <c r="M12" s="1028"/>
      <c r="N12" s="1896"/>
      <c r="O12" s="1896"/>
      <c r="P12" s="1896"/>
      <c r="Q12" s="1896"/>
      <c r="R12" s="1896"/>
      <c r="S12" s="1896"/>
      <c r="T12" s="1896"/>
      <c r="U12" s="1896"/>
      <c r="V12" s="1896"/>
      <c r="W12" s="1030"/>
      <c r="X12" s="1030"/>
      <c r="Y12" s="1030"/>
      <c r="Z12" s="1030"/>
      <c r="AA12" s="1030"/>
      <c r="AB12" s="1030"/>
    </row>
    <row r="13" spans="1:28" s="1031" customFormat="1" ht="27" customHeight="1">
      <c r="A13" s="370" t="s">
        <v>853</v>
      </c>
      <c r="B13" s="728" t="s">
        <v>269</v>
      </c>
      <c r="C13" s="1984" t="s">
        <v>787</v>
      </c>
      <c r="D13" s="1984"/>
      <c r="E13" s="1985" t="str">
        <f>IF($B$12="",
     "",
     IF(VLOOKUP($B$12,
                        専門家指導費[[費用
番号]:[実施予定期]],
                        COLUMN(専門家指導費[[#Headers],[実施予定期]])
                        -COLUMN(専門家指導費[[#Headers],[費用
番号]])
                       +1,
                       FALSE)="",
        "未選択",
        VLOOKUP($B$12,
                        専門家指導費[[費用
番号]:[実施予定期]],
                        COLUMN(専門家指導費[[#Headers],[実施予定期]])
                        -COLUMN(専門家指導費[[#Headers],[費用
番号]])
                       +1,
                       FALSE)))</f>
        <v/>
      </c>
      <c r="F13" s="1985"/>
      <c r="G13" s="1985"/>
      <c r="H13" s="1986" t="s">
        <v>788</v>
      </c>
      <c r="I13" s="1987"/>
      <c r="J13" s="1988"/>
      <c r="K13" s="1989"/>
      <c r="L13" s="1027" t="s">
        <v>1130</v>
      </c>
      <c r="M13" s="1029"/>
      <c r="N13" s="1028"/>
      <c r="O13" s="1028"/>
      <c r="P13" s="1028"/>
      <c r="Q13" s="1028"/>
      <c r="R13" s="1028"/>
      <c r="S13" s="1030"/>
      <c r="T13" s="1030"/>
      <c r="U13" s="1030"/>
      <c r="V13" s="1030"/>
      <c r="W13" s="1030"/>
      <c r="X13" s="1030"/>
      <c r="Y13" s="1030"/>
      <c r="Z13" s="1030"/>
      <c r="AA13" s="1030"/>
      <c r="AB13" s="1030"/>
    </row>
    <row r="14" spans="1:28" s="1031" customFormat="1" ht="40.5" customHeight="1">
      <c r="A14" s="370" t="s">
        <v>971</v>
      </c>
      <c r="B14" s="1932"/>
      <c r="C14" s="1933"/>
      <c r="D14" s="1933"/>
      <c r="E14" s="1933"/>
      <c r="F14" s="1933"/>
      <c r="G14" s="1933"/>
      <c r="H14" s="1933"/>
      <c r="I14" s="1933"/>
      <c r="J14" s="1933"/>
      <c r="K14" s="1934"/>
      <c r="L14" s="1027"/>
      <c r="M14" s="1029"/>
      <c r="N14" s="1028"/>
      <c r="O14" s="1028"/>
      <c r="P14" s="1028"/>
      <c r="Q14" s="1028"/>
      <c r="R14" s="1028"/>
      <c r="S14" s="1030"/>
      <c r="T14" s="1030"/>
      <c r="U14" s="1030"/>
      <c r="V14" s="1030"/>
      <c r="W14" s="1030"/>
      <c r="X14" s="1030"/>
      <c r="Y14" s="1030"/>
      <c r="Z14" s="1030"/>
      <c r="AA14" s="1030"/>
      <c r="AB14" s="1030"/>
    </row>
    <row r="15" spans="1:28" ht="60" customHeight="1">
      <c r="A15" s="315" t="s">
        <v>970</v>
      </c>
      <c r="B15" s="1932"/>
      <c r="C15" s="1933"/>
      <c r="D15" s="1933"/>
      <c r="E15" s="1933"/>
      <c r="F15" s="1933"/>
      <c r="G15" s="1933"/>
      <c r="H15" s="1933"/>
      <c r="I15" s="1933"/>
      <c r="J15" s="1933"/>
      <c r="K15" s="1934"/>
      <c r="AB15" s="1027"/>
    </row>
    <row r="16" spans="1:28" ht="60" customHeight="1">
      <c r="A16" s="315" t="s">
        <v>969</v>
      </c>
      <c r="B16" s="1932"/>
      <c r="C16" s="1933"/>
      <c r="D16" s="1933"/>
      <c r="E16" s="1933"/>
      <c r="F16" s="1933"/>
      <c r="G16" s="1934"/>
      <c r="H16" s="594" t="s">
        <v>972</v>
      </c>
      <c r="I16" s="2002"/>
      <c r="J16" s="1260"/>
      <c r="K16" s="2003"/>
      <c r="AB16" s="1027"/>
    </row>
    <row r="17" spans="1:28" s="1028" customFormat="1" ht="13.5" customHeight="1">
      <c r="A17" s="317"/>
      <c r="B17" s="1032"/>
      <c r="C17" s="317"/>
      <c r="D17" s="317"/>
      <c r="E17" s="317"/>
      <c r="F17" s="317"/>
      <c r="G17" s="317"/>
      <c r="H17" s="317"/>
      <c r="I17" s="317"/>
      <c r="J17" s="317"/>
      <c r="K17" s="317"/>
      <c r="P17" s="1132"/>
      <c r="Q17" s="1132"/>
      <c r="R17" s="1132"/>
      <c r="S17" s="1132"/>
      <c r="T17" s="1132"/>
      <c r="U17" s="1132"/>
      <c r="V17" s="1132"/>
      <c r="W17" s="1132"/>
      <c r="X17" s="1132"/>
    </row>
    <row r="18" spans="1:28" s="1031" customFormat="1" ht="30" customHeight="1">
      <c r="A18" s="1910" t="s">
        <v>774</v>
      </c>
      <c r="B18" s="1911"/>
      <c r="C18" s="1912" t="s">
        <v>280</v>
      </c>
      <c r="D18" s="1912"/>
      <c r="E18" s="1912"/>
      <c r="F18" s="1912"/>
      <c r="G18" s="1912"/>
      <c r="H18" s="1912"/>
      <c r="I18" s="1912"/>
      <c r="J18" s="1912"/>
      <c r="K18" s="1913"/>
      <c r="L18" s="1027"/>
      <c r="M18" s="1029"/>
      <c r="N18" s="1028"/>
      <c r="O18" s="1028"/>
      <c r="P18" s="1028"/>
      <c r="Q18" s="1028"/>
      <c r="R18" s="1028"/>
      <c r="S18" s="1030"/>
      <c r="T18" s="1030"/>
      <c r="U18" s="1030"/>
      <c r="V18" s="1030"/>
      <c r="W18" s="1030"/>
      <c r="X18" s="1030"/>
      <c r="Y18" s="1030"/>
      <c r="Z18" s="1030"/>
      <c r="AA18" s="1030"/>
      <c r="AB18" s="1030"/>
    </row>
    <row r="19" spans="1:28" s="1028" customFormat="1" ht="25" customHeight="1">
      <c r="A19" s="308" t="s">
        <v>778</v>
      </c>
      <c r="B19" s="1900" t="str">
        <f>IF($B$12="",
     "",
     IF(VLOOKUP($B$12,
                        専門家指導費[[費用
番号]:[指導者名称]],
                        COLUMN(専門家指導費[[#Headers],[指導者名称]])
                        -COLUMN(専門家指導費[[#Headers],[費用
番号]])
                       +1,
                       FALSE)="",
        "未選択",
        VLOOKUP($B$12,
                        専門家指導費[[費用
番号]:[指導者名称]],
                        COLUMN(専門家指導費[[#Headers],[指導者名称]])
                        -COLUMN(専門家指導費[[#Headers],[費用
番号]])
                       +1,
                       FALSE)))</f>
        <v/>
      </c>
      <c r="C19" s="1901"/>
      <c r="D19" s="1901"/>
      <c r="E19" s="1901"/>
      <c r="F19" s="1902"/>
      <c r="G19" s="308" t="s">
        <v>31</v>
      </c>
      <c r="H19" s="1914"/>
      <c r="I19" s="1990"/>
      <c r="J19" s="1990"/>
      <c r="K19" s="1991"/>
      <c r="L19" s="1027"/>
    </row>
    <row r="20" spans="1:28" s="1028" customFormat="1" ht="25" customHeight="1">
      <c r="A20" s="308" t="s">
        <v>33</v>
      </c>
      <c r="B20" s="1903"/>
      <c r="C20" s="1904"/>
      <c r="D20" s="1904"/>
      <c r="E20" s="1904"/>
      <c r="F20" s="1905"/>
      <c r="G20" s="308" t="s">
        <v>32</v>
      </c>
      <c r="H20" s="1909"/>
      <c r="I20" s="1909"/>
      <c r="J20" s="1909"/>
      <c r="K20" s="1909"/>
      <c r="L20" s="1027"/>
    </row>
    <row r="21" spans="1:28" s="1028" customFormat="1" ht="25" customHeight="1">
      <c r="A21" s="311" t="s">
        <v>34</v>
      </c>
      <c r="B21" s="2004"/>
      <c r="C21" s="1904"/>
      <c r="D21" s="1904"/>
      <c r="E21" s="1904"/>
      <c r="F21" s="1905"/>
      <c r="G21" s="1033" t="s">
        <v>967</v>
      </c>
      <c r="H21" s="2005"/>
      <c r="I21" s="2006"/>
      <c r="J21" s="2006"/>
      <c r="K21" s="2007"/>
      <c r="L21" s="1027"/>
    </row>
    <row r="22" spans="1:28" s="1028" customFormat="1" ht="25" customHeight="1">
      <c r="A22" s="313" t="s">
        <v>737</v>
      </c>
      <c r="B22" s="1129" t="s">
        <v>790</v>
      </c>
      <c r="C22" s="1961" t="str">
        <f>IF($B$12="",
     "",
     IF(VLOOKUP($B$12,
                        専門家指導費[[費用
番号]:[助成対象
経費(税抜)
【 A × B 】]],
                        COLUMN(専門家指導費[[#Headers],[助成対象
経費(税抜)
【 A × B 】]])
                        -COLUMN(専門家指導費[[#Headers],[費用
番号]])
                       +1,
                       FALSE)="",
        "未選択",
        VLOOKUP($B$12,
                        専門家指導費[[費用
番号]:[助成対象
経費(税抜)
【 A × B 】]],
                        COLUMN(専門家指導費[[#Headers],[助成対象
経費(税抜)
【 A × B 】]])
                        -COLUMN(専門家指導費[[#Headers],[費用
番号]])
                       +1,
                       FALSE)))</f>
        <v/>
      </c>
      <c r="D22" s="2009"/>
      <c r="E22" s="2009"/>
      <c r="F22" s="2010"/>
      <c r="G22" s="367" t="s">
        <v>785</v>
      </c>
      <c r="H22" s="1964"/>
      <c r="I22" s="2011"/>
      <c r="J22" s="1025" t="s">
        <v>730</v>
      </c>
      <c r="K22" s="1026"/>
      <c r="L22" s="1027" t="s">
        <v>731</v>
      </c>
    </row>
    <row r="23" spans="1:28" s="1028" customFormat="1" ht="48.75" customHeight="1">
      <c r="A23" s="1949" t="s">
        <v>733</v>
      </c>
      <c r="B23" s="1950"/>
      <c r="C23" s="1951"/>
      <c r="D23" s="1952" t="s">
        <v>269</v>
      </c>
      <c r="E23" s="1953"/>
      <c r="F23" s="1954"/>
      <c r="G23" s="318" t="s">
        <v>784</v>
      </c>
      <c r="H23" s="1947"/>
      <c r="I23" s="1948"/>
      <c r="J23" s="1948"/>
      <c r="K23" s="1948"/>
      <c r="L23" s="1027" t="s">
        <v>269</v>
      </c>
    </row>
    <row r="24" spans="1:28" s="1028" customFormat="1" ht="13.5" customHeight="1">
      <c r="A24" s="1027"/>
      <c r="B24" s="1027"/>
      <c r="C24" s="1027"/>
      <c r="D24" s="1027"/>
      <c r="E24" s="1027"/>
      <c r="F24" s="1027"/>
      <c r="G24" s="1027"/>
      <c r="H24" s="1027"/>
      <c r="I24" s="1027"/>
      <c r="J24" s="1027"/>
      <c r="K24" s="1027"/>
      <c r="L24" s="1027" t="s">
        <v>735</v>
      </c>
    </row>
    <row r="25" spans="1:28" s="1028" customFormat="1" ht="30" customHeight="1">
      <c r="A25" s="1910" t="s">
        <v>781</v>
      </c>
      <c r="B25" s="1911"/>
      <c r="C25" s="1911"/>
      <c r="D25" s="1911"/>
      <c r="E25" s="1911"/>
      <c r="F25" s="633"/>
      <c r="G25" s="633"/>
      <c r="H25" s="633"/>
      <c r="I25" s="633"/>
      <c r="J25" s="633"/>
      <c r="K25" s="634"/>
      <c r="L25" s="1027" t="s">
        <v>734</v>
      </c>
    </row>
    <row r="26" spans="1:28" s="1028" customFormat="1" ht="70" customHeight="1">
      <c r="A26" s="315" t="s">
        <v>782</v>
      </c>
      <c r="B26" s="1914"/>
      <c r="C26" s="1990"/>
      <c r="D26" s="1990"/>
      <c r="E26" s="1990"/>
      <c r="F26" s="1991"/>
      <c r="G26" s="315" t="s">
        <v>783</v>
      </c>
      <c r="H26" s="2008"/>
      <c r="I26" s="1260"/>
      <c r="J26" s="1260"/>
      <c r="K26" s="2003"/>
      <c r="L26" s="1027"/>
    </row>
    <row r="27" spans="1:28" s="1028" customFormat="1" ht="50.15" customHeight="1">
      <c r="A27" s="315" t="s">
        <v>786</v>
      </c>
      <c r="B27" s="1914"/>
      <c r="C27" s="1990"/>
      <c r="D27" s="1990"/>
      <c r="E27" s="1990"/>
      <c r="F27" s="1990"/>
      <c r="G27" s="1990"/>
      <c r="H27" s="1990"/>
      <c r="I27" s="1990"/>
      <c r="J27" s="1990"/>
      <c r="K27" s="1991"/>
      <c r="L27" s="1027"/>
    </row>
    <row r="28" spans="1:28" s="1028" customFormat="1" ht="13.5" customHeight="1"/>
    <row r="29" spans="1:28" s="1028" customFormat="1" ht="13.5" customHeight="1"/>
    <row r="30" spans="1:28" s="1028" customFormat="1" ht="13.5" customHeight="1"/>
    <row r="31" spans="1:28" s="1028" customFormat="1" ht="13.5" customHeight="1"/>
    <row r="32" spans="1:28" s="1028" customFormat="1" ht="13.5" customHeight="1"/>
    <row r="33" s="1028" customFormat="1" ht="13.5" customHeight="1"/>
    <row r="34" s="1028" customFormat="1" ht="13.5" customHeight="1"/>
    <row r="35" s="1028" customFormat="1" ht="13.5" customHeight="1"/>
    <row r="36" s="1028" customFormat="1" ht="27" customHeight="1"/>
    <row r="37" s="1028" customFormat="1" ht="3.75" customHeight="1"/>
    <row r="38" s="1028" customFormat="1" ht="13.5" customHeight="1"/>
    <row r="39" s="1028" customFormat="1" ht="13.5" customHeight="1"/>
  </sheetData>
  <sheetProtection algorithmName="SHA-512" hashValue="zRfPCe4iwYVOJ+20QpXqk69pG0yZHPon3ywMi4DrBEmGrRNU0q9SaOKTALYMqLJfAhGhLtWnH08544U7F1y79g==" saltValue="E3oLOgiYpm/AKWSk8e3C8A==" spinCount="100000" sheet="1" formatCells="0" selectLockedCells="1"/>
  <mergeCells count="47">
    <mergeCell ref="B26:F26"/>
    <mergeCell ref="H26:K26"/>
    <mergeCell ref="B27:K27"/>
    <mergeCell ref="C22:F22"/>
    <mergeCell ref="H22:I22"/>
    <mergeCell ref="A23:C23"/>
    <mergeCell ref="D23:F23"/>
    <mergeCell ref="H23:K23"/>
    <mergeCell ref="A25:E25"/>
    <mergeCell ref="B19:F19"/>
    <mergeCell ref="H19:K19"/>
    <mergeCell ref="B20:F20"/>
    <mergeCell ref="H20:K20"/>
    <mergeCell ref="B21:F21"/>
    <mergeCell ref="H21:K21"/>
    <mergeCell ref="B14:K14"/>
    <mergeCell ref="B15:K15"/>
    <mergeCell ref="B16:G16"/>
    <mergeCell ref="I16:K16"/>
    <mergeCell ref="A18:B18"/>
    <mergeCell ref="C18:K18"/>
    <mergeCell ref="C12:D12"/>
    <mergeCell ref="E12:K12"/>
    <mergeCell ref="N12:V12"/>
    <mergeCell ref="C13:D13"/>
    <mergeCell ref="E13:G13"/>
    <mergeCell ref="H13:I13"/>
    <mergeCell ref="J13:K13"/>
    <mergeCell ref="A8:B8"/>
    <mergeCell ref="C8:K8"/>
    <mergeCell ref="A9:B9"/>
    <mergeCell ref="C9:K9"/>
    <mergeCell ref="A11:B11"/>
    <mergeCell ref="H11:J11"/>
    <mergeCell ref="A5:B5"/>
    <mergeCell ref="C5:K5"/>
    <mergeCell ref="A6:B6"/>
    <mergeCell ref="C6:K6"/>
    <mergeCell ref="A7:B7"/>
    <mergeCell ref="C7:K7"/>
    <mergeCell ref="A4:B4"/>
    <mergeCell ref="C4:K4"/>
    <mergeCell ref="C1:H1"/>
    <mergeCell ref="J1:K1"/>
    <mergeCell ref="Q2:Y2"/>
    <mergeCell ref="A3:B3"/>
    <mergeCell ref="C3:K3"/>
  </mergeCells>
  <phoneticPr fontId="1"/>
  <conditionalFormatting sqref="B19:F19">
    <cfRule type="expression" dxfId="181" priority="4">
      <formula>$D$23=$L$25</formula>
    </cfRule>
  </conditionalFormatting>
  <conditionalFormatting sqref="C18">
    <cfRule type="expression" dxfId="180" priority="3">
      <formula>$D$23=$L$25</formula>
    </cfRule>
  </conditionalFormatting>
  <conditionalFormatting sqref="E12">
    <cfRule type="cellIs" dxfId="179" priority="10" operator="equal">
      <formula>"未選択"</formula>
    </cfRule>
  </conditionalFormatting>
  <conditionalFormatting sqref="G22">
    <cfRule type="expression" dxfId="178" priority="2">
      <formula>$C$22&lt;1000000</formula>
    </cfRule>
  </conditionalFormatting>
  <conditionalFormatting sqref="G23">
    <cfRule type="expression" dxfId="177" priority="6">
      <formula>$K$22=$L$22</formula>
    </cfRule>
  </conditionalFormatting>
  <conditionalFormatting sqref="H22 J22:K22">
    <cfRule type="expression" dxfId="176" priority="1">
      <formula>$C$22&lt;1000000</formula>
    </cfRule>
  </conditionalFormatting>
  <conditionalFormatting sqref="H22">
    <cfRule type="expression" dxfId="175" priority="7">
      <formula>$K$22=$L$22</formula>
    </cfRule>
  </conditionalFormatting>
  <conditionalFormatting sqref="H23:K23">
    <cfRule type="expression" dxfId="174" priority="5">
      <formula>$K$22=$L$22</formula>
    </cfRule>
  </conditionalFormatting>
  <conditionalFormatting sqref="J22">
    <cfRule type="expression" dxfId="173" priority="8">
      <formula>$K$22=$L$22</formula>
    </cfRule>
  </conditionalFormatting>
  <conditionalFormatting sqref="K22">
    <cfRule type="expression" dxfId="172" priority="9">
      <formula>$K$22=$L$22</formula>
    </cfRule>
  </conditionalFormatting>
  <dataValidations count="10">
    <dataValidation imeMode="hiragana" allowBlank="1" showInputMessage="1" showErrorMessage="1" promptTitle="研究開発上の必要性をご説明ください" prompt="研究開発を進める上で、本項目について_x000a_専門家指導を受ける必要・理由_x000a_　・ 自社の事情_x000a_　・ 研究開発内容の事情 など" sqref="B16:G16"/>
    <dataValidation imeMode="hiragana" allowBlank="1" showInputMessage="1" showErrorMessage="1" promptTitle="研究開発上の必要性をご説明ください" prompt="① 何を・何について（what）_x000a__x000a_② どのように・どの水準まで（How）_x000a__x000a_③ いつまで・どのタイミングまでに (when)" sqref="B15:K15"/>
    <dataValidation type="list" imeMode="hiragana" allowBlank="1" showInputMessage="1" showErrorMessage="1" sqref="B13">
      <formula1>$L$11:$L$13</formula1>
    </dataValidation>
    <dataValidation type="list" allowBlank="1" showInputMessage="1" showErrorMessage="1" sqref="N14">
      <formula1>$L$11:$L$12</formula1>
    </dataValidation>
    <dataValidation type="list" allowBlank="1" showInputMessage="1" showErrorMessage="1" sqref="K11">
      <formula1>$L$12</formula1>
    </dataValidation>
    <dataValidation type="list" allowBlank="1" showInputMessage="1" showErrorMessage="1" sqref="D23:F23">
      <formula1>$L$23:$L$25</formula1>
    </dataValidation>
    <dataValidation type="list" allowBlank="1" showInputMessage="1" showErrorMessage="1" sqref="K22">
      <formula1>$L$22</formula1>
    </dataValidation>
    <dataValidation type="whole" imeMode="halfAlpha" operator="greaterThanOrEqual" allowBlank="1" showInputMessage="1" showErrorMessage="1" promptTitle="費用番号の数値を記入してください" prompt="　経費区分　(4)　専門家指導費　の_x000a_　資金支出明細表の左端の番号_x000a_  ➤　専-1、専-2　などの　_x000a_  数字の部分だけ　を記入してください_x000a_" sqref="B12">
      <formula1>1</formula1>
    </dataValidation>
    <dataValidation imeMode="halfAlpha" allowBlank="1" showInputMessage="1" showErrorMessage="1" sqref="H20:K20 H13 G21:J21 H22 J22"/>
    <dataValidation imeMode="hiragana" allowBlank="1" showInputMessage="1" showErrorMessage="1" sqref="H19 C18 B14"/>
  </dataValidations>
  <printOptions horizontalCentered="1"/>
  <pageMargins left="0.59055118110236227" right="0.59055118110236227" top="0.39370078740157483" bottom="0.78740157480314965" header="0.31496062992125984" footer="0.39370078740157483"/>
  <pageSetup paperSize="9" scale="93" orientation="portrait" r:id="rId1"/>
  <headerFooter>
    <oddFooter>&amp;C&amp;"-,太字"&amp;A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theme="8"/>
    <pageSetUpPr fitToPage="1"/>
  </sheetPr>
  <dimension ref="A1:T58"/>
  <sheetViews>
    <sheetView showGridLines="0" view="pageBreakPreview" zoomScale="80" zoomScaleNormal="100" zoomScaleSheetLayoutView="80" workbookViewId="0">
      <selection activeCell="B9" sqref="B9"/>
    </sheetView>
  </sheetViews>
  <sheetFormatPr defaultRowHeight="13" outlineLevelCol="1"/>
  <cols>
    <col min="1" max="1" width="5" customWidth="1"/>
    <col min="2" max="2" width="10.6328125" customWidth="1"/>
    <col min="3" max="3" width="5.453125" bestFit="1" customWidth="1"/>
    <col min="4" max="4" width="10.6328125" customWidth="1"/>
    <col min="5" max="5" width="13.453125" customWidth="1"/>
    <col min="6" max="6" width="2.453125" customWidth="1"/>
    <col min="7" max="7" width="4.26953125" customWidth="1"/>
    <col min="8" max="8" width="3.08984375" customWidth="1"/>
    <col min="11" max="11" width="10.453125" customWidth="1"/>
    <col min="12" max="12" width="9.36328125" customWidth="1"/>
    <col min="13" max="13" width="4.08984375" style="1181" hidden="1" customWidth="1"/>
    <col min="14" max="14" width="8.90625" style="1044" customWidth="1"/>
    <col min="15" max="18" width="8.7265625" style="589"/>
    <col min="19" max="19" width="8.7265625" style="589" hidden="1" customWidth="1" outlineLevel="1"/>
    <col min="20" max="20" width="9" style="589" collapsed="1"/>
    <col min="21" max="16384" width="8.7265625" style="589"/>
  </cols>
  <sheetData>
    <row r="1" spans="1:15" s="106" customFormat="1" ht="30" customHeight="1">
      <c r="A1" s="2019" t="s">
        <v>769</v>
      </c>
      <c r="B1" s="2019"/>
      <c r="C1" s="2019"/>
      <c r="D1" s="2019"/>
      <c r="E1" s="2019"/>
      <c r="F1" s="2019"/>
      <c r="G1" s="2019"/>
      <c r="H1" s="2019"/>
      <c r="I1" s="2019"/>
      <c r="J1" s="2019"/>
      <c r="K1" s="2019"/>
      <c r="L1" s="2019"/>
      <c r="M1" s="1177"/>
      <c r="N1" s="67"/>
    </row>
    <row r="2" spans="1:15" s="106" customFormat="1" ht="15" customHeight="1">
      <c r="A2" s="292" t="s">
        <v>104</v>
      </c>
      <c r="B2" s="1875" t="s">
        <v>1122</v>
      </c>
      <c r="C2" s="1875"/>
      <c r="D2" s="1875"/>
      <c r="E2" s="1875"/>
      <c r="F2" s="1875"/>
      <c r="G2" s="1875"/>
      <c r="H2" s="1875"/>
      <c r="I2" s="1875"/>
      <c r="J2" s="1875"/>
      <c r="K2" s="1875"/>
      <c r="L2" s="1875"/>
      <c r="M2" s="1178"/>
      <c r="N2" s="68"/>
    </row>
    <row r="3" spans="1:15" s="106" customFormat="1" ht="15" customHeight="1">
      <c r="A3" s="656" t="s">
        <v>104</v>
      </c>
      <c r="B3" s="2020" t="s">
        <v>988</v>
      </c>
      <c r="C3" s="2020"/>
      <c r="D3" s="2021"/>
      <c r="E3" s="2021"/>
      <c r="F3" s="2021"/>
      <c r="G3" s="2021"/>
      <c r="H3" s="2021"/>
      <c r="I3" s="2021"/>
      <c r="J3" s="2021"/>
      <c r="K3" s="2021"/>
      <c r="L3" s="2021"/>
      <c r="M3" s="1179"/>
      <c r="N3" s="68"/>
    </row>
    <row r="4" spans="1:15" s="106" customFormat="1" ht="15" customHeight="1">
      <c r="A4" s="657" t="s">
        <v>107</v>
      </c>
      <c r="B4" s="2022" t="s">
        <v>989</v>
      </c>
      <c r="C4" s="2022"/>
      <c r="D4" s="2022"/>
      <c r="E4" s="2022"/>
      <c r="F4" s="2022"/>
      <c r="G4" s="2022"/>
      <c r="H4" s="2022"/>
      <c r="I4" s="2022"/>
      <c r="J4" s="2022"/>
      <c r="K4" s="2022"/>
      <c r="L4" s="2022"/>
      <c r="M4" s="1179"/>
      <c r="N4" s="68"/>
    </row>
    <row r="5" spans="1:15" s="106" customFormat="1" ht="15" customHeight="1">
      <c r="A5" s="657" t="s">
        <v>104</v>
      </c>
      <c r="B5" s="2022" t="s">
        <v>990</v>
      </c>
      <c r="C5" s="2022"/>
      <c r="D5" s="2022"/>
      <c r="E5" s="2022"/>
      <c r="F5" s="2022"/>
      <c r="G5" s="2022"/>
      <c r="H5" s="2022"/>
      <c r="I5" s="2022"/>
      <c r="J5" s="2022"/>
      <c r="K5" s="2022"/>
      <c r="L5" s="2022"/>
      <c r="M5" s="1179"/>
      <c r="N5" s="68"/>
    </row>
    <row r="6" spans="1:15" s="106" customFormat="1" ht="15" customHeight="1">
      <c r="A6" s="658" t="s">
        <v>103</v>
      </c>
      <c r="B6" s="659" t="s">
        <v>991</v>
      </c>
      <c r="C6" s="659"/>
      <c r="D6" s="659"/>
      <c r="E6" s="659"/>
      <c r="F6" s="659"/>
      <c r="G6" s="659"/>
      <c r="H6" s="659"/>
      <c r="I6" s="659"/>
      <c r="J6" s="659"/>
      <c r="K6" s="659"/>
      <c r="L6" s="658"/>
      <c r="M6" s="1180"/>
      <c r="N6" s="69"/>
      <c r="O6" s="1001"/>
    </row>
    <row r="7" spans="1:15" s="106" customFormat="1" ht="15" customHeight="1">
      <c r="A7" s="108"/>
      <c r="B7" s="109"/>
      <c r="C7" s="102"/>
      <c r="D7" s="102"/>
      <c r="E7" s="102"/>
      <c r="F7" s="102"/>
      <c r="G7" s="102"/>
      <c r="H7" s="102"/>
      <c r="I7" s="102"/>
      <c r="J7" s="102"/>
      <c r="K7" s="102"/>
      <c r="L7" s="103" t="s">
        <v>20</v>
      </c>
      <c r="M7" s="1042"/>
      <c r="N7" s="69"/>
    </row>
    <row r="8" spans="1:15" ht="60" customHeight="1">
      <c r="A8" s="372" t="s">
        <v>242</v>
      </c>
      <c r="B8" s="373" t="s">
        <v>243</v>
      </c>
      <c r="C8" s="374" t="s">
        <v>366</v>
      </c>
      <c r="D8" s="373" t="s">
        <v>244</v>
      </c>
      <c r="E8" s="2023" t="s">
        <v>245</v>
      </c>
      <c r="F8" s="2024"/>
      <c r="G8" s="2025"/>
      <c r="H8" s="375" t="s">
        <v>246</v>
      </c>
      <c r="I8" s="372" t="s">
        <v>792</v>
      </c>
      <c r="J8" s="372" t="s">
        <v>791</v>
      </c>
      <c r="K8" s="372" t="s">
        <v>793</v>
      </c>
      <c r="L8" s="372" t="s">
        <v>247</v>
      </c>
    </row>
    <row r="9" spans="1:15" ht="33.75" customHeight="1">
      <c r="A9" s="373" t="s">
        <v>248</v>
      </c>
      <c r="B9" s="379"/>
      <c r="C9" s="380"/>
      <c r="D9" s="379"/>
      <c r="E9" s="2026"/>
      <c r="F9" s="2016"/>
      <c r="G9" s="2017"/>
      <c r="H9" s="388"/>
      <c r="I9" s="382"/>
      <c r="J9" s="383"/>
      <c r="K9" s="1184">
        <f>I9*J9</f>
        <v>0</v>
      </c>
      <c r="L9" s="379"/>
      <c r="M9" s="1154">
        <v>1</v>
      </c>
    </row>
    <row r="10" spans="1:15" ht="33.75" customHeight="1">
      <c r="A10" s="373" t="s">
        <v>249</v>
      </c>
      <c r="B10" s="379"/>
      <c r="C10" s="380"/>
      <c r="D10" s="379"/>
      <c r="E10" s="2015"/>
      <c r="F10" s="2016"/>
      <c r="G10" s="2017"/>
      <c r="H10" s="388"/>
      <c r="I10" s="382"/>
      <c r="J10" s="383"/>
      <c r="K10" s="1184">
        <f t="shared" ref="K10:K23" si="0">I10*J10</f>
        <v>0</v>
      </c>
      <c r="L10" s="379"/>
      <c r="M10" s="1154">
        <f>IF('46'!$A$5&gt;=2,2,"-")</f>
        <v>2</v>
      </c>
    </row>
    <row r="11" spans="1:15" ht="33.75" customHeight="1">
      <c r="A11" s="373" t="s">
        <v>250</v>
      </c>
      <c r="B11" s="379"/>
      <c r="C11" s="380"/>
      <c r="D11" s="379"/>
      <c r="E11" s="2026"/>
      <c r="F11" s="2016"/>
      <c r="G11" s="2017"/>
      <c r="H11" s="388"/>
      <c r="I11" s="382"/>
      <c r="J11" s="383"/>
      <c r="K11" s="1184">
        <f t="shared" si="0"/>
        <v>0</v>
      </c>
      <c r="L11" s="379"/>
      <c r="M11" s="1154">
        <f>IF('46'!$A$5=3,3,"-")</f>
        <v>3</v>
      </c>
    </row>
    <row r="12" spans="1:15" ht="33.75" customHeight="1">
      <c r="A12" s="373" t="s">
        <v>251</v>
      </c>
      <c r="B12" s="379"/>
      <c r="C12" s="380"/>
      <c r="D12" s="379"/>
      <c r="E12" s="2015"/>
      <c r="F12" s="2016"/>
      <c r="G12" s="2017"/>
      <c r="H12" s="388"/>
      <c r="I12" s="382"/>
      <c r="J12" s="383"/>
      <c r="K12" s="1184">
        <f t="shared" si="0"/>
        <v>0</v>
      </c>
      <c r="L12" s="379"/>
    </row>
    <row r="13" spans="1:15" ht="33.75" customHeight="1">
      <c r="A13" s="373" t="s">
        <v>252</v>
      </c>
      <c r="B13" s="379"/>
      <c r="C13" s="380"/>
      <c r="D13" s="379"/>
      <c r="E13" s="2015"/>
      <c r="F13" s="2016"/>
      <c r="G13" s="2017"/>
      <c r="H13" s="388"/>
      <c r="I13" s="382"/>
      <c r="J13" s="383"/>
      <c r="K13" s="1184">
        <f t="shared" si="0"/>
        <v>0</v>
      </c>
      <c r="L13" s="379"/>
    </row>
    <row r="14" spans="1:15" ht="33.75" customHeight="1">
      <c r="A14" s="373" t="s">
        <v>253</v>
      </c>
      <c r="B14" s="379"/>
      <c r="C14" s="380"/>
      <c r="D14" s="379"/>
      <c r="E14" s="2012"/>
      <c r="F14" s="2013"/>
      <c r="G14" s="2014"/>
      <c r="H14" s="388"/>
      <c r="I14" s="382"/>
      <c r="J14" s="383"/>
      <c r="K14" s="1184">
        <f t="shared" si="0"/>
        <v>0</v>
      </c>
      <c r="L14" s="379"/>
    </row>
    <row r="15" spans="1:15" ht="33.75" customHeight="1">
      <c r="A15" s="373" t="s">
        <v>254</v>
      </c>
      <c r="B15" s="379"/>
      <c r="C15" s="380"/>
      <c r="D15" s="379"/>
      <c r="E15" s="2012"/>
      <c r="F15" s="2013"/>
      <c r="G15" s="2014"/>
      <c r="H15" s="388"/>
      <c r="I15" s="382"/>
      <c r="J15" s="383"/>
      <c r="K15" s="1184">
        <f t="shared" si="0"/>
        <v>0</v>
      </c>
      <c r="L15" s="379"/>
    </row>
    <row r="16" spans="1:15" ht="33.75" customHeight="1">
      <c r="A16" s="373" t="s">
        <v>255</v>
      </c>
      <c r="B16" s="379"/>
      <c r="C16" s="380"/>
      <c r="D16" s="379"/>
      <c r="E16" s="2015"/>
      <c r="F16" s="2016"/>
      <c r="G16" s="2017"/>
      <c r="H16" s="388"/>
      <c r="I16" s="382"/>
      <c r="J16" s="383"/>
      <c r="K16" s="1184">
        <f t="shared" si="0"/>
        <v>0</v>
      </c>
      <c r="L16" s="379"/>
    </row>
    <row r="17" spans="1:19" ht="33.75" customHeight="1">
      <c r="A17" s="373" t="s">
        <v>256</v>
      </c>
      <c r="B17" s="379"/>
      <c r="C17" s="380"/>
      <c r="D17" s="379"/>
      <c r="E17" s="2015"/>
      <c r="F17" s="2016"/>
      <c r="G17" s="2017"/>
      <c r="H17" s="388"/>
      <c r="I17" s="382"/>
      <c r="J17" s="383"/>
      <c r="K17" s="1184">
        <f t="shared" si="0"/>
        <v>0</v>
      </c>
      <c r="L17" s="379"/>
    </row>
    <row r="18" spans="1:19" ht="33.75" customHeight="1">
      <c r="A18" s="373" t="s">
        <v>257</v>
      </c>
      <c r="B18" s="379"/>
      <c r="C18" s="380"/>
      <c r="D18" s="379"/>
      <c r="E18" s="2015"/>
      <c r="F18" s="2016"/>
      <c r="G18" s="2017"/>
      <c r="H18" s="388"/>
      <c r="I18" s="382"/>
      <c r="J18" s="383"/>
      <c r="K18" s="1184">
        <f t="shared" si="0"/>
        <v>0</v>
      </c>
      <c r="L18" s="379"/>
    </row>
    <row r="19" spans="1:19" ht="33.75" customHeight="1">
      <c r="A19" s="373" t="s">
        <v>258</v>
      </c>
      <c r="B19" s="379"/>
      <c r="C19" s="380"/>
      <c r="D19" s="379"/>
      <c r="E19" s="2015"/>
      <c r="F19" s="2016"/>
      <c r="G19" s="2017"/>
      <c r="H19" s="388"/>
      <c r="I19" s="382"/>
      <c r="J19" s="384"/>
      <c r="K19" s="1184">
        <f t="shared" si="0"/>
        <v>0</v>
      </c>
      <c r="L19" s="379"/>
    </row>
    <row r="20" spans="1:19" ht="33.75" customHeight="1">
      <c r="A20" s="373" t="s">
        <v>259</v>
      </c>
      <c r="B20" s="379"/>
      <c r="C20" s="380"/>
      <c r="D20" s="379"/>
      <c r="E20" s="2015"/>
      <c r="F20" s="2016"/>
      <c r="G20" s="2017"/>
      <c r="H20" s="388"/>
      <c r="I20" s="382"/>
      <c r="J20" s="384"/>
      <c r="K20" s="1184">
        <f t="shared" si="0"/>
        <v>0</v>
      </c>
      <c r="L20" s="379"/>
    </row>
    <row r="21" spans="1:19" ht="33.75" customHeight="1">
      <c r="A21" s="373" t="s">
        <v>260</v>
      </c>
      <c r="B21" s="379"/>
      <c r="C21" s="380"/>
      <c r="D21" s="379"/>
      <c r="E21" s="2015"/>
      <c r="F21" s="2016"/>
      <c r="G21" s="2017"/>
      <c r="H21" s="388"/>
      <c r="I21" s="382"/>
      <c r="J21" s="384"/>
      <c r="K21" s="1184">
        <f t="shared" si="0"/>
        <v>0</v>
      </c>
      <c r="L21" s="379"/>
    </row>
    <row r="22" spans="1:19" ht="33.75" customHeight="1">
      <c r="A22" s="373" t="s">
        <v>261</v>
      </c>
      <c r="B22" s="379"/>
      <c r="C22" s="380"/>
      <c r="D22" s="379"/>
      <c r="E22" s="2015"/>
      <c r="F22" s="2016"/>
      <c r="G22" s="2017"/>
      <c r="H22" s="388"/>
      <c r="I22" s="382"/>
      <c r="J22" s="383"/>
      <c r="K22" s="1184">
        <f t="shared" si="0"/>
        <v>0</v>
      </c>
      <c r="L22" s="379"/>
    </row>
    <row r="23" spans="1:19" ht="33.75" customHeight="1" thickBot="1">
      <c r="A23" s="1183" t="s">
        <v>262</v>
      </c>
      <c r="B23" s="381"/>
      <c r="C23" s="380"/>
      <c r="D23" s="381"/>
      <c r="E23" s="2015"/>
      <c r="F23" s="2016"/>
      <c r="G23" s="2017"/>
      <c r="H23" s="388"/>
      <c r="I23" s="382"/>
      <c r="J23" s="383"/>
      <c r="K23" s="1185">
        <f t="shared" si="0"/>
        <v>0</v>
      </c>
      <c r="L23" s="381"/>
    </row>
    <row r="24" spans="1:19" ht="30" customHeight="1" thickTop="1">
      <c r="A24" s="376" t="s">
        <v>82</v>
      </c>
      <c r="B24" s="377"/>
      <c r="C24" s="377"/>
      <c r="D24" s="377"/>
      <c r="E24" s="377"/>
      <c r="F24" s="377"/>
      <c r="G24" s="377"/>
      <c r="H24" s="377"/>
      <c r="I24" s="385"/>
      <c r="J24" s="386"/>
      <c r="K24" s="387">
        <f>SUM(K9:K23)</f>
        <v>0</v>
      </c>
      <c r="L24" s="378"/>
    </row>
    <row r="25" spans="1:19" ht="15" customHeight="1"/>
    <row r="26" spans="1:19" ht="22.5" customHeight="1" thickBot="1">
      <c r="A26" s="1859" t="s">
        <v>263</v>
      </c>
      <c r="B26" s="1860"/>
      <c r="C26" s="1860"/>
      <c r="D26" s="1860"/>
      <c r="E26" s="1861"/>
      <c r="F26" s="54" t="s">
        <v>12</v>
      </c>
      <c r="G26" s="1862" t="s">
        <v>264</v>
      </c>
      <c r="H26" s="1862"/>
      <c r="I26" s="54" t="s">
        <v>265</v>
      </c>
      <c r="J26" s="54" t="s">
        <v>266</v>
      </c>
      <c r="K26" s="57" t="s">
        <v>267</v>
      </c>
      <c r="L26" s="57" t="s">
        <v>268</v>
      </c>
      <c r="N26" s="1045"/>
    </row>
    <row r="27" spans="1:19" ht="22.5" customHeight="1" thickTop="1">
      <c r="A27" s="1863" t="s">
        <v>794</v>
      </c>
      <c r="B27" s="1864"/>
      <c r="C27" s="1864"/>
      <c r="D27" s="1864"/>
      <c r="E27" s="1865"/>
      <c r="F27" s="55">
        <v>1</v>
      </c>
      <c r="G27" s="1872">
        <f ca="1">IF('46'!D5="―",
     "―",
     '46'!D5)</f>
        <v>46082</v>
      </c>
      <c r="H27" s="1872"/>
      <c r="I27" s="58" t="str">
        <f ca="1">IF(OR('46'!I5="",'46'!R5="―"),
     "―",
     '46'!I5)</f>
        <v>―</v>
      </c>
      <c r="J27" s="59" t="str">
        <f ca="1">IF('46'!R5="",
     "―",
     '46'!R5)</f>
        <v>―</v>
      </c>
      <c r="K27" s="64">
        <f>SUMIF(H9:H23,
         F27,
          K9:K23)</f>
        <v>0</v>
      </c>
      <c r="L27" s="64" t="str">
        <f ca="1">IF(OR(G27="―",
         G27="エラー",
         I27="―",
        I27="エラー"),
     "―",
     IF(G27&gt;=I27,
        "―",
        IF('46'!I5="",
           0,
           10000000*3/2*QUOTIENT('46'!I5-'46'!D5,30)/12)))</f>
        <v>―</v>
      </c>
      <c r="M27" s="1182"/>
      <c r="N27" s="1046"/>
      <c r="S27" s="589" t="s">
        <v>984</v>
      </c>
    </row>
    <row r="28" spans="1:19" ht="22.5" customHeight="1">
      <c r="A28" s="1866"/>
      <c r="B28" s="1867"/>
      <c r="C28" s="1867"/>
      <c r="D28" s="1867"/>
      <c r="E28" s="1868"/>
      <c r="F28" s="56">
        <v>2</v>
      </c>
      <c r="G28" s="1873" t="str">
        <f ca="1">IF('46'!D6="―",
     "―",
     '46'!D6)</f>
        <v>エラー</v>
      </c>
      <c r="H28" s="1873"/>
      <c r="I28" s="60" t="str">
        <f ca="1">IF(OR('46'!I6="",'46'!R6="―"),
     "―",
     '46'!I6)</f>
        <v>―</v>
      </c>
      <c r="J28" s="61" t="str">
        <f ca="1">IF('46'!R6="",
     "―",
     '46'!R6)</f>
        <v>―</v>
      </c>
      <c r="K28" s="65">
        <f>SUMIF(H9:H23,
         F28,
          K9:K23)</f>
        <v>0</v>
      </c>
      <c r="L28" s="65" t="str">
        <f ca="1">IF(OR(G28="―",
         G28="エラー",
         I28="―",
        I28="エラー"),
     "―",
     IF(G28&gt;=I28,
        "―",
        IF('46'!I6="",
           0,
           10000000*3/2*QUOTIENT('46'!I6-'46'!D6,30)/12)))</f>
        <v>―</v>
      </c>
      <c r="M28" s="1182"/>
      <c r="N28" s="1046"/>
    </row>
    <row r="29" spans="1:19" ht="22.5" customHeight="1">
      <c r="A29" s="1869"/>
      <c r="B29" s="1870"/>
      <c r="C29" s="1870"/>
      <c r="D29" s="1870"/>
      <c r="E29" s="1871"/>
      <c r="F29" s="56">
        <v>3</v>
      </c>
      <c r="G29" s="1874" t="str">
        <f ca="1">IF('46'!D7="―",
     "―",
     '46'!D7)</f>
        <v>エラー</v>
      </c>
      <c r="H29" s="1874"/>
      <c r="I29" s="62" t="str">
        <f ca="1">IF(OR('46'!I7="",'46'!R7="―"),
     "―",
     '46'!I7)</f>
        <v>―</v>
      </c>
      <c r="J29" s="63" t="str">
        <f ca="1">IF('46'!R7="",
     "―",
     '46'!R7)</f>
        <v>―</v>
      </c>
      <c r="K29" s="66">
        <f>SUMIF(H9:H23,
         F29,
          K9:K23)</f>
        <v>0</v>
      </c>
      <c r="L29" s="66" t="str">
        <f ca="1">IF(OR(G29="―",
         G29="エラー",
         I29="―",
        I29="エラー"),
     "―",
     IF(G29&gt;=I29,
        "―",
        IF('46'!I7="",
           0,
           10000000*3/2*QUOTIENT('46'!I7-'46'!D7,30)/12)))</f>
        <v>―</v>
      </c>
      <c r="M29" s="1182"/>
      <c r="N29" s="1046"/>
    </row>
    <row r="30" spans="1:19" ht="21" customHeight="1">
      <c r="K30" s="592">
        <f>SUM(K27:K29)</f>
        <v>0</v>
      </c>
    </row>
    <row r="31" spans="1:19" ht="22.5" customHeight="1">
      <c r="K31" s="651" t="str">
        <f>IF(K24=K30,"●",S27)</f>
        <v>●</v>
      </c>
      <c r="P31" s="2018" t="s">
        <v>273</v>
      </c>
      <c r="Q31" s="2018"/>
    </row>
    <row r="32" spans="1:19" ht="22" customHeight="1">
      <c r="P32" s="1047" t="s">
        <v>274</v>
      </c>
      <c r="Q32" s="1047" t="s">
        <v>275</v>
      </c>
    </row>
    <row r="33" spans="16:17" ht="22" customHeight="1">
      <c r="P33" s="1047" t="s">
        <v>276</v>
      </c>
      <c r="Q33" s="1048">
        <v>1040</v>
      </c>
    </row>
    <row r="34" spans="16:17" ht="22" customHeight="1">
      <c r="P34" s="1047" t="s">
        <v>1090</v>
      </c>
      <c r="Q34" s="1049">
        <v>1110</v>
      </c>
    </row>
    <row r="35" spans="16:17" ht="22" customHeight="1">
      <c r="P35" s="1047" t="s">
        <v>1091</v>
      </c>
      <c r="Q35" s="1049">
        <v>1180</v>
      </c>
    </row>
    <row r="36" spans="16:17" ht="22" customHeight="1">
      <c r="P36" s="1047" t="s">
        <v>1092</v>
      </c>
      <c r="Q36" s="1049">
        <v>1240</v>
      </c>
    </row>
    <row r="37" spans="16:17" ht="22" customHeight="1">
      <c r="P37" s="1047" t="s">
        <v>1093</v>
      </c>
      <c r="Q37" s="1049">
        <v>1330</v>
      </c>
    </row>
    <row r="38" spans="16:17" ht="22" customHeight="1">
      <c r="P38" s="1047" t="s">
        <v>1094</v>
      </c>
      <c r="Q38" s="1049">
        <v>1410</v>
      </c>
    </row>
    <row r="39" spans="16:17" ht="22" customHeight="1">
      <c r="P39" s="1047" t="s">
        <v>1095</v>
      </c>
      <c r="Q39" s="1049">
        <v>1490</v>
      </c>
    </row>
    <row r="40" spans="16:17" ht="22" customHeight="1">
      <c r="P40" s="1047" t="s">
        <v>1096</v>
      </c>
      <c r="Q40" s="1049">
        <v>1580</v>
      </c>
    </row>
    <row r="41" spans="16:17" ht="22" customHeight="1">
      <c r="P41" s="1047" t="s">
        <v>1097</v>
      </c>
      <c r="Q41" s="1049">
        <v>1660</v>
      </c>
    </row>
    <row r="42" spans="16:17" ht="22" customHeight="1">
      <c r="P42" s="1047" t="s">
        <v>1098</v>
      </c>
      <c r="Q42" s="1049">
        <v>1830</v>
      </c>
    </row>
    <row r="43" spans="16:17" ht="22" customHeight="1">
      <c r="P43" s="1047" t="s">
        <v>1099</v>
      </c>
      <c r="Q43" s="1049">
        <v>1990</v>
      </c>
    </row>
    <row r="44" spans="16:17" ht="22" customHeight="1">
      <c r="P44" s="1047" t="s">
        <v>1100</v>
      </c>
      <c r="Q44" s="1049">
        <v>2160</v>
      </c>
    </row>
    <row r="45" spans="16:17" ht="22" customHeight="1">
      <c r="P45" s="1047" t="s">
        <v>1101</v>
      </c>
      <c r="Q45" s="1049">
        <v>2330</v>
      </c>
    </row>
    <row r="46" spans="16:17" ht="22" customHeight="1">
      <c r="P46" s="1047" t="s">
        <v>1102</v>
      </c>
      <c r="Q46" s="1049">
        <v>2490</v>
      </c>
    </row>
    <row r="47" spans="16:17" ht="22" customHeight="1">
      <c r="P47" s="1047" t="s">
        <v>1103</v>
      </c>
      <c r="Q47" s="1049">
        <v>2660</v>
      </c>
    </row>
    <row r="48" spans="16:17" ht="22" customHeight="1">
      <c r="P48" s="1047" t="s">
        <v>1104</v>
      </c>
      <c r="Q48" s="1049">
        <v>2820</v>
      </c>
    </row>
    <row r="49" spans="16:17" ht="22" customHeight="1">
      <c r="P49" s="1047" t="s">
        <v>1105</v>
      </c>
      <c r="Q49" s="1049">
        <v>2990</v>
      </c>
    </row>
    <row r="50" spans="16:17" ht="22" customHeight="1">
      <c r="P50" s="1047" t="s">
        <v>1106</v>
      </c>
      <c r="Q50" s="1049">
        <v>3160</v>
      </c>
    </row>
    <row r="51" spans="16:17" ht="22" customHeight="1">
      <c r="P51" s="1047" t="s">
        <v>1107</v>
      </c>
      <c r="Q51" s="1049">
        <v>3410</v>
      </c>
    </row>
    <row r="52" spans="16:17" ht="22" customHeight="1">
      <c r="P52" s="1047" t="s">
        <v>1108</v>
      </c>
      <c r="Q52" s="1049">
        <v>3660</v>
      </c>
    </row>
    <row r="53" spans="16:17" ht="22" customHeight="1">
      <c r="P53" s="1047" t="s">
        <v>1109</v>
      </c>
      <c r="Q53" s="1049">
        <v>3910</v>
      </c>
    </row>
    <row r="54" spans="16:17" ht="22" customHeight="1">
      <c r="P54" s="1047" t="s">
        <v>1110</v>
      </c>
      <c r="Q54" s="1049">
        <v>4160</v>
      </c>
    </row>
    <row r="55" spans="16:17" ht="22" customHeight="1">
      <c r="P55" s="1047" t="s">
        <v>1111</v>
      </c>
      <c r="Q55" s="1049">
        <v>4410</v>
      </c>
    </row>
    <row r="56" spans="16:17" ht="22" customHeight="1">
      <c r="P56" s="1047" t="s">
        <v>1112</v>
      </c>
      <c r="Q56" s="1049">
        <v>4660</v>
      </c>
    </row>
    <row r="57" spans="16:17" ht="22" customHeight="1">
      <c r="P57" s="1047" t="s">
        <v>1113</v>
      </c>
      <c r="Q57" s="1049">
        <v>4910</v>
      </c>
    </row>
    <row r="58" spans="16:17" ht="22" customHeight="1">
      <c r="P58" s="1047" t="s">
        <v>1114</v>
      </c>
      <c r="Q58" s="1049">
        <v>5160</v>
      </c>
    </row>
  </sheetData>
  <sheetProtection algorithmName="SHA-512" hashValue="kC4266posLGS65NDEjF0RLJbtYybrNio1QF1G2uKZhOs4l2XolcHSJBYap5tGtNiBt5OlVdAuiXSWRQFKkjBzw==" saltValue="0GAmU+Bu8FAOzNWbrMa9jQ==" spinCount="100000" sheet="1" formatCells="0" selectLockedCells="1"/>
  <mergeCells count="28">
    <mergeCell ref="P31:Q31"/>
    <mergeCell ref="A1:L1"/>
    <mergeCell ref="B2:L2"/>
    <mergeCell ref="B3:L3"/>
    <mergeCell ref="B4:L4"/>
    <mergeCell ref="B5:L5"/>
    <mergeCell ref="E19:G19"/>
    <mergeCell ref="E8:G8"/>
    <mergeCell ref="E9:G9"/>
    <mergeCell ref="E10:G10"/>
    <mergeCell ref="E11:G11"/>
    <mergeCell ref="E12:G12"/>
    <mergeCell ref="E13:G13"/>
    <mergeCell ref="E16:G16"/>
    <mergeCell ref="E23:G23"/>
    <mergeCell ref="G26:H26"/>
    <mergeCell ref="E21:G21"/>
    <mergeCell ref="E22:G22"/>
    <mergeCell ref="G27:H27"/>
    <mergeCell ref="G28:H28"/>
    <mergeCell ref="G29:H29"/>
    <mergeCell ref="A26:E26"/>
    <mergeCell ref="A27:E29"/>
    <mergeCell ref="E14:G14"/>
    <mergeCell ref="E15:G15"/>
    <mergeCell ref="E17:G17"/>
    <mergeCell ref="E18:G18"/>
    <mergeCell ref="E20:G20"/>
  </mergeCells>
  <phoneticPr fontId="1"/>
  <conditionalFormatting sqref="H9:H23">
    <cfRule type="expression" dxfId="171" priority="3">
      <formula>H9="-"</formula>
    </cfRule>
  </conditionalFormatting>
  <conditionalFormatting sqref="K27">
    <cfRule type="cellIs" dxfId="170" priority="7" operator="greaterThan">
      <formula>$L$27</formula>
    </cfRule>
  </conditionalFormatting>
  <conditionalFormatting sqref="K28">
    <cfRule type="cellIs" dxfId="169" priority="6" operator="greaterThan">
      <formula>$L$28</formula>
    </cfRule>
  </conditionalFormatting>
  <conditionalFormatting sqref="K29">
    <cfRule type="cellIs" dxfId="168" priority="5" operator="greaterThan">
      <formula>$L$29</formula>
    </cfRule>
  </conditionalFormatting>
  <conditionalFormatting sqref="K31">
    <cfRule type="expression" dxfId="167" priority="1">
      <formula>NOT(K30=K24)</formula>
    </cfRule>
    <cfRule type="expression" dxfId="166" priority="2">
      <formula>"期の設定と費用の支出時期が一致していません"</formula>
    </cfRule>
  </conditionalFormatting>
  <dataValidations xWindow="849" yWindow="769" count="4">
    <dataValidation type="whole" imeMode="halfAlpha" operator="lessThanOrEqual" allowBlank="1" showInputMessage="1" showErrorMessage="1" promptTitle="数値を記入してください" prompt="　従事時間の限度は、一人につき1日8時間、年間1,800時間です。" sqref="J9:J23">
      <formula1>5400</formula1>
    </dataValidation>
    <dataValidation type="list" allowBlank="1" showInputMessage="1" showErrorMessage="1" sqref="C9:C23">
      <formula1>"●, －"</formula1>
    </dataValidation>
    <dataValidation type="list" imeMode="halfAlpha" operator="lessThanOrEqual" allowBlank="1" showInputMessage="1" showErrorMessage="1" errorTitle="入力エラー" error="上限額以上、または、数値以外を入力しています。" promptTitle="プルダウンメニューから選択してください" prompt="　時間単価は募集要項の「人件費単価一覧表」を参照の上ご記入ください。_x000a_　なお、上限額は5,160円です。" sqref="I9:I23">
      <formula1>$Q$33:$Q$58</formula1>
    </dataValidation>
    <dataValidation type="list" imeMode="halfAlpha" allowBlank="1" showInputMessage="1" showErrorMessage="1" errorTitle="無効なデータが入力されています。" error="経費を使用する期と同じ番号（1～3の数値）を入力してください。" promptTitle="プルダウンメニューから選択してください" prompt="　経費を支出する期と同じ番号を選択してください。" sqref="H9:H23">
      <formula1>$M$9:$M$11</formula1>
    </dataValidation>
  </dataValidations>
  <printOptions horizontalCentered="1"/>
  <pageMargins left="0.59055118110236227" right="0.59055118110236227" top="0.39370078740157483" bottom="0.78740157480314965" header="0.19685039370078741" footer="0.19685039370078741"/>
  <pageSetup paperSize="9" scale="97" orientation="portrait" r:id="rId1"/>
  <headerFooter alignWithMargins="0">
    <oddFooter>&amp;C&amp;"+,太字"&amp;A</oddFooter>
  </headerFooter>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8"/>
    <pageSetUpPr fitToPage="1"/>
  </sheetPr>
  <dimension ref="A1:K26"/>
  <sheetViews>
    <sheetView showGridLines="0" view="pageBreakPreview" zoomScale="80" zoomScaleNormal="100" zoomScaleSheetLayoutView="80" workbookViewId="0">
      <selection activeCell="B8" sqref="B8"/>
    </sheetView>
  </sheetViews>
  <sheetFormatPr defaultColWidth="2.08984375" defaultRowHeight="12"/>
  <cols>
    <col min="1" max="1" width="5.26953125" style="3" customWidth="1"/>
    <col min="2" max="2" width="25.26953125" style="3" customWidth="1"/>
    <col min="3" max="3" width="3.6328125" style="3" customWidth="1"/>
    <col min="4" max="5" width="5" style="3" customWidth="1"/>
    <col min="6" max="8" width="9.36328125" style="3" customWidth="1"/>
    <col min="9" max="9" width="13.54296875" style="3" customWidth="1"/>
    <col min="10" max="10" width="2.08984375" style="106" customWidth="1"/>
    <col min="11" max="11" width="2.08984375" style="106" hidden="1" customWidth="1"/>
    <col min="12" max="217" width="2.08984375" style="106" customWidth="1"/>
    <col min="218" max="16384" width="2.08984375" style="106"/>
  </cols>
  <sheetData>
    <row r="1" spans="1:11" s="104" customFormat="1" ht="30" customHeight="1">
      <c r="A1" s="2027" t="s">
        <v>818</v>
      </c>
      <c r="B1" s="2027"/>
      <c r="C1" s="2027"/>
      <c r="D1" s="2027"/>
      <c r="E1" s="2027"/>
      <c r="F1" s="2027"/>
      <c r="G1" s="2027"/>
      <c r="H1" s="2027"/>
      <c r="I1" s="2027"/>
    </row>
    <row r="2" spans="1:11" ht="15" customHeight="1">
      <c r="A2" s="290" t="s">
        <v>104</v>
      </c>
      <c r="B2" s="2028" t="s">
        <v>1121</v>
      </c>
      <c r="C2" s="2028"/>
      <c r="D2" s="2028"/>
      <c r="E2" s="2028"/>
      <c r="F2" s="2028"/>
      <c r="G2" s="2028"/>
      <c r="H2" s="2028"/>
      <c r="I2" s="2028"/>
    </row>
    <row r="3" spans="1:11" ht="15" customHeight="1">
      <c r="A3" s="290" t="s">
        <v>103</v>
      </c>
      <c r="B3" s="1967" t="s">
        <v>992</v>
      </c>
      <c r="C3" s="1966"/>
      <c r="D3" s="1966"/>
      <c r="E3" s="1966"/>
      <c r="F3" s="1966"/>
      <c r="G3" s="1966"/>
      <c r="H3" s="1966"/>
      <c r="I3" s="1966"/>
    </row>
    <row r="4" spans="1:11" ht="15" customHeight="1">
      <c r="A4" s="290" t="s">
        <v>103</v>
      </c>
      <c r="B4" s="1968" t="s">
        <v>993</v>
      </c>
      <c r="C4" s="1968"/>
      <c r="D4" s="1968"/>
      <c r="E4" s="1968"/>
      <c r="F4" s="1968"/>
      <c r="G4" s="1968"/>
      <c r="H4" s="1968"/>
      <c r="I4" s="1968"/>
    </row>
    <row r="5" spans="1:11" ht="15" customHeight="1">
      <c r="A5" s="290"/>
      <c r="B5" s="1968"/>
      <c r="C5" s="1968"/>
      <c r="D5" s="1968"/>
      <c r="E5" s="1968"/>
      <c r="F5" s="1968"/>
      <c r="G5" s="1968"/>
      <c r="H5" s="1968"/>
      <c r="I5" s="1968"/>
    </row>
    <row r="6" spans="1:11" ht="15" customHeight="1">
      <c r="A6" s="6"/>
      <c r="B6" s="6"/>
      <c r="C6" s="6"/>
      <c r="D6" s="6"/>
      <c r="E6" s="6"/>
      <c r="F6" s="6"/>
      <c r="G6" s="6"/>
      <c r="H6" s="6"/>
      <c r="I6" s="30" t="s">
        <v>20</v>
      </c>
    </row>
    <row r="7" spans="1:11" ht="80.150000000000006" customHeight="1">
      <c r="A7" s="618" t="s">
        <v>21</v>
      </c>
      <c r="B7" s="618" t="s">
        <v>38</v>
      </c>
      <c r="C7" s="619" t="s">
        <v>37</v>
      </c>
      <c r="D7" s="620" t="s">
        <v>805</v>
      </c>
      <c r="E7" s="621" t="s">
        <v>806</v>
      </c>
      <c r="F7" s="618" t="s">
        <v>807</v>
      </c>
      <c r="G7" s="618" t="s">
        <v>770</v>
      </c>
      <c r="H7" s="618" t="s">
        <v>803</v>
      </c>
      <c r="I7" s="622" t="s">
        <v>795</v>
      </c>
      <c r="J7" s="1043" t="s">
        <v>11</v>
      </c>
      <c r="K7" s="106" t="s">
        <v>363</v>
      </c>
    </row>
    <row r="8" spans="1:11" ht="40" customHeight="1">
      <c r="A8" s="1186">
        <f>ROW()-ROW(規格等認証・登録費6[[#Headers],[費用
番号]])</f>
        <v>1</v>
      </c>
      <c r="B8" s="229"/>
      <c r="C8" s="389"/>
      <c r="D8" s="350"/>
      <c r="E8" s="344"/>
      <c r="F8" s="351"/>
      <c r="G8" s="1174">
        <f>ROUNDDOWN(規格等認証・登録費6[[#This Row],[助成対象
経費(税抜)
【 A × B 】]]*1.1,0)</f>
        <v>0</v>
      </c>
      <c r="H8" s="1174">
        <f>規格等認証・登録費6[[#This Row],[数量
【A】]]*規格等認証・登録費6[[#This Row],[単価(税抜)
【B】]]</f>
        <v>0</v>
      </c>
      <c r="I8" s="229"/>
      <c r="J8" s="1151" t="str">
        <f>IF(OR(AND(規格等認証・登録費6[[#This Row],[内容]]="",規格等認証・登録費6[[#This Row],[実施予定期]]="",規格等認証・登録費6[[#This Row],[数量
【A】]]="",規格等認証・登録費6[[#This Row],[単位
]]="",規格等認証・登録費6[[#This Row],[単価(税抜)
【B】]]="",規格等認証・登録費6[[#This Row],[依頼先名称]]=""),
          AND(規格等認証・登録費6[[#This Row],[内容]]&lt;&gt;"",規格等認証・登録費6[[#This Row],[実施予定期]]&lt;&gt;"",規格等認証・登録費6[[#This Row],[数量
【A】]]&lt;&gt;"",規格等認証・登録費6[[#This Row],[単位
]]&lt;&gt;"",規格等認証・登録費6[[#This Row],[単価(税抜)
【B】]]&lt;&gt;"",規格等認証・登録費6[[#This Row],[依頼先名称]]&lt;&gt;"")),
    "",
    "←全ての項目を入力してください。")</f>
        <v/>
      </c>
      <c r="K8" s="1148">
        <v>1</v>
      </c>
    </row>
    <row r="9" spans="1:11" ht="40" customHeight="1">
      <c r="A9" s="1186">
        <f>ROW()-ROW(規格等認証・登録費6[[#Headers],[費用
番号]])</f>
        <v>2</v>
      </c>
      <c r="B9" s="229"/>
      <c r="C9" s="389"/>
      <c r="D9" s="350"/>
      <c r="E9" s="344"/>
      <c r="F9" s="351"/>
      <c r="G9" s="1174">
        <f>ROUNDDOWN(規格等認証・登録費6[[#This Row],[助成対象
経費(税抜)
【 A × B 】]]*1.1,0)</f>
        <v>0</v>
      </c>
      <c r="H9" s="1174">
        <f>規格等認証・登録費6[[#This Row],[数量
【A】]]*規格等認証・登録費6[[#This Row],[単価(税抜)
【B】]]</f>
        <v>0</v>
      </c>
      <c r="I9" s="229"/>
      <c r="J9" s="1151" t="str">
        <f>IF(OR(AND(規格等認証・登録費6[[#This Row],[内容]]="",規格等認証・登録費6[[#This Row],[実施予定期]]="",規格等認証・登録費6[[#This Row],[数量
【A】]]="",規格等認証・登録費6[[#This Row],[単位
]]="",規格等認証・登録費6[[#This Row],[単価(税抜)
【B】]]="",規格等認証・登録費6[[#This Row],[依頼先名称]]=""),
          AND(規格等認証・登録費6[[#This Row],[内容]]&lt;&gt;"",規格等認証・登録費6[[#This Row],[実施予定期]]&lt;&gt;"",規格等認証・登録費6[[#This Row],[数量
【A】]]&lt;&gt;"",規格等認証・登録費6[[#This Row],[単位
]]&lt;&gt;"",規格等認証・登録費6[[#This Row],[単価(税抜)
【B】]]&lt;&gt;"",規格等認証・登録費6[[#This Row],[依頼先名称]]&lt;&gt;"")),
    "",
    "←全ての項目を入力してください。")</f>
        <v/>
      </c>
      <c r="K9" s="1148">
        <f>IF('46'!$A$5&gt;=2,2,"-")</f>
        <v>2</v>
      </c>
    </row>
    <row r="10" spans="1:11" ht="40" customHeight="1">
      <c r="A10" s="1186">
        <f>ROW()-ROW(規格等認証・登録費6[[#Headers],[費用
番号]])</f>
        <v>3</v>
      </c>
      <c r="B10" s="229"/>
      <c r="C10" s="389"/>
      <c r="D10" s="350"/>
      <c r="E10" s="344"/>
      <c r="F10" s="351"/>
      <c r="G10" s="1174">
        <f>ROUNDDOWN(規格等認証・登録費6[[#This Row],[助成対象
経費(税抜)
【 A × B 】]]*1.1,0)</f>
        <v>0</v>
      </c>
      <c r="H10" s="1174">
        <f>規格等認証・登録費6[[#This Row],[数量
【A】]]*規格等認証・登録費6[[#This Row],[単価(税抜)
【B】]]</f>
        <v>0</v>
      </c>
      <c r="I10" s="229"/>
      <c r="J10" s="1151" t="str">
        <f>IF(OR(AND(規格等認証・登録費6[[#This Row],[内容]]="",規格等認証・登録費6[[#This Row],[実施予定期]]="",規格等認証・登録費6[[#This Row],[数量
【A】]]="",規格等認証・登録費6[[#This Row],[単位
]]="",規格等認証・登録費6[[#This Row],[単価(税抜)
【B】]]="",規格等認証・登録費6[[#This Row],[依頼先名称]]=""),
          AND(規格等認証・登録費6[[#This Row],[内容]]&lt;&gt;"",規格等認証・登録費6[[#This Row],[実施予定期]]&lt;&gt;"",規格等認証・登録費6[[#This Row],[数量
【A】]]&lt;&gt;"",規格等認証・登録費6[[#This Row],[単位
]]&lt;&gt;"",規格等認証・登録費6[[#This Row],[単価(税抜)
【B】]]&lt;&gt;"",規格等認証・登録費6[[#This Row],[依頼先名称]]&lt;&gt;"")),
    "",
    "←全ての項目を入力してください。")</f>
        <v/>
      </c>
      <c r="K10" s="1148">
        <f>IF('46'!$A$5=3,3,"-")</f>
        <v>3</v>
      </c>
    </row>
    <row r="11" spans="1:11" ht="40" customHeight="1">
      <c r="A11" s="1186">
        <f>ROW()-ROW(規格等認証・登録費6[[#Headers],[費用
番号]])</f>
        <v>4</v>
      </c>
      <c r="B11" s="229"/>
      <c r="C11" s="389"/>
      <c r="D11" s="350"/>
      <c r="E11" s="344"/>
      <c r="F11" s="351"/>
      <c r="G11" s="1174">
        <f>ROUNDDOWN(規格等認証・登録費6[[#This Row],[助成対象
経費(税抜)
【 A × B 】]]*1.1,0)</f>
        <v>0</v>
      </c>
      <c r="H11" s="1174">
        <f>規格等認証・登録費6[[#This Row],[数量
【A】]]*規格等認証・登録費6[[#This Row],[単価(税抜)
【B】]]</f>
        <v>0</v>
      </c>
      <c r="I11" s="229"/>
      <c r="J11" s="1151" t="str">
        <f>IF(OR(AND(規格等認証・登録費6[[#This Row],[内容]]="",規格等認証・登録費6[[#This Row],[実施予定期]]="",規格等認証・登録費6[[#This Row],[数量
【A】]]="",規格等認証・登録費6[[#This Row],[単位
]]="",規格等認証・登録費6[[#This Row],[単価(税抜)
【B】]]="",規格等認証・登録費6[[#This Row],[依頼先名称]]=""),
          AND(規格等認証・登録費6[[#This Row],[内容]]&lt;&gt;"",規格等認証・登録費6[[#This Row],[実施予定期]]&lt;&gt;"",規格等認証・登録費6[[#This Row],[数量
【A】]]&lt;&gt;"",規格等認証・登録費6[[#This Row],[単位
]]&lt;&gt;"",規格等認証・登録費6[[#This Row],[単価(税抜)
【B】]]&lt;&gt;"",規格等認証・登録費6[[#This Row],[依頼先名称]]&lt;&gt;"")),
    "",
    "←全ての項目を入力してください。")</f>
        <v/>
      </c>
    </row>
    <row r="12" spans="1:11" ht="40" customHeight="1">
      <c r="A12" s="1186">
        <f>ROW()-ROW(規格等認証・登録費6[[#Headers],[費用
番号]])</f>
        <v>5</v>
      </c>
      <c r="B12" s="229"/>
      <c r="C12" s="389"/>
      <c r="D12" s="350"/>
      <c r="E12" s="344"/>
      <c r="F12" s="351"/>
      <c r="G12" s="1174">
        <f>ROUNDDOWN(規格等認証・登録費6[[#This Row],[助成対象
経費(税抜)
【 A × B 】]]*1.1,0)</f>
        <v>0</v>
      </c>
      <c r="H12" s="1174">
        <f>規格等認証・登録費6[[#This Row],[数量
【A】]]*規格等認証・登録費6[[#This Row],[単価(税抜)
【B】]]</f>
        <v>0</v>
      </c>
      <c r="I12" s="229"/>
      <c r="J12" s="1151" t="str">
        <f>IF(OR(AND(規格等認証・登録費6[[#This Row],[内容]]="",規格等認証・登録費6[[#This Row],[実施予定期]]="",規格等認証・登録費6[[#This Row],[数量
【A】]]="",規格等認証・登録費6[[#This Row],[単位
]]="",規格等認証・登録費6[[#This Row],[単価(税抜)
【B】]]="",規格等認証・登録費6[[#This Row],[依頼先名称]]=""),
          AND(規格等認証・登録費6[[#This Row],[内容]]&lt;&gt;"",規格等認証・登録費6[[#This Row],[実施予定期]]&lt;&gt;"",規格等認証・登録費6[[#This Row],[数量
【A】]]&lt;&gt;"",規格等認証・登録費6[[#This Row],[単位
]]&lt;&gt;"",規格等認証・登録費6[[#This Row],[単価(税抜)
【B】]]&lt;&gt;"",規格等認証・登録費6[[#This Row],[依頼先名称]]&lt;&gt;"")),
    "",
    "←全ての項目を入力してください。")</f>
        <v/>
      </c>
    </row>
    <row r="13" spans="1:11" ht="40" customHeight="1">
      <c r="A13" s="1187">
        <f>ROW()-ROW(規格等認証・登録費6[[#Headers],[費用
番号]])</f>
        <v>6</v>
      </c>
      <c r="B13" s="348"/>
      <c r="C13" s="390"/>
      <c r="D13" s="352"/>
      <c r="E13" s="344"/>
      <c r="F13" s="351"/>
      <c r="G13" s="1174">
        <f>ROUNDDOWN(規格等認証・登録費6[[#This Row],[助成対象
経費(税抜)
【 A × B 】]]*1.1,0)</f>
        <v>0</v>
      </c>
      <c r="H13" s="1174">
        <f>規格等認証・登録費6[[#This Row],[数量
【A】]]*規格等認証・登録費6[[#This Row],[単価(税抜)
【B】]]</f>
        <v>0</v>
      </c>
      <c r="I13" s="348"/>
      <c r="J13" s="1165" t="str">
        <f>IF(OR(AND(規格等認証・登録費6[[#This Row],[内容]]="",規格等認証・登録費6[[#This Row],[実施予定期]]="",規格等認証・登録費6[[#This Row],[数量
【A】]]="",規格等認証・登録費6[[#This Row],[単位
]]="",規格等認証・登録費6[[#This Row],[単価(税抜)
【B】]]="",規格等認証・登録費6[[#This Row],[依頼先名称]]=""),
          AND(規格等認証・登録費6[[#This Row],[内容]]&lt;&gt;"",規格等認証・登録費6[[#This Row],[実施予定期]]&lt;&gt;"",規格等認証・登録費6[[#This Row],[数量
【A】]]&lt;&gt;"",規格等認証・登録費6[[#This Row],[単位
]]&lt;&gt;"",規格等認証・登録費6[[#This Row],[単価(税抜)
【B】]]&lt;&gt;"",規格等認証・登録費6[[#This Row],[依頼先名称]]&lt;&gt;"")),
    "",
    "←全ての項目を入力してください。")</f>
        <v/>
      </c>
    </row>
    <row r="14" spans="1:11" ht="40" customHeight="1">
      <c r="A14" s="1186">
        <f>ROW()-ROW(規格等認証・登録費6[[#Headers],[費用
番号]])</f>
        <v>7</v>
      </c>
      <c r="B14" s="229"/>
      <c r="C14" s="389"/>
      <c r="D14" s="350"/>
      <c r="E14" s="344"/>
      <c r="F14" s="351"/>
      <c r="G14" s="1174">
        <f>ROUNDDOWN(規格等認証・登録費6[[#This Row],[助成対象
経費(税抜)
【 A × B 】]]*1.1,0)</f>
        <v>0</v>
      </c>
      <c r="H14" s="1174">
        <f>規格等認証・登録費6[[#This Row],[数量
【A】]]*規格等認証・登録費6[[#This Row],[単価(税抜)
【B】]]</f>
        <v>0</v>
      </c>
      <c r="I14" s="229"/>
      <c r="J14" s="1151" t="str">
        <f>IF(OR(AND(規格等認証・登録費6[[#This Row],[内容]]="",規格等認証・登録費6[[#This Row],[実施予定期]]="",規格等認証・登録費6[[#This Row],[数量
【A】]]="",規格等認証・登録費6[[#This Row],[単位
]]="",規格等認証・登録費6[[#This Row],[単価(税抜)
【B】]]="",規格等認証・登録費6[[#This Row],[依頼先名称]]=""),
          AND(規格等認証・登録費6[[#This Row],[内容]]&lt;&gt;"",規格等認証・登録費6[[#This Row],[実施予定期]]&lt;&gt;"",規格等認証・登録費6[[#This Row],[数量
【A】]]&lt;&gt;"",規格等認証・登録費6[[#This Row],[単位
]]&lt;&gt;"",規格等認証・登録費6[[#This Row],[単価(税抜)
【B】]]&lt;&gt;"",規格等認証・登録費6[[#This Row],[依頼先名称]]&lt;&gt;"")),
    "",
    "←全ての項目を入力してください。")</f>
        <v/>
      </c>
    </row>
    <row r="15" spans="1:11" ht="40" customHeight="1">
      <c r="A15" s="1186">
        <f>ROW()-ROW(規格等認証・登録費6[[#Headers],[費用
番号]])</f>
        <v>8</v>
      </c>
      <c r="B15" s="229"/>
      <c r="C15" s="389"/>
      <c r="D15" s="350"/>
      <c r="E15" s="344"/>
      <c r="F15" s="351"/>
      <c r="G15" s="1174">
        <f>ROUNDDOWN(規格等認証・登録費6[[#This Row],[助成対象
経費(税抜)
【 A × B 】]]*1.1,0)</f>
        <v>0</v>
      </c>
      <c r="H15" s="1174">
        <f>規格等認証・登録費6[[#This Row],[数量
【A】]]*規格等認証・登録費6[[#This Row],[単価(税抜)
【B】]]</f>
        <v>0</v>
      </c>
      <c r="I15" s="229"/>
      <c r="J15" s="1151" t="str">
        <f>IF(OR(AND(規格等認証・登録費6[[#This Row],[内容]]="",規格等認証・登録費6[[#This Row],[実施予定期]]="",規格等認証・登録費6[[#This Row],[数量
【A】]]="",規格等認証・登録費6[[#This Row],[単位
]]="",規格等認証・登録費6[[#This Row],[単価(税抜)
【B】]]="",規格等認証・登録費6[[#This Row],[依頼先名称]]=""),
          AND(規格等認証・登録費6[[#This Row],[内容]]&lt;&gt;"",規格等認証・登録費6[[#This Row],[実施予定期]]&lt;&gt;"",規格等認証・登録費6[[#This Row],[数量
【A】]]&lt;&gt;"",規格等認証・登録費6[[#This Row],[単位
]]&lt;&gt;"",規格等認証・登録費6[[#This Row],[単価(税抜)
【B】]]&lt;&gt;"",規格等認証・登録費6[[#This Row],[依頼先名称]]&lt;&gt;"")),
    "",
    "←全ての項目を入力してください。")</f>
        <v/>
      </c>
    </row>
    <row r="16" spans="1:11" ht="40" customHeight="1">
      <c r="A16" s="1186">
        <f>ROW()-ROW(規格等認証・登録費6[[#Headers],[費用
番号]])</f>
        <v>9</v>
      </c>
      <c r="B16" s="229"/>
      <c r="C16" s="389"/>
      <c r="D16" s="350"/>
      <c r="E16" s="344"/>
      <c r="F16" s="351"/>
      <c r="G16" s="1174">
        <f>ROUNDDOWN(規格等認証・登録費6[[#This Row],[助成対象
経費(税抜)
【 A × B 】]]*1.1,0)</f>
        <v>0</v>
      </c>
      <c r="H16" s="1174">
        <f>規格等認証・登録費6[[#This Row],[数量
【A】]]*規格等認証・登録費6[[#This Row],[単価(税抜)
【B】]]</f>
        <v>0</v>
      </c>
      <c r="I16" s="229"/>
      <c r="J16" s="1151" t="str">
        <f>IF(OR(AND(規格等認証・登録費6[[#This Row],[内容]]="",規格等認証・登録費6[[#This Row],[実施予定期]]="",規格等認証・登録費6[[#This Row],[数量
【A】]]="",規格等認証・登録費6[[#This Row],[単位
]]="",規格等認証・登録費6[[#This Row],[単価(税抜)
【B】]]="",規格等認証・登録費6[[#This Row],[依頼先名称]]=""),
          AND(規格等認証・登録費6[[#This Row],[内容]]&lt;&gt;"",規格等認証・登録費6[[#This Row],[実施予定期]]&lt;&gt;"",規格等認証・登録費6[[#This Row],[数量
【A】]]&lt;&gt;"",規格等認証・登録費6[[#This Row],[単位
]]&lt;&gt;"",規格等認証・登録費6[[#This Row],[単価(税抜)
【B】]]&lt;&gt;"",規格等認証・登録費6[[#This Row],[依頼先名称]]&lt;&gt;"")),
    "",
    "←全ての項目を入力してください。")</f>
        <v/>
      </c>
    </row>
    <row r="17" spans="1:11" ht="40" customHeight="1">
      <c r="A17" s="1186">
        <f>ROW()-ROW(規格等認証・登録費6[[#Headers],[費用
番号]])</f>
        <v>10</v>
      </c>
      <c r="B17" s="229"/>
      <c r="C17" s="389"/>
      <c r="D17" s="350"/>
      <c r="E17" s="344"/>
      <c r="F17" s="353"/>
      <c r="G17" s="1174">
        <f>ROUNDDOWN(規格等認証・登録費6[[#This Row],[助成対象
経費(税抜)
【 A × B 】]]*1.1,0)</f>
        <v>0</v>
      </c>
      <c r="H17" s="1174">
        <f>規格等認証・登録費6[[#This Row],[数量
【A】]]*規格等認証・登録費6[[#This Row],[単価(税抜)
【B】]]</f>
        <v>0</v>
      </c>
      <c r="I17" s="229"/>
      <c r="J17" s="1151" t="str">
        <f>IF(OR(AND(規格等認証・登録費6[[#This Row],[内容]]="",規格等認証・登録費6[[#This Row],[実施予定期]]="",規格等認証・登録費6[[#This Row],[数量
【A】]]="",規格等認証・登録費6[[#This Row],[単位
]]="",規格等認証・登録費6[[#This Row],[単価(税抜)
【B】]]="",規格等認証・登録費6[[#This Row],[依頼先名称]]=""),
          AND(規格等認証・登録費6[[#This Row],[内容]]&lt;&gt;"",規格等認証・登録費6[[#This Row],[実施予定期]]&lt;&gt;"",規格等認証・登録費6[[#This Row],[数量
【A】]]&lt;&gt;"",規格等認証・登録費6[[#This Row],[単位
]]&lt;&gt;"",規格等認証・登録費6[[#This Row],[単価(税抜)
【B】]]&lt;&gt;"",規格等認証・登録費6[[#This Row],[依頼先名称]]&lt;&gt;"")),
    "",
    "←全ての項目を入力してください。")</f>
        <v/>
      </c>
    </row>
    <row r="18" spans="1:11" ht="30" customHeight="1">
      <c r="A18" s="623" t="s">
        <v>17</v>
      </c>
      <c r="B18" s="624"/>
      <c r="C18" s="625"/>
      <c r="D18" s="625"/>
      <c r="E18" s="625"/>
      <c r="F18" s="626"/>
      <c r="G18" s="354">
        <f>SUBTOTAL(109,規格等認証・登録費6[助成事業に
要する経費
（税込）
])</f>
        <v>0</v>
      </c>
      <c r="H18" s="354">
        <f>SUBTOTAL(109,規格等認証・登録費6[助成対象
経費(税抜)
【 A × B 】])</f>
        <v>0</v>
      </c>
      <c r="I18" s="627"/>
      <c r="J18" s="1034"/>
      <c r="K18" s="589"/>
    </row>
    <row r="21" spans="1:11" ht="19.5" thickBot="1">
      <c r="A21" s="1998" t="s">
        <v>263</v>
      </c>
      <c r="B21" s="1999"/>
      <c r="C21" s="580" t="s">
        <v>12</v>
      </c>
      <c r="D21" s="1862" t="s">
        <v>264</v>
      </c>
      <c r="E21" s="1862"/>
      <c r="F21" s="580" t="s">
        <v>265</v>
      </c>
      <c r="G21" s="580" t="s">
        <v>266</v>
      </c>
      <c r="H21" s="57" t="s">
        <v>267</v>
      </c>
      <c r="I21" s="572" t="s">
        <v>268</v>
      </c>
    </row>
    <row r="22" spans="1:11" ht="19.5" customHeight="1" thickTop="1">
      <c r="A22" s="1969" t="s">
        <v>794</v>
      </c>
      <c r="B22" s="1995"/>
      <c r="C22" s="55">
        <v>1</v>
      </c>
      <c r="D22" s="1872">
        <f ca="1">IF('46'!D5="―",
     "―",
     '46'!D5)</f>
        <v>46082</v>
      </c>
      <c r="E22" s="1872"/>
      <c r="F22" s="581" t="str">
        <f ca="1">IF(OR('46'!I5="",'46'!R5="―"),
     "―",
     '46'!I5)</f>
        <v>―</v>
      </c>
      <c r="G22" s="59" t="str">
        <f ca="1">IF('46'!R5="",
     "―",
     '46'!R5)</f>
        <v>―</v>
      </c>
      <c r="H22" s="64">
        <f xml:space="preserve">
          SUMIF(規格等認証・登録費6[実施予定期],
         C22,規格等認証・登録費6[助成対象
経費(税抜)
【 A × B 】])</f>
        <v>0</v>
      </c>
      <c r="I22" s="569" t="str">
        <f ca="1">IF(OR(D22="―",
         D22="エラー",
         F22="―",
        F22="エラー"),
     "―",
     IF(D22&gt;=F22,
        "―",
        IF('46'!#REF!="",
           0,
           10000000*3/2*QUOTIENT('46'!#REF!-'46'!#REF!,30)/12)))</f>
        <v>―</v>
      </c>
    </row>
    <row r="23" spans="1:11" ht="16" customHeight="1">
      <c r="A23" s="1971"/>
      <c r="B23" s="1996"/>
      <c r="C23" s="56">
        <v>2</v>
      </c>
      <c r="D23" s="1873" t="str">
        <f ca="1">IF('46'!D6="―",
     "―",
     '46'!D6)</f>
        <v>エラー</v>
      </c>
      <c r="E23" s="1873"/>
      <c r="F23" s="582" t="str">
        <f ca="1">IF(OR('46'!I6="",'46'!R6="―"),
     "―",
     '46'!I6)</f>
        <v>―</v>
      </c>
      <c r="G23" s="61" t="str">
        <f ca="1">IF('46'!R6="",
     "―",
     '46'!R6)</f>
        <v>―</v>
      </c>
      <c r="H23" s="64">
        <f xml:space="preserve">
          SUMIF(規格等認証・登録費6[実施予定期],
         C23,規格等認証・登録費6[助成対象
経費(税抜)
【 A × B 】])</f>
        <v>0</v>
      </c>
      <c r="I23" s="570" t="str">
        <f ca="1">IF(OR(D23="―",
         D23="エラー",
         F23="―",
        F23="エラー"),
     "―",
     IF(D23&gt;=F23,
        "―",
        IF('46'!#REF!="",
           0,
           10000000*3/2*QUOTIENT('46'!#REF!-'46'!#REF!,30)/12)))</f>
        <v>―</v>
      </c>
    </row>
    <row r="24" spans="1:11" ht="18" customHeight="1">
      <c r="A24" s="1973"/>
      <c r="B24" s="1997"/>
      <c r="C24" s="56">
        <v>3</v>
      </c>
      <c r="D24" s="1874" t="str">
        <f ca="1">IF('46'!D7="―",
     "―",
     '46'!D7)</f>
        <v>エラー</v>
      </c>
      <c r="E24" s="1874"/>
      <c r="F24" s="583" t="str">
        <f ca="1">IF(OR('46'!I7="",'46'!R7="―"),
     "―",
     '46'!I7)</f>
        <v>―</v>
      </c>
      <c r="G24" s="63" t="str">
        <f ca="1">IF('46'!R7="",
     "―",
     '46'!R7)</f>
        <v>―</v>
      </c>
      <c r="H24" s="64">
        <f xml:space="preserve">
          SUMIF(規格等認証・登録費6[実施予定期],
         C24,規格等認証・登録費6[助成対象
経費(税抜)
【 A × B 】])</f>
        <v>0</v>
      </c>
      <c r="I24" s="571" t="str">
        <f ca="1">IF(OR(D24="―",
         D24="エラー",
         F24="―",
        F24="エラー"),
     "―",
     IF(D24&gt;=F24,
        "―",
        IF('46'!G2="",
           0,
           10000000*3/2*QUOTIENT('46'!G2-'46'!B2,30)/12)))</f>
        <v>―</v>
      </c>
    </row>
    <row r="25" spans="1:11">
      <c r="H25" s="647">
        <f>SUM(H22:H24)</f>
        <v>0</v>
      </c>
    </row>
    <row r="26" spans="1:11" ht="16.5">
      <c r="H26" s="653" t="str">
        <f>IF(H18=H25,"●","↑期の設定と費用の支出時期が一致していません")</f>
        <v>●</v>
      </c>
    </row>
  </sheetData>
  <sheetProtection algorithmName="SHA-512" hashValue="syCVR2mhQBUbJtLiQWiJYebq8vQd9E7cY3CC+Ra2339BtX7AQYG/O2+G/Hn7Gdss8rYb66A7Pk/jbo8Tb+AOTA==" saltValue="aNWbBN7lQUhB/qHT+IOYtw==" spinCount="100000" sheet="1" formatCells="0" formatRows="0" insertRows="0" deleteRows="0" selectLockedCells="1"/>
  <mergeCells count="10">
    <mergeCell ref="A22:B24"/>
    <mergeCell ref="D22:E22"/>
    <mergeCell ref="D23:E23"/>
    <mergeCell ref="D24:E24"/>
    <mergeCell ref="B3:I3"/>
    <mergeCell ref="A1:I1"/>
    <mergeCell ref="B2:I2"/>
    <mergeCell ref="B4:I5"/>
    <mergeCell ref="A21:B21"/>
    <mergeCell ref="D21:E21"/>
  </mergeCells>
  <phoneticPr fontId="1"/>
  <conditionalFormatting sqref="B8:F17 I8:I17">
    <cfRule type="expression" dxfId="161" priority="7">
      <formula>AND(OR($B8&lt;&gt;"",$C8&lt;&gt;"",$D8&lt;&gt;"",$E8&lt;&gt;"",$F8&lt;&gt;"",$I8&lt;&gt;""),B8="")</formula>
    </cfRule>
  </conditionalFormatting>
  <conditionalFormatting sqref="C8:C17">
    <cfRule type="expression" dxfId="160" priority="2">
      <formula>C8="-"</formula>
    </cfRule>
  </conditionalFormatting>
  <conditionalFormatting sqref="H22:H24">
    <cfRule type="cellIs" dxfId="159" priority="3" operator="greaterThan">
      <formula>$L$27</formula>
    </cfRule>
  </conditionalFormatting>
  <conditionalFormatting sqref="H26">
    <cfRule type="expression" dxfId="158" priority="1">
      <formula>NOT(H18=H25)</formula>
    </cfRule>
  </conditionalFormatting>
  <dataValidations count="3">
    <dataValidation type="list" imeMode="halfAlpha" allowBlank="1" showInputMessage="1" showErrorMessage="1" errorTitle="無効なデータが入力されています。" error="経費を使用する期と同じ番号（1～3の数値）を入力してください。" promptTitle="プルダウンメニューから選択してください" prompt="経費を使用する期と同じ番号を選択してください。" sqref="C8:C17">
      <formula1>$K$8:$K$10</formula1>
    </dataValidation>
    <dataValidation imeMode="halfAlpha" allowBlank="1" showInputMessage="1" showErrorMessage="1" sqref="F8:H17 D8:D17"/>
    <dataValidation imeMode="hiragana" allowBlank="1" showInputMessage="1" showErrorMessage="1" sqref="I8:I17 B8:B17 E8:E17"/>
  </dataValidations>
  <printOptions horizontalCentered="1"/>
  <pageMargins left="0.59055118110236227" right="0.59055118110236227" top="0.39370078740157483" bottom="0.78740157480314965" header="0.19685039370078741" footer="0.19685039370078741"/>
  <pageSetup paperSize="9" orientation="portrait" r:id="rId1"/>
  <headerFooter alignWithMargins="0">
    <oddFooter>&amp;C&amp;"+,太字"&amp;A</oddFooter>
  </headerFooter>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AF39"/>
  <sheetViews>
    <sheetView showGridLines="0" view="pageBreakPreview" zoomScale="80" zoomScaleNormal="85" zoomScaleSheetLayoutView="80" workbookViewId="0">
      <selection activeCell="B12" sqref="B12"/>
    </sheetView>
  </sheetViews>
  <sheetFormatPr defaultColWidth="9" defaultRowHeight="12" outlineLevelCol="1"/>
  <cols>
    <col min="1" max="1" width="12.453125" style="1027" customWidth="1"/>
    <col min="2" max="2" width="9.6328125" style="1027" customWidth="1"/>
    <col min="3" max="3" width="10" style="1027" customWidth="1"/>
    <col min="4" max="4" width="2.453125" style="1027" customWidth="1"/>
    <col min="5" max="5" width="5" style="1027" customWidth="1"/>
    <col min="6" max="6" width="1.26953125" style="1027" customWidth="1"/>
    <col min="7" max="7" width="9.6328125" style="1027" customWidth="1"/>
    <col min="8" max="8" width="16.7265625" style="1027" customWidth="1"/>
    <col min="9" max="9" width="2.26953125" style="1027" customWidth="1"/>
    <col min="10" max="10" width="15.6328125" style="1027" customWidth="1"/>
    <col min="11" max="11" width="7.6328125" style="1027" customWidth="1"/>
    <col min="12" max="12" width="9" style="1027" hidden="1" customWidth="1" outlineLevel="1"/>
    <col min="13" max="13" width="9" style="1028" collapsed="1"/>
    <col min="14" max="28" width="9" style="1028"/>
    <col min="29" max="16384" width="9" style="1027"/>
  </cols>
  <sheetData>
    <row r="1" spans="1:32" ht="26.25" customHeight="1">
      <c r="A1" s="1915" t="s">
        <v>796</v>
      </c>
      <c r="B1" s="1915"/>
      <c r="C1" s="1915"/>
      <c r="D1" s="1915"/>
      <c r="E1" s="1915"/>
      <c r="F1" s="1915"/>
      <c r="G1" s="1915"/>
      <c r="H1" s="1915"/>
      <c r="I1" s="1915"/>
      <c r="J1" s="1915"/>
      <c r="K1" s="1915"/>
    </row>
    <row r="2" spans="1:32" ht="12.75" customHeight="1" thickBot="1">
      <c r="A2" s="307"/>
      <c r="B2" s="306"/>
      <c r="C2" s="306"/>
      <c r="D2" s="306"/>
      <c r="E2" s="306"/>
      <c r="F2" s="306"/>
      <c r="G2" s="306"/>
      <c r="H2" s="306"/>
      <c r="I2" s="306"/>
      <c r="J2" s="306"/>
      <c r="K2" s="306"/>
      <c r="Q2" s="392"/>
      <c r="R2" s="392"/>
      <c r="S2" s="392"/>
      <c r="T2" s="392"/>
      <c r="U2" s="392"/>
      <c r="V2" s="392"/>
      <c r="W2" s="392"/>
      <c r="X2" s="392"/>
      <c r="Y2" s="392"/>
    </row>
    <row r="3" spans="1:32" ht="28" customHeight="1">
      <c r="A3" s="1885" t="s">
        <v>721</v>
      </c>
      <c r="B3" s="1886"/>
      <c r="C3" s="1889" t="s">
        <v>802</v>
      </c>
      <c r="D3" s="1889"/>
      <c r="E3" s="1889"/>
      <c r="F3" s="1889"/>
      <c r="G3" s="1889"/>
      <c r="H3" s="1889"/>
      <c r="I3" s="1889"/>
      <c r="J3" s="1889"/>
      <c r="K3" s="1890"/>
      <c r="M3" s="1029"/>
      <c r="N3" s="1050"/>
      <c r="O3" s="1050"/>
      <c r="P3" s="1050"/>
      <c r="Q3" s="1050"/>
      <c r="R3" s="1050"/>
      <c r="S3" s="1050"/>
      <c r="T3" s="1050"/>
      <c r="U3" s="1050"/>
      <c r="V3" s="1050"/>
      <c r="W3" s="1050"/>
      <c r="X3" s="1050"/>
      <c r="Y3" s="1050"/>
      <c r="Z3" s="1050"/>
      <c r="AA3" s="1050"/>
      <c r="AB3" s="1050"/>
      <c r="AC3" s="1050"/>
      <c r="AD3" s="1050"/>
      <c r="AE3" s="1050"/>
      <c r="AF3" s="1050"/>
    </row>
    <row r="4" spans="1:32" ht="28" customHeight="1">
      <c r="A4" s="1887" t="s">
        <v>722</v>
      </c>
      <c r="B4" s="1888"/>
      <c r="C4" s="1891" t="s">
        <v>801</v>
      </c>
      <c r="D4" s="1891"/>
      <c r="E4" s="1891"/>
      <c r="F4" s="1891"/>
      <c r="G4" s="1891"/>
      <c r="H4" s="1891"/>
      <c r="I4" s="1891"/>
      <c r="J4" s="1891"/>
      <c r="K4" s="1892"/>
      <c r="M4" s="1029"/>
      <c r="N4" s="1051"/>
      <c r="O4" s="1051"/>
      <c r="P4" s="1051"/>
      <c r="Q4" s="1051"/>
      <c r="R4" s="1051"/>
      <c r="S4" s="1051"/>
      <c r="T4" s="1051"/>
      <c r="U4" s="1051"/>
      <c r="V4" s="1051"/>
      <c r="W4" s="1051"/>
      <c r="X4" s="1051"/>
      <c r="Y4" s="1051"/>
      <c r="Z4" s="1051"/>
      <c r="AA4" s="1051"/>
      <c r="AB4" s="1051"/>
      <c r="AC4" s="1051"/>
      <c r="AD4" s="1051"/>
      <c r="AE4" s="1051"/>
      <c r="AF4" s="1051"/>
    </row>
    <row r="5" spans="1:32" ht="28" customHeight="1">
      <c r="A5" s="1887" t="s">
        <v>720</v>
      </c>
      <c r="B5" s="1888"/>
      <c r="C5" s="1891" t="s">
        <v>797</v>
      </c>
      <c r="D5" s="1893"/>
      <c r="E5" s="1893"/>
      <c r="F5" s="1893"/>
      <c r="G5" s="1893"/>
      <c r="H5" s="1893"/>
      <c r="I5" s="1893"/>
      <c r="J5" s="1893"/>
      <c r="K5" s="1894"/>
      <c r="M5" s="1029"/>
      <c r="N5" s="1051"/>
      <c r="O5" s="1051"/>
      <c r="P5" s="1051"/>
      <c r="Q5" s="1051"/>
      <c r="R5" s="1051"/>
      <c r="S5" s="1051"/>
      <c r="T5" s="1051"/>
      <c r="U5" s="1051"/>
      <c r="V5" s="1051"/>
      <c r="W5" s="1051"/>
      <c r="X5" s="1051"/>
      <c r="Y5" s="1051"/>
      <c r="Z5" s="1051"/>
      <c r="AA5" s="1051"/>
      <c r="AB5" s="1051"/>
      <c r="AC5" s="1051"/>
      <c r="AD5" s="1051"/>
      <c r="AE5" s="1051"/>
      <c r="AF5" s="1051"/>
    </row>
    <row r="6" spans="1:32" ht="28" customHeight="1">
      <c r="A6" s="1881" t="s">
        <v>727</v>
      </c>
      <c r="B6" s="1882"/>
      <c r="C6" s="1895" t="s">
        <v>780</v>
      </c>
      <c r="D6" s="1891"/>
      <c r="E6" s="1891"/>
      <c r="F6" s="1891"/>
      <c r="G6" s="1891"/>
      <c r="H6" s="1891"/>
      <c r="I6" s="1891"/>
      <c r="J6" s="1891"/>
      <c r="K6" s="1892"/>
      <c r="M6" s="1029"/>
      <c r="N6" s="1051"/>
      <c r="O6" s="1051"/>
      <c r="P6" s="1051"/>
      <c r="Q6" s="1051"/>
      <c r="R6" s="1051"/>
      <c r="S6" s="1051"/>
      <c r="T6" s="1051"/>
      <c r="U6" s="1051"/>
      <c r="V6" s="1051"/>
      <c r="W6" s="1051"/>
      <c r="X6" s="1051"/>
      <c r="Y6" s="1051"/>
      <c r="Z6" s="1051"/>
      <c r="AA6" s="1051"/>
      <c r="AB6" s="1051"/>
      <c r="AC6" s="1051"/>
      <c r="AD6" s="1051"/>
      <c r="AE6" s="1051"/>
      <c r="AF6" s="1051"/>
    </row>
    <row r="7" spans="1:32" ht="28" customHeight="1">
      <c r="A7" s="1881" t="s">
        <v>728</v>
      </c>
      <c r="B7" s="1883"/>
      <c r="C7" s="1891" t="s">
        <v>746</v>
      </c>
      <c r="D7" s="1891"/>
      <c r="E7" s="1891"/>
      <c r="F7" s="1891"/>
      <c r="G7" s="1891"/>
      <c r="H7" s="1891"/>
      <c r="I7" s="1891"/>
      <c r="J7" s="1891"/>
      <c r="K7" s="1892"/>
      <c r="M7" s="1029"/>
      <c r="N7" s="1029"/>
      <c r="O7" s="1029"/>
      <c r="P7" s="1029"/>
      <c r="Q7" s="1029"/>
      <c r="R7" s="1029"/>
      <c r="S7" s="1029"/>
      <c r="T7" s="1029"/>
      <c r="U7" s="1029"/>
      <c r="V7" s="1029"/>
      <c r="W7" s="1029"/>
      <c r="X7" s="1029"/>
      <c r="Y7" s="1029"/>
      <c r="AC7" s="1028"/>
      <c r="AD7" s="1028"/>
      <c r="AE7" s="1028"/>
      <c r="AF7" s="1028"/>
    </row>
    <row r="8" spans="1:32" ht="28" customHeight="1">
      <c r="A8" s="1928" t="s">
        <v>726</v>
      </c>
      <c r="B8" s="1929"/>
      <c r="C8" s="1924" t="s">
        <v>745</v>
      </c>
      <c r="D8" s="1924"/>
      <c r="E8" s="1924"/>
      <c r="F8" s="1924"/>
      <c r="G8" s="1924"/>
      <c r="H8" s="1924"/>
      <c r="I8" s="1924"/>
      <c r="J8" s="1924"/>
      <c r="K8" s="1925"/>
      <c r="M8" s="1029"/>
      <c r="N8" s="1029"/>
      <c r="O8" s="1029"/>
      <c r="P8" s="1029"/>
      <c r="Q8" s="1029"/>
      <c r="R8" s="1029"/>
      <c r="S8" s="1029"/>
      <c r="T8" s="1029"/>
      <c r="U8" s="1029"/>
      <c r="V8" s="1029"/>
      <c r="W8" s="1029"/>
      <c r="X8" s="1029"/>
      <c r="Y8" s="1029"/>
    </row>
    <row r="9" spans="1:32" ht="28" customHeight="1" thickBot="1">
      <c r="A9" s="1930" t="s">
        <v>739</v>
      </c>
      <c r="B9" s="1931"/>
      <c r="C9" s="1926" t="s">
        <v>979</v>
      </c>
      <c r="D9" s="1926"/>
      <c r="E9" s="1926"/>
      <c r="F9" s="1926"/>
      <c r="G9" s="1926"/>
      <c r="H9" s="1926"/>
      <c r="I9" s="1926"/>
      <c r="J9" s="1926"/>
      <c r="K9" s="1927"/>
      <c r="M9" s="1029"/>
      <c r="N9" s="1029"/>
      <c r="O9" s="1029"/>
      <c r="P9" s="1029"/>
      <c r="Q9" s="1029"/>
      <c r="R9" s="1029"/>
      <c r="S9" s="1029"/>
      <c r="T9" s="1029"/>
      <c r="U9" s="1029"/>
      <c r="V9" s="1029"/>
      <c r="W9" s="1029"/>
      <c r="X9" s="1029"/>
      <c r="Y9" s="1029"/>
    </row>
    <row r="10" spans="1:32" s="1028" customFormat="1" ht="13.5" customHeight="1">
      <c r="A10" s="319"/>
      <c r="B10" s="320"/>
      <c r="C10" s="319"/>
      <c r="D10" s="319"/>
      <c r="E10" s="319"/>
      <c r="F10" s="319"/>
      <c r="G10" s="319"/>
      <c r="H10" s="319"/>
      <c r="I10" s="319"/>
      <c r="J10" s="319"/>
      <c r="K10" s="319"/>
      <c r="M10" s="1029"/>
      <c r="N10" s="1029"/>
      <c r="O10" s="1029"/>
      <c r="P10" s="1029"/>
      <c r="Q10" s="1029"/>
      <c r="R10" s="1029"/>
      <c r="S10" s="1029"/>
      <c r="T10" s="1029"/>
      <c r="U10" s="1029"/>
      <c r="V10" s="1029"/>
      <c r="W10" s="1029"/>
      <c r="X10" s="1029"/>
      <c r="Y10" s="1029"/>
    </row>
    <row r="11" spans="1:32" s="1031" customFormat="1" ht="30" customHeight="1">
      <c r="A11" s="1937" t="s">
        <v>776</v>
      </c>
      <c r="B11" s="1938"/>
      <c r="C11" s="631"/>
      <c r="D11" s="631"/>
      <c r="E11" s="631"/>
      <c r="F11" s="631"/>
      <c r="G11" s="631"/>
      <c r="H11" s="1980"/>
      <c r="I11" s="1980"/>
      <c r="J11" s="1980"/>
      <c r="K11" s="632"/>
      <c r="L11" s="1139"/>
      <c r="M11" s="1028"/>
      <c r="N11" s="1131"/>
      <c r="O11" s="1131"/>
      <c r="P11" s="1131"/>
      <c r="Q11" s="1131"/>
      <c r="R11" s="1131"/>
      <c r="S11" s="1131"/>
      <c r="T11" s="1131"/>
      <c r="U11" s="1131"/>
      <c r="V11" s="1131"/>
      <c r="W11" s="1030"/>
      <c r="X11" s="1030"/>
      <c r="Y11" s="1030"/>
      <c r="Z11" s="1030"/>
      <c r="AA11" s="1030"/>
      <c r="AB11" s="1030"/>
    </row>
    <row r="12" spans="1:32" s="1031" customFormat="1" ht="25" customHeight="1">
      <c r="A12" s="366" t="s">
        <v>28</v>
      </c>
      <c r="B12" s="391"/>
      <c r="C12" s="1916" t="s">
        <v>777</v>
      </c>
      <c r="D12" s="1916"/>
      <c r="E12" s="1981" t="str">
        <f>IF($B$12="",
     "",
     IF(VLOOKUP($B$12,
                        規格等認証・登録費6[[費用
番号]:[内容]],
                        COLUMN(規格等認証・登録費6[[#Headers],[内容]])
                        -COLUMN(規格等認証・登録費6[[#Headers],[費用
番号]])
                       +1,
                       FALSE)="",
        "未選択",
        VLOOKUP($B$12,
                        規格等認証・登録費6[[費用
番号]:[内容]],
                        COLUMN(規格等認証・登録費6[[#Headers],[内容]])
                        -COLUMN(規格等認証・登録費6[[#Headers],[費用
番号]])
                       +1,
                       FALSE)))</f>
        <v/>
      </c>
      <c r="F12" s="1982"/>
      <c r="G12" s="1982"/>
      <c r="H12" s="1982"/>
      <c r="I12" s="1982"/>
      <c r="J12" s="1982"/>
      <c r="K12" s="1983"/>
      <c r="L12" s="1027" t="s">
        <v>269</v>
      </c>
      <c r="M12" s="1028"/>
      <c r="N12" s="1896"/>
      <c r="O12" s="1896"/>
      <c r="P12" s="1896"/>
      <c r="Q12" s="1896"/>
      <c r="R12" s="1896"/>
      <c r="S12" s="1896"/>
      <c r="T12" s="1896"/>
      <c r="U12" s="1896"/>
      <c r="V12" s="1896"/>
      <c r="W12" s="1030"/>
      <c r="X12" s="1030"/>
      <c r="Y12" s="1030"/>
      <c r="Z12" s="1030"/>
      <c r="AA12" s="1030"/>
      <c r="AB12" s="1030"/>
    </row>
    <row r="13" spans="1:32" s="1031" customFormat="1" ht="27" customHeight="1">
      <c r="A13" s="370" t="s">
        <v>853</v>
      </c>
      <c r="B13" s="728" t="s">
        <v>269</v>
      </c>
      <c r="C13" s="1984" t="s">
        <v>787</v>
      </c>
      <c r="D13" s="1984"/>
      <c r="E13" s="1985" t="str">
        <f>IF($B$12="",
     "",
     IF(VLOOKUP($B$12,
                        規格等認証・登録費6[[費用
番号]:[実施予定期]],
                        COLUMN(規格等認証・登録費6[[#Headers],[実施予定期]])
                        -COLUMN(規格等認証・登録費6[[#Headers],[費用
番号]])
                       +1,
                       FALSE)="",
        "未選択",
        VLOOKUP($B$12,
                        規格等認証・登録費6[[費用
番号]:[実施予定期]],
                        COLUMN(規格等認証・登録費6[[#Headers],[実施予定期]])
                        -COLUMN(規格等認証・登録費6[[#Headers],[費用
番号]])
                       +1,
                       FALSE)))</f>
        <v/>
      </c>
      <c r="F13" s="1985"/>
      <c r="G13" s="1985"/>
      <c r="H13" s="1986" t="s">
        <v>788</v>
      </c>
      <c r="I13" s="1987"/>
      <c r="J13" s="1988"/>
      <c r="K13" s="1989"/>
      <c r="L13" s="1027" t="s">
        <v>492</v>
      </c>
      <c r="M13" s="1029"/>
      <c r="N13" s="1028"/>
      <c r="O13" s="1028"/>
      <c r="P13" s="1028"/>
      <c r="Q13" s="1028"/>
      <c r="R13" s="1028"/>
      <c r="S13" s="1030"/>
      <c r="T13" s="1030"/>
      <c r="U13" s="1030"/>
      <c r="V13" s="1030"/>
      <c r="W13" s="1030"/>
      <c r="X13" s="1030"/>
      <c r="Y13" s="1030"/>
      <c r="Z13" s="1030"/>
      <c r="AA13" s="1030"/>
      <c r="AB13" s="1030"/>
    </row>
    <row r="14" spans="1:32" s="1031" customFormat="1" ht="40" customHeight="1">
      <c r="A14" s="370" t="s">
        <v>971</v>
      </c>
      <c r="B14" s="1932"/>
      <c r="C14" s="1933"/>
      <c r="D14" s="1933"/>
      <c r="E14" s="1933"/>
      <c r="F14" s="1933"/>
      <c r="G14" s="1933"/>
      <c r="H14" s="1933"/>
      <c r="I14" s="1933"/>
      <c r="J14" s="1933"/>
      <c r="K14" s="1934"/>
      <c r="L14" s="1027" t="s">
        <v>1130</v>
      </c>
      <c r="M14" s="1029"/>
      <c r="N14" s="1028"/>
      <c r="O14" s="1028"/>
      <c r="P14" s="1028"/>
      <c r="Q14" s="1028"/>
      <c r="R14" s="1028"/>
      <c r="S14" s="1030"/>
      <c r="T14" s="1030"/>
      <c r="U14" s="1030"/>
      <c r="V14" s="1030"/>
      <c r="W14" s="1030"/>
      <c r="X14" s="1030"/>
      <c r="Y14" s="1030"/>
      <c r="Z14" s="1030"/>
      <c r="AA14" s="1030"/>
      <c r="AB14" s="1030"/>
    </row>
    <row r="15" spans="1:32" ht="60" customHeight="1">
      <c r="A15" s="315" t="s">
        <v>970</v>
      </c>
      <c r="B15" s="1932"/>
      <c r="C15" s="1933"/>
      <c r="D15" s="1933"/>
      <c r="E15" s="1933"/>
      <c r="F15" s="1933"/>
      <c r="G15" s="1933"/>
      <c r="H15" s="1933"/>
      <c r="I15" s="1933"/>
      <c r="J15" s="1933"/>
      <c r="K15" s="1934"/>
      <c r="AB15" s="1027"/>
    </row>
    <row r="16" spans="1:32" ht="60" customHeight="1">
      <c r="A16" s="315" t="s">
        <v>969</v>
      </c>
      <c r="B16" s="1932"/>
      <c r="C16" s="1933"/>
      <c r="D16" s="1933"/>
      <c r="E16" s="1933"/>
      <c r="F16" s="1933"/>
      <c r="G16" s="1934"/>
      <c r="H16" s="594" t="s">
        <v>972</v>
      </c>
      <c r="I16" s="2002"/>
      <c r="J16" s="1260"/>
      <c r="K16" s="2003"/>
      <c r="AB16" s="1027"/>
    </row>
    <row r="17" spans="1:28" s="1028" customFormat="1" ht="13.5" customHeight="1">
      <c r="A17" s="317"/>
      <c r="B17" s="1032"/>
      <c r="C17" s="317"/>
      <c r="D17" s="317"/>
      <c r="E17" s="317"/>
      <c r="F17" s="317"/>
      <c r="G17" s="317"/>
      <c r="H17" s="317"/>
      <c r="I17" s="317"/>
      <c r="J17" s="317"/>
      <c r="K17" s="317"/>
      <c r="P17" s="1132"/>
      <c r="Q17" s="1132"/>
      <c r="R17" s="1132"/>
      <c r="S17" s="1132"/>
      <c r="T17" s="1132"/>
      <c r="U17" s="1132"/>
      <c r="V17" s="1132"/>
      <c r="W17" s="1132"/>
      <c r="X17" s="1132"/>
    </row>
    <row r="18" spans="1:28" s="1031" customFormat="1" ht="30" customHeight="1">
      <c r="A18" s="1910" t="s">
        <v>774</v>
      </c>
      <c r="B18" s="1911"/>
      <c r="C18" s="1912" t="s">
        <v>280</v>
      </c>
      <c r="D18" s="1912"/>
      <c r="E18" s="1912"/>
      <c r="F18" s="1912"/>
      <c r="G18" s="1912"/>
      <c r="H18" s="1912"/>
      <c r="I18" s="1912"/>
      <c r="J18" s="1912"/>
      <c r="K18" s="1913"/>
      <c r="L18" s="1027"/>
      <c r="M18" s="1029"/>
      <c r="N18" s="1028"/>
      <c r="O18" s="1028"/>
      <c r="P18" s="1028"/>
      <c r="Q18" s="1028"/>
      <c r="R18" s="1028"/>
      <c r="S18" s="1030"/>
      <c r="T18" s="1030"/>
      <c r="U18" s="1030"/>
      <c r="V18" s="1030"/>
      <c r="W18" s="1030"/>
      <c r="X18" s="1030"/>
      <c r="Y18" s="1030"/>
      <c r="Z18" s="1030"/>
      <c r="AA18" s="1030"/>
      <c r="AB18" s="1030"/>
    </row>
    <row r="19" spans="1:28" s="1028" customFormat="1" ht="25" customHeight="1">
      <c r="A19" s="308" t="s">
        <v>778</v>
      </c>
      <c r="B19" s="1900" t="str">
        <f>IF($B$12="",
     "",
     IF(VLOOKUP($B$12,
                        規格等認証・登録費6[[費用
番号]:[依頼先名称]],
                        COLUMN(規格等認証・登録費6[[#Headers],[依頼先名称]])
                        -COLUMN(規格等認証・登録費6[[#Headers],[費用
番号]])
                       +1,
                       FALSE)="",
        "未選択",
        VLOOKUP($B$12,
                        規格等認証・登録費6[[費用
番号]:[依頼先名称]],
                        COLUMN(規格等認証・登録費6[[#Headers],[依頼先名称]])
                        -COLUMN(規格等認証・登録費6[[#Headers],[費用
番号]])
                       +1,
                       FALSE)))</f>
        <v/>
      </c>
      <c r="C19" s="1901"/>
      <c r="D19" s="1901"/>
      <c r="E19" s="1901"/>
      <c r="F19" s="1902"/>
      <c r="G19" s="308" t="s">
        <v>31</v>
      </c>
      <c r="H19" s="1914"/>
      <c r="I19" s="1990"/>
      <c r="J19" s="1990"/>
      <c r="K19" s="1991"/>
      <c r="L19" s="1027"/>
    </row>
    <row r="20" spans="1:28" s="1028" customFormat="1" ht="25" customHeight="1">
      <c r="A20" s="308" t="s">
        <v>33</v>
      </c>
      <c r="B20" s="1903"/>
      <c r="C20" s="1904"/>
      <c r="D20" s="1904"/>
      <c r="E20" s="1904"/>
      <c r="F20" s="1905"/>
      <c r="G20" s="308" t="s">
        <v>32</v>
      </c>
      <c r="H20" s="1909"/>
      <c r="I20" s="1909"/>
      <c r="J20" s="1909"/>
      <c r="K20" s="1909"/>
      <c r="L20" s="1027"/>
    </row>
    <row r="21" spans="1:28" s="1028" customFormat="1" ht="25" customHeight="1">
      <c r="A21" s="311" t="s">
        <v>34</v>
      </c>
      <c r="B21" s="2004"/>
      <c r="C21" s="1904"/>
      <c r="D21" s="1904"/>
      <c r="E21" s="1904"/>
      <c r="F21" s="1905"/>
      <c r="G21" s="1033" t="s">
        <v>789</v>
      </c>
      <c r="H21" s="2005"/>
      <c r="I21" s="2006"/>
      <c r="J21" s="2006"/>
      <c r="K21" s="2007"/>
      <c r="L21" s="1027"/>
    </row>
    <row r="22" spans="1:28" s="1028" customFormat="1" ht="25" customHeight="1">
      <c r="A22" s="313" t="s">
        <v>737</v>
      </c>
      <c r="B22" s="1129" t="s">
        <v>790</v>
      </c>
      <c r="C22" s="1961" t="str">
        <f>IF($B$12="",
     "",
     IF(VLOOKUP($B$12,
                        規格等認証・登録費6[[費用
番号]:[助成対象
経費(税抜)
【 A × B 】]],
                        COLUMN(規格等認証・登録費6[[#Headers],[助成対象
経費(税抜)
【 A × B 】]])
                        -COLUMN(規格等認証・登録費6[[#Headers],[費用
番号]])
                       +1,
                       FALSE)="",
        "未選択",
        VLOOKUP($B$12,
                        規格等認証・登録費6[[費用
番号]:[助成対象
経費(税抜)
【 A × B 】]],
                        COLUMN(規格等認証・登録費6[[#Headers],[助成対象
経費(税抜)
【 A × B 】]])
                        -COLUMN(専門家指導費[[#Headers],[費用
番号]])
                       +1,
                       FALSE)))</f>
        <v/>
      </c>
      <c r="D22" s="1962"/>
      <c r="E22" s="1962"/>
      <c r="F22" s="2010"/>
      <c r="G22" s="367" t="s">
        <v>785</v>
      </c>
      <c r="H22" s="1964"/>
      <c r="I22" s="2011"/>
      <c r="J22" s="1025" t="s">
        <v>730</v>
      </c>
      <c r="K22" s="1026"/>
      <c r="L22" s="1027" t="s">
        <v>731</v>
      </c>
    </row>
    <row r="23" spans="1:28" s="1028" customFormat="1" ht="48.75" customHeight="1">
      <c r="A23" s="1949" t="s">
        <v>733</v>
      </c>
      <c r="B23" s="1950"/>
      <c r="C23" s="1951"/>
      <c r="D23" s="1952" t="s">
        <v>269</v>
      </c>
      <c r="E23" s="1953"/>
      <c r="F23" s="1954"/>
      <c r="G23" s="318" t="s">
        <v>784</v>
      </c>
      <c r="H23" s="1947"/>
      <c r="I23" s="1948"/>
      <c r="J23" s="1948"/>
      <c r="K23" s="1948"/>
      <c r="L23" s="1027" t="s">
        <v>269</v>
      </c>
    </row>
    <row r="24" spans="1:28" s="1028" customFormat="1" ht="13.5" customHeight="1">
      <c r="A24" s="1027"/>
      <c r="B24" s="1027"/>
      <c r="C24" s="1027"/>
      <c r="D24" s="1027"/>
      <c r="E24" s="1027"/>
      <c r="F24" s="1027"/>
      <c r="G24" s="1027"/>
      <c r="H24" s="1027"/>
      <c r="I24" s="1027"/>
      <c r="J24" s="1027"/>
      <c r="K24" s="1027"/>
      <c r="L24" s="1027" t="s">
        <v>735</v>
      </c>
    </row>
    <row r="25" spans="1:28" s="1028" customFormat="1" ht="30" customHeight="1">
      <c r="A25" s="1910" t="s">
        <v>781</v>
      </c>
      <c r="B25" s="1911"/>
      <c r="C25" s="1911"/>
      <c r="D25" s="1911"/>
      <c r="E25" s="1911"/>
      <c r="F25" s="633"/>
      <c r="G25" s="633"/>
      <c r="H25" s="633"/>
      <c r="I25" s="633"/>
      <c r="J25" s="633"/>
      <c r="K25" s="634"/>
      <c r="L25" s="1027" t="s">
        <v>734</v>
      </c>
    </row>
    <row r="26" spans="1:28" s="1028" customFormat="1" ht="70" customHeight="1">
      <c r="A26" s="315" t="s">
        <v>782</v>
      </c>
      <c r="B26" s="1914"/>
      <c r="C26" s="1990"/>
      <c r="D26" s="1990"/>
      <c r="E26" s="1990"/>
      <c r="F26" s="1991"/>
      <c r="G26" s="315" t="s">
        <v>783</v>
      </c>
      <c r="H26" s="2008"/>
      <c r="I26" s="1260"/>
      <c r="J26" s="1260"/>
      <c r="K26" s="2003"/>
      <c r="L26" s="1027"/>
    </row>
    <row r="27" spans="1:28" s="1028" customFormat="1" ht="50.15" customHeight="1">
      <c r="A27" s="315" t="s">
        <v>786</v>
      </c>
      <c r="B27" s="1914"/>
      <c r="C27" s="1990"/>
      <c r="D27" s="1990"/>
      <c r="E27" s="1990"/>
      <c r="F27" s="1990"/>
      <c r="G27" s="1990"/>
      <c r="H27" s="1990"/>
      <c r="I27" s="1990"/>
      <c r="J27" s="1990"/>
      <c r="K27" s="1991"/>
      <c r="L27" s="1027"/>
    </row>
    <row r="28" spans="1:28" s="1028" customFormat="1" ht="13.5" customHeight="1"/>
    <row r="29" spans="1:28" s="1028" customFormat="1" ht="13.5" customHeight="1"/>
    <row r="30" spans="1:28" s="1028" customFormat="1" ht="13.5" customHeight="1"/>
    <row r="31" spans="1:28" s="1028" customFormat="1" ht="13.5" customHeight="1"/>
    <row r="32" spans="1:28" s="1028" customFormat="1" ht="13.5" customHeight="1"/>
    <row r="33" s="1028" customFormat="1" ht="13.5" customHeight="1"/>
    <row r="34" s="1028" customFormat="1" ht="13.5" customHeight="1"/>
    <row r="35" s="1028" customFormat="1" ht="13.5" customHeight="1"/>
    <row r="36" s="1028" customFormat="1" ht="27" customHeight="1"/>
    <row r="37" s="1028" customFormat="1" ht="3.75" customHeight="1"/>
    <row r="38" s="1028" customFormat="1" ht="13.5" customHeight="1"/>
    <row r="39" s="1028" customFormat="1" ht="13.5" customHeight="1"/>
  </sheetData>
  <sheetProtection algorithmName="SHA-512" hashValue="d6ukyJuN5CmroSAez3FI1oK0ZTVQS0hOsXyOzYeZT/3gxzInqEIRUvajylUy5rZ2jB8S0JGlgdfNCSmOjlZqhw==" saltValue="StXHgWRpf9TEs/6Vj/Fztg==" spinCount="100000" sheet="1" formatCells="0" selectLockedCells="1"/>
  <mergeCells count="45">
    <mergeCell ref="B27:K27"/>
    <mergeCell ref="A23:C23"/>
    <mergeCell ref="D23:F23"/>
    <mergeCell ref="H23:K23"/>
    <mergeCell ref="A25:E25"/>
    <mergeCell ref="B26:F26"/>
    <mergeCell ref="H26:K26"/>
    <mergeCell ref="B20:F20"/>
    <mergeCell ref="H20:K20"/>
    <mergeCell ref="B21:F21"/>
    <mergeCell ref="H21:K21"/>
    <mergeCell ref="C22:F22"/>
    <mergeCell ref="H22:I22"/>
    <mergeCell ref="B19:F19"/>
    <mergeCell ref="H19:K19"/>
    <mergeCell ref="N12:V12"/>
    <mergeCell ref="C13:D13"/>
    <mergeCell ref="E13:G13"/>
    <mergeCell ref="H13:I13"/>
    <mergeCell ref="J13:K13"/>
    <mergeCell ref="B14:K14"/>
    <mergeCell ref="B15:K15"/>
    <mergeCell ref="B16:G16"/>
    <mergeCell ref="I16:K16"/>
    <mergeCell ref="A18:B18"/>
    <mergeCell ref="C18:K18"/>
    <mergeCell ref="A9:B9"/>
    <mergeCell ref="C9:K9"/>
    <mergeCell ref="A11:B11"/>
    <mergeCell ref="H11:J11"/>
    <mergeCell ref="C12:D12"/>
    <mergeCell ref="E12:K12"/>
    <mergeCell ref="A6:B6"/>
    <mergeCell ref="C6:K6"/>
    <mergeCell ref="A7:B7"/>
    <mergeCell ref="C7:K7"/>
    <mergeCell ref="A8:B8"/>
    <mergeCell ref="C8:K8"/>
    <mergeCell ref="A5:B5"/>
    <mergeCell ref="C5:K5"/>
    <mergeCell ref="A1:K1"/>
    <mergeCell ref="A3:B3"/>
    <mergeCell ref="C3:K3"/>
    <mergeCell ref="A4:B4"/>
    <mergeCell ref="C4:K4"/>
  </mergeCells>
  <phoneticPr fontId="1"/>
  <conditionalFormatting sqref="B19:F19">
    <cfRule type="expression" dxfId="132" priority="4">
      <formula>$D$23=$L$25</formula>
    </cfRule>
  </conditionalFormatting>
  <conditionalFormatting sqref="C18">
    <cfRule type="expression" dxfId="131" priority="3">
      <formula>$D$23=$L$25</formula>
    </cfRule>
  </conditionalFormatting>
  <conditionalFormatting sqref="E12">
    <cfRule type="cellIs" dxfId="130" priority="10" operator="equal">
      <formula>"未選択"</formula>
    </cfRule>
  </conditionalFormatting>
  <conditionalFormatting sqref="G22">
    <cfRule type="expression" dxfId="129" priority="2">
      <formula>$C$22&lt;1000000</formula>
    </cfRule>
  </conditionalFormatting>
  <conditionalFormatting sqref="G23">
    <cfRule type="expression" dxfId="128" priority="6">
      <formula>$K$22=$L$22</formula>
    </cfRule>
  </conditionalFormatting>
  <conditionalFormatting sqref="H22 J22:K22">
    <cfRule type="expression" dxfId="127" priority="1">
      <formula>$C$22&lt;1000000</formula>
    </cfRule>
  </conditionalFormatting>
  <conditionalFormatting sqref="H22">
    <cfRule type="expression" dxfId="126" priority="7">
      <formula>$K$22=$L$22</formula>
    </cfRule>
  </conditionalFormatting>
  <conditionalFormatting sqref="H23:K23">
    <cfRule type="expression" dxfId="125" priority="5">
      <formula>$K$22=$L$22</formula>
    </cfRule>
  </conditionalFormatting>
  <conditionalFormatting sqref="J22">
    <cfRule type="expression" dxfId="124" priority="8">
      <formula>$K$22=$L$22</formula>
    </cfRule>
  </conditionalFormatting>
  <conditionalFormatting sqref="K22">
    <cfRule type="expression" dxfId="123" priority="9">
      <formula>$K$22=$L$22</formula>
    </cfRule>
  </conditionalFormatting>
  <dataValidations count="9">
    <dataValidation imeMode="hiragana" allowBlank="1" showInputMessage="1" showErrorMessage="1" promptTitle="認証・登録に関する依頼の重要性をご説明ください" prompt="研究開発を進める上で、本項目について_x000a_認証・登録を依頼する必要・理由_x000a_　・ 自社の事情_x000a_　・ 研究開発内容の事情 など" sqref="B16:G16"/>
    <dataValidation imeMode="hiragana" allowBlank="1" showInputMessage="1" showErrorMessage="1" promptTitle="認証・登録に関する依頼内容をご説明ください" prompt="① 何を（what）_x000a__x000a_② どのように・どの水準まで（How）_x000a__x000a_③ いつまで・どのタイミングまでに (when)" sqref="B15:K15"/>
    <dataValidation type="list" imeMode="hiragana" allowBlank="1" showInputMessage="1" showErrorMessage="1" sqref="B13">
      <formula1>$L$12:$L$14</formula1>
    </dataValidation>
    <dataValidation imeMode="hiragana" allowBlank="1" showInputMessage="1" showErrorMessage="1" sqref="H19 C18 B14"/>
    <dataValidation imeMode="halfAlpha" allowBlank="1" showInputMessage="1" showErrorMessage="1" sqref="H20:K20 H13 G21:J21 H22 J22"/>
    <dataValidation type="whole" imeMode="halfAlpha" operator="greaterThanOrEqual" allowBlank="1" showInputMessage="1" showErrorMessage="1" promptTitle="費用番号の数字部分だけ　を記入してください" prompt="　経費区分　(6)　規格等認証・登録費　　の_x000a_　資金支出明細表の左端の番号_x000a_  ➤　規-1、規-2　などの　_x000a_  数字の部分だけ　を記入してください_x000a_" sqref="B12">
      <formula1>1</formula1>
    </dataValidation>
    <dataValidation type="list" allowBlank="1" showInputMessage="1" showErrorMessage="1" sqref="K22">
      <formula1>$L$22</formula1>
    </dataValidation>
    <dataValidation type="list" allowBlank="1" showInputMessage="1" showErrorMessage="1" sqref="D23:F23">
      <formula1>$L$23:$L$25</formula1>
    </dataValidation>
    <dataValidation type="list" allowBlank="1" showInputMessage="1" showErrorMessage="1" sqref="K11">
      <formula1>$L$12</formula1>
    </dataValidation>
  </dataValidations>
  <printOptions horizontalCentered="1"/>
  <pageMargins left="0.59055118110236227" right="0.59055118110236227" top="0.39370078740157483" bottom="0.78740157480314965" header="0.31496062992125984" footer="0.39370078740157483"/>
  <pageSetup paperSize="9" scale="94" orientation="portrait" r:id="rId1"/>
  <headerFooter>
    <oddFooter>&amp;C&amp;"-,太字"&amp;A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pageSetUpPr fitToPage="1"/>
  </sheetPr>
  <dimension ref="A1:V34"/>
  <sheetViews>
    <sheetView showGridLines="0" view="pageBreakPreview" zoomScale="80" zoomScaleNormal="100" zoomScaleSheetLayoutView="80" workbookViewId="0">
      <selection activeCell="K9" sqref="K9"/>
    </sheetView>
  </sheetViews>
  <sheetFormatPr defaultColWidth="2.08984375" defaultRowHeight="12"/>
  <cols>
    <col min="1" max="1" width="5" style="3" customWidth="1"/>
    <col min="2" max="3" width="11.08984375" style="3" customWidth="1"/>
    <col min="4" max="4" width="10" style="3" customWidth="1"/>
    <col min="5" max="5" width="2.453125" style="3" customWidth="1"/>
    <col min="6" max="7" width="5" style="3" customWidth="1"/>
    <col min="8" max="11" width="9.36328125" style="3" customWidth="1"/>
    <col min="12" max="12" width="26.90625" style="106" customWidth="1"/>
    <col min="13" max="13" width="3.7265625" style="106" hidden="1" customWidth="1"/>
    <col min="14" max="26" width="10.6328125" style="106" customWidth="1"/>
    <col min="27" max="220" width="2.08984375" style="106" customWidth="1"/>
    <col min="221" max="16384" width="2.08984375" style="106"/>
  </cols>
  <sheetData>
    <row r="1" spans="1:22" s="104" customFormat="1" ht="30" customHeight="1">
      <c r="A1" s="2030" t="s">
        <v>812</v>
      </c>
      <c r="B1" s="2030"/>
      <c r="C1" s="2030"/>
      <c r="D1" s="2030"/>
      <c r="E1" s="2030"/>
      <c r="F1" s="2030"/>
      <c r="G1" s="2030"/>
      <c r="H1" s="2030"/>
      <c r="I1" s="2030"/>
      <c r="J1" s="2030"/>
      <c r="K1" s="2030"/>
    </row>
    <row r="2" spans="1:22" ht="15" customHeight="1">
      <c r="A2" s="31" t="s">
        <v>104</v>
      </c>
      <c r="B2" s="1879" t="s">
        <v>105</v>
      </c>
      <c r="C2" s="1879"/>
      <c r="D2" s="1879"/>
      <c r="E2" s="1879"/>
      <c r="F2" s="1879"/>
      <c r="G2" s="1879"/>
      <c r="H2" s="1879"/>
      <c r="I2" s="1879"/>
      <c r="J2" s="1879"/>
      <c r="K2" s="1879"/>
    </row>
    <row r="3" spans="1:22" ht="15" customHeight="1">
      <c r="A3" s="31" t="s">
        <v>104</v>
      </c>
      <c r="B3" s="1879" t="s">
        <v>1003</v>
      </c>
      <c r="C3" s="1879"/>
      <c r="D3" s="1879"/>
      <c r="E3" s="1879"/>
      <c r="F3" s="1879"/>
      <c r="G3" s="1879"/>
      <c r="H3" s="1879"/>
      <c r="I3" s="1879"/>
      <c r="J3" s="1879"/>
      <c r="K3" s="1879"/>
    </row>
    <row r="4" spans="1:22" ht="15" customHeight="1">
      <c r="A4" s="31" t="s">
        <v>103</v>
      </c>
      <c r="B4" s="660" t="s">
        <v>1080</v>
      </c>
      <c r="C4" s="584"/>
      <c r="D4" s="584"/>
      <c r="E4" s="584"/>
      <c r="F4" s="584"/>
      <c r="G4" s="584"/>
      <c r="H4" s="584"/>
      <c r="I4" s="584"/>
      <c r="J4" s="584"/>
      <c r="K4" s="584"/>
    </row>
    <row r="5" spans="1:22" ht="15" customHeight="1">
      <c r="A5" s="31"/>
      <c r="B5" s="660" t="s">
        <v>1081</v>
      </c>
      <c r="C5" s="584"/>
      <c r="D5" s="584"/>
      <c r="E5" s="584"/>
      <c r="F5" s="584"/>
      <c r="G5" s="584"/>
      <c r="H5" s="584"/>
      <c r="I5" s="584"/>
      <c r="J5" s="584"/>
      <c r="K5" s="584"/>
    </row>
    <row r="6" spans="1:22" ht="15" customHeight="1">
      <c r="A6" s="6"/>
      <c r="K6" s="661" t="s">
        <v>20</v>
      </c>
    </row>
    <row r="7" spans="1:22" ht="60" customHeight="1" thickBot="1">
      <c r="A7" s="596" t="s">
        <v>21</v>
      </c>
      <c r="B7" s="596" t="s">
        <v>45</v>
      </c>
      <c r="C7" s="597" t="s">
        <v>39</v>
      </c>
      <c r="D7" s="596" t="s">
        <v>40</v>
      </c>
      <c r="E7" s="598" t="s">
        <v>37</v>
      </c>
      <c r="F7" s="599" t="s">
        <v>716</v>
      </c>
      <c r="G7" s="600" t="s">
        <v>717</v>
      </c>
      <c r="H7" s="596" t="s">
        <v>804</v>
      </c>
      <c r="I7" s="596" t="s">
        <v>749</v>
      </c>
      <c r="J7" s="596" t="s">
        <v>808</v>
      </c>
      <c r="K7" s="596" t="s">
        <v>41</v>
      </c>
      <c r="L7" s="1052" t="s">
        <v>11</v>
      </c>
      <c r="M7" s="591" t="s">
        <v>363</v>
      </c>
      <c r="N7" s="2031" t="s">
        <v>263</v>
      </c>
      <c r="O7" s="2032"/>
      <c r="P7" s="1053" t="s">
        <v>12</v>
      </c>
      <c r="Q7" s="2033" t="s">
        <v>264</v>
      </c>
      <c r="R7" s="2033"/>
      <c r="S7" s="1134" t="s">
        <v>265</v>
      </c>
      <c r="T7" s="1134" t="s">
        <v>266</v>
      </c>
      <c r="U7" s="1054" t="s">
        <v>267</v>
      </c>
      <c r="V7" s="1055" t="s">
        <v>268</v>
      </c>
    </row>
    <row r="8" spans="1:22" ht="44.25" customHeight="1" thickTop="1">
      <c r="A8" s="1200">
        <f>ROW()-ROW(産業財産権出願・導入費[[#Headers],[費用
番号]])</f>
        <v>1</v>
      </c>
      <c r="B8" s="393"/>
      <c r="C8" s="393"/>
      <c r="D8" s="393"/>
      <c r="E8" s="394"/>
      <c r="F8" s="395"/>
      <c r="G8" s="396"/>
      <c r="H8" s="397"/>
      <c r="I8" s="1201">
        <f>ROUNDDOWN(産業財産権出願・導入費[[#This Row],[助成対象
経費(税抜)
【A×B】]]*1.1,0)</f>
        <v>0</v>
      </c>
      <c r="J8" s="1201">
        <f>産業財産権出願・導入費[[#This Row],[数量
【A】]]*産業財産権出願・導入費[[#This Row],[単価(税抜)
【B】]]</f>
        <v>0</v>
      </c>
      <c r="K8" s="393"/>
      <c r="L8" s="999" t="str">
        <f>IF(OR(AND(産業財産権出願・導入費[[#This Row],[対象の
技術・製品]]="",産業財産権出願・導入費[[#This Row],[実施予定期]]="",産業財産権出願・導入費[[#This Row],[数量
【A】]]="",産業財産権出願・導入費[[#This Row],[単位
]]="",産業財産権出願・導入費[[#This Row],[単価(税抜)
【B】]]="",産業財産権出願・導入費[[#This Row],[弁理士
事務所名
又は
権利所有
企業名      ]]=""),
         AND(産業財産権出願・導入費[[#This Row],[対象の
技術・製品]]&lt;&gt;"",産業財産権出願・導入費[[#This Row],[実施予定期]]&lt;&gt;"",産業財産権出願・導入費[[#This Row],[数量
【A】]]&lt;&gt;"",産業財産権出願・導入費[[#This Row],[単位
]]&lt;&gt;"",産業財産権出願・導入費[[#This Row],[単価(税抜)
【B】]]&lt;&gt;"",産業財産権出願・導入費[[#This Row],[弁理士
事務所名
又は
権利所有
企業名      ]]&lt;&gt;"")),
    "",
     "←全ての項目を記入してください。")</f>
        <v/>
      </c>
      <c r="M8" s="1154">
        <v>1</v>
      </c>
      <c r="N8" s="2034" t="s">
        <v>794</v>
      </c>
      <c r="O8" s="2035"/>
      <c r="P8" s="1188">
        <v>1</v>
      </c>
      <c r="Q8" s="2040">
        <f ca="1">IF('46'!D5="―",
     "―",
     '46'!D5)</f>
        <v>46082</v>
      </c>
      <c r="R8" s="2040"/>
      <c r="S8" s="1189" t="str">
        <f ca="1">IF(OR('46'!I5="",'46'!R5="―"),
     "―",
     '46'!I5)</f>
        <v>―</v>
      </c>
      <c r="T8" s="1190" t="str">
        <f ca="1">IF('46'!R5="",
     "―",
     '46'!R5)</f>
        <v>―</v>
      </c>
      <c r="U8" s="1191">
        <f xml:space="preserve">
          SUMIF(産業財産権出願・導入費[実施予定期],
         P8,産業財産権出願・導入費[助成対象
経費(税抜)
【A×B】])</f>
        <v>0</v>
      </c>
      <c r="V8" s="1192" t="str">
        <f ca="1">IF(OR(Q8="―",
         Q8="エラー",
         S8="―",
        S8="エラー"),
     "―",
     IF(Q8&gt;=S8,
        "―",
        IF('46'!#REF!="",
           0,
           10000000*3/2*QUOTIENT('46'!#REF!-'46'!#REF!,30)/12)))</f>
        <v>―</v>
      </c>
    </row>
    <row r="9" spans="1:22" ht="44.25" customHeight="1">
      <c r="A9" s="1200">
        <f>ROW()-ROW(産業財産権出願・導入費[[#Headers],[費用
番号]])</f>
        <v>2</v>
      </c>
      <c r="B9" s="393"/>
      <c r="C9" s="393"/>
      <c r="D9" s="393"/>
      <c r="E9" s="394"/>
      <c r="F9" s="395"/>
      <c r="G9" s="396"/>
      <c r="H9" s="397"/>
      <c r="I9" s="1201">
        <f>ROUNDDOWN(産業財産権出願・導入費[[#This Row],[助成対象
経費(税抜)
【A×B】]]*1.1,0)</f>
        <v>0</v>
      </c>
      <c r="J9" s="1201">
        <f>産業財産権出願・導入費[[#This Row],[数量
【A】]]*産業財産権出願・導入費[[#This Row],[単価(税抜)
【B】]]</f>
        <v>0</v>
      </c>
      <c r="K9" s="393"/>
      <c r="L9" s="999" t="str">
        <f>IF(OR(AND(産業財産権出願・導入費[[#This Row],[対象の
技術・製品]]="",産業財産権出願・導入費[[#This Row],[実施予定期]]="",産業財産権出願・導入費[[#This Row],[数量
【A】]]="",産業財産権出願・導入費[[#This Row],[単位
]]="",産業財産権出願・導入費[[#This Row],[単価(税抜)
【B】]]="",産業財産権出願・導入費[[#This Row],[弁理士
事務所名
又は
権利所有
企業名      ]]=""),
         AND(産業財産権出願・導入費[[#This Row],[対象の
技術・製品]]&lt;&gt;"",産業財産権出願・導入費[[#This Row],[実施予定期]]&lt;&gt;"",産業財産権出願・導入費[[#This Row],[数量
【A】]]&lt;&gt;"",産業財産権出願・導入費[[#This Row],[単位
]]&lt;&gt;"",産業財産権出願・導入費[[#This Row],[単価(税抜)
【B】]]&lt;&gt;"",産業財産権出願・導入費[[#This Row],[弁理士
事務所名
又は
権利所有
企業名      ]]&lt;&gt;"")),
    "",
     "←全ての項目を記入してください。")</f>
        <v/>
      </c>
      <c r="M9" s="1154">
        <f>IF('46'!$A$5&gt;=2,2,"-")</f>
        <v>2</v>
      </c>
      <c r="N9" s="2036"/>
      <c r="O9" s="2037"/>
      <c r="P9" s="1193">
        <v>2</v>
      </c>
      <c r="Q9" s="2041" t="str">
        <f ca="1">IF('46'!D6="―",
     "―",
     '46'!D6)</f>
        <v>エラー</v>
      </c>
      <c r="R9" s="2041"/>
      <c r="S9" s="1194" t="str">
        <f ca="1">IF(OR('46'!I6="",'46'!R6="―"),
     "―",
     '46'!I6)</f>
        <v>―</v>
      </c>
      <c r="T9" s="1190" t="str">
        <f ca="1">IF('46'!R6="",
     "―",
     '46'!R6)</f>
        <v>―</v>
      </c>
      <c r="U9" s="1191">
        <f xml:space="preserve">
          SUMIF(産業財産権出願・導入費[実施予定期],
         P9,産業財産権出願・導入費[助成対象
経費(税抜)
【A×B】])</f>
        <v>0</v>
      </c>
      <c r="V9" s="1195" t="str">
        <f ca="1">IF(OR(Q9="―",
         Q9="エラー",
         S9="―",
        S9="エラー"),
     "―",
     IF(Q9&gt;=S9,
        "―",
        IF('46'!#REF!="",
           0,
           10000000*3/2*QUOTIENT('46'!#REF!-'46'!#REF!,30)/12)))</f>
        <v>―</v>
      </c>
    </row>
    <row r="10" spans="1:22" ht="44.25" customHeight="1">
      <c r="A10" s="1200">
        <f>ROW()-ROW(産業財産権出願・導入費[[#Headers],[費用
番号]])</f>
        <v>3</v>
      </c>
      <c r="B10" s="393"/>
      <c r="C10" s="393"/>
      <c r="D10" s="393"/>
      <c r="E10" s="394"/>
      <c r="F10" s="395"/>
      <c r="G10" s="396"/>
      <c r="H10" s="397"/>
      <c r="I10" s="1201">
        <f>ROUNDDOWN(産業財産権出願・導入費[[#This Row],[助成対象
経費(税抜)
【A×B】]]*1.1,0)</f>
        <v>0</v>
      </c>
      <c r="J10" s="1201">
        <f>産業財産権出願・導入費[[#This Row],[数量
【A】]]*産業財産権出願・導入費[[#This Row],[単価(税抜)
【B】]]</f>
        <v>0</v>
      </c>
      <c r="K10" s="393"/>
      <c r="L10" s="999" t="str">
        <f>IF(OR(AND(産業財産権出願・導入費[[#This Row],[対象の
技術・製品]]="",産業財産権出願・導入費[[#This Row],[実施予定期]]="",産業財産権出願・導入費[[#This Row],[数量
【A】]]="",産業財産権出願・導入費[[#This Row],[単位
]]="",産業財産権出願・導入費[[#This Row],[単価(税抜)
【B】]]="",産業財産権出願・導入費[[#This Row],[弁理士
事務所名
又は
権利所有
企業名      ]]=""),
         AND(産業財産権出願・導入費[[#This Row],[対象の
技術・製品]]&lt;&gt;"",産業財産権出願・導入費[[#This Row],[実施予定期]]&lt;&gt;"",産業財産権出願・導入費[[#This Row],[数量
【A】]]&lt;&gt;"",産業財産権出願・導入費[[#This Row],[単位
]]&lt;&gt;"",産業財産権出願・導入費[[#This Row],[単価(税抜)
【B】]]&lt;&gt;"",産業財産権出願・導入費[[#This Row],[弁理士
事務所名
又は
権利所有
企業名      ]]&lt;&gt;"")),
    "",
     "←全ての項目を記入してください。")</f>
        <v/>
      </c>
      <c r="M10" s="1154">
        <f>IF('46'!$A$5=3,3,"-")</f>
        <v>3</v>
      </c>
      <c r="N10" s="2038"/>
      <c r="O10" s="2039"/>
      <c r="P10" s="1193">
        <v>3</v>
      </c>
      <c r="Q10" s="2042" t="str">
        <f ca="1">IF('46'!D7="―",
     "―",
     '46'!D7)</f>
        <v>エラー</v>
      </c>
      <c r="R10" s="2042"/>
      <c r="S10" s="1196" t="str">
        <f ca="1">IF(OR('46'!I7="",'46'!R7="―"),
     "―",
     '46'!I7)</f>
        <v>―</v>
      </c>
      <c r="T10" s="1190" t="str">
        <f ca="1">IF('46'!R7="",
     "―",
     '46'!R7)</f>
        <v>―</v>
      </c>
      <c r="U10" s="1191">
        <f xml:space="preserve">
          SUMIF(産業財産権出願・導入費[実施予定期],
         P10,産業財産権出願・導入費[助成対象
経費(税抜)
【A×B】])</f>
        <v>0</v>
      </c>
      <c r="V10" s="1197" t="str">
        <f ca="1">IF(OR(Q10="―",
         Q10="エラー",
         S10="―",
        S10="エラー"),
     "―",
     IF(Q10&gt;=S10,
        "―",
        IF('46'!#REF!="",
           0,
           10000000*3/2*QUOTIENT('46'!#REF!-'46'!#REF!,30)/12)))</f>
        <v>―</v>
      </c>
    </row>
    <row r="11" spans="1:22" ht="30" customHeight="1">
      <c r="A11" s="601" t="s">
        <v>17</v>
      </c>
      <c r="B11" s="602"/>
      <c r="C11" s="602"/>
      <c r="D11" s="602"/>
      <c r="E11" s="603"/>
      <c r="F11" s="604"/>
      <c r="G11" s="604"/>
      <c r="H11" s="605"/>
      <c r="I11" s="593">
        <f>SUBTOTAL(109,産業財産権出願・導入費[助成事業に
要する経費
（税込）
])</f>
        <v>0</v>
      </c>
      <c r="J11" s="593">
        <f>SUBTOTAL(109,産業財産権出願・導入費[助成対象
経費(税抜)
【A×B】])</f>
        <v>0</v>
      </c>
      <c r="K11" s="606"/>
      <c r="L11" s="1034"/>
      <c r="M11" s="590"/>
      <c r="U11" s="1056">
        <f>SUM(U8:U10)</f>
        <v>0</v>
      </c>
    </row>
    <row r="12" spans="1:22" ht="15" customHeight="1">
      <c r="U12" s="1057" t="str">
        <f>IF(J11=U11,"●","↑期の設定と費用の支出時期が一致していません")</f>
        <v>●</v>
      </c>
    </row>
    <row r="13" spans="1:22" s="1058" customFormat="1" ht="30" customHeight="1">
      <c r="A13" s="2029" t="s">
        <v>811</v>
      </c>
      <c r="B13" s="2029"/>
      <c r="C13" s="2029"/>
      <c r="D13" s="2029"/>
      <c r="E13" s="2029"/>
      <c r="F13" s="2029"/>
      <c r="G13" s="2029"/>
      <c r="H13" s="2029"/>
      <c r="I13" s="2029"/>
      <c r="J13" s="2029"/>
      <c r="K13" s="2029"/>
    </row>
    <row r="14" spans="1:22" s="1058" customFormat="1" ht="15" customHeight="1">
      <c r="A14" s="356" t="s">
        <v>104</v>
      </c>
      <c r="B14" s="1879" t="s">
        <v>999</v>
      </c>
      <c r="C14" s="1879"/>
      <c r="D14" s="1879"/>
      <c r="E14" s="1879"/>
      <c r="F14" s="1879"/>
      <c r="G14" s="1879"/>
      <c r="H14" s="1879"/>
      <c r="I14" s="1879"/>
      <c r="J14" s="1879"/>
      <c r="K14" s="1879"/>
    </row>
    <row r="15" spans="1:22" s="1058" customFormat="1" ht="15" customHeight="1">
      <c r="A15" s="356" t="s">
        <v>104</v>
      </c>
      <c r="B15" s="1879" t="s">
        <v>1000</v>
      </c>
      <c r="C15" s="1879"/>
      <c r="D15" s="1879"/>
      <c r="E15" s="1879"/>
      <c r="F15" s="1879"/>
      <c r="G15" s="1879"/>
      <c r="H15" s="1879"/>
      <c r="I15" s="1879"/>
      <c r="J15" s="1879"/>
      <c r="K15" s="1879"/>
    </row>
    <row r="16" spans="1:22" s="1058" customFormat="1" ht="15" customHeight="1">
      <c r="A16" s="356" t="s">
        <v>103</v>
      </c>
      <c r="B16" s="660" t="s">
        <v>1147</v>
      </c>
      <c r="C16" s="584"/>
      <c r="D16" s="584"/>
      <c r="E16" s="584"/>
      <c r="F16" s="584"/>
      <c r="G16" s="584"/>
      <c r="H16" s="584"/>
      <c r="I16" s="584"/>
      <c r="J16" s="584"/>
      <c r="K16" s="584"/>
    </row>
    <row r="17" spans="1:22" s="1058" customFormat="1" ht="15" customHeight="1">
      <c r="A17" s="356"/>
      <c r="B17" s="1220" t="s">
        <v>1081</v>
      </c>
      <c r="C17" s="584"/>
      <c r="D17" s="584"/>
      <c r="E17" s="584"/>
      <c r="F17" s="584"/>
      <c r="G17" s="584"/>
      <c r="H17" s="584"/>
      <c r="I17" s="584"/>
      <c r="J17" s="584"/>
      <c r="K17" s="584"/>
    </row>
    <row r="18" spans="1:22" s="1058" customFormat="1" ht="15" customHeight="1">
      <c r="A18" s="356" t="s">
        <v>103</v>
      </c>
      <c r="B18" s="660" t="s">
        <v>1001</v>
      </c>
      <c r="C18" s="584"/>
      <c r="D18" s="584"/>
      <c r="E18" s="584"/>
      <c r="F18" s="584"/>
      <c r="G18" s="584"/>
      <c r="H18" s="584"/>
      <c r="I18" s="584"/>
      <c r="J18" s="584"/>
      <c r="K18" s="584"/>
    </row>
    <row r="19" spans="1:22" ht="19.5" customHeight="1">
      <c r="A19" s="356" t="s">
        <v>103</v>
      </c>
      <c r="B19" s="3" t="s">
        <v>1002</v>
      </c>
      <c r="K19" s="661" t="s">
        <v>20</v>
      </c>
    </row>
    <row r="20" spans="1:22" ht="60" customHeight="1" thickBot="1">
      <c r="A20" s="607" t="s">
        <v>21</v>
      </c>
      <c r="B20" s="596" t="s">
        <v>85</v>
      </c>
      <c r="C20" s="596" t="s">
        <v>813</v>
      </c>
      <c r="D20" s="596" t="s">
        <v>84</v>
      </c>
      <c r="E20" s="598" t="s">
        <v>37</v>
      </c>
      <c r="F20" s="599" t="s">
        <v>716</v>
      </c>
      <c r="G20" s="600" t="s">
        <v>717</v>
      </c>
      <c r="H20" s="596" t="s">
        <v>751</v>
      </c>
      <c r="I20" s="596" t="s">
        <v>749</v>
      </c>
      <c r="J20" s="596" t="s">
        <v>808</v>
      </c>
      <c r="K20" s="608" t="s">
        <v>42</v>
      </c>
      <c r="L20" s="1052" t="s">
        <v>11</v>
      </c>
      <c r="M20" s="591" t="s">
        <v>363</v>
      </c>
      <c r="N20" s="2031" t="s">
        <v>263</v>
      </c>
      <c r="O20" s="2032"/>
      <c r="P20" s="1053" t="s">
        <v>12</v>
      </c>
      <c r="Q20" s="2033" t="s">
        <v>264</v>
      </c>
      <c r="R20" s="2033"/>
      <c r="S20" s="1134" t="s">
        <v>265</v>
      </c>
      <c r="T20" s="1134" t="s">
        <v>266</v>
      </c>
      <c r="U20" s="1054" t="s">
        <v>267</v>
      </c>
      <c r="V20" s="1055" t="s">
        <v>268</v>
      </c>
    </row>
    <row r="21" spans="1:22" ht="44.25" customHeight="1" thickTop="1">
      <c r="A21" s="1202">
        <f>ROW()-ROW(展示会等参加費[[#Headers],[費用
番号]])</f>
        <v>1</v>
      </c>
      <c r="B21" s="393"/>
      <c r="C21" s="393"/>
      <c r="D21" s="393"/>
      <c r="E21" s="394"/>
      <c r="F21" s="395"/>
      <c r="G21" s="396"/>
      <c r="H21" s="397"/>
      <c r="I21" s="1201">
        <f>ROUNDDOWN(展示会等参加費[[#This Row],[助成対象
経費(税抜)
【A×B】]]*1.1,0)</f>
        <v>0</v>
      </c>
      <c r="J21" s="1201">
        <f>展示会等参加費[[#This Row],[数量
【A】]]*展示会等参加費[[#This Row],[単価(税抜)
【B】]]</f>
        <v>0</v>
      </c>
      <c r="K21" s="393"/>
      <c r="L21" s="999" t="str">
        <f>IF(OR(AND(展示会等参加費[[#This Row],[展示会名]]="",展示会等参加費[[#This Row],[経費名]]="",展示会等参加費[[#This Row],[実施予定期]]="",展示会等参加費[[#This Row],[数量
【A】]]="",展示会等参加費[[#This Row],[単位
]]="",展示会等参加費[[#This Row],[単価(税抜)
【B】]]="",展示会等参加費[[#This Row],[支払予定先     ]]=""),
         AND(展示会等参加費[[#This Row],[展示会名]]&lt;&gt;"",展示会等参加費[[#This Row],[経費名]]&lt;&gt;"",展示会等参加費[[#This Row],[実施予定期]]&lt;&gt;"",展示会等参加費[[#This Row],[数量
【A】]]&lt;&gt;"",展示会等参加費[[#This Row],[単位
]]&lt;&gt;"",展示会等参加費[[#This Row],[単価(税抜)
【B】]]&lt;&gt;"",展示会等参加費[[#This Row],[支払予定先     ]]&lt;&gt;"")),
    "",
     "←全ての項目を記入してください。")</f>
        <v/>
      </c>
      <c r="M21" s="1148">
        <v>1</v>
      </c>
      <c r="N21" s="2034" t="s">
        <v>794</v>
      </c>
      <c r="O21" s="2035"/>
      <c r="P21" s="1188">
        <v>1</v>
      </c>
      <c r="Q21" s="2040">
        <f ca="1">IF('46'!D5="―",
     "―",
     '46'!D5)</f>
        <v>46082</v>
      </c>
      <c r="R21" s="2040"/>
      <c r="S21" s="1189" t="str">
        <f ca="1">IF(OR('46'!I5="",'46'!R5="―"),
     "―",
     '46'!I5)</f>
        <v>―</v>
      </c>
      <c r="T21" s="1190" t="str">
        <f ca="1">IF('46'!R5="",
     "―",
     '46'!R5)</f>
        <v>―</v>
      </c>
      <c r="U21" s="1191">
        <f xml:space="preserve">
          SUMIF(展示会等参加費[実施予定期],
         P21,展示会等参加費[助成対象
経費(税抜)
【A×B】])</f>
        <v>0</v>
      </c>
      <c r="V21" s="1192" t="str">
        <f ca="1">IF(OR(Q21="―",
         Q21="エラー",
         S21="―",
        S21="エラー"),
     "―",
     IF(Q21&gt;=S21,
        "―",
        IF('46'!#REF!="",
           0,
           10000000*3/2*QUOTIENT('46'!#REF!-'46'!#REF!,30)/12)))</f>
        <v>―</v>
      </c>
    </row>
    <row r="22" spans="1:22" ht="44.25" customHeight="1">
      <c r="A22" s="1202">
        <f>ROW()-ROW(展示会等参加費[[#Headers],[費用
番号]])</f>
        <v>2</v>
      </c>
      <c r="B22" s="393"/>
      <c r="C22" s="393"/>
      <c r="D22" s="393"/>
      <c r="E22" s="394"/>
      <c r="F22" s="395"/>
      <c r="G22" s="396"/>
      <c r="H22" s="397"/>
      <c r="I22" s="1201">
        <f>ROUNDDOWN(展示会等参加費[[#This Row],[助成対象
経費(税抜)
【A×B】]]*1.1,0)</f>
        <v>0</v>
      </c>
      <c r="J22" s="1201">
        <f>展示会等参加費[[#This Row],[数量
【A】]]*展示会等参加費[[#This Row],[単価(税抜)
【B】]]</f>
        <v>0</v>
      </c>
      <c r="K22" s="393"/>
      <c r="L22" s="999" t="str">
        <f>IF(OR(AND(展示会等参加費[[#This Row],[展示会名]]="",展示会等参加費[[#This Row],[経費名]]="",展示会等参加費[[#This Row],[実施予定期]]="",展示会等参加費[[#This Row],[数量
【A】]]="",展示会等参加費[[#This Row],[単位
]]="",展示会等参加費[[#This Row],[単価(税抜)
【B】]]="",展示会等参加費[[#This Row],[支払予定先     ]]=""),
         AND(展示会等参加費[[#This Row],[展示会名]]&lt;&gt;"",展示会等参加費[[#This Row],[経費名]]&lt;&gt;"",展示会等参加費[[#This Row],[実施予定期]]&lt;&gt;"",展示会等参加費[[#This Row],[数量
【A】]]&lt;&gt;"",展示会等参加費[[#This Row],[単位
]]&lt;&gt;"",展示会等参加費[[#This Row],[単価(税抜)
【B】]]&lt;&gt;"",展示会等参加費[[#This Row],[支払予定先     ]]&lt;&gt;"")),
    "",
     "←全ての項目を記入してください。")</f>
        <v/>
      </c>
      <c r="M22" s="1148">
        <f>IF('46'!$A$5&gt;=2,2,"-")</f>
        <v>2</v>
      </c>
      <c r="N22" s="2036"/>
      <c r="O22" s="2037"/>
      <c r="P22" s="1193">
        <v>2</v>
      </c>
      <c r="Q22" s="2041" t="str">
        <f ca="1">IF('46'!D6="―",
     "―",
     '46'!D6)</f>
        <v>エラー</v>
      </c>
      <c r="R22" s="2041"/>
      <c r="S22" s="1194" t="str">
        <f ca="1">IF(OR('46'!I6="",'46'!R6="―"),
     "―",
     '46'!I6)</f>
        <v>―</v>
      </c>
      <c r="T22" s="1198" t="str">
        <f ca="1">IF('46'!R6="",
     "―",
     '46'!R6)</f>
        <v>―</v>
      </c>
      <c r="U22" s="1191">
        <f xml:space="preserve">
          SUMIF(展示会等参加費[実施予定期],
         P22,展示会等参加費[助成対象
経費(税抜)
【A×B】])</f>
        <v>0</v>
      </c>
      <c r="V22" s="1195" t="str">
        <f ca="1">IF(OR(Q22="―",
         Q22="エラー",
         S22="―",
        S22="エラー"),
     "―",
     IF(Q22&gt;=S22,
        "―",
        IF('46'!#REF!="",
           0,
           10000000*3/2*QUOTIENT('46'!#REF!-'46'!#REF!,30)/12)))</f>
        <v>―</v>
      </c>
    </row>
    <row r="23" spans="1:22" ht="44.25" customHeight="1">
      <c r="A23" s="1202">
        <f>ROW()-ROW(展示会等参加費[[#Headers],[費用
番号]])</f>
        <v>3</v>
      </c>
      <c r="B23" s="393"/>
      <c r="C23" s="393"/>
      <c r="D23" s="393"/>
      <c r="E23" s="394"/>
      <c r="F23" s="395"/>
      <c r="G23" s="396"/>
      <c r="H23" s="397"/>
      <c r="I23" s="1201">
        <f>ROUNDDOWN(展示会等参加費[[#This Row],[助成対象
経費(税抜)
【A×B】]]*1.1,0)</f>
        <v>0</v>
      </c>
      <c r="J23" s="1201">
        <f>展示会等参加費[[#This Row],[数量
【A】]]*展示会等参加費[[#This Row],[単価(税抜)
【B】]]</f>
        <v>0</v>
      </c>
      <c r="K23" s="393"/>
      <c r="L23" s="999" t="str">
        <f>IF(OR(AND(展示会等参加費[[#This Row],[展示会名]]="",展示会等参加費[[#This Row],[経費名]]="",展示会等参加費[[#This Row],[実施予定期]]="",展示会等参加費[[#This Row],[数量
【A】]]="",展示会等参加費[[#This Row],[単位
]]="",展示会等参加費[[#This Row],[単価(税抜)
【B】]]="",展示会等参加費[[#This Row],[支払予定先     ]]=""),
         AND(展示会等参加費[[#This Row],[展示会名]]&lt;&gt;"",展示会等参加費[[#This Row],[経費名]]&lt;&gt;"",展示会等参加費[[#This Row],[実施予定期]]&lt;&gt;"",展示会等参加費[[#This Row],[数量
【A】]]&lt;&gt;"",展示会等参加費[[#This Row],[単位
]]&lt;&gt;"",展示会等参加費[[#This Row],[単価(税抜)
【B】]]&lt;&gt;"",展示会等参加費[[#This Row],[支払予定先     ]]&lt;&gt;"")),
    "",
     "←全ての項目を記入してください。")</f>
        <v/>
      </c>
      <c r="M23" s="1148">
        <f>IF('46'!$A$5=3,3,"-")</f>
        <v>3</v>
      </c>
      <c r="N23" s="2038"/>
      <c r="O23" s="2039"/>
      <c r="P23" s="1193">
        <v>3</v>
      </c>
      <c r="Q23" s="2042" t="str">
        <f ca="1">IF('46'!D7="―",
     "―",
     '46'!D7)</f>
        <v>エラー</v>
      </c>
      <c r="R23" s="2042"/>
      <c r="S23" s="1196" t="str">
        <f ca="1">IF(OR('46'!I7="",'46'!R7="―"),
     "―",
     '46'!I7)</f>
        <v>―</v>
      </c>
      <c r="T23" s="1199" t="str">
        <f ca="1">IF('46'!R7="",
     "―",
     '46'!R7)</f>
        <v>―</v>
      </c>
      <c r="U23" s="1191">
        <f xml:space="preserve">
          SUMIF(展示会等参加費[実施予定期],
         P23,展示会等参加費[助成対象
経費(税抜)
【A×B】])</f>
        <v>0</v>
      </c>
      <c r="V23" s="1197" t="str">
        <f ca="1">IF(OR(Q23="―",
         Q23="エラー",
         S23="―",
        S23="エラー"),
     "―",
     IF(Q23&gt;=S23,
        "―",
        IF('46'!#REF!="",
           0,
           10000000*3/2*QUOTIENT('46'!#REF!-'46'!#REF!,30)/12)))</f>
        <v>―</v>
      </c>
    </row>
    <row r="24" spans="1:22" ht="30" customHeight="1">
      <c r="A24" s="601" t="s">
        <v>17</v>
      </c>
      <c r="B24" s="602"/>
      <c r="C24" s="602"/>
      <c r="D24" s="604"/>
      <c r="E24" s="604"/>
      <c r="F24" s="604"/>
      <c r="G24" s="604"/>
      <c r="H24" s="605"/>
      <c r="I24" s="398">
        <f>SUBTOTAL(109,展示会等参加費[助成事業に
要する経費
（税込）
])</f>
        <v>0</v>
      </c>
      <c r="J24" s="398">
        <f>SUBTOTAL(109,展示会等参加費[助成対象
経費(税抜)
【A×B】])</f>
        <v>0</v>
      </c>
      <c r="K24" s="606"/>
      <c r="L24" s="1034"/>
      <c r="M24" s="590"/>
      <c r="N24" s="1059"/>
      <c r="U24" s="1056">
        <f>SUM(U21:U23)</f>
        <v>0</v>
      </c>
    </row>
    <row r="25" spans="1:22" ht="15" customHeight="1">
      <c r="U25" s="1057" t="str">
        <f>IF(J24=U24,"●","↑期の設定と費用の支出時期が一致していません")</f>
        <v>●</v>
      </c>
    </row>
    <row r="26" spans="1:22" ht="15" customHeight="1"/>
    <row r="27" spans="1:22" ht="15" customHeight="1"/>
    <row r="28" spans="1:22" ht="15" customHeight="1"/>
    <row r="29" spans="1:22" ht="15" customHeight="1"/>
    <row r="30" spans="1:22" ht="60" customHeight="1"/>
    <row r="31" spans="1:22" ht="30" customHeight="1"/>
    <row r="32" spans="1:22" ht="30" customHeight="1"/>
    <row r="33" ht="30" customHeight="1"/>
    <row r="34" ht="30" customHeight="1"/>
  </sheetData>
  <sheetProtection algorithmName="SHA-512" hashValue="WUNitXjG23WebW4/iYXvfjk99dZFc07JGspHiICLyOfjm47Wmoar4StSA0BB2SV09JzQaDRcqZP0x/i8MIr5zQ==" saltValue="tCFYI5j+0IlXMwhlN0T5fQ==" spinCount="100000" sheet="1" formatCells="0" selectLockedCells="1"/>
  <mergeCells count="18">
    <mergeCell ref="N20:O20"/>
    <mergeCell ref="Q20:R20"/>
    <mergeCell ref="N21:O23"/>
    <mergeCell ref="Q21:R21"/>
    <mergeCell ref="Q22:R22"/>
    <mergeCell ref="Q23:R23"/>
    <mergeCell ref="N7:O7"/>
    <mergeCell ref="Q7:R7"/>
    <mergeCell ref="N8:O10"/>
    <mergeCell ref="Q8:R8"/>
    <mergeCell ref="Q9:R9"/>
    <mergeCell ref="Q10:R10"/>
    <mergeCell ref="A13:K13"/>
    <mergeCell ref="A1:K1"/>
    <mergeCell ref="B14:K14"/>
    <mergeCell ref="B15:K15"/>
    <mergeCell ref="B2:K2"/>
    <mergeCell ref="B3:K3"/>
  </mergeCells>
  <phoneticPr fontId="1"/>
  <conditionalFormatting sqref="B8:H10 B21:H23 K8:K10 K21:K23">
    <cfRule type="expression" dxfId="122" priority="21">
      <formula>AND(OR($B8&lt;&gt;"",$C8&lt;&gt;"",$D8&lt;&gt;"",$E8&lt;&gt;"",$F8&lt;&gt;"",$G8&lt;&gt;"",$H8&lt;&gt;"",$K8&lt;&gt;""),B8="")</formula>
    </cfRule>
  </conditionalFormatting>
  <conditionalFormatting sqref="E8:E10">
    <cfRule type="expression" dxfId="121" priority="4">
      <formula>E8="-"</formula>
    </cfRule>
  </conditionalFormatting>
  <conditionalFormatting sqref="E21:E23">
    <cfRule type="expression" dxfId="120" priority="3">
      <formula>E21="-"</formula>
    </cfRule>
  </conditionalFormatting>
  <conditionalFormatting sqref="U8:U10">
    <cfRule type="cellIs" dxfId="119" priority="5" operator="greaterThan">
      <formula>$L$27</formula>
    </cfRule>
  </conditionalFormatting>
  <conditionalFormatting sqref="U12">
    <cfRule type="expression" dxfId="118" priority="2">
      <formula>NOT(U4=U11)</formula>
    </cfRule>
  </conditionalFormatting>
  <conditionalFormatting sqref="U21:U23">
    <cfRule type="cellIs" dxfId="117" priority="6" operator="greaterThan">
      <formula>$L$27</formula>
    </cfRule>
  </conditionalFormatting>
  <conditionalFormatting sqref="U25">
    <cfRule type="expression" dxfId="116" priority="1">
      <formula>NOT(U17=U24)</formula>
    </cfRule>
  </conditionalFormatting>
  <dataValidations xWindow="469" yWindow="710" count="5">
    <dataValidation imeMode="halfAlpha" allowBlank="1" showInputMessage="1" showErrorMessage="1" sqref="F21:J23 F8:J10"/>
    <dataValidation imeMode="hiragana" allowBlank="1" showInputMessage="1" showErrorMessage="1" sqref="K21:K23 B21:C23 K8:K10 B8:D10"/>
    <dataValidation type="list" imeMode="halfAlpha" allowBlank="1" showInputMessage="1" showErrorMessage="1" errorTitle="無効なデータが入力されています。" error="経費を使用する期と同じ番号（1～3の数値）を入力してください。" promptTitle="プルダウンメニューから選択してください" prompt="　経費を支出する期と同じ番号を選択してください。" sqref="E21:E23">
      <formula1>$M$21:$M$23</formula1>
    </dataValidation>
    <dataValidation type="list" imeMode="hiragana" allowBlank="1" showInputMessage="1" showErrorMessage="1" sqref="D21:D23">
      <formula1>"　,出展小間料,資材費,輸送費,通訳・翻訳費"</formula1>
    </dataValidation>
    <dataValidation type="list" imeMode="halfAlpha" allowBlank="1" showInputMessage="1" showErrorMessage="1" errorTitle="無効なデータが入力されています。" error="経費を使用する期と同じ番号（1～3の数値）を入力してください。" promptTitle="プルダウンメニューから選択してください" prompt="　経費を支出する期と同じ番号を選択してください。" sqref="E8:E10">
      <formula1>$M$8:$M$10</formula1>
    </dataValidation>
  </dataValidations>
  <printOptions horizontalCentered="1"/>
  <pageMargins left="0.59055118110236227" right="0.59055118110236227" top="0.39370078740157483" bottom="0.78740157480314965" header="0.19685039370078741" footer="0.19685039370078741"/>
  <pageSetup paperSize="9" orientation="portrait" r:id="rId1"/>
  <headerFooter alignWithMargins="0">
    <oddFooter>&amp;C&amp;"+,太字"&amp;A</oddFooter>
  </headerFooter>
  <tableParts count="2">
    <tablePart r:id="rId2"/>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8"/>
    <pageSetUpPr fitToPage="1"/>
  </sheetPr>
  <dimension ref="A1:U20"/>
  <sheetViews>
    <sheetView showGridLines="0" view="pageBreakPreview" zoomScale="80" zoomScaleNormal="100" zoomScaleSheetLayoutView="80" workbookViewId="0">
      <selection activeCell="B8" sqref="B8"/>
    </sheetView>
  </sheetViews>
  <sheetFormatPr defaultColWidth="2.08984375" defaultRowHeight="12"/>
  <cols>
    <col min="1" max="1" width="5" style="3" customWidth="1"/>
    <col min="2" max="3" width="16.08984375" style="3" customWidth="1"/>
    <col min="4" max="4" width="2.453125" style="3" customWidth="1"/>
    <col min="5" max="6" width="5" style="3" customWidth="1"/>
    <col min="7" max="10" width="9.36328125" style="3" customWidth="1"/>
    <col min="11" max="11" width="26.7265625" style="106" customWidth="1"/>
    <col min="12" max="12" width="2.7265625" style="106" hidden="1" customWidth="1"/>
    <col min="13" max="34" width="10.6328125" style="106" customWidth="1"/>
    <col min="35" max="220" width="2.08984375" style="106" customWidth="1"/>
    <col min="221" max="16384" width="2.08984375" style="106"/>
  </cols>
  <sheetData>
    <row r="1" spans="1:21" s="104" customFormat="1" ht="22.5" customHeight="1">
      <c r="A1" s="2030" t="s">
        <v>810</v>
      </c>
      <c r="B1" s="2030"/>
      <c r="C1" s="2030"/>
      <c r="D1" s="2030"/>
      <c r="E1" s="2030"/>
      <c r="F1" s="2030"/>
      <c r="G1" s="2030"/>
      <c r="H1" s="2030"/>
      <c r="I1" s="2030"/>
      <c r="J1" s="2030"/>
      <c r="K1" s="1133"/>
    </row>
    <row r="2" spans="1:21" ht="15" customHeight="1">
      <c r="A2" s="290" t="s">
        <v>104</v>
      </c>
      <c r="B2" s="1966" t="s">
        <v>106</v>
      </c>
      <c r="C2" s="1966"/>
      <c r="D2" s="1966"/>
      <c r="E2" s="1966"/>
      <c r="F2" s="1966"/>
      <c r="G2" s="1966"/>
      <c r="H2" s="1966"/>
      <c r="I2" s="1966"/>
      <c r="J2" s="1966"/>
      <c r="K2" s="1060"/>
    </row>
    <row r="3" spans="1:21" ht="15" customHeight="1">
      <c r="A3" s="290" t="s">
        <v>104</v>
      </c>
      <c r="B3" s="1966" t="s">
        <v>1004</v>
      </c>
      <c r="C3" s="1966"/>
      <c r="D3" s="1966"/>
      <c r="E3" s="1966"/>
      <c r="F3" s="1966"/>
      <c r="G3" s="1966"/>
      <c r="H3" s="1966"/>
      <c r="I3" s="1966"/>
      <c r="J3" s="1966"/>
      <c r="K3" s="1060"/>
    </row>
    <row r="4" spans="1:21" ht="15" customHeight="1">
      <c r="A4" s="290" t="s">
        <v>103</v>
      </c>
      <c r="B4" s="660" t="s">
        <v>1082</v>
      </c>
      <c r="C4" s="660"/>
      <c r="D4" s="660"/>
      <c r="E4" s="660"/>
      <c r="F4" s="660"/>
      <c r="G4" s="660"/>
      <c r="H4" s="660"/>
      <c r="I4" s="660"/>
      <c r="J4" s="660"/>
      <c r="K4" s="1060"/>
    </row>
    <row r="5" spans="1:21" ht="15" customHeight="1">
      <c r="A5" s="662"/>
      <c r="B5" s="660" t="s">
        <v>1081</v>
      </c>
      <c r="C5" s="660"/>
      <c r="D5" s="660"/>
      <c r="E5" s="660"/>
      <c r="F5" s="660"/>
      <c r="G5" s="660"/>
      <c r="H5" s="660"/>
      <c r="I5" s="660"/>
      <c r="J5" s="660"/>
      <c r="K5" s="1060"/>
    </row>
    <row r="6" spans="1:21" ht="15" customHeight="1">
      <c r="A6" s="6"/>
      <c r="B6" s="6"/>
      <c r="C6" s="6"/>
      <c r="D6" s="6"/>
      <c r="E6" s="6"/>
      <c r="F6" s="6"/>
      <c r="G6" s="6"/>
      <c r="H6" s="6"/>
      <c r="J6" s="30" t="s">
        <v>20</v>
      </c>
    </row>
    <row r="7" spans="1:21" ht="60" customHeight="1" thickBot="1">
      <c r="A7" s="596" t="s">
        <v>21</v>
      </c>
      <c r="B7" s="596" t="s">
        <v>110</v>
      </c>
      <c r="C7" s="596" t="s">
        <v>111</v>
      </c>
      <c r="D7" s="598" t="s">
        <v>37</v>
      </c>
      <c r="E7" s="599" t="s">
        <v>716</v>
      </c>
      <c r="F7" s="600" t="s">
        <v>717</v>
      </c>
      <c r="G7" s="596" t="s">
        <v>751</v>
      </c>
      <c r="H7" s="596" t="s">
        <v>749</v>
      </c>
      <c r="I7" s="596" t="s">
        <v>808</v>
      </c>
      <c r="J7" s="608" t="s">
        <v>42</v>
      </c>
      <c r="K7" s="1052" t="s">
        <v>11</v>
      </c>
      <c r="L7" s="591" t="s">
        <v>363</v>
      </c>
      <c r="M7" s="2031" t="s">
        <v>263</v>
      </c>
      <c r="N7" s="2032"/>
      <c r="O7" s="1053" t="s">
        <v>12</v>
      </c>
      <c r="P7" s="2043" t="s">
        <v>264</v>
      </c>
      <c r="Q7" s="2043"/>
      <c r="R7" s="1135" t="s">
        <v>265</v>
      </c>
      <c r="S7" s="1135" t="s">
        <v>266</v>
      </c>
      <c r="T7" s="1061" t="s">
        <v>267</v>
      </c>
      <c r="U7" s="1037" t="s">
        <v>268</v>
      </c>
    </row>
    <row r="8" spans="1:21" ht="45" customHeight="1" thickTop="1">
      <c r="A8" s="1204">
        <f>ROW()-ROW(広告費[[#Headers],[費用
番号]])</f>
        <v>1</v>
      </c>
      <c r="B8" s="399"/>
      <c r="C8" s="399"/>
      <c r="D8" s="400"/>
      <c r="E8" s="401"/>
      <c r="F8" s="402"/>
      <c r="G8" s="403"/>
      <c r="H8" s="1205">
        <f>ROUNDDOWN(広告費[[#This Row],[助成対象
経費(税抜)
【A×B】]]*1.1,0)</f>
        <v>0</v>
      </c>
      <c r="I8" s="1205">
        <f>広告費[[#This Row],[数量
【A】]]*広告費[[#This Row],[単価(税抜)
【B】]]</f>
        <v>0</v>
      </c>
      <c r="J8" s="399"/>
      <c r="K8" s="999" t="str">
        <f>IF(OR(AND(広告費[[#This Row],[製作物
または
掲載先]]="",広告費[[#This Row],[実施予定期]]="",広告費[[#This Row],[数量
【A】]]="",広告費[[#This Row],[単価(税抜)
【B】]]="",広告費[[#This Row],[単位
]]="",広告費[[#This Row],[支払予定先     ]]=""),
         AND(広告費[[#This Row],[製作物
または
掲載先]]&lt;&gt;"",広告費[[#This Row],[実施予定期]]&lt;&gt;"",広告費[[#This Row],[数量
【A】]]&lt;&gt;"",広告費[[#This Row],[単価(税抜)
【B】]]&lt;&gt;"",広告費[[#This Row],[単位
]]&lt;&gt;"",広告費[[#This Row],[支払予定先     ]]&lt;&gt;"")),
    "",
     "←全ての項目を記入してください。")</f>
        <v/>
      </c>
      <c r="L8" s="1203">
        <v>1</v>
      </c>
      <c r="M8" s="2034" t="s">
        <v>794</v>
      </c>
      <c r="N8" s="2035"/>
      <c r="O8" s="1188">
        <v>1</v>
      </c>
      <c r="P8" s="2040">
        <f ca="1">IF('46'!D5="―",
     "―",
     '46'!D5)</f>
        <v>46082</v>
      </c>
      <c r="Q8" s="2040"/>
      <c r="R8" s="1189" t="str">
        <f ca="1">IF(OR('46'!I5="",'46'!R5="―"),
     "―",
     '46'!I5)</f>
        <v>―</v>
      </c>
      <c r="S8" s="1190" t="str">
        <f ca="1">IF('46'!R5="",
     "―",
     '46'!R5)</f>
        <v>―</v>
      </c>
      <c r="T8" s="1191">
        <f xml:space="preserve">
          SUMIF(広告費[実施予定期],
         O8,広告費[助成対象
経費(税抜)
【A×B】])</f>
        <v>0</v>
      </c>
      <c r="U8" s="1038" t="str">
        <f ca="1">IF(OR(P8="―",
         P8="エラー",
         R8="―",
        R8="エラー"),
     "―",
     IF(P8&gt;=R8,
        "―",
        IF('46'!#REF!="",
           0,
           10000000*3/2*QUOTIENT('46'!#REF!-'46'!#REF!,30)/12)))</f>
        <v>―</v>
      </c>
    </row>
    <row r="9" spans="1:21" ht="45" customHeight="1">
      <c r="A9" s="1204">
        <f>ROW()-ROW(広告費[[#Headers],[費用
番号]])</f>
        <v>2</v>
      </c>
      <c r="B9" s="399"/>
      <c r="C9" s="399"/>
      <c r="D9" s="400"/>
      <c r="E9" s="401"/>
      <c r="F9" s="402"/>
      <c r="G9" s="403"/>
      <c r="H9" s="1205">
        <f>ROUNDDOWN(広告費[[#This Row],[助成対象
経費(税抜)
【A×B】]]*1.1,0)</f>
        <v>0</v>
      </c>
      <c r="I9" s="1205">
        <f>広告費[[#This Row],[数量
【A】]]*広告費[[#This Row],[単価(税抜)
【B】]]</f>
        <v>0</v>
      </c>
      <c r="J9" s="399"/>
      <c r="K9" s="999" t="str">
        <f>IF(OR(AND(広告費[[#This Row],[製作物
または
掲載先]]="",広告費[[#This Row],[実施予定期]]="",広告費[[#This Row],[数量
【A】]]="",広告費[[#This Row],[単価(税抜)
【B】]]="",広告費[[#This Row],[単位
]]="",広告費[[#This Row],[支払予定先     ]]=""),
         AND(広告費[[#This Row],[製作物
または
掲載先]]&lt;&gt;"",広告費[[#This Row],[実施予定期]]&lt;&gt;"",広告費[[#This Row],[数量
【A】]]&lt;&gt;"",広告費[[#This Row],[単価(税抜)
【B】]]&lt;&gt;"",広告費[[#This Row],[単位
]]&lt;&gt;"",広告費[[#This Row],[支払予定先     ]]&lt;&gt;"")),
    "",
     "←全ての項目を記入してください。")</f>
        <v/>
      </c>
      <c r="L9" s="1203">
        <f>IF('46'!$A$5&gt;=2,2,"-")</f>
        <v>2</v>
      </c>
      <c r="M9" s="2036"/>
      <c r="N9" s="2037"/>
      <c r="O9" s="1193">
        <v>2</v>
      </c>
      <c r="P9" s="2040" t="str">
        <f ca="1">IF('46'!D6="―",
     "―",
     '46'!D6)</f>
        <v>エラー</v>
      </c>
      <c r="Q9" s="2040"/>
      <c r="R9" s="1189" t="str">
        <f ca="1">IF(OR('46'!I6="",'46'!R6="―"),
     "―",
     '46'!I6)</f>
        <v>―</v>
      </c>
      <c r="S9" s="1190" t="str">
        <f ca="1">IF('46'!R6="",
     "―",
     '46'!R6)</f>
        <v>―</v>
      </c>
      <c r="T9" s="1191">
        <f xml:space="preserve">
          SUMIF(広告費[実施予定期],
         O9,広告費[助成対象
経費(税抜)
【A×B】])</f>
        <v>0</v>
      </c>
      <c r="U9" s="1039" t="str">
        <f ca="1">IF(OR(P9="―",
         P9="エラー",
         R9="―",
        R9="エラー"),
     "―",
     IF(P9&gt;=R9,
        "―",
        IF('46'!#REF!="",
           0,
           10000000*3/2*QUOTIENT('46'!#REF!-'46'!#REF!,30)/12)))</f>
        <v>―</v>
      </c>
    </row>
    <row r="10" spans="1:21" ht="45" customHeight="1">
      <c r="A10" s="1204">
        <f>ROW()-ROW(広告費[[#Headers],[費用
番号]])</f>
        <v>3</v>
      </c>
      <c r="B10" s="399"/>
      <c r="C10" s="399"/>
      <c r="D10" s="400"/>
      <c r="E10" s="401"/>
      <c r="F10" s="402"/>
      <c r="G10" s="403"/>
      <c r="H10" s="1205">
        <f>ROUNDDOWN(広告費[[#This Row],[助成対象
経費(税抜)
【A×B】]]*1.1,0)</f>
        <v>0</v>
      </c>
      <c r="I10" s="1205">
        <f>広告費[[#This Row],[数量
【A】]]*広告費[[#This Row],[単価(税抜)
【B】]]</f>
        <v>0</v>
      </c>
      <c r="J10" s="399"/>
      <c r="K10" s="999" t="str">
        <f>IF(OR(AND(広告費[[#This Row],[製作物
または
掲載先]]="",広告費[[#This Row],[実施予定期]]="",広告費[[#This Row],[数量
【A】]]="",広告費[[#This Row],[単価(税抜)
【B】]]="",広告費[[#This Row],[単位
]]="",広告費[[#This Row],[支払予定先     ]]=""),
         AND(広告費[[#This Row],[製作物
または
掲載先]]&lt;&gt;"",広告費[[#This Row],[実施予定期]]&lt;&gt;"",広告費[[#This Row],[数量
【A】]]&lt;&gt;"",広告費[[#This Row],[単価(税抜)
【B】]]&lt;&gt;"",広告費[[#This Row],[単位
]]&lt;&gt;"",広告費[[#This Row],[支払予定先     ]]&lt;&gt;"")),
    "",
     "←全ての項目を記入してください。")</f>
        <v/>
      </c>
      <c r="L10" s="1203">
        <f>IF('46'!$A$5=3,3,"-")</f>
        <v>3</v>
      </c>
      <c r="M10" s="2038"/>
      <c r="N10" s="2039"/>
      <c r="O10" s="1193">
        <v>3</v>
      </c>
      <c r="P10" s="2040" t="str">
        <f ca="1">IF('46'!D7="―",
     "―",
     '46'!D7)</f>
        <v>エラー</v>
      </c>
      <c r="Q10" s="2040"/>
      <c r="R10" s="1189" t="str">
        <f ca="1">IF(OR('46'!I7="",'46'!R7="―"),
     "―",
     '46'!I7)</f>
        <v>―</v>
      </c>
      <c r="S10" s="1190" t="str">
        <f ca="1">IF('46'!R7="",
     "―",
     '46'!R7)</f>
        <v>―</v>
      </c>
      <c r="T10" s="1191">
        <f xml:space="preserve">
          SUMIF(広告費[実施予定期],
         O10,広告費[助成対象
経費(税抜)
【A×B】])</f>
        <v>0</v>
      </c>
      <c r="U10" s="1040" t="str">
        <f ca="1">IF(OR(P10="―",
         P10="エラー",
         R10="―",
        R10="エラー"),
     "―",
     IF(P10&gt;=R10,
        "―",
        IF('46'!#REF!="",
           0,
           10000000*3/2*QUOTIENT('46'!#REF!-'46'!#REF!,30)/12)))</f>
        <v>―</v>
      </c>
    </row>
    <row r="11" spans="1:21" ht="30" customHeight="1">
      <c r="A11" s="609" t="s">
        <v>17</v>
      </c>
      <c r="B11" s="610"/>
      <c r="C11" s="610"/>
      <c r="D11" s="611"/>
      <c r="E11" s="612"/>
      <c r="F11" s="612"/>
      <c r="G11" s="613"/>
      <c r="H11" s="404">
        <f>SUBTOTAL(109,広告費[助成事業に
要する経費
（税込）
])</f>
        <v>0</v>
      </c>
      <c r="I11" s="404">
        <f>SUBTOTAL(109,広告費[助成対象
経費(税抜)
【A×B】])</f>
        <v>0</v>
      </c>
      <c r="J11" s="614"/>
      <c r="K11" s="1034"/>
      <c r="L11" s="590"/>
      <c r="T11" s="1056">
        <f>SUM(T8:T10)</f>
        <v>0</v>
      </c>
    </row>
    <row r="12" spans="1:21" ht="15" customHeight="1">
      <c r="A12" s="1"/>
      <c r="B12" s="1"/>
      <c r="C12" s="1"/>
      <c r="D12" s="1"/>
      <c r="E12" s="1"/>
      <c r="F12" s="1"/>
      <c r="G12" s="1"/>
      <c r="H12" s="1"/>
      <c r="I12" s="1"/>
      <c r="J12" s="1"/>
      <c r="T12" s="1057" t="str">
        <f>IF(I11=T11,"●","↑期の設定と費用の支出時期が一致していません")</f>
        <v>●</v>
      </c>
    </row>
    <row r="13" spans="1:21" ht="15" customHeight="1">
      <c r="A13" s="2030" t="s">
        <v>809</v>
      </c>
      <c r="B13" s="2030"/>
      <c r="C13" s="2030"/>
      <c r="D13" s="2030"/>
      <c r="E13" s="2030"/>
      <c r="F13" s="2030"/>
      <c r="G13" s="2030"/>
      <c r="H13" s="2030"/>
      <c r="I13" s="2030"/>
      <c r="J13" s="2030"/>
    </row>
    <row r="14" spans="1:21" ht="15" customHeight="1">
      <c r="A14" s="6"/>
      <c r="B14" s="6"/>
      <c r="C14" s="6"/>
      <c r="D14" s="6"/>
      <c r="E14" s="6"/>
      <c r="F14" s="6"/>
      <c r="G14" s="6"/>
      <c r="H14" s="6"/>
      <c r="I14" s="30" t="s">
        <v>20</v>
      </c>
    </row>
    <row r="15" spans="1:21" ht="60" customHeight="1" thickBot="1">
      <c r="A15" s="596" t="s">
        <v>21</v>
      </c>
      <c r="B15" s="596" t="s">
        <v>43</v>
      </c>
      <c r="C15" s="596" t="s">
        <v>40</v>
      </c>
      <c r="D15" s="598" t="s">
        <v>37</v>
      </c>
      <c r="E15" s="599" t="s">
        <v>716</v>
      </c>
      <c r="F15" s="600" t="s">
        <v>717</v>
      </c>
      <c r="G15" s="596" t="s">
        <v>814</v>
      </c>
      <c r="H15" s="596" t="s">
        <v>968</v>
      </c>
      <c r="I15" s="608" t="s">
        <v>44</v>
      </c>
      <c r="J15" s="1062" t="s">
        <v>11</v>
      </c>
      <c r="M15" s="2031" t="s">
        <v>263</v>
      </c>
      <c r="N15" s="2032"/>
      <c r="O15" s="1053" t="s">
        <v>12</v>
      </c>
      <c r="P15" s="2043" t="s">
        <v>264</v>
      </c>
      <c r="Q15" s="2043"/>
      <c r="R15" s="1135" t="s">
        <v>265</v>
      </c>
      <c r="S15" s="1135" t="s">
        <v>266</v>
      </c>
      <c r="T15" s="1061" t="s">
        <v>267</v>
      </c>
      <c r="U15" s="1037" t="s">
        <v>268</v>
      </c>
    </row>
    <row r="16" spans="1:21" ht="45" customHeight="1" thickTop="1">
      <c r="A16" s="1206">
        <f>ROW()-ROW('56'!$A$15)</f>
        <v>1</v>
      </c>
      <c r="B16" s="393"/>
      <c r="C16" s="393"/>
      <c r="D16" s="394"/>
      <c r="E16" s="405"/>
      <c r="F16" s="406"/>
      <c r="G16" s="407"/>
      <c r="H16" s="1207">
        <f>その他助成対象外経費[[#This Row],[数量
【A】]]*その他助成対象外経費[[#This Row],[単価(税込)
【Ｂ】]]</f>
        <v>0</v>
      </c>
      <c r="I16" s="393"/>
      <c r="J16" s="1208" t="str">
        <f>IF(OR(AND(その他助成対象外経費[[#This Row],[経費項目]]="",その他助成対象外経費[[#This Row],[内容]]="",その他助成対象外経費[[#This Row],[実施予定期]]="",その他助成対象外経費[[#This Row],[数量
【A】]]="",その他助成対象外経費[[#This Row],[単位
]]="",その他助成対象外経費[[#This Row],[単価(税込)
【Ｂ】]]=""),
         AND(その他助成対象外経費[[#This Row],[経費項目]]&lt;&gt;"",その他助成対象外経費[[#This Row],[内容]]&lt;&gt;"",その他助成対象外経費[[#This Row],[実施予定期]]&lt;&gt;"",その他助成対象外経費[[#This Row],[数量
【A】]]&lt;&gt;"",その他助成対象外経費[[#This Row],[単位
]]&lt;&gt;"",その他助成対象外経費[[#This Row],[単価(税込)
【Ｂ】]]&lt;&gt;"")),
    "",
     "←全ての項目を記入してください。")</f>
        <v/>
      </c>
      <c r="L16" s="1154">
        <v>1</v>
      </c>
      <c r="M16" s="2034" t="s">
        <v>794</v>
      </c>
      <c r="N16" s="2035"/>
      <c r="O16" s="1188">
        <v>1</v>
      </c>
      <c r="P16" s="2040">
        <f ca="1">IF('46'!D5="―",
     "―",
     '46'!D5)</f>
        <v>46082</v>
      </c>
      <c r="Q16" s="2040"/>
      <c r="R16" s="1189" t="str">
        <f ca="1">IF(OR('46'!I5="",'46'!R5="―"),
     "―",
     '46'!I5)</f>
        <v>―</v>
      </c>
      <c r="S16" s="1190" t="str">
        <f ca="1">IF('46'!R5="",
     "―",
     '46'!R5)</f>
        <v>―</v>
      </c>
      <c r="T16" s="1191">
        <f xml:space="preserve">
          SUMIF(D16:D18,
         O16,H16:H18)</f>
        <v>0</v>
      </c>
      <c r="U16" s="1038" t="str">
        <f ca="1">IF(OR(P16="―",
         P16="エラー",
         R16="―",
        R16="エラー"),
     "―",
     IF(P16&gt;=R16,
        "―",
        IF('46'!#REF!="",
           0,
           10000000*3/2*QUOTIENT('46'!#REF!-'46'!#REF!,30)/12)))</f>
        <v>―</v>
      </c>
    </row>
    <row r="17" spans="1:21" ht="45" customHeight="1">
      <c r="A17" s="1206">
        <f>ROW()-ROW('56'!$A$15)</f>
        <v>2</v>
      </c>
      <c r="B17" s="393"/>
      <c r="C17" s="393"/>
      <c r="D17" s="394"/>
      <c r="E17" s="405"/>
      <c r="F17" s="406"/>
      <c r="G17" s="407"/>
      <c r="H17" s="1207">
        <f>その他助成対象外経費[[#This Row],[数量
【A】]]*その他助成対象外経費[[#This Row],[単価(税込)
【Ｂ】]]</f>
        <v>0</v>
      </c>
      <c r="I17" s="393"/>
      <c r="J17" s="1208" t="str">
        <f>IF(OR(AND(その他助成対象外経費[[#This Row],[経費項目]]="",その他助成対象外経費[[#This Row],[内容]]="",その他助成対象外経費[[#This Row],[実施予定期]]="",その他助成対象外経費[[#This Row],[数量
【A】]]="",その他助成対象外経費[[#This Row],[単位
]]="",その他助成対象外経費[[#This Row],[単価(税込)
【Ｂ】]]=""),
         AND(その他助成対象外経費[[#This Row],[経費項目]]&lt;&gt;"",その他助成対象外経費[[#This Row],[内容]]&lt;&gt;"",その他助成対象外経費[[#This Row],[実施予定期]]&lt;&gt;"",その他助成対象外経費[[#This Row],[数量
【A】]]&lt;&gt;"",その他助成対象外経費[[#This Row],[単位
]]&lt;&gt;"",その他助成対象外経費[[#This Row],[単価(税込)
【Ｂ】]]&lt;&gt;"")),
    "",
     "←全ての項目を記入してください。")</f>
        <v/>
      </c>
      <c r="L17" s="1154">
        <f>IF('46'!$A$5&gt;=2,2,"-")</f>
        <v>2</v>
      </c>
      <c r="M17" s="2036"/>
      <c r="N17" s="2037"/>
      <c r="O17" s="1193">
        <v>2</v>
      </c>
      <c r="P17" s="2040" t="str">
        <f ca="1">IF('46'!D6="―",
     "―",
     '46'!D6)</f>
        <v>エラー</v>
      </c>
      <c r="Q17" s="2040"/>
      <c r="R17" s="1189" t="str">
        <f ca="1">IF(OR('46'!I6="",'46'!R6="―"),
     "―",
     '46'!I6)</f>
        <v>―</v>
      </c>
      <c r="S17" s="1190" t="str">
        <f ca="1">IF('46'!R6="",
     "―",
     '46'!R6)</f>
        <v>―</v>
      </c>
      <c r="T17" s="1191">
        <f t="shared" ref="T17:T18" si="0" xml:space="preserve">
          SUMIF(D17:D19,
         O17,H17:H19)</f>
        <v>0</v>
      </c>
      <c r="U17" s="1039" t="str">
        <f ca="1">IF(OR(P17="―",
         P17="エラー",
         R17="―",
        R17="エラー"),
     "―",
     IF(P17&gt;=R17,
        "―",
        IF('46'!#REF!="",
           0,
           10000000*3/2*QUOTIENT('46'!#REF!-'46'!#REF!,30)/12)))</f>
        <v>―</v>
      </c>
    </row>
    <row r="18" spans="1:21" ht="45" customHeight="1">
      <c r="A18" s="1206">
        <f>ROW()-ROW('56'!$A$15)</f>
        <v>3</v>
      </c>
      <c r="B18" s="393"/>
      <c r="C18" s="393"/>
      <c r="D18" s="394"/>
      <c r="E18" s="405"/>
      <c r="F18" s="406"/>
      <c r="G18" s="407"/>
      <c r="H18" s="1207">
        <f>その他助成対象外経費[[#This Row],[数量
【A】]]*その他助成対象外経費[[#This Row],[単価(税込)
【Ｂ】]]</f>
        <v>0</v>
      </c>
      <c r="I18" s="393"/>
      <c r="J18" s="1208" t="str">
        <f>IF(OR(AND(その他助成対象外経費[[#This Row],[経費項目]]="",その他助成対象外経費[[#This Row],[内容]]="",その他助成対象外経費[[#This Row],[実施予定期]]="",その他助成対象外経費[[#This Row],[数量
【A】]]="",その他助成対象外経費[[#This Row],[単位
]]="",その他助成対象外経費[[#This Row],[単価(税込)
【Ｂ】]]=""),
         AND(その他助成対象外経費[[#This Row],[経費項目]]&lt;&gt;"",その他助成対象外経費[[#This Row],[内容]]&lt;&gt;"",その他助成対象外経費[[#This Row],[実施予定期]]&lt;&gt;"",その他助成対象外経費[[#This Row],[数量
【A】]]&lt;&gt;"",その他助成対象外経費[[#This Row],[単位
]]&lt;&gt;"",その他助成対象外経費[[#This Row],[単価(税込)
【Ｂ】]]&lt;&gt;"")),
    "",
     "←全ての項目を記入してください。")</f>
        <v/>
      </c>
      <c r="L18" s="1154">
        <f>IF('46'!$A$5=3,3,"-")</f>
        <v>3</v>
      </c>
      <c r="M18" s="2038"/>
      <c r="N18" s="2039"/>
      <c r="O18" s="1193">
        <v>3</v>
      </c>
      <c r="P18" s="2040" t="str">
        <f ca="1">IF('46'!D7="―",
     "―",
     '46'!D7)</f>
        <v>エラー</v>
      </c>
      <c r="Q18" s="2040"/>
      <c r="R18" s="1189" t="str">
        <f ca="1">IF(OR('46'!I7="",'46'!R7="―"),
     "―",
     '46'!I7)</f>
        <v>―</v>
      </c>
      <c r="S18" s="1190" t="str">
        <f ca="1">IF('46'!R7="",
     "―",
     '46'!R7)</f>
        <v>―</v>
      </c>
      <c r="T18" s="1191">
        <f t="shared" si="0"/>
        <v>0</v>
      </c>
      <c r="U18" s="1040" t="str">
        <f ca="1">IF(OR(P18="―",
         P18="エラー",
         R18="―",
        R18="エラー"),
     "―",
     IF(P18&gt;=R18,
        "―",
        IF('46'!#REF!="",
           0,
           10000000*3/2*QUOTIENT('46'!#REF!-'46'!#REF!,30)/12)))</f>
        <v>―</v>
      </c>
    </row>
    <row r="19" spans="1:21" ht="30" customHeight="1">
      <c r="A19" s="601" t="s">
        <v>17</v>
      </c>
      <c r="B19" s="602"/>
      <c r="C19" s="603"/>
      <c r="D19" s="604"/>
      <c r="E19" s="616"/>
      <c r="F19" s="616"/>
      <c r="G19" s="617"/>
      <c r="H19" s="408">
        <f>SUBTOTAL(109,その他助成対象外経費[助成事業に
要する経費
（税込）
【A×B】])</f>
        <v>0</v>
      </c>
      <c r="I19" s="615"/>
      <c r="J19" s="1063"/>
      <c r="T19" s="1056">
        <f>SUM(T16:T18)</f>
        <v>0</v>
      </c>
    </row>
    <row r="20" spans="1:21" ht="16.5">
      <c r="B20" s="15"/>
      <c r="C20" s="15"/>
      <c r="D20" s="15"/>
      <c r="E20" s="15"/>
      <c r="F20" s="15"/>
      <c r="G20" s="15"/>
      <c r="H20" s="16"/>
      <c r="I20" s="17"/>
      <c r="T20" s="1057" t="str">
        <f>IF(H19=T19,"●","↑期の設定と費用の支出時期が一致していません")</f>
        <v>●</v>
      </c>
    </row>
  </sheetData>
  <sheetProtection algorithmName="SHA-512" hashValue="GcDxMQpW0VN1NaAOK6mScgZm9Uy8XuX3hrdrCtCoy9p517jwYBHtU8iDw5PpWOlaLf9TL96MrjeLhYbtFU0dbQ==" saltValue="y1lnx/yd1UJFu04FMicjmw==" spinCount="100000" sheet="1" formatCells="0" selectLockedCells="1"/>
  <mergeCells count="16">
    <mergeCell ref="M15:N15"/>
    <mergeCell ref="P15:Q15"/>
    <mergeCell ref="M16:N18"/>
    <mergeCell ref="P16:Q16"/>
    <mergeCell ref="P17:Q17"/>
    <mergeCell ref="P18:Q18"/>
    <mergeCell ref="P7:Q7"/>
    <mergeCell ref="M8:N10"/>
    <mergeCell ref="P8:Q8"/>
    <mergeCell ref="P9:Q9"/>
    <mergeCell ref="P10:Q10"/>
    <mergeCell ref="A1:J1"/>
    <mergeCell ref="B2:J2"/>
    <mergeCell ref="B3:J3"/>
    <mergeCell ref="A13:J13"/>
    <mergeCell ref="M7:N7"/>
  </mergeCells>
  <phoneticPr fontId="1"/>
  <conditionalFormatting sqref="B8:G10 J8:J10">
    <cfRule type="expression" dxfId="57" priority="28">
      <formula>AND(OR($B8&lt;&gt;"",$C8&lt;&gt;"",$D8&lt;&gt;"",$E8&lt;&gt;"",$F8&lt;&gt;"",$G8&lt;&gt;"",$J8&lt;&gt;""),B8="")</formula>
    </cfRule>
  </conditionalFormatting>
  <conditionalFormatting sqref="B16:G18">
    <cfRule type="expression" dxfId="56" priority="27">
      <formula>AND(OR($B16&lt;&gt;"",$C16&lt;&gt;"",$D16&lt;&gt;"",$E16&lt;&gt;"",$F16&lt;&gt;"",$G16&lt;&gt;""),B16="")</formula>
    </cfRule>
  </conditionalFormatting>
  <conditionalFormatting sqref="D8:D10">
    <cfRule type="expression" dxfId="55" priority="4">
      <formula>D8="-"</formula>
    </cfRule>
  </conditionalFormatting>
  <conditionalFormatting sqref="D16:D18">
    <cfRule type="expression" dxfId="54" priority="3">
      <formula>D16="-"</formula>
    </cfRule>
  </conditionalFormatting>
  <conditionalFormatting sqref="T8:T10">
    <cfRule type="cellIs" dxfId="53" priority="8" operator="greaterThan">
      <formula>$L$27</formula>
    </cfRule>
  </conditionalFormatting>
  <conditionalFormatting sqref="T12">
    <cfRule type="expression" dxfId="52" priority="2">
      <formula>NOT(T4=T11)</formula>
    </cfRule>
  </conditionalFormatting>
  <conditionalFormatting sqref="T16:T18">
    <cfRule type="cellIs" dxfId="51" priority="5" operator="greaterThan">
      <formula>$L$27</formula>
    </cfRule>
  </conditionalFormatting>
  <conditionalFormatting sqref="T20">
    <cfRule type="expression" dxfId="50" priority="1">
      <formula>NOT(H19=T19)</formula>
    </cfRule>
  </conditionalFormatting>
  <dataValidations count="3">
    <dataValidation imeMode="halfAlpha" allowBlank="1" showInputMessage="1" showErrorMessage="1" sqref="E8:F10 H8:I10 H16:H18 E16:F18"/>
    <dataValidation imeMode="hiragana" allowBlank="1" showInputMessage="1" showErrorMessage="1" sqref="B8:C10 J8:J10 B16:C18 I16:I18"/>
    <dataValidation type="list" allowBlank="1" showInputMessage="1" showErrorMessage="1" errorTitle="無効なデータが入力されています。" error="経費を使用する期と同じ番号（1～3の数値）を入力してください。" promptTitle="プルダウンメニューから選択してください" prompt="　経費を支出する期と同じ番号を選択してください。" sqref="D8:D10 D16:D18">
      <formula1>$L$8:$L$10</formula1>
    </dataValidation>
  </dataValidations>
  <printOptions horizontalCentered="1"/>
  <pageMargins left="0.59055118110236227" right="0.59055118110236227" top="0.39370078740157483" bottom="0.78740157480314965" header="0.19685039370078741" footer="0.19685039370078741"/>
  <pageSetup paperSize="9" orientation="portrait" r:id="rId1"/>
  <headerFooter alignWithMargins="0">
    <oddFooter>&amp;C&amp;"+,太字"&amp;A</oddFooter>
  </headerFooter>
  <tableParts count="2">
    <tablePart r:id="rId2"/>
    <tablePart r:id="rId3"/>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7"/>
    <pageSetUpPr fitToPage="1"/>
  </sheetPr>
  <dimension ref="A1:P27"/>
  <sheetViews>
    <sheetView showGridLines="0" view="pageBreakPreview" zoomScale="80" zoomScaleNormal="100" zoomScaleSheetLayoutView="80" workbookViewId="0">
      <selection activeCell="D3" sqref="D3:H3"/>
    </sheetView>
  </sheetViews>
  <sheetFormatPr defaultColWidth="9" defaultRowHeight="13"/>
  <cols>
    <col min="1" max="2" width="3.08984375" style="589" customWidth="1"/>
    <col min="3" max="3" width="10" style="589" customWidth="1"/>
    <col min="4" max="4" width="10.6328125" style="589" customWidth="1"/>
    <col min="5" max="5" width="7.08984375" style="589" customWidth="1"/>
    <col min="6" max="6" width="3.90625" style="589" customWidth="1"/>
    <col min="7" max="7" width="7.08984375" style="589" customWidth="1"/>
    <col min="8" max="8" width="3.90625" style="589" customWidth="1"/>
    <col min="9" max="9" width="7.08984375" style="589" customWidth="1"/>
    <col min="10" max="10" width="3.90625" style="589" customWidth="1"/>
    <col min="11" max="11" width="7.08984375" style="589" customWidth="1"/>
    <col min="12" max="12" width="3.90625" style="589" customWidth="1"/>
    <col min="13" max="13" width="7.08984375" style="589" customWidth="1"/>
    <col min="14" max="14" width="3.90625" style="589" customWidth="1"/>
    <col min="15" max="15" width="7.08984375" style="589" customWidth="1"/>
    <col min="16" max="16" width="3.90625" style="589" customWidth="1"/>
    <col min="17" max="16384" width="9" style="589"/>
  </cols>
  <sheetData>
    <row r="1" spans="1:16" ht="22.5" customHeight="1">
      <c r="A1" s="2056" t="s">
        <v>334</v>
      </c>
      <c r="B1" s="2056"/>
      <c r="C1" s="2056"/>
      <c r="D1" s="2056"/>
      <c r="E1" s="2056"/>
      <c r="F1" s="2056"/>
      <c r="G1" s="2056"/>
      <c r="H1" s="2056"/>
      <c r="I1" s="2056"/>
      <c r="J1" s="2056"/>
      <c r="K1" s="2056"/>
      <c r="L1" s="2056"/>
      <c r="M1" s="2056"/>
      <c r="N1" s="2056"/>
      <c r="O1" s="2056"/>
      <c r="P1" s="2056"/>
    </row>
    <row r="2" spans="1:16" ht="15" customHeight="1">
      <c r="A2"/>
      <c r="B2" s="2057" t="s">
        <v>1139</v>
      </c>
      <c r="C2" s="2057"/>
      <c r="D2" s="2057"/>
      <c r="E2" s="2057"/>
      <c r="F2" s="2057"/>
      <c r="G2" s="2057"/>
      <c r="H2" s="2057"/>
      <c r="I2" s="2057"/>
      <c r="J2" s="2057"/>
      <c r="K2" s="2057"/>
      <c r="L2" s="2057"/>
      <c r="M2" s="2057"/>
      <c r="N2" s="2057"/>
      <c r="O2" s="2057"/>
      <c r="P2" s="2057"/>
    </row>
    <row r="3" spans="1:16" ht="30" customHeight="1">
      <c r="A3" s="2058" t="s">
        <v>86</v>
      </c>
      <c r="B3" s="2058" t="s">
        <v>87</v>
      </c>
      <c r="C3" s="1064" t="s">
        <v>88</v>
      </c>
      <c r="D3" s="2045"/>
      <c r="E3" s="2045"/>
      <c r="F3" s="2045"/>
      <c r="G3" s="2045"/>
      <c r="H3" s="2045"/>
      <c r="I3" s="2044" t="s">
        <v>89</v>
      </c>
      <c r="J3" s="2044"/>
      <c r="K3" s="2044"/>
      <c r="L3" s="2044"/>
      <c r="M3" s="2051"/>
      <c r="N3" s="2051"/>
      <c r="O3" s="2051"/>
      <c r="P3" s="2051"/>
    </row>
    <row r="4" spans="1:16" ht="30" customHeight="1">
      <c r="A4" s="2058"/>
      <c r="B4" s="2058"/>
      <c r="C4" s="2044" t="s">
        <v>90</v>
      </c>
      <c r="D4" s="2045"/>
      <c r="E4" s="2045"/>
      <c r="F4" s="2045"/>
      <c r="G4" s="2045"/>
      <c r="H4" s="2045"/>
      <c r="I4" s="2044" t="s">
        <v>385</v>
      </c>
      <c r="J4" s="2044"/>
      <c r="K4" s="2044"/>
      <c r="L4" s="2044"/>
      <c r="M4" s="2052"/>
      <c r="N4" s="2053"/>
      <c r="O4" s="2053"/>
      <c r="P4" s="1065" t="s">
        <v>92</v>
      </c>
    </row>
    <row r="5" spans="1:16" ht="30" customHeight="1">
      <c r="A5" s="2058"/>
      <c r="B5" s="2058"/>
      <c r="C5" s="2044"/>
      <c r="D5" s="2045"/>
      <c r="E5" s="2045"/>
      <c r="F5" s="2045"/>
      <c r="G5" s="2045"/>
      <c r="H5" s="2045"/>
      <c r="I5" s="2044" t="s">
        <v>93</v>
      </c>
      <c r="J5" s="2044"/>
      <c r="K5" s="2044"/>
      <c r="L5" s="2044"/>
      <c r="M5" s="1068" t="s">
        <v>94</v>
      </c>
      <c r="N5" s="2062"/>
      <c r="O5" s="2062"/>
      <c r="P5" s="1066" t="s">
        <v>95</v>
      </c>
    </row>
    <row r="6" spans="1:16" ht="30" customHeight="1">
      <c r="A6" s="2058"/>
      <c r="B6" s="2058"/>
      <c r="C6" s="2044"/>
      <c r="D6" s="2045"/>
      <c r="E6" s="2045"/>
      <c r="F6" s="2045"/>
      <c r="G6" s="2045"/>
      <c r="H6" s="2045"/>
      <c r="I6" s="2044"/>
      <c r="J6" s="2044"/>
      <c r="K6" s="2044"/>
      <c r="L6" s="2044"/>
      <c r="M6" s="1069" t="s">
        <v>96</v>
      </c>
      <c r="N6" s="2055"/>
      <c r="O6" s="2055"/>
      <c r="P6" s="1067" t="s">
        <v>95</v>
      </c>
    </row>
    <row r="7" spans="1:16" ht="30" customHeight="1">
      <c r="A7" s="2058"/>
      <c r="B7" s="2058" t="s">
        <v>97</v>
      </c>
      <c r="C7" s="1064" t="s">
        <v>88</v>
      </c>
      <c r="D7" s="2045"/>
      <c r="E7" s="2045"/>
      <c r="F7" s="2045"/>
      <c r="G7" s="2045"/>
      <c r="H7" s="2045"/>
      <c r="I7" s="2044" t="s">
        <v>89</v>
      </c>
      <c r="J7" s="2044"/>
      <c r="K7" s="2044"/>
      <c r="L7" s="2044"/>
      <c r="M7" s="2059"/>
      <c r="N7" s="2060"/>
      <c r="O7" s="2060"/>
      <c r="P7" s="2061"/>
    </row>
    <row r="8" spans="1:16" ht="30" customHeight="1">
      <c r="A8" s="2058"/>
      <c r="B8" s="2058"/>
      <c r="C8" s="2044" t="s">
        <v>90</v>
      </c>
      <c r="D8" s="2045"/>
      <c r="E8" s="2045"/>
      <c r="F8" s="2045"/>
      <c r="G8" s="2045"/>
      <c r="H8" s="2045"/>
      <c r="I8" s="2044" t="s">
        <v>91</v>
      </c>
      <c r="J8" s="2044"/>
      <c r="K8" s="2044"/>
      <c r="L8" s="2044"/>
      <c r="M8" s="2052"/>
      <c r="N8" s="2053"/>
      <c r="O8" s="2053"/>
      <c r="P8" s="1065" t="s">
        <v>92</v>
      </c>
    </row>
    <row r="9" spans="1:16" ht="30" customHeight="1">
      <c r="A9" s="2058"/>
      <c r="B9" s="2058"/>
      <c r="C9" s="2044"/>
      <c r="D9" s="2045"/>
      <c r="E9" s="2045"/>
      <c r="F9" s="2045"/>
      <c r="G9" s="2045"/>
      <c r="H9" s="2045"/>
      <c r="I9" s="2044" t="s">
        <v>93</v>
      </c>
      <c r="J9" s="2044"/>
      <c r="K9" s="2044"/>
      <c r="L9" s="2044"/>
      <c r="M9" s="1068" t="s">
        <v>94</v>
      </c>
      <c r="N9" s="2062"/>
      <c r="O9" s="2062"/>
      <c r="P9" s="1066" t="s">
        <v>95</v>
      </c>
    </row>
    <row r="10" spans="1:16" ht="30" customHeight="1">
      <c r="A10" s="2058"/>
      <c r="B10" s="2058"/>
      <c r="C10" s="2044"/>
      <c r="D10" s="2045"/>
      <c r="E10" s="2045"/>
      <c r="F10" s="2045"/>
      <c r="G10" s="2045"/>
      <c r="H10" s="2045"/>
      <c r="I10" s="2044"/>
      <c r="J10" s="2044"/>
      <c r="K10" s="2044"/>
      <c r="L10" s="2044"/>
      <c r="M10" s="1069" t="s">
        <v>96</v>
      </c>
      <c r="N10" s="2055"/>
      <c r="O10" s="2055"/>
      <c r="P10" s="1067" t="s">
        <v>95</v>
      </c>
    </row>
    <row r="11" spans="1:16" ht="30" customHeight="1">
      <c r="A11" s="2058"/>
      <c r="B11" s="2058"/>
      <c r="C11" s="2044" t="s">
        <v>98</v>
      </c>
      <c r="D11" s="1064" t="s">
        <v>1137</v>
      </c>
      <c r="E11" s="2046">
        <v>2025</v>
      </c>
      <c r="F11" s="2047"/>
      <c r="G11" s="2046">
        <v>2024</v>
      </c>
      <c r="H11" s="2047"/>
      <c r="I11" s="2046">
        <v>2023</v>
      </c>
      <c r="J11" s="2047"/>
      <c r="K11" s="2046">
        <v>2022</v>
      </c>
      <c r="L11" s="2047"/>
      <c r="M11" s="2046">
        <v>2021</v>
      </c>
      <c r="N11" s="2047"/>
      <c r="O11" s="2044">
        <v>2020</v>
      </c>
      <c r="P11" s="2044"/>
    </row>
    <row r="12" spans="1:16" ht="30" customHeight="1">
      <c r="A12" s="2058"/>
      <c r="B12" s="2058"/>
      <c r="C12" s="2044"/>
      <c r="D12" s="1064" t="s">
        <v>272</v>
      </c>
      <c r="E12" s="2045"/>
      <c r="F12" s="2045"/>
      <c r="G12" s="2045"/>
      <c r="H12" s="2045"/>
      <c r="I12" s="2045"/>
      <c r="J12" s="2045"/>
      <c r="K12" s="2045"/>
      <c r="L12" s="2045"/>
      <c r="M12" s="2045"/>
      <c r="N12" s="2045"/>
      <c r="O12" s="2045"/>
      <c r="P12" s="2045"/>
    </row>
    <row r="13" spans="1:16" ht="30" customHeight="1">
      <c r="A13" s="2058"/>
      <c r="B13" s="2058"/>
      <c r="C13" s="2044"/>
      <c r="D13" s="1064" t="s">
        <v>101</v>
      </c>
      <c r="E13" s="44"/>
      <c r="F13" s="1065" t="s">
        <v>95</v>
      </c>
      <c r="G13" s="44"/>
      <c r="H13" s="1065" t="s">
        <v>95</v>
      </c>
      <c r="I13" s="44"/>
      <c r="J13" s="1065" t="s">
        <v>95</v>
      </c>
      <c r="K13" s="45"/>
      <c r="L13" s="1070" t="s">
        <v>95</v>
      </c>
      <c r="M13" s="44"/>
      <c r="N13" s="1065" t="s">
        <v>95</v>
      </c>
      <c r="O13" s="44"/>
      <c r="P13" s="1065" t="s">
        <v>95</v>
      </c>
    </row>
    <row r="14" spans="1:16" ht="30" customHeight="1">
      <c r="A14" s="2058"/>
      <c r="B14" s="2058" t="s">
        <v>97</v>
      </c>
      <c r="C14" s="1064" t="s">
        <v>88</v>
      </c>
      <c r="D14" s="2051"/>
      <c r="E14" s="2051"/>
      <c r="F14" s="2051"/>
      <c r="G14" s="2051"/>
      <c r="H14" s="2051"/>
      <c r="I14" s="2044" t="s">
        <v>89</v>
      </c>
      <c r="J14" s="2044"/>
      <c r="K14" s="2044"/>
      <c r="L14" s="2044"/>
      <c r="M14" s="2048"/>
      <c r="N14" s="2049"/>
      <c r="O14" s="2049"/>
      <c r="P14" s="2050"/>
    </row>
    <row r="15" spans="1:16" ht="30" customHeight="1">
      <c r="A15" s="2058"/>
      <c r="B15" s="2058"/>
      <c r="C15" s="2044" t="s">
        <v>90</v>
      </c>
      <c r="D15" s="2051"/>
      <c r="E15" s="2051"/>
      <c r="F15" s="2051"/>
      <c r="G15" s="2051"/>
      <c r="H15" s="2051"/>
      <c r="I15" s="2044" t="s">
        <v>91</v>
      </c>
      <c r="J15" s="2044"/>
      <c r="K15" s="2044"/>
      <c r="L15" s="2044"/>
      <c r="M15" s="2052"/>
      <c r="N15" s="2053"/>
      <c r="O15" s="2053"/>
      <c r="P15" s="1065" t="s">
        <v>92</v>
      </c>
    </row>
    <row r="16" spans="1:16" ht="30" customHeight="1">
      <c r="A16" s="2058"/>
      <c r="B16" s="2058"/>
      <c r="C16" s="2044"/>
      <c r="D16" s="2051"/>
      <c r="E16" s="2051"/>
      <c r="F16" s="2051"/>
      <c r="G16" s="2051"/>
      <c r="H16" s="2051"/>
      <c r="I16" s="2044" t="s">
        <v>93</v>
      </c>
      <c r="J16" s="2044"/>
      <c r="K16" s="2044"/>
      <c r="L16" s="2044"/>
      <c r="M16" s="1072" t="s">
        <v>94</v>
      </c>
      <c r="N16" s="2054"/>
      <c r="O16" s="2054"/>
      <c r="P16" s="1071" t="s">
        <v>95</v>
      </c>
    </row>
    <row r="17" spans="1:16" ht="30" customHeight="1">
      <c r="A17" s="2058"/>
      <c r="B17" s="2058"/>
      <c r="C17" s="2044"/>
      <c r="D17" s="2051"/>
      <c r="E17" s="2051"/>
      <c r="F17" s="2051"/>
      <c r="G17" s="2051"/>
      <c r="H17" s="2051"/>
      <c r="I17" s="2044"/>
      <c r="J17" s="2044"/>
      <c r="K17" s="2044"/>
      <c r="L17" s="2044"/>
      <c r="M17" s="1069" t="s">
        <v>96</v>
      </c>
      <c r="N17" s="2055"/>
      <c r="O17" s="2055"/>
      <c r="P17" s="1067" t="s">
        <v>95</v>
      </c>
    </row>
    <row r="18" spans="1:16" ht="30" customHeight="1">
      <c r="A18" s="2058"/>
      <c r="B18" s="2058"/>
      <c r="C18" s="2044" t="s">
        <v>98</v>
      </c>
      <c r="D18" s="1064" t="s">
        <v>99</v>
      </c>
      <c r="E18" s="2046">
        <v>2025</v>
      </c>
      <c r="F18" s="2047"/>
      <c r="G18" s="2046">
        <v>2024</v>
      </c>
      <c r="H18" s="2047"/>
      <c r="I18" s="2046">
        <v>2023</v>
      </c>
      <c r="J18" s="2047"/>
      <c r="K18" s="2046">
        <v>2022</v>
      </c>
      <c r="L18" s="2047"/>
      <c r="M18" s="2046">
        <v>2021</v>
      </c>
      <c r="N18" s="2047"/>
      <c r="O18" s="2044">
        <v>2020</v>
      </c>
      <c r="P18" s="2044"/>
    </row>
    <row r="19" spans="1:16" ht="30" customHeight="1">
      <c r="A19" s="2058"/>
      <c r="B19" s="2058"/>
      <c r="C19" s="2044"/>
      <c r="D19" s="1064" t="s">
        <v>272</v>
      </c>
      <c r="E19" s="2045"/>
      <c r="F19" s="2045"/>
      <c r="G19" s="2045"/>
      <c r="H19" s="2045"/>
      <c r="I19" s="2045"/>
      <c r="J19" s="2045"/>
      <c r="K19" s="2045"/>
      <c r="L19" s="2045"/>
      <c r="M19" s="2045"/>
      <c r="N19" s="2045"/>
      <c r="O19" s="2045"/>
      <c r="P19" s="2045"/>
    </row>
    <row r="20" spans="1:16" ht="30" customHeight="1">
      <c r="A20" s="2058"/>
      <c r="B20" s="2058"/>
      <c r="C20" s="2044"/>
      <c r="D20" s="1064" t="s">
        <v>101</v>
      </c>
      <c r="E20" s="44"/>
      <c r="F20" s="1065" t="s">
        <v>95</v>
      </c>
      <c r="G20" s="44"/>
      <c r="H20" s="1065" t="s">
        <v>95</v>
      </c>
      <c r="I20" s="44"/>
      <c r="J20" s="1065" t="s">
        <v>95</v>
      </c>
      <c r="K20" s="45"/>
      <c r="L20" s="1070" t="s">
        <v>95</v>
      </c>
      <c r="M20" s="44"/>
      <c r="N20" s="1065" t="s">
        <v>95</v>
      </c>
      <c r="O20" s="44"/>
      <c r="P20" s="1065" t="s">
        <v>95</v>
      </c>
    </row>
    <row r="21" spans="1:16" ht="30" customHeight="1">
      <c r="A21" s="2058"/>
      <c r="B21" s="2058" t="s">
        <v>97</v>
      </c>
      <c r="C21" s="1064" t="s">
        <v>88</v>
      </c>
      <c r="D21" s="2051"/>
      <c r="E21" s="2051"/>
      <c r="F21" s="2051"/>
      <c r="G21" s="2051"/>
      <c r="H21" s="2051"/>
      <c r="I21" s="2044" t="s">
        <v>89</v>
      </c>
      <c r="J21" s="2044"/>
      <c r="K21" s="2044"/>
      <c r="L21" s="2044"/>
      <c r="M21" s="2048"/>
      <c r="N21" s="2049"/>
      <c r="O21" s="2049"/>
      <c r="P21" s="2050"/>
    </row>
    <row r="22" spans="1:16" ht="30" customHeight="1">
      <c r="A22" s="2058"/>
      <c r="B22" s="2058"/>
      <c r="C22" s="2044" t="s">
        <v>90</v>
      </c>
      <c r="D22" s="2051"/>
      <c r="E22" s="2051"/>
      <c r="F22" s="2051"/>
      <c r="G22" s="2051"/>
      <c r="H22" s="2051"/>
      <c r="I22" s="2044" t="s">
        <v>91</v>
      </c>
      <c r="J22" s="2044"/>
      <c r="K22" s="2044"/>
      <c r="L22" s="2044"/>
      <c r="M22" s="2052"/>
      <c r="N22" s="2053"/>
      <c r="O22" s="2053"/>
      <c r="P22" s="1065" t="s">
        <v>92</v>
      </c>
    </row>
    <row r="23" spans="1:16" ht="30" customHeight="1">
      <c r="A23" s="2058"/>
      <c r="B23" s="2058"/>
      <c r="C23" s="2044"/>
      <c r="D23" s="2051"/>
      <c r="E23" s="2051"/>
      <c r="F23" s="2051"/>
      <c r="G23" s="2051"/>
      <c r="H23" s="2051"/>
      <c r="I23" s="2044" t="s">
        <v>93</v>
      </c>
      <c r="J23" s="2044"/>
      <c r="K23" s="2044"/>
      <c r="L23" s="2044"/>
      <c r="M23" s="1072" t="s">
        <v>94</v>
      </c>
      <c r="N23" s="2054"/>
      <c r="O23" s="2054"/>
      <c r="P23" s="1071" t="s">
        <v>95</v>
      </c>
    </row>
    <row r="24" spans="1:16" ht="30" customHeight="1">
      <c r="A24" s="2058"/>
      <c r="B24" s="2058"/>
      <c r="C24" s="2044"/>
      <c r="D24" s="2051"/>
      <c r="E24" s="2051"/>
      <c r="F24" s="2051"/>
      <c r="G24" s="2051"/>
      <c r="H24" s="2051"/>
      <c r="I24" s="2044"/>
      <c r="J24" s="2044"/>
      <c r="K24" s="2044"/>
      <c r="L24" s="2044"/>
      <c r="M24" s="1069" t="s">
        <v>96</v>
      </c>
      <c r="N24" s="2055"/>
      <c r="O24" s="2055"/>
      <c r="P24" s="1067" t="s">
        <v>95</v>
      </c>
    </row>
    <row r="25" spans="1:16" ht="30" customHeight="1">
      <c r="A25" s="2058"/>
      <c r="B25" s="2058"/>
      <c r="C25" s="2044" t="s">
        <v>98</v>
      </c>
      <c r="D25" s="1064" t="s">
        <v>99</v>
      </c>
      <c r="E25" s="2046">
        <v>2025</v>
      </c>
      <c r="F25" s="2047"/>
      <c r="G25" s="2046">
        <v>2024</v>
      </c>
      <c r="H25" s="2047"/>
      <c r="I25" s="2046">
        <v>2023</v>
      </c>
      <c r="J25" s="2047"/>
      <c r="K25" s="2046">
        <v>2022</v>
      </c>
      <c r="L25" s="2047"/>
      <c r="M25" s="2046">
        <v>2021</v>
      </c>
      <c r="N25" s="2047"/>
      <c r="O25" s="2044">
        <v>2020</v>
      </c>
      <c r="P25" s="2044"/>
    </row>
    <row r="26" spans="1:16" ht="30" customHeight="1">
      <c r="A26" s="2058"/>
      <c r="B26" s="2058"/>
      <c r="C26" s="2044"/>
      <c r="D26" s="1064" t="s">
        <v>272</v>
      </c>
      <c r="E26" s="2045"/>
      <c r="F26" s="2045"/>
      <c r="G26" s="2045"/>
      <c r="H26" s="2045"/>
      <c r="I26" s="2045"/>
      <c r="J26" s="2045"/>
      <c r="K26" s="2045"/>
      <c r="L26" s="2045"/>
      <c r="M26" s="2045"/>
      <c r="N26" s="2045"/>
      <c r="O26" s="2045"/>
      <c r="P26" s="2045"/>
    </row>
    <row r="27" spans="1:16" ht="30" customHeight="1">
      <c r="A27" s="2058"/>
      <c r="B27" s="2058"/>
      <c r="C27" s="2044"/>
      <c r="D27" s="1064" t="s">
        <v>101</v>
      </c>
      <c r="E27" s="44"/>
      <c r="F27" s="1065" t="s">
        <v>95</v>
      </c>
      <c r="G27" s="44"/>
      <c r="H27" s="1065" t="s">
        <v>95</v>
      </c>
      <c r="I27" s="44"/>
      <c r="J27" s="1065" t="s">
        <v>95</v>
      </c>
      <c r="K27" s="44"/>
      <c r="L27" s="1065" t="s">
        <v>95</v>
      </c>
      <c r="M27" s="44"/>
      <c r="N27" s="1065" t="s">
        <v>95</v>
      </c>
      <c r="O27" s="44"/>
      <c r="P27" s="1065" t="s">
        <v>95</v>
      </c>
    </row>
  </sheetData>
  <sheetProtection algorithmName="SHA-512" hashValue="twcIUvvG2BP3mFj+Va5fmdFOGJodN5KhGokR5uEhgZiyvH/eh6vTBbFTxXpS9HG0XcCQY+IEp9jrdKOXBPdj3A==" saltValue="eWTbIGZE0oXF/nX2sS75jg==" spinCount="100000" sheet="1" formatCells="0" selectLockedCells="1"/>
  <mergeCells count="86">
    <mergeCell ref="E25:F25"/>
    <mergeCell ref="E26:F26"/>
    <mergeCell ref="A3:A27"/>
    <mergeCell ref="B3:B6"/>
    <mergeCell ref="D3:H3"/>
    <mergeCell ref="B7:B13"/>
    <mergeCell ref="D7:H7"/>
    <mergeCell ref="C11:C13"/>
    <mergeCell ref="G11:H11"/>
    <mergeCell ref="C18:C20"/>
    <mergeCell ref="G18:H18"/>
    <mergeCell ref="E18:F18"/>
    <mergeCell ref="E19:F19"/>
    <mergeCell ref="I3:L3"/>
    <mergeCell ref="M3:P3"/>
    <mergeCell ref="C4:C6"/>
    <mergeCell ref="D4:H6"/>
    <mergeCell ref="I4:L4"/>
    <mergeCell ref="M4:O4"/>
    <mergeCell ref="I5:L6"/>
    <mergeCell ref="N5:O5"/>
    <mergeCell ref="N6:O6"/>
    <mergeCell ref="I7:L7"/>
    <mergeCell ref="M7:P7"/>
    <mergeCell ref="C8:C10"/>
    <mergeCell ref="D8:H10"/>
    <mergeCell ref="I8:L8"/>
    <mergeCell ref="M8:O8"/>
    <mergeCell ref="I9:L10"/>
    <mergeCell ref="N9:O9"/>
    <mergeCell ref="N10:O10"/>
    <mergeCell ref="I11:J11"/>
    <mergeCell ref="K11:L11"/>
    <mergeCell ref="M11:N11"/>
    <mergeCell ref="E11:F11"/>
    <mergeCell ref="E12:F12"/>
    <mergeCell ref="O11:P11"/>
    <mergeCell ref="G12:H12"/>
    <mergeCell ref="O12:P12"/>
    <mergeCell ref="B21:B27"/>
    <mergeCell ref="D21:H21"/>
    <mergeCell ref="I21:L21"/>
    <mergeCell ref="M21:P21"/>
    <mergeCell ref="C22:C24"/>
    <mergeCell ref="D22:H24"/>
    <mergeCell ref="K25:L25"/>
    <mergeCell ref="M25:N25"/>
    <mergeCell ref="I12:J12"/>
    <mergeCell ref="K12:L12"/>
    <mergeCell ref="M12:N12"/>
    <mergeCell ref="B14:B20"/>
    <mergeCell ref="D14:H14"/>
    <mergeCell ref="A1:P1"/>
    <mergeCell ref="B2:P2"/>
    <mergeCell ref="O25:P25"/>
    <mergeCell ref="G26:H26"/>
    <mergeCell ref="I26:J26"/>
    <mergeCell ref="K26:L26"/>
    <mergeCell ref="M26:N26"/>
    <mergeCell ref="O26:P26"/>
    <mergeCell ref="I22:L22"/>
    <mergeCell ref="M22:O22"/>
    <mergeCell ref="I23:L24"/>
    <mergeCell ref="N23:O23"/>
    <mergeCell ref="N24:O24"/>
    <mergeCell ref="C25:C27"/>
    <mergeCell ref="G25:H25"/>
    <mergeCell ref="I25:J25"/>
    <mergeCell ref="I14:L14"/>
    <mergeCell ref="M14:P14"/>
    <mergeCell ref="C15:C17"/>
    <mergeCell ref="D15:H17"/>
    <mergeCell ref="I15:L15"/>
    <mergeCell ref="M15:O15"/>
    <mergeCell ref="I16:L17"/>
    <mergeCell ref="N16:O16"/>
    <mergeCell ref="N17:O17"/>
    <mergeCell ref="O18:P18"/>
    <mergeCell ref="G19:H19"/>
    <mergeCell ref="I19:J19"/>
    <mergeCell ref="K19:L19"/>
    <mergeCell ref="M19:N19"/>
    <mergeCell ref="O19:P19"/>
    <mergeCell ref="I18:J18"/>
    <mergeCell ref="K18:L18"/>
    <mergeCell ref="M18:N18"/>
  </mergeCells>
  <phoneticPr fontId="1"/>
  <dataValidations count="2">
    <dataValidation imeMode="hiragana" allowBlank="1" showInputMessage="1" showErrorMessage="1" sqref="D3:H10 M3:P3 M7:P7 E12:P12 M14:P14 D14:H17 E19:P19 D21:H24 M21:P21 E26:P26"/>
    <dataValidation imeMode="halfAlpha" allowBlank="1" showInputMessage="1" showErrorMessage="1" sqref="O20 M20 K20 I20 G20 M22:O22 N23:O24 N9:O10 M8:O8 N5:O6 M4:O4 E13 N16:O17 M15:O15 O13 M13 K13 I13 G13 E20 E27 O27 M27 K27 I27 G27"/>
  </dataValidations>
  <printOptions horizontalCentered="1"/>
  <pageMargins left="0.59055118110236227" right="0.59055118110236227" top="0.39370078740157483" bottom="0.78740157480314965" header="0.19685039370078741" footer="0.19685039370078741"/>
  <pageSetup paperSize="9" scale="99" orientation="portrait" r:id="rId1"/>
  <headerFooter alignWithMargins="0">
    <oddFooter>&amp;C&amp;"+,太字"&amp;A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Y49"/>
  <sheetViews>
    <sheetView showGridLines="0" view="pageBreakPreview" zoomScale="80" zoomScaleNormal="100" zoomScaleSheetLayoutView="80" workbookViewId="0">
      <selection activeCell="Q4" sqref="Q4:T4"/>
    </sheetView>
  </sheetViews>
  <sheetFormatPr defaultColWidth="23.08984375" defaultRowHeight="15.5" outlineLevelCol="1"/>
  <cols>
    <col min="1" max="1" width="2.08984375" style="191" customWidth="1"/>
    <col min="2" max="2" width="3.08984375" style="75" customWidth="1"/>
    <col min="3" max="5" width="5.6328125" style="91" customWidth="1"/>
    <col min="6" max="6" width="3.08984375" style="92" customWidth="1"/>
    <col min="7" max="9" width="5.6328125" style="91" customWidth="1"/>
    <col min="10" max="10" width="3.08984375" style="92" customWidth="1"/>
    <col min="11" max="12" width="5.6328125" style="91" customWidth="1"/>
    <col min="13" max="13" width="3.08984375" style="91" customWidth="1"/>
    <col min="14" max="14" width="3.08984375" style="92" customWidth="1"/>
    <col min="15" max="15" width="8.6328125" style="91" customWidth="1"/>
    <col min="16" max="16" width="11.36328125" style="91" customWidth="1"/>
    <col min="17" max="17" width="3.08984375" style="92" customWidth="1"/>
    <col min="18" max="18" width="8.6328125" style="91" customWidth="1"/>
    <col min="19" max="19" width="8.6328125" style="75" customWidth="1"/>
    <col min="20" max="20" width="1.26953125" style="75" customWidth="1"/>
    <col min="21" max="23" width="5.6328125" style="75" customWidth="1"/>
    <col min="24" max="24" width="5.6328125" style="75" hidden="1" customWidth="1" outlineLevel="1"/>
    <col min="25" max="25" width="8.6328125" style="75" customWidth="1" collapsed="1"/>
    <col min="26" max="29" width="8.6328125" style="75" customWidth="1"/>
    <col min="30" max="16384" width="23.08984375" style="75"/>
  </cols>
  <sheetData>
    <row r="1" spans="1:24" s="107" customFormat="1" ht="37.5" customHeight="1">
      <c r="A1" s="2152" t="s">
        <v>639</v>
      </c>
      <c r="B1" s="2152"/>
      <c r="C1" s="2152"/>
      <c r="D1" s="2152"/>
      <c r="E1" s="2152"/>
      <c r="F1" s="2152"/>
      <c r="G1" s="2152"/>
      <c r="H1" s="2152"/>
      <c r="I1" s="2152"/>
      <c r="J1" s="2152"/>
      <c r="K1" s="2152"/>
      <c r="L1" s="2152"/>
      <c r="M1" s="2152"/>
      <c r="N1" s="2152"/>
      <c r="O1" s="2152"/>
      <c r="P1" s="2152"/>
      <c r="Q1" s="2152"/>
      <c r="R1" s="2152"/>
      <c r="S1" s="2153"/>
      <c r="T1" s="2153"/>
    </row>
    <row r="2" spans="1:24" s="96" customFormat="1" ht="63" customHeight="1">
      <c r="A2" s="2091" t="s">
        <v>654</v>
      </c>
      <c r="B2" s="2091"/>
      <c r="C2" s="2091"/>
      <c r="D2" s="2091"/>
      <c r="E2" s="2091"/>
      <c r="F2" s="2091"/>
      <c r="G2" s="2091"/>
      <c r="H2" s="2091"/>
      <c r="I2" s="2091"/>
      <c r="J2" s="2091"/>
      <c r="K2" s="2091"/>
      <c r="L2" s="2091"/>
      <c r="M2" s="2091"/>
      <c r="N2" s="2091"/>
      <c r="O2" s="2091"/>
      <c r="P2" s="2091"/>
      <c r="Q2" s="2091"/>
      <c r="R2" s="2091"/>
      <c r="S2" s="2091"/>
    </row>
    <row r="3" spans="1:24" s="96" customFormat="1" ht="12.75" customHeight="1" thickBot="1">
      <c r="A3" s="200"/>
      <c r="B3" s="200"/>
      <c r="C3" s="200"/>
      <c r="D3" s="200"/>
      <c r="E3" s="200"/>
      <c r="F3" s="200"/>
      <c r="G3" s="200"/>
      <c r="H3" s="200"/>
      <c r="I3" s="200"/>
      <c r="J3" s="200"/>
      <c r="K3" s="200"/>
      <c r="L3" s="200"/>
      <c r="M3" s="200"/>
      <c r="N3" s="200"/>
      <c r="O3" s="200"/>
      <c r="P3" s="200"/>
      <c r="Q3" s="200"/>
      <c r="R3" s="200"/>
      <c r="S3" s="200"/>
    </row>
    <row r="4" spans="1:24" ht="24.75" customHeight="1" thickBot="1">
      <c r="A4" s="2123" t="s">
        <v>1085</v>
      </c>
      <c r="B4" s="2124"/>
      <c r="C4" s="2124"/>
      <c r="D4" s="2124"/>
      <c r="E4" s="2124"/>
      <c r="F4" s="2124"/>
      <c r="G4" s="2124"/>
      <c r="H4" s="2124"/>
      <c r="I4" s="2124"/>
      <c r="J4" s="2124"/>
      <c r="K4" s="2124"/>
      <c r="L4" s="2124"/>
      <c r="M4" s="2124"/>
      <c r="N4" s="2124"/>
      <c r="O4" s="2124"/>
      <c r="P4" s="2125"/>
      <c r="Q4" s="2133"/>
      <c r="R4" s="2134"/>
      <c r="S4" s="2134"/>
      <c r="T4" s="2135"/>
      <c r="X4" s="207">
        <v>1</v>
      </c>
    </row>
    <row r="5" spans="1:24" s="196" customFormat="1" ht="30" customHeight="1">
      <c r="A5" s="2165"/>
      <c r="B5" s="192">
        <v>1</v>
      </c>
      <c r="C5" s="2063" t="s">
        <v>386</v>
      </c>
      <c r="D5" s="2063"/>
      <c r="E5" s="2063"/>
      <c r="F5" s="192">
        <v>2</v>
      </c>
      <c r="G5" s="2063" t="s">
        <v>387</v>
      </c>
      <c r="H5" s="2063"/>
      <c r="I5" s="2063"/>
      <c r="J5" s="193">
        <v>3</v>
      </c>
      <c r="K5" s="2063" t="s">
        <v>388</v>
      </c>
      <c r="L5" s="2063"/>
      <c r="M5" s="2063"/>
      <c r="N5" s="193">
        <v>4</v>
      </c>
      <c r="O5" s="2063" t="s">
        <v>1115</v>
      </c>
      <c r="P5" s="2063"/>
      <c r="Q5" s="202">
        <v>5</v>
      </c>
      <c r="R5" s="2064" t="s">
        <v>632</v>
      </c>
      <c r="S5" s="2065"/>
      <c r="T5" s="2154"/>
      <c r="X5" s="207">
        <v>2</v>
      </c>
    </row>
    <row r="6" spans="1:24" s="196" customFormat="1" ht="30" customHeight="1" thickBot="1">
      <c r="A6" s="2166"/>
      <c r="B6" s="192">
        <v>6</v>
      </c>
      <c r="C6" s="2063" t="s">
        <v>389</v>
      </c>
      <c r="D6" s="2063"/>
      <c r="E6" s="2063"/>
      <c r="F6" s="192">
        <v>7</v>
      </c>
      <c r="G6" s="2063" t="s">
        <v>390</v>
      </c>
      <c r="H6" s="2063"/>
      <c r="I6" s="2063"/>
      <c r="J6" s="193">
        <v>8</v>
      </c>
      <c r="K6" s="2063" t="s">
        <v>391</v>
      </c>
      <c r="L6" s="2063"/>
      <c r="M6" s="2063"/>
      <c r="N6" s="193">
        <v>9</v>
      </c>
      <c r="O6" s="211" t="s">
        <v>316</v>
      </c>
      <c r="P6" s="2179"/>
      <c r="Q6" s="2180"/>
      <c r="R6" s="2180"/>
      <c r="S6" s="2181"/>
      <c r="T6" s="2156"/>
      <c r="X6" s="207">
        <v>3</v>
      </c>
    </row>
    <row r="7" spans="1:24" ht="25" customHeight="1" thickBot="1">
      <c r="A7" s="2126" t="s">
        <v>1086</v>
      </c>
      <c r="B7" s="2111"/>
      <c r="C7" s="2111"/>
      <c r="D7" s="2111"/>
      <c r="E7" s="2111"/>
      <c r="F7" s="2111"/>
      <c r="G7" s="2111"/>
      <c r="H7" s="2111"/>
      <c r="I7" s="2111"/>
      <c r="J7" s="2111"/>
      <c r="K7" s="2111"/>
      <c r="L7" s="2111"/>
      <c r="M7" s="2111"/>
      <c r="N7" s="2111"/>
      <c r="O7" s="2111"/>
      <c r="P7" s="2112"/>
      <c r="Q7" s="2136"/>
      <c r="R7" s="2137"/>
      <c r="S7" s="2137"/>
      <c r="T7" s="2138"/>
      <c r="X7" s="207">
        <v>4</v>
      </c>
    </row>
    <row r="8" spans="1:24" s="196" customFormat="1" ht="20.149999999999999" customHeight="1">
      <c r="A8" s="2167"/>
      <c r="B8" s="192">
        <v>1</v>
      </c>
      <c r="C8" s="2182" t="s">
        <v>392</v>
      </c>
      <c r="D8" s="2182"/>
      <c r="E8" s="2182"/>
      <c r="F8" s="192">
        <v>2</v>
      </c>
      <c r="G8" s="2089" t="s">
        <v>393</v>
      </c>
      <c r="H8" s="2090"/>
      <c r="I8" s="2090"/>
      <c r="J8" s="193">
        <v>3</v>
      </c>
      <c r="K8" s="2089" t="s">
        <v>394</v>
      </c>
      <c r="L8" s="2090"/>
      <c r="M8" s="2090"/>
      <c r="N8" s="193">
        <v>4</v>
      </c>
      <c r="O8" s="2089" t="s">
        <v>395</v>
      </c>
      <c r="P8" s="2090"/>
      <c r="Q8" s="202">
        <v>5</v>
      </c>
      <c r="R8" s="2084" t="s">
        <v>396</v>
      </c>
      <c r="S8" s="2085"/>
      <c r="T8" s="2154"/>
      <c r="X8" s="207">
        <v>5</v>
      </c>
    </row>
    <row r="9" spans="1:24" s="196" customFormat="1" ht="20.149999999999999" customHeight="1" thickBot="1">
      <c r="A9" s="2168"/>
      <c r="B9" s="192">
        <v>6</v>
      </c>
      <c r="C9" s="2089" t="s">
        <v>397</v>
      </c>
      <c r="D9" s="2090"/>
      <c r="E9" s="2090"/>
      <c r="F9" s="204"/>
      <c r="G9" s="2146"/>
      <c r="H9" s="2146"/>
      <c r="I9" s="2146"/>
      <c r="J9" s="203"/>
      <c r="K9" s="2146"/>
      <c r="L9" s="2146"/>
      <c r="M9" s="2146"/>
      <c r="N9" s="203"/>
      <c r="O9" s="2146"/>
      <c r="P9" s="2146"/>
      <c r="Q9" s="205"/>
      <c r="R9" s="2150"/>
      <c r="S9" s="2151"/>
      <c r="T9" s="2156"/>
      <c r="X9" s="207">
        <v>6</v>
      </c>
    </row>
    <row r="10" spans="1:24" ht="25" customHeight="1" thickBot="1">
      <c r="A10" s="2126" t="s">
        <v>1087</v>
      </c>
      <c r="B10" s="2111"/>
      <c r="C10" s="2111"/>
      <c r="D10" s="2111"/>
      <c r="E10" s="2111"/>
      <c r="F10" s="2111"/>
      <c r="G10" s="2111"/>
      <c r="H10" s="2111"/>
      <c r="I10" s="2111"/>
      <c r="J10" s="2111"/>
      <c r="K10" s="2111"/>
      <c r="L10" s="2111"/>
      <c r="M10" s="2111"/>
      <c r="N10" s="2111"/>
      <c r="O10" s="2111"/>
      <c r="P10" s="2112"/>
      <c r="Q10" s="2136"/>
      <c r="R10" s="2137"/>
      <c r="S10" s="2137"/>
      <c r="T10" s="2138"/>
      <c r="X10" s="207">
        <v>7</v>
      </c>
    </row>
    <row r="11" spans="1:24" s="196" customFormat="1" ht="20.149999999999999" customHeight="1">
      <c r="A11" s="2169"/>
      <c r="B11" s="192">
        <v>1</v>
      </c>
      <c r="C11" s="2081" t="s">
        <v>653</v>
      </c>
      <c r="D11" s="2081"/>
      <c r="E11" s="2081"/>
      <c r="F11" s="192">
        <v>2</v>
      </c>
      <c r="G11" s="2087" t="s">
        <v>398</v>
      </c>
      <c r="H11" s="2088"/>
      <c r="I11" s="2088"/>
      <c r="J11" s="193">
        <v>3</v>
      </c>
      <c r="K11" s="2087" t="s">
        <v>399</v>
      </c>
      <c r="L11" s="2088"/>
      <c r="M11" s="2088"/>
      <c r="N11" s="193">
        <v>4</v>
      </c>
      <c r="O11" s="2087" t="s">
        <v>400</v>
      </c>
      <c r="P11" s="2088"/>
      <c r="Q11" s="202">
        <v>5</v>
      </c>
      <c r="R11" s="2082" t="s">
        <v>401</v>
      </c>
      <c r="S11" s="2083"/>
      <c r="T11" s="2154"/>
      <c r="X11" s="207">
        <v>8</v>
      </c>
    </row>
    <row r="12" spans="1:24" s="196" customFormat="1" ht="20.149999999999999" customHeight="1" thickBot="1">
      <c r="A12" s="2170"/>
      <c r="B12" s="192">
        <v>6</v>
      </c>
      <c r="C12" s="2087" t="s">
        <v>402</v>
      </c>
      <c r="D12" s="2088"/>
      <c r="E12" s="2088"/>
      <c r="F12" s="192">
        <v>7</v>
      </c>
      <c r="G12" s="2087" t="s">
        <v>403</v>
      </c>
      <c r="H12" s="2088"/>
      <c r="I12" s="2088"/>
      <c r="J12" s="194"/>
      <c r="K12" s="2147"/>
      <c r="L12" s="2147"/>
      <c r="M12" s="2147"/>
      <c r="N12" s="194"/>
      <c r="O12" s="2147"/>
      <c r="P12" s="2147"/>
      <c r="Q12" s="201"/>
      <c r="R12" s="2148"/>
      <c r="S12" s="2149"/>
      <c r="T12" s="2156"/>
      <c r="X12" s="207">
        <v>9</v>
      </c>
    </row>
    <row r="13" spans="1:24" ht="25" customHeight="1" thickBot="1">
      <c r="A13" s="2110" t="s">
        <v>1088</v>
      </c>
      <c r="B13" s="2111"/>
      <c r="C13" s="2111"/>
      <c r="D13" s="2111"/>
      <c r="E13" s="2111"/>
      <c r="F13" s="2111"/>
      <c r="G13" s="2111"/>
      <c r="H13" s="2111"/>
      <c r="I13" s="2111"/>
      <c r="J13" s="2111"/>
      <c r="K13" s="2111"/>
      <c r="L13" s="2111"/>
      <c r="M13" s="2111"/>
      <c r="N13" s="2111"/>
      <c r="O13" s="2111"/>
      <c r="P13" s="2112"/>
      <c r="Q13" s="2136"/>
      <c r="R13" s="2137"/>
      <c r="S13" s="2137"/>
      <c r="T13" s="2138"/>
      <c r="X13" s="207">
        <v>10</v>
      </c>
    </row>
    <row r="14" spans="1:24" s="196" customFormat="1" ht="20.149999999999999" customHeight="1">
      <c r="A14" s="2169"/>
      <c r="B14" s="192">
        <v>1</v>
      </c>
      <c r="C14" s="2081" t="s">
        <v>651</v>
      </c>
      <c r="D14" s="2081"/>
      <c r="E14" s="2081"/>
      <c r="F14" s="192">
        <v>2</v>
      </c>
      <c r="G14" s="2081" t="s">
        <v>324</v>
      </c>
      <c r="H14" s="2081"/>
      <c r="I14" s="2081"/>
      <c r="J14" s="192">
        <v>3</v>
      </c>
      <c r="K14" s="2081" t="s">
        <v>327</v>
      </c>
      <c r="L14" s="2081"/>
      <c r="M14" s="2081"/>
      <c r="N14" s="192">
        <v>4</v>
      </c>
      <c r="O14" s="2081" t="s">
        <v>321</v>
      </c>
      <c r="P14" s="2081"/>
      <c r="Q14" s="1075">
        <v>5</v>
      </c>
      <c r="R14" s="2079" t="s">
        <v>322</v>
      </c>
      <c r="S14" s="2080"/>
      <c r="T14" s="2162"/>
      <c r="X14" s="207">
        <v>11</v>
      </c>
    </row>
    <row r="15" spans="1:24" s="196" customFormat="1" ht="20.149999999999999" customHeight="1">
      <c r="A15" s="2170"/>
      <c r="B15" s="192">
        <v>6</v>
      </c>
      <c r="C15" s="2081" t="s">
        <v>652</v>
      </c>
      <c r="D15" s="2081"/>
      <c r="E15" s="2081"/>
      <c r="F15" s="204"/>
      <c r="G15" s="2107"/>
      <c r="H15" s="2107"/>
      <c r="I15" s="2107"/>
      <c r="J15" s="1076"/>
      <c r="K15" s="2107"/>
      <c r="L15" s="2107"/>
      <c r="M15" s="2107"/>
      <c r="N15" s="1076"/>
      <c r="O15" s="2107"/>
      <c r="P15" s="2107"/>
      <c r="Q15" s="1076"/>
      <c r="R15" s="2108"/>
      <c r="S15" s="2109"/>
      <c r="T15" s="2163"/>
      <c r="X15" s="207">
        <v>12</v>
      </c>
    </row>
    <row r="16" spans="1:24" ht="7.5" customHeight="1">
      <c r="A16" s="2170"/>
      <c r="B16" s="2117"/>
      <c r="C16" s="2118"/>
      <c r="D16" s="2118"/>
      <c r="E16" s="2118"/>
      <c r="F16" s="2118"/>
      <c r="G16" s="2118"/>
      <c r="H16" s="2118"/>
      <c r="I16" s="2118"/>
      <c r="J16" s="2118"/>
      <c r="K16" s="2118"/>
      <c r="L16" s="2118"/>
      <c r="M16" s="2118"/>
      <c r="N16" s="2118"/>
      <c r="O16" s="2118"/>
      <c r="P16" s="2118"/>
      <c r="Q16" s="2118"/>
      <c r="R16" s="2118"/>
      <c r="S16" s="2119"/>
      <c r="T16" s="2163"/>
      <c r="X16" s="207">
        <v>13</v>
      </c>
    </row>
    <row r="17" spans="1:24" ht="30" customHeight="1">
      <c r="A17" s="2170"/>
      <c r="B17" s="2103" t="s">
        <v>638</v>
      </c>
      <c r="C17" s="2105" t="s">
        <v>634</v>
      </c>
      <c r="D17" s="2105"/>
      <c r="E17" s="2105"/>
      <c r="F17" s="2097" t="s">
        <v>323</v>
      </c>
      <c r="G17" s="2097"/>
      <c r="H17" s="2097"/>
      <c r="I17" s="2097"/>
      <c r="J17" s="2097"/>
      <c r="K17" s="2097"/>
      <c r="L17" s="2097"/>
      <c r="M17" s="2097"/>
      <c r="N17" s="2097"/>
      <c r="O17" s="2097"/>
      <c r="P17" s="2097"/>
      <c r="Q17" s="2097"/>
      <c r="R17" s="2097"/>
      <c r="S17" s="2098"/>
      <c r="T17" s="2163"/>
      <c r="X17" s="207">
        <v>14</v>
      </c>
    </row>
    <row r="18" spans="1:24" ht="20.149999999999999" customHeight="1">
      <c r="A18" s="2170"/>
      <c r="B18" s="2104"/>
      <c r="C18" s="2105" t="s">
        <v>635</v>
      </c>
      <c r="D18" s="2106"/>
      <c r="E18" s="2106"/>
      <c r="F18" s="2097" t="s">
        <v>325</v>
      </c>
      <c r="G18" s="2099"/>
      <c r="H18" s="2099"/>
      <c r="I18" s="2099"/>
      <c r="J18" s="2099"/>
      <c r="K18" s="2099"/>
      <c r="L18" s="2099"/>
      <c r="M18" s="2099"/>
      <c r="N18" s="2099"/>
      <c r="O18" s="2099"/>
      <c r="P18" s="2099"/>
      <c r="Q18" s="2099"/>
      <c r="R18" s="2099"/>
      <c r="S18" s="2100"/>
      <c r="T18" s="2163"/>
      <c r="X18" s="207">
        <v>15</v>
      </c>
    </row>
    <row r="19" spans="1:24" ht="20.149999999999999" customHeight="1">
      <c r="A19" s="2170"/>
      <c r="B19" s="2104"/>
      <c r="C19" s="2105" t="s">
        <v>636</v>
      </c>
      <c r="D19" s="2106"/>
      <c r="E19" s="2106"/>
      <c r="F19" s="2097" t="s">
        <v>326</v>
      </c>
      <c r="G19" s="2099"/>
      <c r="H19" s="2099"/>
      <c r="I19" s="2099"/>
      <c r="J19" s="2099"/>
      <c r="K19" s="2099"/>
      <c r="L19" s="2099"/>
      <c r="M19" s="2099"/>
      <c r="N19" s="2099"/>
      <c r="O19" s="2099"/>
      <c r="P19" s="2099"/>
      <c r="Q19" s="2099"/>
      <c r="R19" s="2099"/>
      <c r="S19" s="2100"/>
      <c r="T19" s="2163"/>
      <c r="X19" s="207">
        <v>16</v>
      </c>
    </row>
    <row r="20" spans="1:24" ht="20.149999999999999" customHeight="1">
      <c r="A20" s="2170"/>
      <c r="B20" s="2104"/>
      <c r="C20" s="2105" t="s">
        <v>637</v>
      </c>
      <c r="D20" s="2106"/>
      <c r="E20" s="2106"/>
      <c r="F20" s="2097" t="s">
        <v>328</v>
      </c>
      <c r="G20" s="2099"/>
      <c r="H20" s="2099"/>
      <c r="I20" s="2099"/>
      <c r="J20" s="2099"/>
      <c r="K20" s="2099"/>
      <c r="L20" s="2099"/>
      <c r="M20" s="2099"/>
      <c r="N20" s="2099"/>
      <c r="O20" s="2099"/>
      <c r="P20" s="2099"/>
      <c r="Q20" s="2099"/>
      <c r="R20" s="2099"/>
      <c r="S20" s="2100"/>
      <c r="T20" s="2163"/>
      <c r="X20" s="207">
        <v>17</v>
      </c>
    </row>
    <row r="21" spans="1:24" ht="20.149999999999999" customHeight="1" thickBot="1">
      <c r="A21" s="2170"/>
      <c r="B21" s="2104"/>
      <c r="C21" s="2105" t="s">
        <v>631</v>
      </c>
      <c r="D21" s="2106"/>
      <c r="E21" s="2106"/>
      <c r="F21" s="2097" t="s">
        <v>329</v>
      </c>
      <c r="G21" s="2099"/>
      <c r="H21" s="2099"/>
      <c r="I21" s="2099"/>
      <c r="J21" s="2099"/>
      <c r="K21" s="2099"/>
      <c r="L21" s="2099"/>
      <c r="M21" s="2099"/>
      <c r="N21" s="2099"/>
      <c r="O21" s="2099"/>
      <c r="P21" s="2099"/>
      <c r="Q21" s="2101"/>
      <c r="R21" s="2101"/>
      <c r="S21" s="2102"/>
      <c r="T21" s="2164"/>
      <c r="X21" s="207">
        <v>18</v>
      </c>
    </row>
    <row r="22" spans="1:24" ht="25" customHeight="1" thickBot="1">
      <c r="A22" s="2110" t="s">
        <v>655</v>
      </c>
      <c r="B22" s="2111"/>
      <c r="C22" s="2111"/>
      <c r="D22" s="2111"/>
      <c r="E22" s="2111"/>
      <c r="F22" s="2111"/>
      <c r="G22" s="2111"/>
      <c r="H22" s="2111"/>
      <c r="I22" s="2111"/>
      <c r="J22" s="2111"/>
      <c r="K22" s="2111"/>
      <c r="L22" s="2111"/>
      <c r="M22" s="2111"/>
      <c r="N22" s="2111"/>
      <c r="O22" s="2111"/>
      <c r="P22" s="2112"/>
      <c r="Q22" s="2136"/>
      <c r="R22" s="2137"/>
      <c r="S22" s="2137"/>
      <c r="T22" s="2138"/>
    </row>
    <row r="23" spans="1:24" s="196" customFormat="1" ht="30" customHeight="1">
      <c r="A23" s="2115"/>
      <c r="B23" s="1077">
        <v>1</v>
      </c>
      <c r="C23" s="2075" t="s">
        <v>374</v>
      </c>
      <c r="D23" s="2075"/>
      <c r="E23" s="2075"/>
      <c r="F23" s="1078">
        <v>2</v>
      </c>
      <c r="G23" s="2075" t="s">
        <v>1120</v>
      </c>
      <c r="H23" s="2075"/>
      <c r="I23" s="2075"/>
      <c r="J23" s="1078">
        <v>3</v>
      </c>
      <c r="K23" s="2075" t="s">
        <v>1119</v>
      </c>
      <c r="L23" s="2075"/>
      <c r="M23" s="2075"/>
      <c r="N23" s="1078">
        <v>4</v>
      </c>
      <c r="O23" s="2075" t="s">
        <v>1116</v>
      </c>
      <c r="P23" s="2075"/>
      <c r="Q23" s="1079">
        <v>5</v>
      </c>
      <c r="R23" s="2077" t="s">
        <v>1118</v>
      </c>
      <c r="S23" s="2078"/>
      <c r="T23" s="2154"/>
    </row>
    <row r="24" spans="1:24" s="196" customFormat="1" ht="30" customHeight="1">
      <c r="A24" s="2116"/>
      <c r="B24" s="1077">
        <v>6</v>
      </c>
      <c r="C24" s="2086" t="s">
        <v>375</v>
      </c>
      <c r="D24" s="2086"/>
      <c r="E24" s="2086"/>
      <c r="F24" s="1078">
        <v>7</v>
      </c>
      <c r="G24" s="2075" t="s">
        <v>376</v>
      </c>
      <c r="H24" s="2075"/>
      <c r="I24" s="2075"/>
      <c r="J24" s="1078">
        <v>8</v>
      </c>
      <c r="K24" s="2075" t="s">
        <v>373</v>
      </c>
      <c r="L24" s="2075"/>
      <c r="M24" s="2075"/>
      <c r="N24" s="1078">
        <v>9</v>
      </c>
      <c r="O24" s="2086" t="s">
        <v>649</v>
      </c>
      <c r="P24" s="2086"/>
      <c r="Q24" s="1078">
        <v>10</v>
      </c>
      <c r="R24" s="2075" t="s">
        <v>650</v>
      </c>
      <c r="S24" s="2076"/>
      <c r="T24" s="2155"/>
    </row>
    <row r="25" spans="1:24" s="196" customFormat="1" ht="30" customHeight="1">
      <c r="A25" s="2116"/>
      <c r="B25" s="1077">
        <v>11</v>
      </c>
      <c r="C25" s="2075" t="s">
        <v>1117</v>
      </c>
      <c r="D25" s="2075"/>
      <c r="E25" s="2075"/>
      <c r="F25" s="1078">
        <v>12</v>
      </c>
      <c r="G25" s="2086" t="s">
        <v>647</v>
      </c>
      <c r="H25" s="2086"/>
      <c r="I25" s="2086"/>
      <c r="J25" s="1078">
        <v>13</v>
      </c>
      <c r="K25" s="2086" t="s">
        <v>646</v>
      </c>
      <c r="L25" s="2086"/>
      <c r="M25" s="2086"/>
      <c r="N25" s="1078">
        <v>14</v>
      </c>
      <c r="O25" s="2086" t="s">
        <v>648</v>
      </c>
      <c r="P25" s="2086"/>
      <c r="Q25" s="1078">
        <v>15</v>
      </c>
      <c r="R25" s="2075" t="s">
        <v>377</v>
      </c>
      <c r="S25" s="2076"/>
      <c r="T25" s="2155"/>
    </row>
    <row r="26" spans="1:24" s="196" customFormat="1" ht="30" customHeight="1">
      <c r="A26" s="2116"/>
      <c r="B26" s="1077">
        <v>16</v>
      </c>
      <c r="C26" s="2075" t="s">
        <v>378</v>
      </c>
      <c r="D26" s="2075"/>
      <c r="E26" s="2075"/>
      <c r="F26" s="1078">
        <v>17</v>
      </c>
      <c r="G26" s="2174" t="s">
        <v>379</v>
      </c>
      <c r="H26" s="2175"/>
      <c r="I26" s="2175"/>
      <c r="J26" s="2175"/>
      <c r="K26" s="2175"/>
      <c r="L26" s="2175"/>
      <c r="M26" s="2175"/>
      <c r="N26" s="1080">
        <v>18</v>
      </c>
      <c r="O26" s="1081" t="s">
        <v>316</v>
      </c>
      <c r="P26" s="2176"/>
      <c r="Q26" s="2177"/>
      <c r="R26" s="2177"/>
      <c r="S26" s="2178"/>
      <c r="T26" s="2155"/>
    </row>
    <row r="27" spans="1:24" ht="25" customHeight="1" thickBot="1">
      <c r="A27" s="2110" t="s">
        <v>656</v>
      </c>
      <c r="B27" s="2171"/>
      <c r="C27" s="2171"/>
      <c r="D27" s="2171"/>
      <c r="E27" s="2171"/>
      <c r="F27" s="2171"/>
      <c r="G27" s="2171"/>
      <c r="H27" s="2171"/>
      <c r="I27" s="2171"/>
      <c r="J27" s="2171"/>
      <c r="K27" s="2171"/>
      <c r="L27" s="2171"/>
      <c r="M27" s="2171"/>
      <c r="N27" s="2171"/>
      <c r="O27" s="2171"/>
      <c r="P27" s="2171"/>
      <c r="Q27" s="2172"/>
      <c r="R27" s="2172"/>
      <c r="S27" s="2173"/>
      <c r="T27" s="2156"/>
    </row>
    <row r="28" spans="1:24" s="196" customFormat="1" ht="20.149999999999999" customHeight="1">
      <c r="A28" s="2115"/>
      <c r="B28" s="208">
        <v>1</v>
      </c>
      <c r="C28" s="2095" t="s">
        <v>643</v>
      </c>
      <c r="D28" s="2096"/>
      <c r="E28" s="2096"/>
      <c r="F28" s="2096"/>
      <c r="G28" s="2096"/>
      <c r="H28" s="2139" t="s">
        <v>644</v>
      </c>
      <c r="I28" s="2139"/>
      <c r="J28" s="2139"/>
      <c r="K28" s="2139"/>
      <c r="L28" s="2139"/>
      <c r="M28" s="2139"/>
      <c r="N28" s="2139"/>
      <c r="O28" s="2139"/>
      <c r="P28" s="2140"/>
      <c r="Q28" s="2159"/>
      <c r="R28" s="2160"/>
      <c r="S28" s="2160"/>
      <c r="T28" s="2161"/>
    </row>
    <row r="29" spans="1:24" s="196" customFormat="1" ht="20.149999999999999" customHeight="1">
      <c r="A29" s="2116"/>
      <c r="B29" s="209">
        <v>2</v>
      </c>
      <c r="C29" s="2093" t="s">
        <v>642</v>
      </c>
      <c r="D29" s="2093"/>
      <c r="E29" s="2093"/>
      <c r="F29" s="2093"/>
      <c r="G29" s="2093"/>
      <c r="H29" s="2141" t="s">
        <v>645</v>
      </c>
      <c r="I29" s="2141"/>
      <c r="J29" s="2141"/>
      <c r="K29" s="2141"/>
      <c r="L29" s="2141"/>
      <c r="M29" s="2141"/>
      <c r="N29" s="2141"/>
      <c r="O29" s="2141"/>
      <c r="P29" s="2142"/>
      <c r="Q29" s="2120"/>
      <c r="R29" s="2121"/>
      <c r="S29" s="2121"/>
      <c r="T29" s="2122"/>
    </row>
    <row r="30" spans="1:24" s="197" customFormat="1" ht="20.149999999999999" customHeight="1">
      <c r="A30" s="2116"/>
      <c r="B30" s="209">
        <v>3</v>
      </c>
      <c r="C30" s="2093" t="s">
        <v>641</v>
      </c>
      <c r="D30" s="2094"/>
      <c r="E30" s="2094"/>
      <c r="F30" s="2094"/>
      <c r="G30" s="2094"/>
      <c r="H30" s="2141" t="s">
        <v>645</v>
      </c>
      <c r="I30" s="2141"/>
      <c r="J30" s="2141"/>
      <c r="K30" s="2141"/>
      <c r="L30" s="2141"/>
      <c r="M30" s="2141"/>
      <c r="N30" s="2141"/>
      <c r="O30" s="2141"/>
      <c r="P30" s="2142"/>
      <c r="Q30" s="2120"/>
      <c r="R30" s="2121"/>
      <c r="S30" s="2121"/>
      <c r="T30" s="2122"/>
    </row>
    <row r="31" spans="1:24" s="196" customFormat="1" ht="20.149999999999999" customHeight="1" thickBot="1">
      <c r="A31" s="2116"/>
      <c r="B31" s="210">
        <v>4</v>
      </c>
      <c r="C31" s="2092" t="s">
        <v>640</v>
      </c>
      <c r="D31" s="2092"/>
      <c r="E31" s="2092"/>
      <c r="F31" s="2092"/>
      <c r="G31" s="2092"/>
      <c r="H31" s="2143" t="s">
        <v>645</v>
      </c>
      <c r="I31" s="2144"/>
      <c r="J31" s="2144"/>
      <c r="K31" s="2144"/>
      <c r="L31" s="2144"/>
      <c r="M31" s="2144"/>
      <c r="N31" s="2144"/>
      <c r="O31" s="2144"/>
      <c r="P31" s="2145"/>
      <c r="Q31" s="2130"/>
      <c r="R31" s="2131"/>
      <c r="S31" s="2131"/>
      <c r="T31" s="2132"/>
    </row>
    <row r="32" spans="1:24" ht="25" customHeight="1" thickBot="1">
      <c r="A32" s="2110" t="s">
        <v>657</v>
      </c>
      <c r="B32" s="2111"/>
      <c r="C32" s="2111"/>
      <c r="D32" s="2111"/>
      <c r="E32" s="2111"/>
      <c r="F32" s="2111"/>
      <c r="G32" s="2111"/>
      <c r="H32" s="2111"/>
      <c r="I32" s="2111"/>
      <c r="J32" s="2111"/>
      <c r="K32" s="2111"/>
      <c r="L32" s="2111"/>
      <c r="M32" s="2111"/>
      <c r="N32" s="2111"/>
      <c r="O32" s="2111"/>
      <c r="P32" s="2112"/>
      <c r="Q32" s="2133"/>
      <c r="R32" s="2134"/>
      <c r="S32" s="2134"/>
      <c r="T32" s="2135"/>
    </row>
    <row r="33" spans="1:20" s="196" customFormat="1" ht="20.149999999999999" customHeight="1" thickBot="1">
      <c r="A33" s="206"/>
      <c r="B33" s="192">
        <v>1</v>
      </c>
      <c r="C33" s="2069" t="s">
        <v>382</v>
      </c>
      <c r="D33" s="2069"/>
      <c r="E33" s="2069"/>
      <c r="F33" s="192">
        <v>2</v>
      </c>
      <c r="G33" s="2069" t="s">
        <v>383</v>
      </c>
      <c r="H33" s="2070"/>
      <c r="I33" s="2070"/>
      <c r="J33" s="192">
        <v>3</v>
      </c>
      <c r="K33" s="2069" t="s">
        <v>384</v>
      </c>
      <c r="L33" s="2070"/>
      <c r="M33" s="2070"/>
      <c r="N33" s="192">
        <v>4</v>
      </c>
      <c r="O33" s="2069" t="s">
        <v>380</v>
      </c>
      <c r="P33" s="2070"/>
      <c r="Q33" s="213"/>
      <c r="R33" s="2157"/>
      <c r="S33" s="2158"/>
      <c r="T33" s="212"/>
    </row>
    <row r="34" spans="1:20" ht="25" customHeight="1" thickBot="1">
      <c r="A34" s="2110" t="s">
        <v>658</v>
      </c>
      <c r="B34" s="2111"/>
      <c r="C34" s="2111"/>
      <c r="D34" s="2111"/>
      <c r="E34" s="2111"/>
      <c r="F34" s="2111"/>
      <c r="G34" s="2111"/>
      <c r="H34" s="2111"/>
      <c r="I34" s="2111"/>
      <c r="J34" s="2111"/>
      <c r="K34" s="2111"/>
      <c r="L34" s="2111"/>
      <c r="M34" s="2111"/>
      <c r="N34" s="2111"/>
      <c r="O34" s="2111"/>
      <c r="P34" s="2112"/>
      <c r="Q34" s="2136"/>
      <c r="R34" s="2137"/>
      <c r="S34" s="2137"/>
      <c r="T34" s="2138"/>
    </row>
    <row r="35" spans="1:20" s="198" customFormat="1" ht="20.149999999999999" customHeight="1">
      <c r="A35" s="2113"/>
      <c r="B35" s="192">
        <v>1</v>
      </c>
      <c r="C35" s="2069" t="s">
        <v>281</v>
      </c>
      <c r="D35" s="2070"/>
      <c r="E35" s="2070"/>
      <c r="F35" s="192">
        <v>2</v>
      </c>
      <c r="G35" s="2069" t="s">
        <v>282</v>
      </c>
      <c r="H35" s="2070"/>
      <c r="I35" s="2070"/>
      <c r="J35" s="192">
        <v>3</v>
      </c>
      <c r="K35" s="2069" t="s">
        <v>283</v>
      </c>
      <c r="L35" s="2069"/>
      <c r="M35" s="2069"/>
      <c r="N35" s="192">
        <v>4</v>
      </c>
      <c r="O35" s="2069" t="s">
        <v>284</v>
      </c>
      <c r="P35" s="2070"/>
      <c r="Q35" s="1075">
        <v>5</v>
      </c>
      <c r="R35" s="2077" t="s">
        <v>285</v>
      </c>
      <c r="S35" s="2078"/>
      <c r="T35" s="1082"/>
    </row>
    <row r="36" spans="1:20" s="198" customFormat="1" ht="20.149999999999999" customHeight="1" thickBot="1">
      <c r="A36" s="2114"/>
      <c r="B36" s="1083">
        <v>6</v>
      </c>
      <c r="C36" s="2071" t="s">
        <v>286</v>
      </c>
      <c r="D36" s="2072"/>
      <c r="E36" s="2072"/>
      <c r="F36" s="1084"/>
      <c r="G36" s="2073"/>
      <c r="H36" s="2074"/>
      <c r="I36" s="2074"/>
      <c r="J36" s="1085"/>
      <c r="K36" s="2073"/>
      <c r="L36" s="2073"/>
      <c r="M36" s="2073"/>
      <c r="N36" s="1085"/>
      <c r="O36" s="2127"/>
      <c r="P36" s="2128"/>
      <c r="Q36" s="1085"/>
      <c r="R36" s="2127"/>
      <c r="S36" s="2129"/>
      <c r="T36" s="1082"/>
    </row>
    <row r="37" spans="1:20" ht="27.75" customHeight="1">
      <c r="A37" s="189"/>
      <c r="B37" s="159"/>
      <c r="C37" s="83"/>
      <c r="D37" s="83"/>
      <c r="E37" s="83"/>
      <c r="F37" s="159"/>
      <c r="G37" s="83"/>
      <c r="H37" s="83"/>
      <c r="I37" s="83"/>
      <c r="J37" s="159"/>
      <c r="K37" s="83"/>
      <c r="L37" s="83"/>
      <c r="M37" s="83"/>
      <c r="N37" s="159"/>
      <c r="O37" s="2067"/>
      <c r="P37" s="2067"/>
      <c r="Q37" s="2067"/>
      <c r="R37" s="2067"/>
    </row>
    <row r="38" spans="1:20" ht="27.75" customHeight="1">
      <c r="A38" s="189"/>
      <c r="B38" s="159"/>
      <c r="C38" s="82"/>
      <c r="D38" s="82"/>
      <c r="E38" s="82"/>
      <c r="F38" s="159"/>
      <c r="G38" s="83"/>
      <c r="H38" s="83"/>
      <c r="I38" s="83"/>
      <c r="J38" s="159"/>
      <c r="K38" s="83"/>
      <c r="L38" s="83"/>
      <c r="M38" s="83"/>
      <c r="N38" s="159"/>
      <c r="O38" s="85"/>
      <c r="P38" s="85"/>
      <c r="Q38" s="159"/>
      <c r="R38" s="86"/>
    </row>
    <row r="39" spans="1:20" ht="15.65" customHeight="1">
      <c r="A39" s="189"/>
      <c r="B39" s="2068"/>
      <c r="C39" s="2068"/>
      <c r="D39" s="2068"/>
      <c r="E39" s="2068"/>
      <c r="F39" s="2068"/>
      <c r="G39" s="2068"/>
      <c r="H39" s="2068"/>
      <c r="I39" s="2068"/>
      <c r="J39" s="2068"/>
      <c r="K39" s="2068"/>
      <c r="L39" s="2068"/>
      <c r="M39" s="2068"/>
      <c r="N39" s="2068"/>
      <c r="O39" s="2068"/>
      <c r="P39" s="2068"/>
      <c r="Q39" s="2068"/>
      <c r="R39" s="2068"/>
    </row>
    <row r="40" spans="1:20" s="88" customFormat="1" ht="27.75" customHeight="1">
      <c r="A40" s="190"/>
      <c r="B40" s="159"/>
      <c r="C40" s="83"/>
      <c r="D40" s="83"/>
      <c r="E40" s="83"/>
      <c r="F40" s="159"/>
      <c r="G40" s="83"/>
      <c r="H40" s="83"/>
      <c r="I40" s="83"/>
      <c r="J40" s="159"/>
      <c r="K40" s="83"/>
      <c r="L40" s="83"/>
      <c r="M40" s="83"/>
      <c r="N40" s="159"/>
      <c r="O40" s="83"/>
      <c r="P40" s="83"/>
      <c r="Q40" s="159"/>
      <c r="R40" s="83"/>
    </row>
    <row r="41" spans="1:20" s="88" customFormat="1" ht="27.75" customHeight="1">
      <c r="A41" s="190"/>
      <c r="B41" s="159"/>
      <c r="C41" s="83"/>
      <c r="D41" s="83"/>
      <c r="E41" s="83"/>
      <c r="F41" s="159"/>
      <c r="G41" s="83"/>
      <c r="H41" s="83"/>
      <c r="I41" s="83"/>
      <c r="J41" s="159"/>
      <c r="K41" s="83"/>
      <c r="L41" s="83"/>
      <c r="M41" s="83"/>
      <c r="N41" s="159"/>
      <c r="O41" s="2067"/>
      <c r="P41" s="2067"/>
      <c r="Q41" s="2067"/>
      <c r="R41" s="2067"/>
    </row>
    <row r="42" spans="1:20" ht="28.5" customHeight="1">
      <c r="A42" s="190"/>
      <c r="B42" s="159"/>
      <c r="C42" s="83"/>
      <c r="D42" s="83"/>
      <c r="E42" s="83"/>
      <c r="F42" s="159"/>
      <c r="G42" s="83"/>
      <c r="H42" s="83"/>
      <c r="I42" s="83"/>
      <c r="J42" s="159"/>
      <c r="K42" s="83"/>
      <c r="L42" s="83"/>
      <c r="M42" s="83"/>
      <c r="N42" s="159"/>
      <c r="O42" s="93"/>
      <c r="P42" s="93"/>
      <c r="Q42" s="159"/>
      <c r="R42" s="83"/>
    </row>
    <row r="43" spans="1:20">
      <c r="A43" s="189"/>
      <c r="B43" s="161"/>
      <c r="C43" s="83"/>
      <c r="D43" s="83"/>
      <c r="E43" s="83"/>
      <c r="F43" s="159"/>
      <c r="G43" s="94"/>
      <c r="H43" s="94"/>
      <c r="I43" s="94"/>
      <c r="J43" s="159"/>
      <c r="K43" s="83"/>
      <c r="L43" s="83"/>
      <c r="M43" s="83"/>
      <c r="N43" s="74"/>
      <c r="O43" s="73"/>
      <c r="P43" s="73"/>
      <c r="Q43" s="74"/>
      <c r="R43" s="95"/>
    </row>
    <row r="44" spans="1:20">
      <c r="A44" s="190"/>
      <c r="B44" s="159"/>
      <c r="C44" s="83"/>
      <c r="D44" s="83"/>
      <c r="E44" s="83"/>
      <c r="F44" s="159"/>
      <c r="G44" s="163"/>
      <c r="H44" s="163"/>
      <c r="I44" s="163"/>
      <c r="J44" s="159"/>
      <c r="K44" s="163"/>
      <c r="L44" s="163"/>
      <c r="M44" s="163"/>
      <c r="N44" s="159"/>
      <c r="O44" s="163"/>
      <c r="P44" s="163"/>
      <c r="Q44" s="159"/>
      <c r="R44" s="163"/>
    </row>
    <row r="45" spans="1:20">
      <c r="A45" s="189"/>
      <c r="B45" s="159"/>
      <c r="C45" s="163"/>
      <c r="D45" s="163"/>
      <c r="E45" s="163"/>
      <c r="F45" s="82"/>
      <c r="G45" s="160"/>
      <c r="H45" s="160"/>
      <c r="I45" s="160"/>
      <c r="J45" s="159"/>
      <c r="K45" s="163"/>
      <c r="L45" s="163"/>
      <c r="M45" s="163"/>
      <c r="N45" s="82"/>
      <c r="O45" s="83"/>
      <c r="P45" s="83"/>
      <c r="Q45" s="73"/>
      <c r="R45" s="80"/>
    </row>
    <row r="46" spans="1:20">
      <c r="A46" s="189"/>
      <c r="B46" s="159"/>
      <c r="C46" s="86"/>
      <c r="D46" s="86"/>
      <c r="E46" s="86"/>
      <c r="F46" s="73"/>
      <c r="G46" s="82"/>
      <c r="H46" s="82"/>
      <c r="I46" s="82"/>
      <c r="J46" s="159"/>
      <c r="K46" s="73"/>
      <c r="L46" s="73"/>
      <c r="M46" s="73"/>
      <c r="N46" s="74"/>
      <c r="O46" s="73"/>
      <c r="P46" s="73"/>
      <c r="Q46" s="74"/>
      <c r="R46" s="95"/>
    </row>
    <row r="47" spans="1:20">
      <c r="A47" s="189"/>
      <c r="B47" s="72"/>
      <c r="C47" s="90"/>
      <c r="D47" s="90"/>
      <c r="E47" s="90"/>
      <c r="F47" s="72"/>
      <c r="G47" s="90"/>
      <c r="H47" s="90"/>
      <c r="I47" s="90"/>
      <c r="J47" s="72"/>
      <c r="K47" s="90"/>
      <c r="L47" s="90"/>
      <c r="M47" s="90"/>
      <c r="N47" s="72"/>
      <c r="O47" s="90"/>
      <c r="P47" s="90"/>
      <c r="Q47" s="72"/>
      <c r="R47" s="90"/>
    </row>
    <row r="48" spans="1:20">
      <c r="B48" s="2068"/>
      <c r="C48" s="2068"/>
      <c r="D48" s="2068"/>
      <c r="E48" s="2068"/>
      <c r="F48" s="2068"/>
      <c r="G48" s="2068"/>
      <c r="H48" s="2068"/>
      <c r="I48" s="2068"/>
      <c r="J48" s="2068"/>
      <c r="K48" s="2068"/>
      <c r="L48" s="2068"/>
      <c r="M48" s="2068"/>
      <c r="N48" s="2068"/>
      <c r="O48" s="2068"/>
      <c r="P48" s="2068"/>
      <c r="Q48" s="2068"/>
      <c r="R48" s="2068"/>
    </row>
    <row r="49" spans="2:18">
      <c r="B49" s="72"/>
      <c r="C49" s="2066"/>
      <c r="D49" s="2066"/>
      <c r="E49" s="2066"/>
      <c r="F49" s="2066"/>
      <c r="G49" s="2066"/>
      <c r="H49" s="2066"/>
      <c r="I49" s="2066"/>
      <c r="J49" s="2066"/>
      <c r="K49" s="2066"/>
      <c r="L49" s="162"/>
      <c r="M49" s="162"/>
      <c r="N49" s="74"/>
      <c r="O49" s="73"/>
      <c r="P49" s="73"/>
      <c r="Q49" s="74"/>
      <c r="R49" s="73"/>
    </row>
  </sheetData>
  <sheetProtection algorithmName="SHA-512" hashValue="ozD9+nN05OlNBE40c5Kw0WNxUMdFBbh4N62odYFHO6Gd1OpDiq74adqdAHQrSVbif70ihK8rb1DlkO1KpZ7DiA==" saltValue="rBnScrQI2jDQFQ2HVq5VMg==" spinCount="100000" sheet="1" formatCells="0" selectLockedCells="1"/>
  <mergeCells count="130">
    <mergeCell ref="A1:T1"/>
    <mergeCell ref="T23:T27"/>
    <mergeCell ref="R33:S33"/>
    <mergeCell ref="Q4:T4"/>
    <mergeCell ref="Q7:T7"/>
    <mergeCell ref="Q10:T10"/>
    <mergeCell ref="Q13:T13"/>
    <mergeCell ref="Q22:T22"/>
    <mergeCell ref="Q28:T28"/>
    <mergeCell ref="T5:T6"/>
    <mergeCell ref="T8:T9"/>
    <mergeCell ref="T11:T12"/>
    <mergeCell ref="T14:T21"/>
    <mergeCell ref="A5:A6"/>
    <mergeCell ref="A8:A9"/>
    <mergeCell ref="A11:A12"/>
    <mergeCell ref="A14:A21"/>
    <mergeCell ref="A27:S27"/>
    <mergeCell ref="G26:M26"/>
    <mergeCell ref="P26:S26"/>
    <mergeCell ref="P6:S6"/>
    <mergeCell ref="A13:P13"/>
    <mergeCell ref="A22:P22"/>
    <mergeCell ref="C8:E8"/>
    <mergeCell ref="O8:P8"/>
    <mergeCell ref="G9:I9"/>
    <mergeCell ref="K12:M12"/>
    <mergeCell ref="O12:P12"/>
    <mergeCell ref="R12:S12"/>
    <mergeCell ref="K9:M9"/>
    <mergeCell ref="O9:P9"/>
    <mergeCell ref="R9:S9"/>
    <mergeCell ref="C11:E11"/>
    <mergeCell ref="C12:E12"/>
    <mergeCell ref="A32:P32"/>
    <mergeCell ref="A34:P34"/>
    <mergeCell ref="A35:A36"/>
    <mergeCell ref="A28:A31"/>
    <mergeCell ref="A23:A26"/>
    <mergeCell ref="B16:S16"/>
    <mergeCell ref="Q29:T29"/>
    <mergeCell ref="Q30:T30"/>
    <mergeCell ref="A4:P4"/>
    <mergeCell ref="A7:P7"/>
    <mergeCell ref="A10:P10"/>
    <mergeCell ref="O36:P36"/>
    <mergeCell ref="R36:S36"/>
    <mergeCell ref="R35:S35"/>
    <mergeCell ref="O35:P35"/>
    <mergeCell ref="K35:M35"/>
    <mergeCell ref="G35:I35"/>
    <mergeCell ref="Q31:T31"/>
    <mergeCell ref="Q32:T32"/>
    <mergeCell ref="Q34:T34"/>
    <mergeCell ref="H28:P28"/>
    <mergeCell ref="H29:P29"/>
    <mergeCell ref="H30:P30"/>
    <mergeCell ref="H31:P31"/>
    <mergeCell ref="A2:S2"/>
    <mergeCell ref="C33:E33"/>
    <mergeCell ref="G33:I33"/>
    <mergeCell ref="K33:M33"/>
    <mergeCell ref="O33:P33"/>
    <mergeCell ref="C31:G31"/>
    <mergeCell ref="C29:G29"/>
    <mergeCell ref="C30:G30"/>
    <mergeCell ref="C28:G28"/>
    <mergeCell ref="F17:S17"/>
    <mergeCell ref="F18:S18"/>
    <mergeCell ref="F19:S19"/>
    <mergeCell ref="F20:S20"/>
    <mergeCell ref="F21:S21"/>
    <mergeCell ref="B17:B21"/>
    <mergeCell ref="C17:E17"/>
    <mergeCell ref="C18:E18"/>
    <mergeCell ref="C19:E19"/>
    <mergeCell ref="C20:E20"/>
    <mergeCell ref="C21:E21"/>
    <mergeCell ref="G15:I15"/>
    <mergeCell ref="K15:M15"/>
    <mergeCell ref="O15:P15"/>
    <mergeCell ref="R15:S15"/>
    <mergeCell ref="C26:E26"/>
    <mergeCell ref="R11:S11"/>
    <mergeCell ref="R8:S8"/>
    <mergeCell ref="O23:P23"/>
    <mergeCell ref="O24:P24"/>
    <mergeCell ref="O25:P25"/>
    <mergeCell ref="K25:M25"/>
    <mergeCell ref="K24:M24"/>
    <mergeCell ref="K23:M23"/>
    <mergeCell ref="K14:M14"/>
    <mergeCell ref="O14:P14"/>
    <mergeCell ref="G12:I12"/>
    <mergeCell ref="G11:I11"/>
    <mergeCell ref="K11:M11"/>
    <mergeCell ref="O11:P11"/>
    <mergeCell ref="G25:I25"/>
    <mergeCell ref="G24:I24"/>
    <mergeCell ref="G23:I23"/>
    <mergeCell ref="C23:E23"/>
    <mergeCell ref="C24:E24"/>
    <mergeCell ref="C25:E25"/>
    <mergeCell ref="C9:E9"/>
    <mergeCell ref="G8:I8"/>
    <mergeCell ref="K8:M8"/>
    <mergeCell ref="O5:P5"/>
    <mergeCell ref="R5:S5"/>
    <mergeCell ref="C49:K49"/>
    <mergeCell ref="C5:E5"/>
    <mergeCell ref="C6:E6"/>
    <mergeCell ref="G5:I5"/>
    <mergeCell ref="G6:I6"/>
    <mergeCell ref="K5:M5"/>
    <mergeCell ref="K6:M6"/>
    <mergeCell ref="O37:R37"/>
    <mergeCell ref="B39:R39"/>
    <mergeCell ref="O41:R41"/>
    <mergeCell ref="B48:R48"/>
    <mergeCell ref="C35:E35"/>
    <mergeCell ref="C36:E36"/>
    <mergeCell ref="G36:I36"/>
    <mergeCell ref="K36:M36"/>
    <mergeCell ref="R25:S25"/>
    <mergeCell ref="R24:S24"/>
    <mergeCell ref="R23:S23"/>
    <mergeCell ref="R14:S14"/>
    <mergeCell ref="C14:E14"/>
    <mergeCell ref="G14:I14"/>
    <mergeCell ref="C15:E15"/>
  </mergeCells>
  <phoneticPr fontId="1"/>
  <dataValidations count="6">
    <dataValidation type="list" allowBlank="1" showInputMessage="1" showErrorMessage="1" sqref="Q4">
      <formula1>$X$4:$X$12</formula1>
    </dataValidation>
    <dataValidation type="list" allowBlank="1" showInputMessage="1" showErrorMessage="1" sqref="Q7:S7 Q13:S13 Q34:S34">
      <formula1>$X$4:$X$9</formula1>
    </dataValidation>
    <dataValidation type="list" allowBlank="1" showInputMessage="1" showErrorMessage="1" sqref="Q10:S10">
      <formula1>$X$4:$X$10</formula1>
    </dataValidation>
    <dataValidation type="list" allowBlank="1" showInputMessage="1" showErrorMessage="1" sqref="Q22:S22">
      <formula1>$X$4:$X$21</formula1>
    </dataValidation>
    <dataValidation type="list" allowBlank="1" showInputMessage="1" showErrorMessage="1" sqref="Q28:S31">
      <formula1>$X$4:$X$8</formula1>
    </dataValidation>
    <dataValidation type="list" allowBlank="1" showInputMessage="1" showErrorMessage="1" sqref="Q32:S32">
      <formula1>$X$4:$X$7</formula1>
    </dataValidation>
  </dataValidations>
  <printOptions horizontalCentered="1"/>
  <pageMargins left="0.59055118110236227" right="0.59055118110236227" top="0.39370078740157483" bottom="0.78740157480314965" header="0.19685039370078741" footer="0.19685039370078741"/>
  <pageSetup paperSize="9" scale="88" orientation="portrait" r:id="rId1"/>
  <headerFooter alignWithMargins="0">
    <oddFooter>&amp;C&amp;"+,太字"&amp;A</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Y44"/>
  <sheetViews>
    <sheetView showGridLines="0" view="pageBreakPreview" zoomScale="80" zoomScaleNormal="100" zoomScaleSheetLayoutView="80" workbookViewId="0">
      <selection activeCell="S1" sqref="S1:U1"/>
    </sheetView>
  </sheetViews>
  <sheetFormatPr defaultColWidth="23.08984375" defaultRowHeight="15.5" outlineLevelCol="1"/>
  <cols>
    <col min="1" max="1" width="2.08984375" style="78" customWidth="1"/>
    <col min="2" max="2" width="3.26953125" style="75" customWidth="1"/>
    <col min="3" max="3" width="5.6328125" style="217" customWidth="1"/>
    <col min="4" max="4" width="5.6328125" style="91" customWidth="1"/>
    <col min="5" max="5" width="3.26953125" style="92" customWidth="1"/>
    <col min="6" max="8" width="5.6328125" style="91" customWidth="1"/>
    <col min="9" max="9" width="3.26953125" style="92" customWidth="1"/>
    <col min="10" max="12" width="5.6328125" style="91" customWidth="1"/>
    <col min="13" max="13" width="3.26953125" style="92" customWidth="1"/>
    <col min="14" max="16" width="5.6328125" style="91" customWidth="1"/>
    <col min="17" max="17" width="3.26953125" style="92" customWidth="1"/>
    <col min="18" max="19" width="4.6328125" style="92" customWidth="1"/>
    <col min="20" max="20" width="4.6328125" style="91" customWidth="1"/>
    <col min="21" max="21" width="4.6328125" style="75" customWidth="1"/>
    <col min="22" max="23" width="5.6328125" style="75" customWidth="1"/>
    <col min="24" max="24" width="5.6328125" style="75" hidden="1" customWidth="1" outlineLevel="1"/>
    <col min="25" max="25" width="5.6328125" style="75" customWidth="1" collapsed="1"/>
    <col min="26" max="16384" width="23.08984375" style="75"/>
  </cols>
  <sheetData>
    <row r="1" spans="1:24" ht="30" customHeight="1" thickBot="1">
      <c r="A1" s="2227" t="s">
        <v>662</v>
      </c>
      <c r="B1" s="2228"/>
      <c r="C1" s="2228"/>
      <c r="D1" s="2228"/>
      <c r="E1" s="2228"/>
      <c r="F1" s="2228"/>
      <c r="G1" s="2228"/>
      <c r="H1" s="2228"/>
      <c r="I1" s="2228"/>
      <c r="J1" s="2228"/>
      <c r="K1" s="2228"/>
      <c r="L1" s="2228"/>
      <c r="M1" s="2228"/>
      <c r="N1" s="2228"/>
      <c r="O1" s="2228"/>
      <c r="P1" s="2228"/>
      <c r="Q1" s="2228"/>
      <c r="R1" s="2228"/>
      <c r="S1" s="2218"/>
      <c r="T1" s="2219"/>
      <c r="U1" s="2220"/>
    </row>
    <row r="2" spans="1:24" s="199" customFormat="1" ht="30" customHeight="1">
      <c r="A2" s="2217"/>
      <c r="B2" s="1086">
        <v>1</v>
      </c>
      <c r="C2" s="2082" t="s">
        <v>320</v>
      </c>
      <c r="D2" s="2082"/>
      <c r="E2" s="1086">
        <v>2</v>
      </c>
      <c r="F2" s="2082" t="s">
        <v>287</v>
      </c>
      <c r="G2" s="2082"/>
      <c r="H2" s="2082"/>
      <c r="I2" s="1086">
        <v>3</v>
      </c>
      <c r="J2" s="2082" t="s">
        <v>288</v>
      </c>
      <c r="K2" s="2082"/>
      <c r="L2" s="2082"/>
      <c r="M2" s="1086">
        <v>4</v>
      </c>
      <c r="N2" s="2082" t="s">
        <v>289</v>
      </c>
      <c r="O2" s="2082"/>
      <c r="P2" s="2082"/>
      <c r="Q2" s="1086">
        <v>5</v>
      </c>
      <c r="R2" s="2082" t="s">
        <v>290</v>
      </c>
      <c r="S2" s="2082"/>
      <c r="T2" s="2188"/>
      <c r="U2" s="1087"/>
      <c r="X2" s="195">
        <v>1</v>
      </c>
    </row>
    <row r="3" spans="1:24" s="199" customFormat="1" ht="30" customHeight="1">
      <c r="A3" s="2200"/>
      <c r="B3" s="1088">
        <v>6</v>
      </c>
      <c r="C3" s="2087" t="s">
        <v>291</v>
      </c>
      <c r="D3" s="2183"/>
      <c r="E3" s="1073">
        <v>7</v>
      </c>
      <c r="F3" s="2087" t="s">
        <v>372</v>
      </c>
      <c r="G3" s="2087"/>
      <c r="H3" s="2087"/>
      <c r="I3" s="1088">
        <v>8</v>
      </c>
      <c r="J3" s="2087" t="s">
        <v>292</v>
      </c>
      <c r="K3" s="2087"/>
      <c r="L3" s="2087"/>
      <c r="M3" s="1073">
        <v>9</v>
      </c>
      <c r="N3" s="2087" t="s">
        <v>293</v>
      </c>
      <c r="O3" s="2087"/>
      <c r="P3" s="2087"/>
      <c r="Q3" s="1089"/>
      <c r="R3" s="2233"/>
      <c r="S3" s="2234"/>
      <c r="T3" s="2234"/>
      <c r="U3" s="1090"/>
      <c r="X3" s="195">
        <v>2</v>
      </c>
    </row>
    <row r="4" spans="1:24" ht="30" customHeight="1" thickBot="1">
      <c r="A4" s="1091"/>
      <c r="B4" s="1092"/>
      <c r="C4" s="1093"/>
      <c r="D4" s="1093"/>
      <c r="E4" s="1094"/>
      <c r="F4" s="1095"/>
      <c r="G4" s="1095"/>
      <c r="H4" s="1095"/>
      <c r="I4" s="1092"/>
      <c r="J4" s="1096"/>
      <c r="K4" s="1096"/>
      <c r="L4" s="1096"/>
      <c r="M4" s="1097"/>
      <c r="N4" s="1096"/>
      <c r="O4" s="1096"/>
      <c r="P4" s="1096"/>
      <c r="Q4" s="1097"/>
      <c r="R4" s="1097"/>
      <c r="S4" s="1097"/>
      <c r="T4" s="1098"/>
      <c r="U4" s="1099"/>
      <c r="X4" s="195">
        <v>3</v>
      </c>
    </row>
    <row r="5" spans="1:24" s="218" customFormat="1" ht="30" customHeight="1" thickBot="1">
      <c r="A5" s="2208" t="s">
        <v>660</v>
      </c>
      <c r="B5" s="2229"/>
      <c r="C5" s="2229"/>
      <c r="D5" s="2229"/>
      <c r="E5" s="2229"/>
      <c r="F5" s="2229"/>
      <c r="G5" s="2229"/>
      <c r="H5" s="2229"/>
      <c r="I5" s="2229"/>
      <c r="J5" s="2229"/>
      <c r="K5" s="2229"/>
      <c r="L5" s="2229"/>
      <c r="M5" s="2229"/>
      <c r="N5" s="2229"/>
      <c r="O5" s="2229"/>
      <c r="P5" s="2229"/>
      <c r="Q5" s="2229"/>
      <c r="R5" s="2229"/>
      <c r="S5" s="2221"/>
      <c r="T5" s="2222"/>
      <c r="U5" s="2223"/>
      <c r="X5" s="195">
        <v>4</v>
      </c>
    </row>
    <row r="6" spans="1:24" s="199" customFormat="1" ht="30" customHeight="1">
      <c r="A6" s="2232"/>
      <c r="B6" s="1088">
        <v>1</v>
      </c>
      <c r="C6" s="2184">
        <v>0</v>
      </c>
      <c r="D6" s="2183"/>
      <c r="E6" s="1088">
        <v>2</v>
      </c>
      <c r="F6" s="2087" t="s">
        <v>294</v>
      </c>
      <c r="G6" s="2087"/>
      <c r="H6" s="2087"/>
      <c r="I6" s="1088">
        <v>3</v>
      </c>
      <c r="J6" s="2087" t="s">
        <v>295</v>
      </c>
      <c r="K6" s="2087"/>
      <c r="L6" s="2087"/>
      <c r="M6" s="1088">
        <v>4</v>
      </c>
      <c r="N6" s="2087" t="s">
        <v>296</v>
      </c>
      <c r="O6" s="2087"/>
      <c r="P6" s="2087"/>
      <c r="Q6" s="1088">
        <v>5</v>
      </c>
      <c r="R6" s="2087" t="s">
        <v>297</v>
      </c>
      <c r="S6" s="2082"/>
      <c r="T6" s="2188"/>
      <c r="U6" s="1087"/>
      <c r="X6" s="195">
        <v>5</v>
      </c>
    </row>
    <row r="7" spans="1:24" s="199" customFormat="1" ht="30" customHeight="1">
      <c r="A7" s="2200"/>
      <c r="B7" s="1088">
        <v>6</v>
      </c>
      <c r="C7" s="2087" t="s">
        <v>298</v>
      </c>
      <c r="D7" s="2183"/>
      <c r="E7" s="1100"/>
      <c r="F7" s="2214"/>
      <c r="G7" s="2215"/>
      <c r="H7" s="2216"/>
      <c r="I7" s="1100"/>
      <c r="J7" s="2214"/>
      <c r="K7" s="2215"/>
      <c r="L7" s="2216"/>
      <c r="M7" s="1100"/>
      <c r="N7" s="2214"/>
      <c r="O7" s="2215"/>
      <c r="P7" s="2216"/>
      <c r="Q7" s="1100"/>
      <c r="R7" s="2214"/>
      <c r="S7" s="2215"/>
      <c r="T7" s="2215"/>
      <c r="U7" s="1090"/>
      <c r="X7" s="195">
        <v>6</v>
      </c>
    </row>
    <row r="8" spans="1:24" s="199" customFormat="1" ht="30" customHeight="1" thickBot="1">
      <c r="A8" s="1101"/>
      <c r="B8" s="2207"/>
      <c r="C8" s="2207"/>
      <c r="D8" s="2207"/>
      <c r="E8" s="2207"/>
      <c r="F8" s="2207"/>
      <c r="G8" s="2207"/>
      <c r="H8" s="2207"/>
      <c r="I8" s="2207"/>
      <c r="J8" s="2207"/>
      <c r="K8" s="2207"/>
      <c r="L8" s="2207"/>
      <c r="M8" s="2207"/>
      <c r="N8" s="2207"/>
      <c r="O8" s="2207"/>
      <c r="P8" s="2207"/>
      <c r="Q8" s="2207"/>
      <c r="R8" s="2207"/>
      <c r="S8" s="2207"/>
      <c r="T8" s="2207"/>
      <c r="U8" s="1102"/>
      <c r="X8" s="195">
        <v>7</v>
      </c>
    </row>
    <row r="9" spans="1:24" ht="30" customHeight="1" thickBot="1">
      <c r="A9" s="2195" t="s">
        <v>659</v>
      </c>
      <c r="B9" s="2196"/>
      <c r="C9" s="2196"/>
      <c r="D9" s="2196"/>
      <c r="E9" s="2196"/>
      <c r="F9" s="2196"/>
      <c r="G9" s="2196"/>
      <c r="H9" s="2196"/>
      <c r="I9" s="2196"/>
      <c r="J9" s="2196"/>
      <c r="K9" s="2196"/>
      <c r="L9" s="2196"/>
      <c r="M9" s="2196"/>
      <c r="N9" s="2196"/>
      <c r="O9" s="2196"/>
      <c r="P9" s="2196"/>
      <c r="Q9" s="2196"/>
      <c r="R9" s="2196"/>
      <c r="S9" s="2221"/>
      <c r="T9" s="2222"/>
      <c r="U9" s="2223"/>
      <c r="X9" s="195">
        <v>8</v>
      </c>
    </row>
    <row r="10" spans="1:24" s="199" customFormat="1" ht="30" customHeight="1">
      <c r="A10" s="2210"/>
      <c r="B10" s="1086">
        <v>1</v>
      </c>
      <c r="C10" s="2082" t="s">
        <v>299</v>
      </c>
      <c r="D10" s="2185"/>
      <c r="E10" s="1086">
        <v>2</v>
      </c>
      <c r="F10" s="2082" t="s">
        <v>300</v>
      </c>
      <c r="G10" s="2082"/>
      <c r="H10" s="2082"/>
      <c r="I10" s="1086">
        <v>3</v>
      </c>
      <c r="J10" s="2082" t="s">
        <v>301</v>
      </c>
      <c r="K10" s="2082"/>
      <c r="L10" s="2082"/>
      <c r="M10" s="1086">
        <v>4</v>
      </c>
      <c r="N10" s="2082" t="s">
        <v>302</v>
      </c>
      <c r="O10" s="2082"/>
      <c r="P10" s="2082"/>
      <c r="Q10" s="1086">
        <v>5</v>
      </c>
      <c r="R10" s="2082" t="s">
        <v>303</v>
      </c>
      <c r="S10" s="2082"/>
      <c r="T10" s="2188"/>
      <c r="U10" s="1087"/>
      <c r="X10" s="195">
        <v>9</v>
      </c>
    </row>
    <row r="11" spans="1:24" s="199" customFormat="1" ht="30" customHeight="1">
      <c r="A11" s="2200"/>
      <c r="B11" s="1088">
        <v>6</v>
      </c>
      <c r="C11" s="2087" t="s">
        <v>304</v>
      </c>
      <c r="D11" s="2183"/>
      <c r="E11" s="1100"/>
      <c r="F11" s="2214"/>
      <c r="G11" s="2215"/>
      <c r="H11" s="2216"/>
      <c r="I11" s="1100"/>
      <c r="J11" s="2214"/>
      <c r="K11" s="2215"/>
      <c r="L11" s="2216"/>
      <c r="M11" s="1100"/>
      <c r="N11" s="2214"/>
      <c r="O11" s="2215"/>
      <c r="P11" s="2216"/>
      <c r="Q11" s="1100"/>
      <c r="R11" s="2214"/>
      <c r="S11" s="2215"/>
      <c r="T11" s="2215"/>
      <c r="U11" s="1090"/>
      <c r="X11" s="195">
        <v>10</v>
      </c>
    </row>
    <row r="12" spans="1:24" ht="30" customHeight="1" thickBot="1">
      <c r="A12" s="1103"/>
      <c r="B12" s="1104"/>
      <c r="C12" s="1105"/>
      <c r="D12" s="1105"/>
      <c r="E12" s="1104"/>
      <c r="F12" s="1104"/>
      <c r="G12" s="1104"/>
      <c r="H12" s="1104"/>
      <c r="I12" s="1104"/>
      <c r="J12" s="1106"/>
      <c r="K12" s="1106"/>
      <c r="L12" s="1106"/>
      <c r="M12" s="1104"/>
      <c r="N12" s="1104"/>
      <c r="O12" s="1104"/>
      <c r="P12" s="1104"/>
      <c r="Q12" s="1104"/>
      <c r="R12" s="1104"/>
      <c r="S12" s="1104"/>
      <c r="T12" s="1104"/>
      <c r="U12" s="1099"/>
    </row>
    <row r="13" spans="1:24" ht="30" customHeight="1" thickBot="1">
      <c r="A13" s="2230" t="s">
        <v>661</v>
      </c>
      <c r="B13" s="2231"/>
      <c r="C13" s="2231"/>
      <c r="D13" s="2231"/>
      <c r="E13" s="2231"/>
      <c r="F13" s="2231"/>
      <c r="G13" s="2231"/>
      <c r="H13" s="2231"/>
      <c r="I13" s="2231"/>
      <c r="J13" s="2231"/>
      <c r="K13" s="2231"/>
      <c r="L13" s="2231"/>
      <c r="M13" s="2231"/>
      <c r="N13" s="2231"/>
      <c r="O13" s="2231"/>
      <c r="P13" s="2231"/>
      <c r="Q13" s="2231"/>
      <c r="R13" s="2231"/>
      <c r="S13" s="2224"/>
      <c r="T13" s="2225"/>
      <c r="U13" s="2226"/>
    </row>
    <row r="14" spans="1:24" s="199" customFormat="1" ht="30" customHeight="1">
      <c r="A14" s="2197"/>
      <c r="B14" s="1074">
        <v>1</v>
      </c>
      <c r="C14" s="2186">
        <v>0</v>
      </c>
      <c r="D14" s="2185"/>
      <c r="E14" s="1074">
        <v>2</v>
      </c>
      <c r="F14" s="2082" t="s">
        <v>294</v>
      </c>
      <c r="G14" s="2082"/>
      <c r="H14" s="2082"/>
      <c r="I14" s="1074">
        <v>3</v>
      </c>
      <c r="J14" s="2082" t="s">
        <v>295</v>
      </c>
      <c r="K14" s="2082"/>
      <c r="L14" s="2082"/>
      <c r="M14" s="1074">
        <v>4</v>
      </c>
      <c r="N14" s="2082" t="s">
        <v>296</v>
      </c>
      <c r="O14" s="2082"/>
      <c r="P14" s="2082"/>
      <c r="Q14" s="1074">
        <v>5</v>
      </c>
      <c r="R14" s="2082" t="s">
        <v>297</v>
      </c>
      <c r="S14" s="2082"/>
      <c r="T14" s="2188"/>
      <c r="U14" s="1087"/>
    </row>
    <row r="15" spans="1:24" s="199" customFormat="1" ht="30" customHeight="1">
      <c r="A15" s="2200"/>
      <c r="B15" s="1088">
        <v>6</v>
      </c>
      <c r="C15" s="2087" t="s">
        <v>298</v>
      </c>
      <c r="D15" s="2183"/>
      <c r="E15" s="1100"/>
      <c r="F15" s="2211"/>
      <c r="G15" s="2212"/>
      <c r="H15" s="2213"/>
      <c r="I15" s="1107"/>
      <c r="J15" s="2211"/>
      <c r="K15" s="2212"/>
      <c r="L15" s="2213"/>
      <c r="M15" s="1107"/>
      <c r="N15" s="2211"/>
      <c r="O15" s="2212"/>
      <c r="P15" s="2213"/>
      <c r="Q15" s="1107"/>
      <c r="R15" s="2211"/>
      <c r="S15" s="2212"/>
      <c r="T15" s="2212"/>
      <c r="U15" s="1090"/>
    </row>
    <row r="16" spans="1:24" ht="30" customHeight="1" thickBot="1">
      <c r="A16" s="1091"/>
      <c r="B16" s="1092"/>
      <c r="C16" s="1108"/>
      <c r="D16" s="1108"/>
      <c r="E16" s="1092"/>
      <c r="F16" s="1108"/>
      <c r="G16" s="1108"/>
      <c r="H16" s="1108"/>
      <c r="I16" s="1092"/>
      <c r="J16" s="1108"/>
      <c r="K16" s="1108"/>
      <c r="L16" s="1108"/>
      <c r="M16" s="1092"/>
      <c r="N16" s="1108"/>
      <c r="O16" s="1108"/>
      <c r="P16" s="1108"/>
      <c r="Q16" s="1092"/>
      <c r="R16" s="1092"/>
      <c r="S16" s="1092"/>
      <c r="T16" s="1108"/>
      <c r="U16" s="1099"/>
    </row>
    <row r="17" spans="1:21" ht="30" customHeight="1" thickBot="1">
      <c r="A17" s="2208" t="s">
        <v>665</v>
      </c>
      <c r="B17" s="2209"/>
      <c r="C17" s="2209"/>
      <c r="D17" s="2209"/>
      <c r="E17" s="2209"/>
      <c r="F17" s="2209"/>
      <c r="G17" s="2209"/>
      <c r="H17" s="2209"/>
      <c r="I17" s="2209"/>
      <c r="J17" s="2209"/>
      <c r="K17" s="2209"/>
      <c r="L17" s="2209"/>
      <c r="M17" s="2209"/>
      <c r="N17" s="2209"/>
      <c r="O17" s="2209"/>
      <c r="P17" s="2209"/>
      <c r="Q17" s="2209"/>
      <c r="R17" s="2209"/>
      <c r="S17" s="1124"/>
      <c r="T17" s="1125"/>
      <c r="U17" s="1126"/>
    </row>
    <row r="18" spans="1:21" s="199" customFormat="1" ht="30" customHeight="1">
      <c r="A18" s="2197"/>
      <c r="B18" s="1074">
        <v>1</v>
      </c>
      <c r="C18" s="2082" t="s">
        <v>305</v>
      </c>
      <c r="D18" s="2185"/>
      <c r="E18" s="1074">
        <v>2</v>
      </c>
      <c r="F18" s="2188" t="s">
        <v>367</v>
      </c>
      <c r="G18" s="2205"/>
      <c r="H18" s="2206"/>
      <c r="I18" s="1074">
        <v>3</v>
      </c>
      <c r="J18" s="2188" t="s">
        <v>306</v>
      </c>
      <c r="K18" s="2205"/>
      <c r="L18" s="2206"/>
      <c r="M18" s="1074">
        <v>4</v>
      </c>
      <c r="N18" s="2082" t="s">
        <v>307</v>
      </c>
      <c r="O18" s="2082"/>
      <c r="P18" s="2082"/>
      <c r="Q18" s="1074">
        <v>5</v>
      </c>
      <c r="R18" s="2082" t="s">
        <v>308</v>
      </c>
      <c r="S18" s="2082"/>
      <c r="T18" s="2188"/>
      <c r="U18" s="1087"/>
    </row>
    <row r="19" spans="1:21" s="199" customFormat="1" ht="30" customHeight="1">
      <c r="A19" s="2200"/>
      <c r="B19" s="1073">
        <v>6</v>
      </c>
      <c r="C19" s="2087" t="s">
        <v>664</v>
      </c>
      <c r="D19" s="2183"/>
      <c r="E19" s="1073">
        <v>7</v>
      </c>
      <c r="F19" s="2193" t="s">
        <v>633</v>
      </c>
      <c r="G19" s="2194"/>
      <c r="H19" s="2194"/>
      <c r="I19" s="2191"/>
      <c r="J19" s="2192"/>
      <c r="K19" s="2192"/>
      <c r="L19" s="2192"/>
      <c r="M19" s="2192"/>
      <c r="N19" s="2192"/>
      <c r="O19" s="2192"/>
      <c r="P19" s="2192"/>
      <c r="Q19" s="2192"/>
      <c r="R19" s="2192"/>
      <c r="S19" s="2192"/>
      <c r="T19" s="2192"/>
      <c r="U19" s="1090"/>
    </row>
    <row r="20" spans="1:21" ht="30" customHeight="1" thickBot="1">
      <c r="A20" s="1091"/>
      <c r="B20" s="1092"/>
      <c r="C20" s="1108"/>
      <c r="D20" s="1108"/>
      <c r="E20" s="1092"/>
      <c r="F20" s="1108"/>
      <c r="G20" s="1108"/>
      <c r="H20" s="1108"/>
      <c r="I20" s="1092"/>
      <c r="J20" s="1108"/>
      <c r="K20" s="1108"/>
      <c r="L20" s="1108"/>
      <c r="M20" s="1092"/>
      <c r="N20" s="1108"/>
      <c r="O20" s="1108"/>
      <c r="P20" s="1108"/>
      <c r="Q20" s="1092"/>
      <c r="R20" s="1092"/>
      <c r="S20" s="1092"/>
      <c r="T20" s="1108"/>
      <c r="U20" s="1099"/>
    </row>
    <row r="21" spans="1:21" ht="30" customHeight="1" thickBot="1">
      <c r="A21" s="2208" t="s">
        <v>666</v>
      </c>
      <c r="B21" s="2209"/>
      <c r="C21" s="2209"/>
      <c r="D21" s="2209"/>
      <c r="E21" s="2209"/>
      <c r="F21" s="2209"/>
      <c r="G21" s="2209"/>
      <c r="H21" s="2209"/>
      <c r="I21" s="2209"/>
      <c r="J21" s="2209"/>
      <c r="K21" s="2209"/>
      <c r="L21" s="2209"/>
      <c r="M21" s="2209"/>
      <c r="N21" s="2209"/>
      <c r="O21" s="2209"/>
      <c r="P21" s="2209"/>
      <c r="Q21" s="2209"/>
      <c r="R21" s="2209"/>
      <c r="S21" s="1124"/>
      <c r="T21" s="1125"/>
      <c r="U21" s="1126"/>
    </row>
    <row r="22" spans="1:21" s="199" customFormat="1" ht="30" customHeight="1">
      <c r="A22" s="2197"/>
      <c r="B22" s="1074">
        <v>1</v>
      </c>
      <c r="C22" s="2082" t="s">
        <v>305</v>
      </c>
      <c r="D22" s="2185"/>
      <c r="E22" s="1074">
        <v>2</v>
      </c>
      <c r="F22" s="2082" t="s">
        <v>367</v>
      </c>
      <c r="G22" s="2082"/>
      <c r="H22" s="2082"/>
      <c r="I22" s="1074">
        <v>3</v>
      </c>
      <c r="J22" s="2082" t="s">
        <v>306</v>
      </c>
      <c r="K22" s="2082"/>
      <c r="L22" s="2082"/>
      <c r="M22" s="1074">
        <v>4</v>
      </c>
      <c r="N22" s="2082" t="s">
        <v>307</v>
      </c>
      <c r="O22" s="2082"/>
      <c r="P22" s="2082"/>
      <c r="Q22" s="1074">
        <v>5</v>
      </c>
      <c r="R22" s="2082" t="s">
        <v>309</v>
      </c>
      <c r="S22" s="2082"/>
      <c r="T22" s="2188"/>
      <c r="U22" s="1087"/>
    </row>
    <row r="23" spans="1:21" s="199" customFormat="1" ht="30" customHeight="1">
      <c r="A23" s="2200"/>
      <c r="B23" s="1073">
        <v>6</v>
      </c>
      <c r="C23" s="2087" t="s">
        <v>664</v>
      </c>
      <c r="D23" s="2183"/>
      <c r="E23" s="1073">
        <v>7</v>
      </c>
      <c r="F23" s="2087" t="s">
        <v>310</v>
      </c>
      <c r="G23" s="2087"/>
      <c r="H23" s="2087"/>
      <c r="I23" s="1073">
        <v>8</v>
      </c>
      <c r="J23" s="2193" t="s">
        <v>316</v>
      </c>
      <c r="K23" s="2194"/>
      <c r="L23" s="2194"/>
      <c r="M23" s="2191"/>
      <c r="N23" s="2192"/>
      <c r="O23" s="2192"/>
      <c r="P23" s="2192"/>
      <c r="Q23" s="2192"/>
      <c r="R23" s="2192"/>
      <c r="S23" s="2192"/>
      <c r="T23" s="2192"/>
      <c r="U23" s="1090"/>
    </row>
    <row r="24" spans="1:21" s="84" customFormat="1" ht="30" customHeight="1" thickBot="1">
      <c r="A24" s="1091"/>
      <c r="B24" s="1109"/>
      <c r="C24" s="1108"/>
      <c r="D24" s="1108"/>
      <c r="E24" s="1110"/>
      <c r="F24" s="1094"/>
      <c r="G24" s="1094"/>
      <c r="H24" s="1094"/>
      <c r="I24" s="1110"/>
      <c r="J24" s="1094"/>
      <c r="K24" s="1094"/>
      <c r="L24" s="1094"/>
      <c r="M24" s="1110"/>
      <c r="N24" s="2187"/>
      <c r="O24" s="2187"/>
      <c r="P24" s="2187"/>
      <c r="Q24" s="2187"/>
      <c r="R24" s="2187"/>
      <c r="S24" s="2187"/>
      <c r="T24" s="2187"/>
      <c r="U24" s="1111"/>
    </row>
    <row r="25" spans="1:21" ht="30" customHeight="1" thickBot="1">
      <c r="A25" s="2195" t="s">
        <v>667</v>
      </c>
      <c r="B25" s="2196"/>
      <c r="C25" s="2196"/>
      <c r="D25" s="2196"/>
      <c r="E25" s="2196"/>
      <c r="F25" s="2196"/>
      <c r="G25" s="2196"/>
      <c r="H25" s="2196"/>
      <c r="I25" s="2196"/>
      <c r="J25" s="2196"/>
      <c r="K25" s="2196"/>
      <c r="L25" s="2196"/>
      <c r="M25" s="2196"/>
      <c r="N25" s="2196"/>
      <c r="O25" s="2196"/>
      <c r="P25" s="2196"/>
      <c r="Q25" s="2196"/>
      <c r="R25" s="2196"/>
      <c r="S25" s="1124"/>
      <c r="T25" s="1125"/>
      <c r="U25" s="1126"/>
    </row>
    <row r="26" spans="1:21" s="199" customFormat="1" ht="30" customHeight="1">
      <c r="A26" s="2197"/>
      <c r="B26" s="1073">
        <v>1</v>
      </c>
      <c r="C26" s="2087" t="s">
        <v>311</v>
      </c>
      <c r="D26" s="2183"/>
      <c r="E26" s="1073">
        <v>2</v>
      </c>
      <c r="F26" s="2087" t="s">
        <v>312</v>
      </c>
      <c r="G26" s="2183"/>
      <c r="H26" s="2183"/>
      <c r="I26" s="1073">
        <v>3</v>
      </c>
      <c r="J26" s="2087" t="s">
        <v>313</v>
      </c>
      <c r="K26" s="2087"/>
      <c r="L26" s="2087"/>
      <c r="M26" s="1073">
        <v>4</v>
      </c>
      <c r="N26" s="2087" t="s">
        <v>663</v>
      </c>
      <c r="O26" s="2087"/>
      <c r="P26" s="2087"/>
      <c r="Q26" s="1073">
        <v>5</v>
      </c>
      <c r="R26" s="2087" t="s">
        <v>370</v>
      </c>
      <c r="S26" s="2082"/>
      <c r="T26" s="2188"/>
      <c r="U26" s="1087"/>
    </row>
    <row r="27" spans="1:21" s="215" customFormat="1" ht="30" customHeight="1">
      <c r="A27" s="2198"/>
      <c r="B27" s="1088">
        <v>6</v>
      </c>
      <c r="C27" s="2087" t="s">
        <v>368</v>
      </c>
      <c r="D27" s="2183"/>
      <c r="E27" s="1088">
        <v>7</v>
      </c>
      <c r="F27" s="2087" t="s">
        <v>314</v>
      </c>
      <c r="G27" s="2087"/>
      <c r="H27" s="2087"/>
      <c r="I27" s="1088">
        <v>8</v>
      </c>
      <c r="J27" s="2087" t="s">
        <v>369</v>
      </c>
      <c r="K27" s="2087"/>
      <c r="L27" s="2087"/>
      <c r="M27" s="1088">
        <v>9</v>
      </c>
      <c r="N27" s="2203" t="s">
        <v>371</v>
      </c>
      <c r="O27" s="2203"/>
      <c r="P27" s="2203"/>
      <c r="Q27" s="2203"/>
      <c r="R27" s="2203"/>
      <c r="S27" s="2203"/>
      <c r="T27" s="2204"/>
      <c r="U27" s="1112"/>
    </row>
    <row r="28" spans="1:21" s="199" customFormat="1" ht="30" customHeight="1" thickBot="1">
      <c r="A28" s="2199"/>
      <c r="B28" s="1113">
        <v>10</v>
      </c>
      <c r="C28" s="2201" t="s">
        <v>316</v>
      </c>
      <c r="D28" s="2202"/>
      <c r="E28" s="2189"/>
      <c r="F28" s="2190"/>
      <c r="G28" s="2190"/>
      <c r="H28" s="2190"/>
      <c r="I28" s="2190"/>
      <c r="J28" s="2190"/>
      <c r="K28" s="2190"/>
      <c r="L28" s="2190"/>
      <c r="M28" s="2190"/>
      <c r="N28" s="2190"/>
      <c r="O28" s="2190"/>
      <c r="P28" s="2190"/>
      <c r="Q28" s="2190"/>
      <c r="R28" s="2190"/>
      <c r="S28" s="2190"/>
      <c r="T28" s="2190"/>
      <c r="U28" s="1090"/>
    </row>
    <row r="29" spans="1:21" ht="15.65" customHeight="1">
      <c r="A29" s="71"/>
      <c r="B29" s="76"/>
      <c r="C29" s="216"/>
      <c r="D29" s="77"/>
      <c r="E29" s="81"/>
      <c r="F29" s="80"/>
      <c r="G29" s="80"/>
      <c r="H29" s="80"/>
      <c r="I29" s="81"/>
      <c r="J29" s="80"/>
      <c r="K29" s="80"/>
      <c r="L29" s="80"/>
      <c r="M29" s="81"/>
      <c r="N29" s="80"/>
      <c r="O29" s="80"/>
      <c r="P29" s="80"/>
      <c r="Q29" s="81"/>
      <c r="R29" s="81"/>
      <c r="S29" s="81"/>
      <c r="T29" s="80"/>
    </row>
    <row r="30" spans="1:21" ht="27.75" customHeight="1">
      <c r="A30" s="71"/>
      <c r="B30" s="79"/>
      <c r="C30" s="86"/>
      <c r="D30" s="86"/>
      <c r="E30" s="159"/>
      <c r="F30" s="83"/>
      <c r="G30" s="83"/>
      <c r="H30" s="83"/>
      <c r="I30" s="159"/>
      <c r="J30" s="83"/>
      <c r="K30" s="83"/>
      <c r="L30" s="83"/>
      <c r="M30" s="159"/>
      <c r="N30" s="85"/>
      <c r="O30" s="85"/>
      <c r="P30" s="85"/>
      <c r="Q30" s="159"/>
      <c r="R30" s="159"/>
      <c r="S30" s="159"/>
      <c r="T30" s="86"/>
    </row>
    <row r="31" spans="1:21" ht="27.75" customHeight="1">
      <c r="A31" s="87"/>
      <c r="B31" s="159"/>
      <c r="C31" s="83"/>
      <c r="D31" s="83"/>
      <c r="E31" s="159"/>
      <c r="F31" s="83"/>
      <c r="G31" s="83"/>
      <c r="H31" s="83"/>
      <c r="I31" s="159"/>
      <c r="J31" s="83"/>
      <c r="K31" s="83"/>
      <c r="L31" s="83"/>
      <c r="M31" s="159"/>
      <c r="N31" s="83"/>
      <c r="O31" s="83"/>
      <c r="P31" s="83"/>
      <c r="Q31" s="159"/>
      <c r="R31" s="159"/>
      <c r="S31" s="159"/>
      <c r="T31" s="83"/>
    </row>
    <row r="32" spans="1:21" ht="27.75" customHeight="1">
      <c r="A32" s="87"/>
      <c r="B32" s="159"/>
      <c r="C32" s="83"/>
      <c r="D32" s="83"/>
      <c r="E32" s="159"/>
      <c r="F32" s="83"/>
      <c r="G32" s="83"/>
      <c r="H32" s="83"/>
      <c r="I32" s="159"/>
      <c r="J32" s="83"/>
      <c r="K32" s="83"/>
      <c r="L32" s="83"/>
      <c r="M32" s="159"/>
      <c r="N32" s="2067"/>
      <c r="O32" s="2067"/>
      <c r="P32" s="2067"/>
      <c r="Q32" s="2067"/>
      <c r="R32" s="2067"/>
      <c r="S32" s="2067"/>
      <c r="T32" s="2067"/>
    </row>
    <row r="33" spans="1:20" ht="15.65" customHeight="1">
      <c r="A33" s="87"/>
      <c r="B33" s="159"/>
      <c r="C33" s="82"/>
      <c r="D33" s="82"/>
      <c r="E33" s="159"/>
      <c r="F33" s="83"/>
      <c r="G33" s="83"/>
      <c r="H33" s="83"/>
      <c r="I33" s="159"/>
      <c r="J33" s="83"/>
      <c r="K33" s="83"/>
      <c r="L33" s="83"/>
      <c r="M33" s="159"/>
      <c r="N33" s="85"/>
      <c r="O33" s="85"/>
      <c r="P33" s="85"/>
      <c r="Q33" s="159"/>
      <c r="R33" s="159"/>
      <c r="S33" s="159"/>
      <c r="T33" s="86"/>
    </row>
    <row r="34" spans="1:20" s="88" customFormat="1" ht="27.75" customHeight="1">
      <c r="A34" s="87"/>
      <c r="B34" s="2068"/>
      <c r="C34" s="2068"/>
      <c r="D34" s="2068"/>
      <c r="E34" s="2068"/>
      <c r="F34" s="2068"/>
      <c r="G34" s="2068"/>
      <c r="H34" s="2068"/>
      <c r="I34" s="2068"/>
      <c r="J34" s="2068"/>
      <c r="K34" s="2068"/>
      <c r="L34" s="2068"/>
      <c r="M34" s="2068"/>
      <c r="N34" s="2068"/>
      <c r="O34" s="2068"/>
      <c r="P34" s="2068"/>
      <c r="Q34" s="2068"/>
      <c r="R34" s="2068"/>
      <c r="S34" s="2068"/>
      <c r="T34" s="2068"/>
    </row>
    <row r="35" spans="1:20" s="88" customFormat="1" ht="27.75" customHeight="1">
      <c r="A35" s="87"/>
      <c r="B35" s="159"/>
      <c r="C35" s="83"/>
      <c r="D35" s="83"/>
      <c r="E35" s="159"/>
      <c r="F35" s="83"/>
      <c r="G35" s="83"/>
      <c r="H35" s="83"/>
      <c r="I35" s="159"/>
      <c r="J35" s="83"/>
      <c r="K35" s="83"/>
      <c r="L35" s="83"/>
      <c r="M35" s="159"/>
      <c r="N35" s="83"/>
      <c r="O35" s="83"/>
      <c r="P35" s="83"/>
      <c r="Q35" s="159"/>
      <c r="R35" s="159"/>
      <c r="S35" s="159"/>
      <c r="T35" s="83"/>
    </row>
    <row r="36" spans="1:20" ht="28.5" customHeight="1">
      <c r="A36" s="71"/>
      <c r="B36" s="159"/>
      <c r="C36" s="83"/>
      <c r="D36" s="83"/>
      <c r="E36" s="159"/>
      <c r="F36" s="83"/>
      <c r="G36" s="83"/>
      <c r="H36" s="83"/>
      <c r="I36" s="159"/>
      <c r="J36" s="83"/>
      <c r="K36" s="83"/>
      <c r="L36" s="83"/>
      <c r="M36" s="159"/>
      <c r="N36" s="2067"/>
      <c r="O36" s="2067"/>
      <c r="P36" s="2067"/>
      <c r="Q36" s="2067"/>
      <c r="R36" s="2067"/>
      <c r="S36" s="2067"/>
      <c r="T36" s="2067"/>
    </row>
    <row r="37" spans="1:20">
      <c r="A37" s="71"/>
      <c r="B37" s="159"/>
      <c r="C37" s="83"/>
      <c r="D37" s="83"/>
      <c r="E37" s="159"/>
      <c r="F37" s="83"/>
      <c r="G37" s="83"/>
      <c r="H37" s="83"/>
      <c r="I37" s="159"/>
      <c r="J37" s="83"/>
      <c r="K37" s="83"/>
      <c r="L37" s="83"/>
      <c r="M37" s="159"/>
      <c r="N37" s="93"/>
      <c r="O37" s="93"/>
      <c r="P37" s="93"/>
      <c r="Q37" s="159"/>
      <c r="R37" s="159"/>
      <c r="S37" s="159"/>
      <c r="T37" s="83"/>
    </row>
    <row r="38" spans="1:20">
      <c r="A38" s="71"/>
      <c r="B38" s="79"/>
      <c r="C38" s="83"/>
      <c r="D38" s="83"/>
      <c r="E38" s="159"/>
      <c r="F38" s="94"/>
      <c r="G38" s="94"/>
      <c r="H38" s="94"/>
      <c r="I38" s="159"/>
      <c r="J38" s="83"/>
      <c r="K38" s="83"/>
      <c r="L38" s="83"/>
      <c r="M38" s="74"/>
      <c r="N38" s="73"/>
      <c r="O38" s="73"/>
      <c r="P38" s="73"/>
      <c r="Q38" s="74"/>
      <c r="R38" s="74"/>
      <c r="S38" s="74"/>
      <c r="T38" s="95"/>
    </row>
    <row r="39" spans="1:20">
      <c r="B39" s="89"/>
      <c r="C39" s="83"/>
      <c r="D39" s="83"/>
      <c r="E39" s="89"/>
      <c r="F39" s="163"/>
      <c r="G39" s="163"/>
      <c r="H39" s="163"/>
      <c r="I39" s="89"/>
      <c r="J39" s="163"/>
      <c r="K39" s="163"/>
      <c r="L39" s="163"/>
      <c r="M39" s="89"/>
      <c r="N39" s="163"/>
      <c r="O39" s="163"/>
      <c r="P39" s="163"/>
      <c r="Q39" s="89"/>
      <c r="R39" s="89"/>
      <c r="S39" s="89"/>
      <c r="T39" s="163"/>
    </row>
    <row r="40" spans="1:20">
      <c r="B40" s="89"/>
      <c r="C40" s="83"/>
      <c r="D40" s="163"/>
      <c r="E40" s="83"/>
      <c r="F40" s="160"/>
      <c r="G40" s="160"/>
      <c r="H40" s="160"/>
      <c r="I40" s="89"/>
      <c r="J40" s="163"/>
      <c r="K40" s="163"/>
      <c r="L40" s="163"/>
      <c r="M40" s="83"/>
      <c r="N40" s="83"/>
      <c r="O40" s="83"/>
      <c r="P40" s="83"/>
      <c r="Q40" s="80"/>
      <c r="R40" s="80"/>
      <c r="S40" s="80"/>
      <c r="T40" s="80"/>
    </row>
    <row r="41" spans="1:20">
      <c r="B41" s="159"/>
      <c r="C41" s="86"/>
      <c r="D41" s="86"/>
      <c r="E41" s="80"/>
      <c r="F41" s="82"/>
      <c r="G41" s="82"/>
      <c r="H41" s="82"/>
      <c r="I41" s="159"/>
      <c r="J41" s="73"/>
      <c r="K41" s="73"/>
      <c r="L41" s="73"/>
      <c r="M41" s="74"/>
      <c r="N41" s="73"/>
      <c r="O41" s="73"/>
      <c r="P41" s="73"/>
      <c r="Q41" s="74"/>
      <c r="R41" s="74"/>
      <c r="S41" s="74"/>
      <c r="T41" s="95"/>
    </row>
    <row r="42" spans="1:20">
      <c r="B42" s="90"/>
      <c r="C42" s="214"/>
      <c r="D42" s="90"/>
      <c r="E42" s="90"/>
      <c r="F42" s="90"/>
      <c r="G42" s="90"/>
      <c r="H42" s="90"/>
      <c r="I42" s="90"/>
      <c r="J42" s="90"/>
      <c r="K42" s="90"/>
      <c r="L42" s="90"/>
      <c r="M42" s="90"/>
      <c r="N42" s="90"/>
      <c r="O42" s="90"/>
      <c r="P42" s="90"/>
      <c r="Q42" s="90"/>
      <c r="R42" s="90"/>
      <c r="S42" s="90"/>
      <c r="T42" s="90"/>
    </row>
    <row r="43" spans="1:20">
      <c r="B43" s="2068"/>
      <c r="C43" s="2068"/>
      <c r="D43" s="2068"/>
      <c r="E43" s="2068"/>
      <c r="F43" s="2068"/>
      <c r="G43" s="2068"/>
      <c r="H43" s="2068"/>
      <c r="I43" s="2068"/>
      <c r="J43" s="2068"/>
      <c r="K43" s="2068"/>
      <c r="L43" s="2068"/>
      <c r="M43" s="2068"/>
      <c r="N43" s="2068"/>
      <c r="O43" s="2068"/>
      <c r="P43" s="2068"/>
      <c r="Q43" s="2068"/>
      <c r="R43" s="2068"/>
      <c r="S43" s="2068"/>
      <c r="T43" s="2068"/>
    </row>
    <row r="44" spans="1:20">
      <c r="B44" s="72"/>
      <c r="C44" s="2066"/>
      <c r="D44" s="2066"/>
      <c r="E44" s="2066"/>
      <c r="F44" s="2066"/>
      <c r="G44" s="2066"/>
      <c r="H44" s="2066"/>
      <c r="I44" s="2066"/>
      <c r="J44" s="2066"/>
      <c r="K44" s="162"/>
      <c r="L44" s="162"/>
      <c r="M44" s="74"/>
      <c r="N44" s="73"/>
      <c r="O44" s="73"/>
      <c r="P44" s="73"/>
      <c r="Q44" s="74"/>
      <c r="R44" s="74"/>
      <c r="S44" s="74"/>
      <c r="T44" s="73"/>
    </row>
  </sheetData>
  <sheetProtection algorithmName="SHA-512" hashValue="KBmS4TwxqS5EqX1kKjPeEErxob+EulbkiWhYWsBiG8OBfROI0X9xOdI/HgyUSIFhtVNH0XqT+ZJpRpyY+PhYMQ==" saltValue="KRDE7VTY8jFYQ9PmI8899w==" spinCount="100000" sheet="1" formatCells="0" selectLockedCells="1"/>
  <mergeCells count="93">
    <mergeCell ref="A2:A3"/>
    <mergeCell ref="S1:U1"/>
    <mergeCell ref="S5:U5"/>
    <mergeCell ref="S9:U9"/>
    <mergeCell ref="S13:U13"/>
    <mergeCell ref="A1:R1"/>
    <mergeCell ref="A5:R5"/>
    <mergeCell ref="A9:R9"/>
    <mergeCell ref="A13:R13"/>
    <mergeCell ref="A6:A7"/>
    <mergeCell ref="R3:T3"/>
    <mergeCell ref="F7:H7"/>
    <mergeCell ref="J7:L7"/>
    <mergeCell ref="N7:P7"/>
    <mergeCell ref="R7:T7"/>
    <mergeCell ref="J2:L2"/>
    <mergeCell ref="A17:R17"/>
    <mergeCell ref="A21:R21"/>
    <mergeCell ref="A18:A19"/>
    <mergeCell ref="A14:A15"/>
    <mergeCell ref="A10:A11"/>
    <mergeCell ref="N15:P15"/>
    <mergeCell ref="N11:P11"/>
    <mergeCell ref="J11:L11"/>
    <mergeCell ref="J15:L15"/>
    <mergeCell ref="F15:H15"/>
    <mergeCell ref="F11:H11"/>
    <mergeCell ref="R11:T11"/>
    <mergeCell ref="F14:H14"/>
    <mergeCell ref="J14:L14"/>
    <mergeCell ref="R15:T15"/>
    <mergeCell ref="C15:D15"/>
    <mergeCell ref="R10:T10"/>
    <mergeCell ref="R14:T14"/>
    <mergeCell ref="N14:P14"/>
    <mergeCell ref="N10:P10"/>
    <mergeCell ref="B8:T8"/>
    <mergeCell ref="J10:L10"/>
    <mergeCell ref="F10:H10"/>
    <mergeCell ref="C18:D18"/>
    <mergeCell ref="C19:D19"/>
    <mergeCell ref="N26:P26"/>
    <mergeCell ref="N27:T27"/>
    <mergeCell ref="R26:T26"/>
    <mergeCell ref="R22:T22"/>
    <mergeCell ref="F18:H18"/>
    <mergeCell ref="J18:L18"/>
    <mergeCell ref="F19:H19"/>
    <mergeCell ref="I19:T19"/>
    <mergeCell ref="R18:T18"/>
    <mergeCell ref="N18:P18"/>
    <mergeCell ref="C22:D22"/>
    <mergeCell ref="C23:D23"/>
    <mergeCell ref="C26:D26"/>
    <mergeCell ref="C27:D27"/>
    <mergeCell ref="E28:T28"/>
    <mergeCell ref="M23:T23"/>
    <mergeCell ref="N22:P22"/>
    <mergeCell ref="J22:L22"/>
    <mergeCell ref="F22:H22"/>
    <mergeCell ref="F23:H23"/>
    <mergeCell ref="J23:L23"/>
    <mergeCell ref="A25:R25"/>
    <mergeCell ref="A26:A28"/>
    <mergeCell ref="A22:A23"/>
    <mergeCell ref="J26:L26"/>
    <mergeCell ref="C28:D28"/>
    <mergeCell ref="F2:H2"/>
    <mergeCell ref="F6:H6"/>
    <mergeCell ref="J6:L6"/>
    <mergeCell ref="R2:T2"/>
    <mergeCell ref="R6:T6"/>
    <mergeCell ref="N6:P6"/>
    <mergeCell ref="N2:P2"/>
    <mergeCell ref="J3:L3"/>
    <mergeCell ref="N3:P3"/>
    <mergeCell ref="F3:H3"/>
    <mergeCell ref="N36:T36"/>
    <mergeCell ref="B43:T43"/>
    <mergeCell ref="C44:J44"/>
    <mergeCell ref="C2:D2"/>
    <mergeCell ref="C3:D3"/>
    <mergeCell ref="C6:D6"/>
    <mergeCell ref="C7:D7"/>
    <mergeCell ref="C10:D10"/>
    <mergeCell ref="C11:D11"/>
    <mergeCell ref="C14:D14"/>
    <mergeCell ref="N24:T24"/>
    <mergeCell ref="N32:T32"/>
    <mergeCell ref="B34:T34"/>
    <mergeCell ref="F26:H26"/>
    <mergeCell ref="F27:H27"/>
    <mergeCell ref="J27:L27"/>
  </mergeCells>
  <phoneticPr fontId="1"/>
  <dataValidations count="5">
    <dataValidation type="list" allowBlank="1" showInputMessage="1" showErrorMessage="1" sqref="S1:U1">
      <formula1>$X$2:$X$10</formula1>
    </dataValidation>
    <dataValidation type="list" allowBlank="1" showInputMessage="1" showErrorMessage="1" sqref="S5:U5 S9:U9 S13:U13">
      <formula1>$X$2:$X$7</formula1>
    </dataValidation>
    <dataValidation type="list" allowBlank="1" showInputMessage="1" showErrorMessage="1" sqref="S17:U17">
      <formula1>$X$2:$X$8</formula1>
    </dataValidation>
    <dataValidation type="list" allowBlank="1" showInputMessage="1" showErrorMessage="1" sqref="S21:U21">
      <formula1>$X$2:$X$9</formula1>
    </dataValidation>
    <dataValidation type="list" allowBlank="1" showInputMessage="1" showErrorMessage="1" sqref="S25:U25">
      <formula1>$X$2:$X$11</formula1>
    </dataValidation>
  </dataValidations>
  <printOptions horizontalCentered="1"/>
  <pageMargins left="0.59055118110236227" right="0.59055118110236227" top="0.39370078740157483" bottom="0.78740157480314965" header="0.19685039370078741" footer="0.19685039370078741"/>
  <pageSetup paperSize="9" scale="93" orientation="portrait" r:id="rId1"/>
  <headerFooter alignWithMargins="0">
    <oddFooter>&amp;C&amp;"+,太字"&amp;A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9"/>
    <pageSetUpPr fitToPage="1"/>
  </sheetPr>
  <dimension ref="A1:L72"/>
  <sheetViews>
    <sheetView showGridLines="0" view="pageBreakPreview" zoomScale="80" zoomScaleNormal="100" zoomScaleSheetLayoutView="80" workbookViewId="0">
      <selection activeCell="B4" sqref="B4"/>
    </sheetView>
  </sheetViews>
  <sheetFormatPr defaultColWidth="9" defaultRowHeight="11" outlineLevelCol="1"/>
  <cols>
    <col min="1" max="1" width="1.36328125" style="19" customWidth="1"/>
    <col min="2" max="2" width="4.90625" style="19" customWidth="1"/>
    <col min="3" max="3" width="11.453125" style="19" customWidth="1"/>
    <col min="4" max="4" width="23.6328125" style="19" customWidth="1"/>
    <col min="5" max="5" width="19.453125" style="19" customWidth="1"/>
    <col min="6" max="6" width="13.6328125" style="19" customWidth="1"/>
    <col min="7" max="8" width="7.90625" style="19" customWidth="1"/>
    <col min="9" max="9" width="1.6328125" style="19" customWidth="1"/>
    <col min="10" max="10" width="9" style="731"/>
    <col min="11" max="11" width="9" style="731" hidden="1" customWidth="1" outlineLevel="1"/>
    <col min="12" max="12" width="9" style="731" collapsed="1"/>
    <col min="13" max="16384" width="9" style="731"/>
  </cols>
  <sheetData>
    <row r="1" spans="1:11" ht="30" customHeight="1">
      <c r="A1" s="1403" t="s">
        <v>1123</v>
      </c>
      <c r="B1" s="1403"/>
      <c r="C1" s="1403"/>
      <c r="D1" s="1403"/>
      <c r="E1" s="1403"/>
      <c r="F1" s="1403"/>
      <c r="G1" s="1403"/>
      <c r="H1" s="1403"/>
      <c r="I1" s="730"/>
    </row>
    <row r="2" spans="1:11" ht="35.25" customHeight="1">
      <c r="A2" s="1409" t="s">
        <v>1051</v>
      </c>
      <c r="B2" s="1410"/>
      <c r="C2" s="1411"/>
      <c r="D2" s="1411"/>
      <c r="E2" s="1411"/>
      <c r="F2" s="1411"/>
      <c r="G2" s="1411"/>
      <c r="H2" s="1411"/>
      <c r="I2" s="730"/>
      <c r="K2" s="782"/>
    </row>
    <row r="3" spans="1:11" ht="30" customHeight="1">
      <c r="A3" s="784"/>
      <c r="B3" s="471" t="s">
        <v>483</v>
      </c>
      <c r="C3" s="1412" t="s">
        <v>77</v>
      </c>
      <c r="D3" s="1413"/>
      <c r="E3" s="1413"/>
      <c r="F3" s="1414"/>
      <c r="G3" s="1412" t="s">
        <v>78</v>
      </c>
      <c r="H3" s="1414"/>
      <c r="I3" s="730"/>
      <c r="K3" s="731" t="s">
        <v>1140</v>
      </c>
    </row>
    <row r="4" spans="1:11" ht="26.15" customHeight="1">
      <c r="A4" s="785"/>
      <c r="B4" s="133"/>
      <c r="C4" s="1400"/>
      <c r="D4" s="1401"/>
      <c r="E4" s="1401"/>
      <c r="F4" s="1402"/>
      <c r="G4" s="1405"/>
      <c r="H4" s="1406"/>
      <c r="I4" s="730"/>
      <c r="K4" s="731" t="s">
        <v>1141</v>
      </c>
    </row>
    <row r="5" spans="1:11" ht="26.15" customHeight="1">
      <c r="A5" s="785"/>
      <c r="B5" s="133"/>
      <c r="C5" s="1400"/>
      <c r="D5" s="1401"/>
      <c r="E5" s="1401"/>
      <c r="F5" s="1402"/>
      <c r="G5" s="1405"/>
      <c r="H5" s="1406"/>
      <c r="I5" s="730"/>
      <c r="K5" s="731" t="s">
        <v>1142</v>
      </c>
    </row>
    <row r="6" spans="1:11" ht="26.15" customHeight="1">
      <c r="A6" s="785"/>
      <c r="B6" s="133"/>
      <c r="C6" s="1400"/>
      <c r="D6" s="1415"/>
      <c r="E6" s="1415"/>
      <c r="F6" s="1416"/>
      <c r="G6" s="1405"/>
      <c r="H6" s="1406"/>
      <c r="I6" s="730"/>
      <c r="K6" s="731" t="s">
        <v>1143</v>
      </c>
    </row>
    <row r="7" spans="1:11" ht="26.15" customHeight="1">
      <c r="A7" s="785"/>
      <c r="B7" s="133"/>
      <c r="C7" s="1400"/>
      <c r="D7" s="1401"/>
      <c r="E7" s="1401"/>
      <c r="F7" s="1402"/>
      <c r="G7" s="1405"/>
      <c r="H7" s="1406"/>
      <c r="I7" s="730"/>
      <c r="K7" s="731" t="s">
        <v>1144</v>
      </c>
    </row>
    <row r="8" spans="1:11" ht="26.15" customHeight="1">
      <c r="A8" s="785"/>
      <c r="B8" s="148"/>
      <c r="C8" s="1400"/>
      <c r="D8" s="1401"/>
      <c r="E8" s="1401"/>
      <c r="F8" s="1402"/>
      <c r="G8" s="1405"/>
      <c r="H8" s="1406"/>
      <c r="I8" s="730"/>
      <c r="K8" s="731" t="s">
        <v>1145</v>
      </c>
    </row>
    <row r="9" spans="1:11" ht="26.25" customHeight="1">
      <c r="A9" s="730"/>
      <c r="B9" s="131"/>
      <c r="C9" s="131"/>
      <c r="D9" s="131"/>
      <c r="E9" s="131"/>
      <c r="F9" s="131"/>
      <c r="G9" s="131"/>
      <c r="H9" s="131"/>
      <c r="I9" s="730"/>
    </row>
    <row r="10" spans="1:11" ht="30" customHeight="1">
      <c r="A10" s="1403" t="s">
        <v>893</v>
      </c>
      <c r="B10" s="1403"/>
      <c r="C10" s="1403"/>
      <c r="D10" s="1403"/>
      <c r="E10" s="1403"/>
      <c r="F10" s="1403"/>
      <c r="G10" s="1403"/>
      <c r="H10" s="1403"/>
      <c r="I10" s="730"/>
    </row>
    <row r="11" spans="1:11" s="730" customFormat="1" ht="60.65" customHeight="1">
      <c r="A11" s="1404" t="s">
        <v>894</v>
      </c>
      <c r="B11" s="1404"/>
      <c r="C11" s="1404"/>
      <c r="D11" s="1404"/>
      <c r="E11" s="1404"/>
      <c r="F11" s="1404"/>
      <c r="G11" s="1404"/>
      <c r="H11" s="1404"/>
      <c r="I11" s="1404"/>
    </row>
    <row r="12" spans="1:11" s="730" customFormat="1" ht="17.25" customHeight="1">
      <c r="A12" s="799"/>
      <c r="B12" s="578"/>
      <c r="C12" s="578"/>
      <c r="D12" s="578"/>
      <c r="E12" s="578"/>
      <c r="F12" s="578"/>
      <c r="G12" s="578"/>
      <c r="H12" s="578"/>
      <c r="I12" s="799"/>
    </row>
    <row r="13" spans="1:11" s="783" customFormat="1" ht="30" customHeight="1">
      <c r="A13" s="793" t="s">
        <v>477</v>
      </c>
      <c r="B13" s="461"/>
      <c r="C13" s="130"/>
      <c r="D13" s="130"/>
      <c r="E13" s="130"/>
      <c r="F13" s="130"/>
      <c r="G13" s="130"/>
      <c r="H13" s="130"/>
      <c r="I13" s="797"/>
    </row>
    <row r="14" spans="1:11" s="783" customFormat="1" ht="18" customHeight="1">
      <c r="A14" s="786"/>
      <c r="B14" s="1407" t="s">
        <v>232</v>
      </c>
      <c r="C14" s="1407" t="s">
        <v>481</v>
      </c>
      <c r="D14" s="1407" t="s">
        <v>100</v>
      </c>
      <c r="E14" s="1407" t="s">
        <v>233</v>
      </c>
      <c r="F14" s="1407" t="s">
        <v>234</v>
      </c>
      <c r="G14" s="1399" t="s">
        <v>892</v>
      </c>
      <c r="H14" s="1399"/>
      <c r="I14" s="797"/>
    </row>
    <row r="15" spans="1:11" ht="18" customHeight="1">
      <c r="A15" s="787"/>
      <c r="B15" s="1408"/>
      <c r="C15" s="1408"/>
      <c r="D15" s="1408"/>
      <c r="E15" s="1408"/>
      <c r="F15" s="1408"/>
      <c r="G15" s="681" t="s">
        <v>506</v>
      </c>
      <c r="H15" s="682" t="s">
        <v>480</v>
      </c>
      <c r="I15" s="730"/>
    </row>
    <row r="16" spans="1:11" ht="26.15" customHeight="1">
      <c r="A16" s="787"/>
      <c r="B16" s="133"/>
      <c r="C16" s="134"/>
      <c r="D16" s="689"/>
      <c r="E16" s="689"/>
      <c r="F16" s="694"/>
      <c r="G16" s="683" t="s">
        <v>269</v>
      </c>
      <c r="H16" s="683" t="s">
        <v>269</v>
      </c>
      <c r="I16" s="730"/>
      <c r="K16" s="731" t="s">
        <v>1052</v>
      </c>
    </row>
    <row r="17" spans="1:11" ht="26.15" customHeight="1">
      <c r="A17" s="787"/>
      <c r="B17" s="133"/>
      <c r="C17" s="134"/>
      <c r="D17" s="689"/>
      <c r="E17" s="689"/>
      <c r="F17" s="694"/>
      <c r="G17" s="683" t="s">
        <v>269</v>
      </c>
      <c r="H17" s="683" t="s">
        <v>269</v>
      </c>
      <c r="I17" s="730"/>
      <c r="K17" s="731" t="s">
        <v>1053</v>
      </c>
    </row>
    <row r="18" spans="1:11" ht="26.15" customHeight="1">
      <c r="A18" s="787"/>
      <c r="B18" s="135"/>
      <c r="C18" s="136"/>
      <c r="D18" s="689"/>
      <c r="E18" s="689"/>
      <c r="F18" s="694"/>
      <c r="G18" s="684" t="s">
        <v>269</v>
      </c>
      <c r="H18" s="684" t="s">
        <v>269</v>
      </c>
      <c r="I18" s="730"/>
      <c r="K18" s="731" t="s">
        <v>1054</v>
      </c>
    </row>
    <row r="19" spans="1:11" s="730" customFormat="1" ht="20.149999999999999" customHeight="1">
      <c r="A19" s="788"/>
      <c r="B19" s="789"/>
      <c r="C19" s="790"/>
      <c r="D19" s="790"/>
      <c r="E19" s="790"/>
      <c r="F19" s="791"/>
      <c r="G19" s="792"/>
      <c r="H19" s="788"/>
    </row>
    <row r="20" spans="1:11" s="783" customFormat="1" ht="30" customHeight="1">
      <c r="A20" s="793" t="s">
        <v>479</v>
      </c>
      <c r="B20" s="794"/>
      <c r="C20" s="795"/>
      <c r="D20" s="795"/>
      <c r="E20" s="795"/>
      <c r="F20" s="796"/>
      <c r="G20" s="788"/>
      <c r="H20" s="788"/>
      <c r="I20" s="797"/>
    </row>
    <row r="21" spans="1:11" s="783" customFormat="1" ht="18" customHeight="1">
      <c r="A21" s="786"/>
      <c r="B21" s="1407" t="s">
        <v>232</v>
      </c>
      <c r="C21" s="1407" t="s">
        <v>481</v>
      </c>
      <c r="D21" s="1407" t="s">
        <v>100</v>
      </c>
      <c r="E21" s="1407" t="s">
        <v>482</v>
      </c>
      <c r="F21" s="1407" t="s">
        <v>234</v>
      </c>
      <c r="G21" s="1399" t="s">
        <v>892</v>
      </c>
      <c r="H21" s="1399"/>
      <c r="I21" s="797"/>
    </row>
    <row r="22" spans="1:11" ht="18" customHeight="1">
      <c r="A22" s="787"/>
      <c r="B22" s="1408"/>
      <c r="C22" s="1408"/>
      <c r="D22" s="1408"/>
      <c r="E22" s="1408"/>
      <c r="F22" s="1408"/>
      <c r="G22" s="469" t="s">
        <v>506</v>
      </c>
      <c r="H22" s="470" t="s">
        <v>480</v>
      </c>
      <c r="I22" s="730"/>
    </row>
    <row r="23" spans="1:11" ht="26.15" customHeight="1">
      <c r="A23" s="787"/>
      <c r="B23" s="133"/>
      <c r="C23" s="134"/>
      <c r="D23" s="688"/>
      <c r="E23" s="688"/>
      <c r="F23" s="692"/>
      <c r="G23" s="683" t="s">
        <v>269</v>
      </c>
      <c r="H23" s="683" t="s">
        <v>269</v>
      </c>
      <c r="I23" s="730"/>
    </row>
    <row r="24" spans="1:11" ht="26.15" customHeight="1">
      <c r="A24" s="787"/>
      <c r="B24" s="133"/>
      <c r="C24" s="134"/>
      <c r="D24" s="688"/>
      <c r="E24" s="688"/>
      <c r="F24" s="692"/>
      <c r="G24" s="683" t="s">
        <v>1052</v>
      </c>
      <c r="H24" s="683" t="s">
        <v>1052</v>
      </c>
      <c r="I24" s="730"/>
    </row>
    <row r="25" spans="1:11" ht="26.15" customHeight="1">
      <c r="A25" s="787"/>
      <c r="B25" s="135"/>
      <c r="C25" s="136"/>
      <c r="D25" s="688"/>
      <c r="E25" s="688"/>
      <c r="F25" s="693"/>
      <c r="G25" s="684" t="s">
        <v>1052</v>
      </c>
      <c r="H25" s="684" t="s">
        <v>1052</v>
      </c>
      <c r="I25" s="730"/>
    </row>
    <row r="26" spans="1:11" s="730" customFormat="1" ht="20.149999999999999" customHeight="1">
      <c r="A26" s="788"/>
      <c r="B26" s="789"/>
      <c r="C26" s="790"/>
      <c r="D26" s="790"/>
      <c r="E26" s="790"/>
      <c r="F26" s="791"/>
      <c r="G26" s="792"/>
      <c r="H26" s="788"/>
    </row>
    <row r="27" spans="1:11" s="783" customFormat="1" ht="30" customHeight="1">
      <c r="A27" s="793" t="s">
        <v>478</v>
      </c>
      <c r="B27" s="794"/>
      <c r="C27" s="795"/>
      <c r="D27" s="795"/>
      <c r="E27" s="795"/>
      <c r="F27" s="796"/>
      <c r="G27" s="788"/>
      <c r="H27" s="798"/>
      <c r="I27" s="797"/>
    </row>
    <row r="28" spans="1:11" s="783" customFormat="1" ht="18" customHeight="1">
      <c r="A28" s="786"/>
      <c r="B28" s="1407" t="s">
        <v>232</v>
      </c>
      <c r="C28" s="1407" t="s">
        <v>481</v>
      </c>
      <c r="D28" s="1407" t="s">
        <v>100</v>
      </c>
      <c r="E28" s="1407" t="s">
        <v>482</v>
      </c>
      <c r="F28" s="1407" t="s">
        <v>234</v>
      </c>
      <c r="G28" s="1399" t="s">
        <v>892</v>
      </c>
      <c r="H28" s="1399"/>
      <c r="I28" s="797"/>
    </row>
    <row r="29" spans="1:11" ht="18" customHeight="1">
      <c r="A29" s="787"/>
      <c r="B29" s="1408"/>
      <c r="C29" s="1408"/>
      <c r="D29" s="1408"/>
      <c r="E29" s="1408"/>
      <c r="F29" s="1408"/>
      <c r="G29" s="681" t="s">
        <v>506</v>
      </c>
      <c r="H29" s="682" t="s">
        <v>480</v>
      </c>
      <c r="I29" s="730"/>
    </row>
    <row r="30" spans="1:11" ht="26.15" customHeight="1">
      <c r="A30" s="787"/>
      <c r="B30" s="97"/>
      <c r="C30" s="100"/>
      <c r="D30" s="112"/>
      <c r="E30" s="687"/>
      <c r="F30" s="691"/>
      <c r="G30" s="683" t="s">
        <v>269</v>
      </c>
      <c r="H30" s="685" t="s">
        <v>269</v>
      </c>
      <c r="I30" s="730"/>
    </row>
    <row r="31" spans="1:11" ht="26.15" customHeight="1">
      <c r="A31" s="787"/>
      <c r="B31" s="113"/>
      <c r="C31" s="112"/>
      <c r="D31" s="112"/>
      <c r="E31" s="687"/>
      <c r="F31" s="690"/>
      <c r="G31" s="683" t="s">
        <v>269</v>
      </c>
      <c r="H31" s="685" t="s">
        <v>269</v>
      </c>
      <c r="I31" s="730"/>
      <c r="K31" s="731">
        <f>LEN(E31)</f>
        <v>0</v>
      </c>
    </row>
    <row r="32" spans="1:11" ht="26.15" customHeight="1">
      <c r="A32" s="787"/>
      <c r="B32" s="113"/>
      <c r="C32" s="112"/>
      <c r="D32" s="112"/>
      <c r="E32" s="687"/>
      <c r="F32" s="690"/>
      <c r="G32" s="684" t="s">
        <v>1052</v>
      </c>
      <c r="H32" s="686" t="s">
        <v>1052</v>
      </c>
      <c r="I32" s="730"/>
    </row>
    <row r="33" spans="1:9" ht="24.75" customHeight="1">
      <c r="A33" s="132"/>
      <c r="B33" s="131"/>
      <c r="C33" s="131"/>
      <c r="D33" s="131"/>
      <c r="E33" s="131"/>
      <c r="F33" s="131"/>
      <c r="G33" s="131"/>
      <c r="H33" s="131"/>
      <c r="I33" s="131"/>
    </row>
    <row r="34" spans="1:9" ht="25" customHeight="1">
      <c r="A34" s="132"/>
      <c r="B34" s="131"/>
      <c r="C34" s="131"/>
      <c r="D34" s="131"/>
      <c r="E34" s="131"/>
      <c r="F34" s="131"/>
      <c r="G34" s="131"/>
      <c r="H34" s="131"/>
      <c r="I34" s="131"/>
    </row>
    <row r="35" spans="1:9" ht="25" customHeight="1">
      <c r="A35" s="132"/>
      <c r="B35" s="131"/>
      <c r="C35" s="131"/>
      <c r="D35" s="131"/>
      <c r="E35" s="131"/>
      <c r="F35" s="131"/>
      <c r="G35" s="131"/>
      <c r="H35" s="131"/>
      <c r="I35" s="131"/>
    </row>
    <row r="36" spans="1:9" ht="25" customHeight="1">
      <c r="A36" s="132"/>
      <c r="B36" s="131"/>
      <c r="C36" s="131"/>
      <c r="D36" s="131"/>
      <c r="E36" s="131"/>
      <c r="F36" s="131"/>
      <c r="G36" s="131"/>
      <c r="H36" s="131"/>
      <c r="I36" s="131"/>
    </row>
    <row r="37" spans="1:9" ht="25" customHeight="1">
      <c r="A37" s="132"/>
      <c r="B37" s="131"/>
      <c r="C37" s="131"/>
      <c r="D37" s="131"/>
      <c r="E37" s="131"/>
      <c r="F37" s="131"/>
      <c r="G37" s="131"/>
      <c r="H37" s="131"/>
      <c r="I37" s="131"/>
    </row>
    <row r="38" spans="1:9" ht="25" customHeight="1">
      <c r="A38" s="132"/>
      <c r="B38" s="131"/>
      <c r="C38" s="131"/>
      <c r="D38" s="131"/>
      <c r="E38" s="131"/>
      <c r="F38" s="131"/>
      <c r="G38" s="131"/>
      <c r="H38" s="131"/>
      <c r="I38" s="131"/>
    </row>
    <row r="39" spans="1:9" ht="25" customHeight="1">
      <c r="A39" s="132"/>
      <c r="B39" s="131"/>
      <c r="C39" s="131"/>
      <c r="D39" s="131"/>
      <c r="E39" s="131"/>
      <c r="F39" s="131"/>
      <c r="G39" s="131"/>
      <c r="H39" s="131"/>
      <c r="I39" s="131"/>
    </row>
    <row r="40" spans="1:9" ht="25" customHeight="1">
      <c r="A40" s="132"/>
      <c r="B40" s="131"/>
      <c r="C40" s="131"/>
      <c r="D40" s="131"/>
      <c r="E40" s="131"/>
      <c r="F40" s="131"/>
      <c r="G40" s="131"/>
      <c r="H40" s="131"/>
      <c r="I40" s="131"/>
    </row>
    <row r="41" spans="1:9" ht="12" customHeight="1">
      <c r="A41" s="132"/>
    </row>
    <row r="42" spans="1:9" ht="12" customHeight="1">
      <c r="A42" s="132"/>
    </row>
    <row r="43" spans="1:9" ht="12" customHeight="1"/>
    <row r="44" spans="1:9" ht="12" customHeight="1"/>
    <row r="45" spans="1:9" ht="12" customHeight="1"/>
    <row r="46" spans="1:9" ht="12" customHeight="1">
      <c r="A46" s="111"/>
    </row>
    <row r="47" spans="1:9" ht="12" customHeight="1"/>
    <row r="48" spans="1:9" ht="12" customHeight="1"/>
    <row r="49" ht="12" customHeight="1"/>
    <row r="50" ht="12" customHeight="1"/>
    <row r="51" ht="12" customHeight="1"/>
    <row r="52" ht="12" customHeight="1"/>
    <row r="53" ht="12" customHeight="1"/>
    <row r="54" ht="12" customHeight="1"/>
    <row r="55" ht="12" customHeight="1"/>
    <row r="56" ht="12" customHeight="1"/>
    <row r="57"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sheetData>
  <sheetProtection algorithmName="SHA-512" hashValue="7vSPk+spXXrZRJJYMaCVSlIfSLgb2+YF9KCo4I3+5vos6wrPNpTirouvek9XckUa6vTgfHqaC5OTc6mj0Wt2KQ==" saltValue="waNxtftkUvsvw4Jbf7ctXA==" spinCount="100000" sheet="1" formatCells="0" selectLockedCells="1"/>
  <mergeCells count="34">
    <mergeCell ref="B21:B22"/>
    <mergeCell ref="C5:F5"/>
    <mergeCell ref="C6:F6"/>
    <mergeCell ref="G5:H5"/>
    <mergeCell ref="G6:H6"/>
    <mergeCell ref="B14:B15"/>
    <mergeCell ref="E21:E22"/>
    <mergeCell ref="D21:D22"/>
    <mergeCell ref="C21:C22"/>
    <mergeCell ref="G8:H8"/>
    <mergeCell ref="G14:H14"/>
    <mergeCell ref="G21:H21"/>
    <mergeCell ref="A1:H1"/>
    <mergeCell ref="A2:H2"/>
    <mergeCell ref="C3:F3"/>
    <mergeCell ref="G3:H3"/>
    <mergeCell ref="C4:F4"/>
    <mergeCell ref="G4:H4"/>
    <mergeCell ref="G28:H28"/>
    <mergeCell ref="C7:F7"/>
    <mergeCell ref="A10:H10"/>
    <mergeCell ref="A11:I11"/>
    <mergeCell ref="G7:H7"/>
    <mergeCell ref="C8:F8"/>
    <mergeCell ref="F28:F29"/>
    <mergeCell ref="C14:C15"/>
    <mergeCell ref="D14:D15"/>
    <mergeCell ref="E14:E15"/>
    <mergeCell ref="F14:F15"/>
    <mergeCell ref="F21:F22"/>
    <mergeCell ref="B28:B29"/>
    <mergeCell ref="C28:C29"/>
    <mergeCell ref="D28:D29"/>
    <mergeCell ref="E28:E29"/>
  </mergeCells>
  <phoneticPr fontId="1"/>
  <dataValidations xWindow="821" yWindow="406" count="11">
    <dataValidation type="list" imeMode="hiragana" allowBlank="1" showInputMessage="1" showErrorMessage="1" errorTitle="入力エラー" error="指定の選択肢以外は入力できません。" promptTitle="経費の重複の有無を選択してください" prompt="左欄の補助金・助成金と本申請とで経費の重複がある場合は、「あり」を選択してください。" sqref="G26:G27 G20">
      <formula1>"あり,なし"</formula1>
    </dataValidation>
    <dataValidation type="list" imeMode="hiragana" allowBlank="1" showInputMessage="1" showErrorMessage="1" errorTitle="入力エラー" error="指定の選択肢以外は入力できません。" promptTitle="内容の重複の有無を選択してください" prompt="　左欄の補助金・助成金と本申請との内容の重複について選択してください。_x000a_　なお、それぞれの事業内容が目標までの一つの要素に過ぎない等、事業の最終目標は同一であっても、助成内容が異なる場合は「なし」を選択してください。" sqref="H26:H27 H20">
      <formula1>"あり,なし"</formula1>
    </dataValidation>
    <dataValidation imeMode="halfAlpha" allowBlank="1" showInputMessage="1" showErrorMessage="1" sqref="C20 F30:F32 A16:A19 F23:F27 A23:A26 C23:C27 C30:C32 A30:A32 C16:C18 F16:F18 F20"/>
    <dataValidation imeMode="hiragana" allowBlank="1" showInputMessage="1" showErrorMessage="1" sqref="D30:E32 D23:E27 D16:E18 D20:E20"/>
    <dataValidation type="list" imeMode="hiragana" allowBlank="1" showInputMessage="1" showErrorMessage="1" errorTitle="入力エラー" error="指定のもの以外入力できません。" promptTitle="利用事業の現状を選択してください" prompt="　左欄の利用事業の現状を選択してください。" sqref="G4:H8">
      <formula1>"利用中,利用終了,受賞"</formula1>
    </dataValidation>
    <dataValidation type="list" imeMode="halfAlpha" allowBlank="1" showInputMessage="1" showErrorMessage="1" sqref="B27 B20">
      <formula1>"'19,'20,'21,'22,'23"</formula1>
    </dataValidation>
    <dataValidation type="list" allowBlank="1" showErrorMessage="1" promptTitle="助成対象として申請する経費について、重複の有無を選択" prompt="_x000a_左記の補助事業・助成事業と、本事業との間で_x000a_申請経費に重複がある場合は、_x000a_「あり」　を選択してください。_x000a__x000a_※仮に、両事業が採択された場合、_x000a_同一の助成経費に対して、重複して補助・助成を受けることは禁止されていますので、ご注意ください。" sqref="H16 G17:H18 G23:H25 G30:H32">
      <formula1>$K$16:$K$18</formula1>
    </dataValidation>
    <dataValidation type="list" allowBlank="1" showInputMessage="1" showErrorMessage="1" sqref="B33:B34 B26">
      <formula1>"2024,2023,2022,2021,2020"</formula1>
    </dataValidation>
    <dataValidation allowBlank="1" showInputMessage="1" showErrorMessage="1" prompt="_x000a_左記の補助事業・助成事業と、本事業との間で_x000a_申請内容で重複する面がある場合は、_x000a_「あり」　を選択してください_x000a__x000a_ただし、_x000a_両事業が最終的に目指す目標が同じであっても、_x000a_それぞれの事業で開発の元となる対象が異なり、あるいは、_x000a_開発のプロセスが異なる場合は、_x000a_「なし」　を選択してください。" sqref="I30:I32"/>
    <dataValidation type="list" allowBlank="1" showInputMessage="1" showErrorMessage="1" sqref="B4:B8 B16:B18 B23:B25 B30:B32">
      <formula1>$K$3:$K$8</formula1>
    </dataValidation>
    <dataValidation type="list" allowBlank="1" showErrorMessage="1" promptTitle="助成対象として申請する経費について、重複の有無を選択" prompt="左記の補助事業・助成事業と、本事業との間で_x000a_申請経費に重複がある場合は、_x000a_「あり」　を選択してください。_x000a__x000a_※仮に、両事業が採択された場合、_x000a_同一の助成経費に対して、重複して補助・助成を受けることは禁止されていますので、ご注意ください。_x000a_" sqref="G16">
      <formula1>$K$16:$K$18</formula1>
    </dataValidation>
  </dataValidations>
  <printOptions horizontalCentered="1"/>
  <pageMargins left="0.59055118110236227" right="0.59055118110236227" top="0.39370078740157483" bottom="0.78740157480314965" header="0.19685039370078741" footer="0.19685039370078741"/>
  <pageSetup paperSize="9" scale="96" orientation="portrait" r:id="rId1"/>
  <headerFooter alignWithMargins="0">
    <oddFooter>&amp;C&amp;"+,太字"&amp;A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9"/>
    <pageSetUpPr fitToPage="1"/>
  </sheetPr>
  <dimension ref="A1:Q26"/>
  <sheetViews>
    <sheetView showGridLines="0" showZeros="0" view="pageBreakPreview" zoomScale="80" zoomScaleNormal="100" zoomScaleSheetLayoutView="80" workbookViewId="0">
      <selection activeCell="F1" sqref="F1:G1"/>
    </sheetView>
  </sheetViews>
  <sheetFormatPr defaultColWidth="9" defaultRowHeight="14"/>
  <cols>
    <col min="1" max="1" width="3.26953125" style="19" customWidth="1"/>
    <col min="2" max="2" width="5.08984375" style="19" customWidth="1"/>
    <col min="3" max="3" width="11.6328125" style="19" customWidth="1"/>
    <col min="4" max="4" width="2.6328125" style="19" customWidth="1"/>
    <col min="5" max="5" width="22.6328125" style="19" customWidth="1"/>
    <col min="6" max="6" width="2.08984375" style="19" customWidth="1"/>
    <col min="7" max="7" width="21.08984375" style="19" customWidth="1"/>
    <col min="8" max="8" width="13.6328125" style="19" customWidth="1"/>
    <col min="9" max="9" width="4.6328125" style="19" customWidth="1"/>
    <col min="10" max="10" width="5" style="19" customWidth="1"/>
    <col min="11" max="11" width="0.90625" style="731" customWidth="1"/>
    <col min="12" max="12" width="16.6328125" style="801" customWidth="1"/>
    <col min="13" max="13" width="9" style="731" hidden="1" customWidth="1"/>
    <col min="14" max="16384" width="9" style="731"/>
  </cols>
  <sheetData>
    <row r="1" spans="1:17" ht="22.5" customHeight="1">
      <c r="A1" s="1417" t="s">
        <v>330</v>
      </c>
      <c r="B1" s="1417"/>
      <c r="C1" s="1417"/>
      <c r="D1" s="1417"/>
      <c r="E1" s="698" t="s">
        <v>1075</v>
      </c>
      <c r="F1" s="1420"/>
      <c r="G1" s="1421"/>
      <c r="H1" s="699" t="s">
        <v>1076</v>
      </c>
      <c r="I1" s="1418"/>
      <c r="J1" s="1419"/>
      <c r="K1" s="800"/>
    </row>
    <row r="2" spans="1:17" ht="48.75" customHeight="1">
      <c r="A2" s="1426" t="s">
        <v>1055</v>
      </c>
      <c r="B2" s="1426"/>
      <c r="C2" s="1426"/>
      <c r="D2" s="1426"/>
      <c r="E2" s="1426"/>
      <c r="F2" s="1426"/>
      <c r="G2" s="1426"/>
      <c r="H2" s="1426"/>
      <c r="I2" s="1426"/>
      <c r="J2" s="1426"/>
      <c r="K2" s="802"/>
      <c r="L2" s="803"/>
      <c r="M2" s="804"/>
      <c r="N2" s="804"/>
      <c r="O2" s="804"/>
      <c r="P2" s="804"/>
      <c r="Q2" s="804"/>
    </row>
    <row r="3" spans="1:17" ht="77.25" customHeight="1">
      <c r="A3" s="1426"/>
      <c r="B3" s="1426"/>
      <c r="C3" s="1426"/>
      <c r="D3" s="1426"/>
      <c r="E3" s="1426"/>
      <c r="F3" s="1426"/>
      <c r="G3" s="1426"/>
      <c r="H3" s="1426"/>
      <c r="I3" s="1426"/>
      <c r="J3" s="1426"/>
      <c r="K3" s="802"/>
      <c r="L3" s="803"/>
      <c r="M3" s="804"/>
      <c r="N3" s="804"/>
      <c r="O3" s="804"/>
      <c r="P3" s="804"/>
      <c r="Q3" s="804"/>
    </row>
    <row r="4" spans="1:17" ht="11.25" customHeight="1">
      <c r="A4" s="1437" t="s">
        <v>80</v>
      </c>
      <c r="B4" s="1427" t="s">
        <v>547</v>
      </c>
      <c r="C4" s="141"/>
      <c r="D4" s="1429" t="s">
        <v>487</v>
      </c>
      <c r="E4" s="138"/>
      <c r="F4" s="1431" t="s">
        <v>484</v>
      </c>
      <c r="G4" s="139"/>
      <c r="H4" s="140"/>
      <c r="I4" s="1433" t="s">
        <v>1056</v>
      </c>
      <c r="J4" s="1435" t="s">
        <v>546</v>
      </c>
      <c r="K4" s="805"/>
    </row>
    <row r="5" spans="1:17" ht="50.15" customHeight="1">
      <c r="A5" s="1438"/>
      <c r="B5" s="1428"/>
      <c r="C5" s="171" t="s">
        <v>491</v>
      </c>
      <c r="D5" s="1430"/>
      <c r="E5" s="170" t="s">
        <v>1057</v>
      </c>
      <c r="F5" s="1432"/>
      <c r="G5" s="172" t="s">
        <v>824</v>
      </c>
      <c r="H5" s="137" t="s">
        <v>490</v>
      </c>
      <c r="I5" s="1434"/>
      <c r="J5" s="1436"/>
      <c r="K5" s="805"/>
      <c r="L5" s="806" t="s">
        <v>930</v>
      </c>
    </row>
    <row r="6" spans="1:17" ht="35.15" customHeight="1">
      <c r="A6" s="1142">
        <f>ROW()-5</f>
        <v>1</v>
      </c>
      <c r="B6" s="812"/>
      <c r="C6" s="813"/>
      <c r="D6" s="1143">
        <f>B6</f>
        <v>0</v>
      </c>
      <c r="E6" s="814"/>
      <c r="F6" s="815"/>
      <c r="G6" s="816"/>
      <c r="H6" s="817"/>
      <c r="I6" s="818"/>
      <c r="J6" s="1144" t="str">
        <f>IFERROR('38'!$I6/$F$1,"")</f>
        <v/>
      </c>
      <c r="K6" s="1140"/>
      <c r="L6" s="1141" t="str">
        <f>IF(I6="","",SUM($J$6:J6))</f>
        <v/>
      </c>
      <c r="M6" s="731" t="s">
        <v>485</v>
      </c>
    </row>
    <row r="7" spans="1:17" ht="35.15" customHeight="1">
      <c r="A7" s="1142">
        <f t="shared" ref="A7:A21" si="0">ROW()-5</f>
        <v>2</v>
      </c>
      <c r="B7" s="812"/>
      <c r="C7" s="813"/>
      <c r="D7" s="1143">
        <f t="shared" ref="D7:D20" si="1">B7</f>
        <v>0</v>
      </c>
      <c r="E7" s="814"/>
      <c r="F7" s="815"/>
      <c r="G7" s="819"/>
      <c r="H7" s="817"/>
      <c r="I7" s="818"/>
      <c r="J7" s="1144" t="str">
        <f>IFERROR('38'!$I7/$F$1,"")</f>
        <v/>
      </c>
      <c r="K7" s="1140"/>
      <c r="L7" s="1141" t="str">
        <f>IF(I7="","",SUM($J$6:J7))</f>
        <v/>
      </c>
      <c r="M7" s="731" t="s">
        <v>486</v>
      </c>
    </row>
    <row r="8" spans="1:17" ht="35.15" customHeight="1">
      <c r="A8" s="1142">
        <f t="shared" si="0"/>
        <v>3</v>
      </c>
      <c r="B8" s="812"/>
      <c r="C8" s="813"/>
      <c r="D8" s="1143">
        <f t="shared" si="1"/>
        <v>0</v>
      </c>
      <c r="E8" s="814"/>
      <c r="F8" s="815"/>
      <c r="G8" s="820"/>
      <c r="H8" s="817"/>
      <c r="I8" s="818"/>
      <c r="J8" s="1144" t="str">
        <f>IFERROR('38'!$I8/$F$1,"")</f>
        <v/>
      </c>
      <c r="K8" s="1140"/>
      <c r="L8" s="1141" t="str">
        <f>IF(I8="","",SUM($J$6:J8))</f>
        <v/>
      </c>
      <c r="M8" s="782" t="s">
        <v>823</v>
      </c>
    </row>
    <row r="9" spans="1:17" ht="35.15" customHeight="1">
      <c r="A9" s="1142">
        <f t="shared" si="0"/>
        <v>4</v>
      </c>
      <c r="B9" s="812"/>
      <c r="C9" s="813"/>
      <c r="D9" s="1143">
        <f t="shared" si="1"/>
        <v>0</v>
      </c>
      <c r="E9" s="814"/>
      <c r="F9" s="815"/>
      <c r="G9" s="820"/>
      <c r="H9" s="817"/>
      <c r="I9" s="818"/>
      <c r="J9" s="1144" t="str">
        <f>IFERROR('38'!$I9/$F$1,"")</f>
        <v/>
      </c>
      <c r="K9" s="1140"/>
      <c r="L9" s="1141" t="str">
        <f>IF(I9="","",SUM($J$6:J9))</f>
        <v/>
      </c>
      <c r="M9" s="731" t="s">
        <v>492</v>
      </c>
    </row>
    <row r="10" spans="1:17" ht="35.15" customHeight="1">
      <c r="A10" s="1142">
        <f t="shared" si="0"/>
        <v>5</v>
      </c>
      <c r="B10" s="812"/>
      <c r="C10" s="813"/>
      <c r="D10" s="1143">
        <f t="shared" ref="D10:D11" si="2">B10</f>
        <v>0</v>
      </c>
      <c r="E10" s="814"/>
      <c r="F10" s="815"/>
      <c r="G10" s="820"/>
      <c r="H10" s="817"/>
      <c r="I10" s="818"/>
      <c r="J10" s="1144" t="str">
        <f>IFERROR('38'!$I10/$F$1,"")</f>
        <v/>
      </c>
      <c r="K10" s="1140"/>
      <c r="L10" s="1141" t="str">
        <f>IF(I10="","",SUM($J$6:J10))</f>
        <v/>
      </c>
      <c r="M10" s="731" t="s">
        <v>493</v>
      </c>
    </row>
    <row r="11" spans="1:17" ht="35.15" customHeight="1">
      <c r="A11" s="1142">
        <f t="shared" si="0"/>
        <v>6</v>
      </c>
      <c r="B11" s="812"/>
      <c r="C11" s="813"/>
      <c r="D11" s="1143">
        <f t="shared" si="2"/>
        <v>0</v>
      </c>
      <c r="E11" s="814"/>
      <c r="F11" s="815"/>
      <c r="G11" s="820"/>
      <c r="H11" s="817"/>
      <c r="I11" s="818"/>
      <c r="J11" s="1144" t="str">
        <f>IFERROR('38'!$I11/$F$1,"")</f>
        <v/>
      </c>
      <c r="K11" s="1140"/>
      <c r="L11" s="1141" t="str">
        <f>IF(I11="","",SUM($J$6:J11))</f>
        <v/>
      </c>
    </row>
    <row r="12" spans="1:17" ht="35.15" customHeight="1">
      <c r="A12" s="1142">
        <f t="shared" si="0"/>
        <v>7</v>
      </c>
      <c r="B12" s="812"/>
      <c r="C12" s="813"/>
      <c r="D12" s="1143">
        <f t="shared" si="1"/>
        <v>0</v>
      </c>
      <c r="E12" s="814"/>
      <c r="F12" s="815"/>
      <c r="G12" s="820"/>
      <c r="H12" s="817"/>
      <c r="I12" s="818"/>
      <c r="J12" s="1144" t="str">
        <f>IFERROR('38'!$I12/$F$1,"")</f>
        <v/>
      </c>
      <c r="K12" s="1140"/>
      <c r="L12" s="1141" t="str">
        <f>IF(I12="","",SUM($J$6:J12))</f>
        <v/>
      </c>
      <c r="M12" s="731" t="s">
        <v>493</v>
      </c>
    </row>
    <row r="13" spans="1:17" ht="35.15" customHeight="1">
      <c r="A13" s="1142">
        <f t="shared" si="0"/>
        <v>8</v>
      </c>
      <c r="B13" s="812"/>
      <c r="C13" s="813"/>
      <c r="D13" s="1143">
        <f t="shared" si="1"/>
        <v>0</v>
      </c>
      <c r="E13" s="814"/>
      <c r="F13" s="815"/>
      <c r="G13" s="820"/>
      <c r="H13" s="817"/>
      <c r="I13" s="818"/>
      <c r="J13" s="1144" t="str">
        <f>IFERROR('38'!$I13/$F$1,"")</f>
        <v/>
      </c>
      <c r="K13" s="1140"/>
      <c r="L13" s="1141" t="str">
        <f>IF(I13="","",SUM($J$6:J13))</f>
        <v/>
      </c>
    </row>
    <row r="14" spans="1:17" ht="35.15" customHeight="1">
      <c r="A14" s="1142">
        <f t="shared" si="0"/>
        <v>9</v>
      </c>
      <c r="B14" s="812"/>
      <c r="C14" s="813"/>
      <c r="D14" s="1143">
        <f t="shared" si="1"/>
        <v>0</v>
      </c>
      <c r="E14" s="814"/>
      <c r="F14" s="815"/>
      <c r="G14" s="820"/>
      <c r="H14" s="817"/>
      <c r="I14" s="818"/>
      <c r="J14" s="1144" t="str">
        <f>IFERROR('38'!$I14/$F$1,"")</f>
        <v/>
      </c>
      <c r="K14" s="1140"/>
      <c r="L14" s="1141" t="str">
        <f>IF(I14="","",SUM($J$6:J14))</f>
        <v/>
      </c>
    </row>
    <row r="15" spans="1:17" ht="35.15" customHeight="1">
      <c r="A15" s="1142">
        <f t="shared" si="0"/>
        <v>10</v>
      </c>
      <c r="B15" s="812"/>
      <c r="C15" s="813"/>
      <c r="D15" s="1143">
        <f t="shared" si="1"/>
        <v>0</v>
      </c>
      <c r="E15" s="814"/>
      <c r="F15" s="815"/>
      <c r="G15" s="820"/>
      <c r="H15" s="817"/>
      <c r="I15" s="818"/>
      <c r="J15" s="1144" t="str">
        <f>IFERROR('38'!$I15/$F$1,"")</f>
        <v/>
      </c>
      <c r="K15" s="1140"/>
      <c r="L15" s="1141" t="str">
        <f>IF(I15="","",SUM($J$6:J15))</f>
        <v/>
      </c>
    </row>
    <row r="16" spans="1:17" ht="35.15" customHeight="1">
      <c r="A16" s="1142">
        <f t="shared" si="0"/>
        <v>11</v>
      </c>
      <c r="B16" s="812"/>
      <c r="C16" s="813"/>
      <c r="D16" s="1143">
        <f t="shared" si="1"/>
        <v>0</v>
      </c>
      <c r="E16" s="814"/>
      <c r="F16" s="815"/>
      <c r="G16" s="820"/>
      <c r="H16" s="817"/>
      <c r="I16" s="818"/>
      <c r="J16" s="1144" t="str">
        <f>IFERROR('38'!$I16/$F$1,"")</f>
        <v/>
      </c>
      <c r="K16" s="1140"/>
      <c r="L16" s="1141" t="str">
        <f>IF(I16="","",SUM($J$6:J16))</f>
        <v/>
      </c>
    </row>
    <row r="17" spans="1:13" ht="35.15" customHeight="1">
      <c r="A17" s="1142">
        <f t="shared" si="0"/>
        <v>12</v>
      </c>
      <c r="B17" s="812"/>
      <c r="C17" s="813"/>
      <c r="D17" s="1143">
        <f t="shared" si="1"/>
        <v>0</v>
      </c>
      <c r="E17" s="814"/>
      <c r="F17" s="815"/>
      <c r="G17" s="820"/>
      <c r="H17" s="817"/>
      <c r="I17" s="818"/>
      <c r="J17" s="1144" t="str">
        <f>IFERROR('38'!$I17/$F$1,"")</f>
        <v/>
      </c>
      <c r="K17" s="1140"/>
      <c r="L17" s="1141" t="str">
        <f>IF(I17="","",SUM($J$6:J17))</f>
        <v/>
      </c>
    </row>
    <row r="18" spans="1:13" ht="35.15" customHeight="1">
      <c r="A18" s="1142">
        <f t="shared" si="0"/>
        <v>13</v>
      </c>
      <c r="B18" s="812"/>
      <c r="C18" s="813"/>
      <c r="D18" s="1143">
        <f t="shared" ref="D18" si="3">B18</f>
        <v>0</v>
      </c>
      <c r="E18" s="814"/>
      <c r="F18" s="815"/>
      <c r="G18" s="820"/>
      <c r="H18" s="817"/>
      <c r="I18" s="818"/>
      <c r="J18" s="1144" t="str">
        <f>IFERROR('38'!$I18/$F$1,"")</f>
        <v/>
      </c>
      <c r="K18" s="1140"/>
      <c r="L18" s="1141" t="str">
        <f>IF(I18="","",SUM($J$6:J18))</f>
        <v/>
      </c>
    </row>
    <row r="19" spans="1:13" ht="35.15" customHeight="1">
      <c r="A19" s="1142">
        <f t="shared" si="0"/>
        <v>14</v>
      </c>
      <c r="B19" s="812"/>
      <c r="C19" s="813"/>
      <c r="D19" s="1143">
        <f t="shared" si="1"/>
        <v>0</v>
      </c>
      <c r="E19" s="814"/>
      <c r="F19" s="815"/>
      <c r="G19" s="820"/>
      <c r="H19" s="817"/>
      <c r="I19" s="818"/>
      <c r="J19" s="1144" t="str">
        <f>IFERROR('38'!$I19/$F$1,"")</f>
        <v/>
      </c>
      <c r="K19" s="1140"/>
      <c r="L19" s="1141" t="str">
        <f>IF(I19="","",SUM($J$6:J19))</f>
        <v/>
      </c>
    </row>
    <row r="20" spans="1:13" ht="35.15" customHeight="1">
      <c r="A20" s="1142">
        <f t="shared" si="0"/>
        <v>15</v>
      </c>
      <c r="B20" s="812"/>
      <c r="C20" s="813"/>
      <c r="D20" s="1143">
        <f t="shared" si="1"/>
        <v>0</v>
      </c>
      <c r="E20" s="814"/>
      <c r="F20" s="815"/>
      <c r="G20" s="820"/>
      <c r="H20" s="817"/>
      <c r="I20" s="818"/>
      <c r="J20" s="1144" t="str">
        <f>IFERROR('38'!$I20/$F$1,"")</f>
        <v/>
      </c>
      <c r="K20" s="1140"/>
      <c r="L20" s="1141" t="str">
        <f>IF(I20="","",SUM($J$6:J20))</f>
        <v/>
      </c>
    </row>
    <row r="21" spans="1:13" ht="19.5" customHeight="1" thickBot="1">
      <c r="A21" s="1142">
        <f t="shared" si="0"/>
        <v>16</v>
      </c>
      <c r="B21" s="821" t="s">
        <v>488</v>
      </c>
      <c r="C21" s="1136" t="s">
        <v>81</v>
      </c>
      <c r="D21" s="821"/>
      <c r="E21" s="822"/>
      <c r="F21" s="823"/>
      <c r="G21" s="824"/>
      <c r="H21" s="822"/>
      <c r="I21" s="825"/>
      <c r="J21" s="1144" t="str">
        <f>IFERROR('38'!$I21/$F$1,"")</f>
        <v/>
      </c>
      <c r="K21" s="1140"/>
      <c r="L21" s="1141" t="str">
        <f>IF(I21="","",SUM($J$6:J21))</f>
        <v/>
      </c>
    </row>
    <row r="22" spans="1:13" ht="20.25" customHeight="1" thickTop="1">
      <c r="A22" s="1439" t="s">
        <v>489</v>
      </c>
      <c r="B22" s="1440"/>
      <c r="C22" s="1440"/>
      <c r="D22" s="1440"/>
      <c r="E22" s="1440"/>
      <c r="F22" s="1440"/>
      <c r="G22" s="1440"/>
      <c r="H22" s="1441"/>
      <c r="I22" s="516">
        <f>SUBTOTAL(109,'38'!$I$5:$I$21)</f>
        <v>0</v>
      </c>
      <c r="J22" s="1145" t="str">
        <f>IFERROR($I$22/$F$1,"")</f>
        <v/>
      </c>
      <c r="K22" s="807"/>
      <c r="L22" s="808"/>
    </row>
    <row r="23" spans="1:13" ht="6" customHeight="1">
      <c r="A23" s="1425"/>
      <c r="B23" s="1425"/>
      <c r="C23" s="1425"/>
      <c r="D23" s="1425"/>
      <c r="E23" s="1425"/>
      <c r="F23" s="1425"/>
      <c r="G23" s="1425"/>
      <c r="H23" s="1425"/>
      <c r="I23" s="1425"/>
      <c r="J23" s="1426"/>
      <c r="K23" s="802"/>
    </row>
    <row r="24" spans="1:13" ht="18" customHeight="1">
      <c r="A24" s="1422" t="s">
        <v>895</v>
      </c>
      <c r="B24" s="1423"/>
      <c r="C24" s="1423"/>
      <c r="D24" s="1423"/>
      <c r="E24" s="1423"/>
      <c r="F24" s="1423"/>
      <c r="G24" s="1423"/>
      <c r="H24" s="1423"/>
      <c r="I24" s="1423"/>
      <c r="J24" s="1424"/>
      <c r="K24" s="809"/>
    </row>
    <row r="25" spans="1:13" ht="32.25" customHeight="1">
      <c r="A25" s="1442" t="s">
        <v>548</v>
      </c>
      <c r="B25" s="1443"/>
      <c r="C25" s="173"/>
      <c r="D25" s="1343"/>
      <c r="E25" s="1344"/>
      <c r="F25" s="1344"/>
      <c r="G25" s="1344"/>
      <c r="H25" s="1344"/>
      <c r="I25" s="1344"/>
      <c r="J25" s="1362"/>
      <c r="K25" s="810"/>
      <c r="M25" s="731" t="s">
        <v>494</v>
      </c>
    </row>
    <row r="26" spans="1:13" ht="15" customHeight="1">
      <c r="A26" s="27"/>
      <c r="B26" s="27"/>
      <c r="C26" s="27"/>
      <c r="D26" s="27"/>
      <c r="E26" s="27"/>
      <c r="F26" s="27"/>
      <c r="G26" s="27"/>
      <c r="H26" s="27"/>
      <c r="I26" s="27"/>
      <c r="J26" s="27"/>
      <c r="K26" s="811"/>
      <c r="M26" s="731" t="s">
        <v>495</v>
      </c>
    </row>
  </sheetData>
  <sheetProtection algorithmName="SHA-512" hashValue="3x9UyoAxOb4NIao5m1uYhz3Exh8Zdp1aJa8d1FExoaC38QXyXmxN0n77TPG2xcCbw69BgytC/S1SYRxMSb1Q9g==" saltValue="PzFKLSbw5uoKl1tCJYDaZg==" spinCount="100000" sheet="1" formatCells="0" selectLockedCells="1"/>
  <mergeCells count="15">
    <mergeCell ref="A1:D1"/>
    <mergeCell ref="I1:J1"/>
    <mergeCell ref="F1:G1"/>
    <mergeCell ref="D25:J25"/>
    <mergeCell ref="A24:J24"/>
    <mergeCell ref="A23:J23"/>
    <mergeCell ref="A2:J3"/>
    <mergeCell ref="B4:B5"/>
    <mergeCell ref="D4:D5"/>
    <mergeCell ref="F4:F5"/>
    <mergeCell ref="I4:I5"/>
    <mergeCell ref="J4:J5"/>
    <mergeCell ref="A4:A5"/>
    <mergeCell ref="A22:H22"/>
    <mergeCell ref="A25:B25"/>
  </mergeCells>
  <phoneticPr fontId="1"/>
  <conditionalFormatting sqref="D25:J25">
    <cfRule type="cellIs" dxfId="558" priority="7" operator="equal">
      <formula>$C$25=$M$26</formula>
    </cfRule>
  </conditionalFormatting>
  <conditionalFormatting sqref="G6:H20">
    <cfRule type="cellIs" dxfId="557" priority="2" operator="equal">
      <formula>$F6=$M$9</formula>
    </cfRule>
  </conditionalFormatting>
  <conditionalFormatting sqref="L6:L22">
    <cfRule type="expression" dxfId="556" priority="6">
      <formula>$L6&gt;70%</formula>
    </cfRule>
  </conditionalFormatting>
  <dataValidations xWindow="285" yWindow="718" count="11">
    <dataValidation allowBlank="1" showInputMessage="1" showErrorMessage="1" prompt="　役員に該当する場合は「○」を選択してください。なお、監査役も役員に含めます。" sqref="E21"/>
    <dataValidation imeMode="halfAlpha" allowBlank="1" showInputMessage="1" showErrorMessage="1" sqref="A6:A21 I6:K21"/>
    <dataValidation imeMode="hiragana" allowBlank="1" showInputMessage="1" showErrorMessage="1" sqref="C6:D21 H6:H21 G21"/>
    <dataValidation type="list" imeMode="hiragana" allowBlank="1" showInputMessage="1" showErrorMessage="1" promptTitle="大企業に該当する場合は〇、そうでない場合は―を選択してください" sqref="F21">
      <formula1>$M$9:$M$12</formula1>
    </dataValidation>
    <dataValidation type="list" allowBlank="1" showInputMessage="1" showErrorMessage="1" promptTitle="役員、株主、役員兼株主　のいずれかを選択" sqref="B21">
      <formula1>"①,②,①②"</formula1>
    </dataValidation>
    <dataValidation type="list" allowBlank="1" showInputMessage="1" showErrorMessage="1" promptTitle="役員、株主、役員兼株主　のいずれかを選択" sqref="B6:B20">
      <formula1>$M$6:$M$8</formula1>
    </dataValidation>
    <dataValidation type="list" allowBlank="1" showInputMessage="1" showErrorMessage="1" sqref="C25">
      <formula1>$M$25:$M$26</formula1>
    </dataValidation>
    <dataValidation allowBlank="1" showInputMessage="1" showErrorMessage="1" promptTitle="記載内容が異なる理由を記載ください。" sqref="D25:K25"/>
    <dataValidation imeMode="hiragana" allowBlank="1" showInputMessage="1" showErrorMessage="1" promptTitle="①役員または②株主が大企業の場合に記載してください" prompt="例_x000a_＊＊＊＊＊＊＊＊＊＊＊（株）／代表取締役社長＊＊＊＊／東京都＊＊＊区＊＊＊＊＊町1-1-1" sqref="G6:G20"/>
    <dataValidation type="list" imeMode="hiragana" allowBlank="1" showInputMessage="1" showErrorMessage="1" promptTitle="大企業に該当する場合は〇、そうでない場合は―を選択してください" sqref="F6:F20">
      <formula1>$M$9:$M$10</formula1>
    </dataValidation>
    <dataValidation allowBlank="1" showInputMessage="1" showErrorMessage="1" promptTitle="発行済株式総数　を記載してください" prompt="_x000a_「登記簿」に記載の　発行済株式総数　を記載してください" sqref="F1:G1"/>
  </dataValidations>
  <printOptions horizontalCentered="1"/>
  <pageMargins left="0.59055118110236227" right="0.59055118110236227" top="0.39370078740157483" bottom="0.78740157480314965" header="0.19685039370078741" footer="0.19685039370078741"/>
  <pageSetup paperSize="9" scale="96" orientation="portrait" r:id="rId1"/>
  <headerFooter alignWithMargins="0">
    <oddFooter>&amp;C&amp;"+,太字"&amp;A</oddFooter>
  </headerFooter>
  <rowBreaks count="1" manualBreakCount="1">
    <brk id="26"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pageSetUpPr fitToPage="1"/>
  </sheetPr>
  <dimension ref="A1:AA21"/>
  <sheetViews>
    <sheetView showGridLines="0" view="pageBreakPreview" zoomScale="80" zoomScaleNormal="100" zoomScaleSheetLayoutView="80" workbookViewId="0">
      <selection activeCell="G14" sqref="G14:I14"/>
    </sheetView>
  </sheetViews>
  <sheetFormatPr defaultColWidth="9" defaultRowHeight="32.5" outlineLevelCol="1"/>
  <cols>
    <col min="1" max="1" width="3.08984375" style="731" customWidth="1"/>
    <col min="2" max="2" width="6.08984375" style="731" customWidth="1"/>
    <col min="3" max="3" width="11.08984375" style="731" customWidth="1"/>
    <col min="4" max="9" width="11.6328125" style="731" customWidth="1"/>
    <col min="10" max="10" width="1.90625" style="731" customWidth="1"/>
    <col min="11" max="11" width="14.7265625" style="831" customWidth="1"/>
    <col min="12" max="12" width="10.6328125" style="732" bestFit="1" customWidth="1"/>
    <col min="13" max="13" width="28.6328125" style="731" hidden="1" customWidth="1" outlineLevel="1"/>
    <col min="14" max="19" width="9" style="731" hidden="1" customWidth="1" outlineLevel="1"/>
    <col min="20" max="20" width="9" style="731" collapsed="1"/>
    <col min="21" max="16384" width="9" style="731"/>
  </cols>
  <sheetData>
    <row r="1" spans="1:27" ht="30" customHeight="1">
      <c r="A1" s="142" t="s">
        <v>331</v>
      </c>
      <c r="B1" s="142"/>
      <c r="C1" s="142"/>
      <c r="D1" s="142"/>
      <c r="E1" s="1444"/>
      <c r="F1" s="1444"/>
      <c r="G1" s="1444"/>
      <c r="H1" s="1444"/>
      <c r="I1" s="1444"/>
      <c r="J1" s="142"/>
      <c r="K1" s="410"/>
      <c r="L1" s="410"/>
      <c r="M1" s="782" t="s">
        <v>822</v>
      </c>
      <c r="N1" s="146" t="s">
        <v>551</v>
      </c>
      <c r="O1" s="142" t="s">
        <v>890</v>
      </c>
      <c r="P1" s="142"/>
      <c r="Q1" s="142"/>
      <c r="R1" s="142"/>
      <c r="S1" s="142"/>
      <c r="T1" s="142"/>
      <c r="U1" s="142"/>
      <c r="V1" s="142"/>
      <c r="W1" s="142"/>
      <c r="X1" s="142"/>
      <c r="Y1" s="142"/>
      <c r="Z1" s="142"/>
      <c r="AA1" s="142"/>
    </row>
    <row r="2" spans="1:27" ht="22" customHeight="1">
      <c r="A2" s="1472" t="s">
        <v>1059</v>
      </c>
      <c r="B2" s="1472"/>
      <c r="C2" s="1472"/>
      <c r="D2" s="1472"/>
      <c r="E2" s="1472"/>
      <c r="F2" s="1472"/>
      <c r="G2" s="1472"/>
      <c r="H2" s="1472"/>
      <c r="I2" s="1472"/>
      <c r="J2" s="830"/>
      <c r="K2" s="732"/>
      <c r="L2" s="831"/>
      <c r="M2" s="782" t="s">
        <v>504</v>
      </c>
    </row>
    <row r="3" spans="1:27" ht="25" customHeight="1">
      <c r="A3" s="1460" t="s">
        <v>1061</v>
      </c>
      <c r="B3" s="1461"/>
      <c r="C3" s="1462"/>
      <c r="D3" s="1463"/>
      <c r="E3" s="1464"/>
      <c r="F3" s="1465" t="s">
        <v>1077</v>
      </c>
      <c r="G3" s="1466"/>
      <c r="H3" s="1467"/>
      <c r="I3" s="1468"/>
      <c r="J3" s="832"/>
      <c r="K3" s="833">
        <f>LEN(D3)</f>
        <v>0</v>
      </c>
      <c r="L3" s="833">
        <f>LEN(H3)</f>
        <v>0</v>
      </c>
      <c r="M3" s="731" t="s">
        <v>503</v>
      </c>
      <c r="N3" s="834"/>
    </row>
    <row r="4" spans="1:27" ht="45" customHeight="1">
      <c r="A4" s="1481" t="s">
        <v>1060</v>
      </c>
      <c r="B4" s="848" t="s">
        <v>917</v>
      </c>
      <c r="C4" s="1469"/>
      <c r="D4" s="1470"/>
      <c r="E4" s="1470"/>
      <c r="F4" s="1470"/>
      <c r="G4" s="1470"/>
      <c r="H4" s="1470"/>
      <c r="I4" s="1471"/>
      <c r="K4" s="833">
        <f>LEN(C4)</f>
        <v>0</v>
      </c>
      <c r="L4" s="835"/>
      <c r="M4" s="731" t="s">
        <v>269</v>
      </c>
      <c r="N4" s="736"/>
    </row>
    <row r="5" spans="1:27" ht="150" customHeight="1">
      <c r="A5" s="1482"/>
      <c r="B5" s="849" t="s">
        <v>925</v>
      </c>
      <c r="C5" s="1455"/>
      <c r="D5" s="1455"/>
      <c r="E5" s="1455"/>
      <c r="F5" s="1455"/>
      <c r="G5" s="1455"/>
      <c r="H5" s="1455"/>
      <c r="I5" s="1455"/>
      <c r="K5" s="836"/>
      <c r="M5" s="731" t="s">
        <v>549</v>
      </c>
      <c r="N5" s="738"/>
    </row>
    <row r="6" spans="1:27" s="839" customFormat="1" ht="25" customHeight="1">
      <c r="A6" s="1486" t="s">
        <v>919</v>
      </c>
      <c r="B6" s="1483" t="s">
        <v>1062</v>
      </c>
      <c r="C6" s="1484"/>
      <c r="D6" s="1484"/>
      <c r="E6" s="1485"/>
      <c r="F6" s="1456"/>
      <c r="G6" s="1457"/>
      <c r="H6" s="1457"/>
      <c r="I6" s="1458"/>
      <c r="J6" s="837"/>
      <c r="K6" s="833">
        <f>LEN(F6)</f>
        <v>0</v>
      </c>
      <c r="L6" s="838"/>
      <c r="M6" s="838" t="s">
        <v>550</v>
      </c>
      <c r="N6" s="739"/>
    </row>
    <row r="7" spans="1:27" ht="140.15" customHeight="1">
      <c r="A7" s="1487"/>
      <c r="B7" s="500" t="s">
        <v>924</v>
      </c>
      <c r="C7" s="1459"/>
      <c r="D7" s="1459"/>
      <c r="E7" s="1459"/>
      <c r="F7" s="1459"/>
      <c r="G7" s="1459"/>
      <c r="H7" s="1459"/>
      <c r="I7" s="1459"/>
      <c r="K7" s="840"/>
      <c r="L7" s="835"/>
      <c r="M7" s="835"/>
      <c r="N7" s="736"/>
    </row>
    <row r="8" spans="1:27" ht="50.15" customHeight="1">
      <c r="A8" s="1488"/>
      <c r="B8" s="514" t="s">
        <v>923</v>
      </c>
      <c r="C8" s="1491"/>
      <c r="D8" s="1492"/>
      <c r="E8" s="1492"/>
      <c r="F8" s="1492"/>
      <c r="G8" s="1492"/>
      <c r="H8" s="1492"/>
      <c r="I8" s="1492"/>
      <c r="K8" s="841"/>
      <c r="L8" s="835"/>
      <c r="M8" s="835"/>
      <c r="N8" s="736"/>
    </row>
    <row r="9" spans="1:27" ht="25" customHeight="1">
      <c r="A9" s="1493" t="s">
        <v>1058</v>
      </c>
      <c r="B9" s="1489" t="s">
        <v>922</v>
      </c>
      <c r="C9" s="1490"/>
      <c r="D9" s="850" t="s">
        <v>554</v>
      </c>
      <c r="E9" s="851" t="s">
        <v>929</v>
      </c>
      <c r="F9" s="501" t="s">
        <v>269</v>
      </c>
      <c r="G9" s="852" t="s">
        <v>555</v>
      </c>
      <c r="H9" s="853" t="s">
        <v>928</v>
      </c>
      <c r="I9" s="502" t="s">
        <v>269</v>
      </c>
      <c r="J9" s="842" t="s">
        <v>269</v>
      </c>
      <c r="K9" s="843"/>
      <c r="L9" s="835"/>
      <c r="M9" s="835" t="s">
        <v>269</v>
      </c>
    </row>
    <row r="10" spans="1:27" ht="23.15" customHeight="1">
      <c r="A10" s="1494"/>
      <c r="B10" s="515" t="s">
        <v>552</v>
      </c>
      <c r="C10" s="513" t="s">
        <v>897</v>
      </c>
      <c r="D10" s="1445"/>
      <c r="E10" s="1446"/>
      <c r="F10" s="1446"/>
      <c r="G10" s="1445"/>
      <c r="H10" s="1446"/>
      <c r="I10" s="1447"/>
      <c r="J10" s="842" t="s">
        <v>502</v>
      </c>
      <c r="K10" s="833">
        <f>LEN(D10)</f>
        <v>0</v>
      </c>
      <c r="L10" s="833">
        <f>LEN(G10)</f>
        <v>0</v>
      </c>
      <c r="M10" s="835" t="s">
        <v>507</v>
      </c>
    </row>
    <row r="11" spans="1:27" ht="67" customHeight="1">
      <c r="A11" s="1494"/>
      <c r="B11" s="510"/>
      <c r="C11" s="509" t="s">
        <v>896</v>
      </c>
      <c r="D11" s="1448"/>
      <c r="E11" s="1449"/>
      <c r="F11" s="1449"/>
      <c r="G11" s="1448"/>
      <c r="H11" s="1449"/>
      <c r="I11" s="1450"/>
      <c r="J11" s="842" t="s">
        <v>501</v>
      </c>
      <c r="K11" s="833">
        <f>LEN(D11)</f>
        <v>0</v>
      </c>
      <c r="L11" s="833">
        <f>LEN(G11)</f>
        <v>0</v>
      </c>
      <c r="M11" s="835" t="s">
        <v>508</v>
      </c>
    </row>
    <row r="12" spans="1:27" ht="25" customHeight="1">
      <c r="A12" s="1494"/>
      <c r="B12" s="1489" t="s">
        <v>921</v>
      </c>
      <c r="C12" s="1477"/>
      <c r="D12" s="854" t="s">
        <v>556</v>
      </c>
      <c r="E12" s="855" t="s">
        <v>926</v>
      </c>
      <c r="F12" s="503" t="s">
        <v>269</v>
      </c>
      <c r="G12" s="856" t="s">
        <v>557</v>
      </c>
      <c r="H12" s="857" t="s">
        <v>927</v>
      </c>
      <c r="I12" s="504" t="s">
        <v>269</v>
      </c>
      <c r="J12" s="842" t="s">
        <v>269</v>
      </c>
      <c r="K12" s="843"/>
      <c r="L12" s="835"/>
      <c r="M12" s="835" t="s">
        <v>515</v>
      </c>
    </row>
    <row r="13" spans="1:27" ht="23.15" customHeight="1">
      <c r="A13" s="1473" t="s">
        <v>918</v>
      </c>
      <c r="B13" s="512" t="s">
        <v>553</v>
      </c>
      <c r="C13" s="508" t="s">
        <v>897</v>
      </c>
      <c r="D13" s="1445"/>
      <c r="E13" s="1446"/>
      <c r="F13" s="1446"/>
      <c r="G13" s="1445"/>
      <c r="H13" s="1446"/>
      <c r="I13" s="1447"/>
      <c r="J13" s="842" t="s">
        <v>502</v>
      </c>
      <c r="K13" s="833">
        <f>LEN(D13)</f>
        <v>0</v>
      </c>
      <c r="L13" s="833">
        <f>LEN(G13)</f>
        <v>0</v>
      </c>
      <c r="M13" s="835"/>
    </row>
    <row r="14" spans="1:27" ht="67" customHeight="1">
      <c r="A14" s="1474"/>
      <c r="B14" s="511"/>
      <c r="C14" s="509" t="s">
        <v>896</v>
      </c>
      <c r="D14" s="1448"/>
      <c r="E14" s="1449"/>
      <c r="F14" s="1449"/>
      <c r="G14" s="1448"/>
      <c r="H14" s="1449"/>
      <c r="I14" s="1450"/>
      <c r="J14" s="842" t="s">
        <v>501</v>
      </c>
      <c r="K14" s="833">
        <f>LEN(D14)</f>
        <v>0</v>
      </c>
      <c r="L14" s="833">
        <f>LEN(G14)</f>
        <v>0</v>
      </c>
      <c r="M14" s="835"/>
    </row>
    <row r="15" spans="1:27" ht="33" customHeight="1">
      <c r="A15" s="1474"/>
      <c r="B15" s="1476" t="s">
        <v>920</v>
      </c>
      <c r="C15" s="1477"/>
      <c r="D15" s="505" t="s">
        <v>558</v>
      </c>
      <c r="E15" s="506" t="s">
        <v>1084</v>
      </c>
      <c r="F15" s="507" t="s">
        <v>269</v>
      </c>
      <c r="G15" s="1478" t="s">
        <v>1146</v>
      </c>
      <c r="H15" s="1479"/>
      <c r="I15" s="1480"/>
      <c r="K15" s="841"/>
      <c r="L15" s="835"/>
      <c r="M15" s="835"/>
    </row>
    <row r="16" spans="1:27" ht="22.5" customHeight="1">
      <c r="A16" s="1474"/>
      <c r="B16" s="512" t="s">
        <v>553</v>
      </c>
      <c r="C16" s="508" t="s">
        <v>898</v>
      </c>
      <c r="D16" s="1445"/>
      <c r="E16" s="1446"/>
      <c r="F16" s="1447"/>
      <c r="G16" s="1451"/>
      <c r="H16" s="1452"/>
      <c r="I16" s="1453"/>
      <c r="K16" s="833">
        <f>LEN(D16)</f>
        <v>0</v>
      </c>
      <c r="L16" s="835"/>
      <c r="M16" s="835"/>
    </row>
    <row r="17" spans="1:20" ht="67" customHeight="1">
      <c r="A17" s="1475"/>
      <c r="B17" s="511"/>
      <c r="C17" s="509" t="s">
        <v>896</v>
      </c>
      <c r="D17" s="1448"/>
      <c r="E17" s="1449"/>
      <c r="F17" s="1450"/>
      <c r="G17" s="1454"/>
      <c r="H17" s="1449"/>
      <c r="I17" s="1450"/>
      <c r="K17" s="833">
        <f>LEN(D17)</f>
        <v>0</v>
      </c>
      <c r="L17" s="833">
        <f>LEN(G16)</f>
        <v>0</v>
      </c>
      <c r="M17" s="835"/>
      <c r="N17" s="738"/>
    </row>
    <row r="18" spans="1:20" ht="12" customHeight="1">
      <c r="A18" s="70" t="s">
        <v>899</v>
      </c>
      <c r="B18" s="70"/>
      <c r="C18" s="70"/>
      <c r="D18" s="70"/>
      <c r="E18" s="70"/>
      <c r="F18" s="70"/>
      <c r="G18" s="70"/>
      <c r="H18" s="70"/>
      <c r="I18" s="70"/>
      <c r="J18" s="844"/>
      <c r="K18" s="847"/>
      <c r="L18" s="847"/>
      <c r="M18" s="847"/>
      <c r="N18" s="742"/>
      <c r="O18" s="845"/>
      <c r="P18" s="845"/>
      <c r="Q18" s="845"/>
      <c r="R18" s="845"/>
      <c r="S18" s="845"/>
      <c r="T18" s="845"/>
    </row>
    <row r="19" spans="1:20" ht="20.149999999999999" customHeight="1">
      <c r="J19" s="844"/>
      <c r="K19" s="847"/>
      <c r="L19" s="847"/>
      <c r="M19" s="847"/>
      <c r="N19" s="738"/>
      <c r="O19" s="845"/>
      <c r="P19" s="845"/>
      <c r="Q19" s="845"/>
      <c r="R19" s="845"/>
      <c r="S19" s="845"/>
      <c r="T19" s="845"/>
    </row>
    <row r="20" spans="1:20" ht="25" customHeight="1">
      <c r="J20" s="844"/>
      <c r="K20" s="847"/>
      <c r="L20" s="847"/>
      <c r="M20" s="847"/>
      <c r="N20" s="738"/>
      <c r="O20" s="845"/>
      <c r="P20" s="845"/>
      <c r="Q20" s="845"/>
      <c r="R20" s="845"/>
      <c r="S20" s="845"/>
      <c r="T20" s="845"/>
    </row>
    <row r="21" spans="1:20" ht="13.5" customHeight="1">
      <c r="J21" s="846"/>
      <c r="K21" s="732"/>
      <c r="L21" s="831"/>
    </row>
  </sheetData>
  <sheetProtection algorithmName="SHA-512" hashValue="JEtcMwcoJaVWF7iTyCO7COM4J9XGEy5ulRXe6tMMv0mHTsEH3zafFPsdjtsEoeakS6pwIWy56pHL7MyLRJXbwg==" saltValue="eCRp3h4kc/moOyjt6Ab5sg==" spinCount="100000" sheet="1" formatCells="0" selectLockedCells="1"/>
  <mergeCells count="31">
    <mergeCell ref="B15:C15"/>
    <mergeCell ref="G15:I15"/>
    <mergeCell ref="A4:A5"/>
    <mergeCell ref="B6:E6"/>
    <mergeCell ref="A6:A8"/>
    <mergeCell ref="B9:C9"/>
    <mergeCell ref="B12:C12"/>
    <mergeCell ref="C8:I8"/>
    <mergeCell ref="D10:F10"/>
    <mergeCell ref="G10:I10"/>
    <mergeCell ref="D11:F11"/>
    <mergeCell ref="G11:I11"/>
    <mergeCell ref="A9:A12"/>
    <mergeCell ref="D13:F13"/>
    <mergeCell ref="G13:I13"/>
    <mergeCell ref="E1:I1"/>
    <mergeCell ref="D16:F16"/>
    <mergeCell ref="D17:F17"/>
    <mergeCell ref="G16:I17"/>
    <mergeCell ref="C5:I5"/>
    <mergeCell ref="F6:I6"/>
    <mergeCell ref="C7:I7"/>
    <mergeCell ref="A3:C3"/>
    <mergeCell ref="D3:E3"/>
    <mergeCell ref="F3:G3"/>
    <mergeCell ref="H3:I3"/>
    <mergeCell ref="C4:I4"/>
    <mergeCell ref="A2:I2"/>
    <mergeCell ref="D14:F14"/>
    <mergeCell ref="G14:I14"/>
    <mergeCell ref="A13:A17"/>
  </mergeCells>
  <phoneticPr fontId="1"/>
  <conditionalFormatting sqref="F9 I9 F12 I12">
    <cfRule type="expression" dxfId="555" priority="3">
      <formula>F9=$M$9</formula>
    </cfRule>
  </conditionalFormatting>
  <conditionalFormatting sqref="F15">
    <cfRule type="expression" dxfId="554" priority="2">
      <formula>F15=$M$9</formula>
    </cfRule>
  </conditionalFormatting>
  <conditionalFormatting sqref="F20">
    <cfRule type="expression" priority="1">
      <formula>$I$12="選択してください"</formula>
    </cfRule>
  </conditionalFormatting>
  <dataValidations xWindow="705" yWindow="805" count="14">
    <dataValidation type="list" imeMode="hiragana" operator="lessThanOrEqual" allowBlank="1" showInputMessage="1" showErrorMessage="1" promptTitle="既存技術に対する優位性（新規性又は優秀性）を選択してください" prompt="_x000a_達成目標３，４、５　任意項目です。（あれば記載ください）_x000a__x000a_新規性：既存技術に対し、新しい_x000a_優秀性：既存技術に対し、優れている_x000a__x000a_　※達成目標が全て新規性（優秀性）でも構いません。_x000a__x000a_機能面・・・定性的な特徴「～ができる、～でもできる」_x000a_性能面・・・定量的な特徴「～％以内に収まる、～個以上生産できる」" sqref="F15 F12 I12">
      <formula1>$M$9:$M$12</formula1>
    </dataValidation>
    <dataValidation type="textLength" operator="lessThanOrEqual" allowBlank="1" showErrorMessage="1" promptTitle="技術的特徴を機能面＝定性的な面から20字以内で記載してください" prompt="_x000a_以下で記載された目標は、完了検査時の必達目標となり_x000a_未達の場合は、助成金は交付できませんのでご注意ください。_x000a__x000a_記載例_x000a__x000a_（優秀性）操作性のシンプル化と〇〇機能の両立（17字）_x000a__x000a_（新規性）●●●●●化により●●●●●を初めて実現（20字）" sqref="D13:F13 D10:F10">
      <formula1>20</formula1>
    </dataValidation>
    <dataValidation type="textLength" operator="lessThanOrEqual" allowBlank="1" showErrorMessage="1" promptTitle="技術的特徴を性能面＝定量的な面から20字以内で記載してください" prompt="_x000a_以下で記載された目標は、完了検査時の必達目標となり_x000a_未達の場合は、助成金は交付できませんのでご注意ください。_x000a__x000a_記載例_x000a__x000a_（優秀性）Nステップで操作簡潔と認識速度●●秒以内（20字）_x000a__x000a_（新規性）従来品比45％以上の軽量化（13字）" sqref="G13:I13 G10:I10">
      <formula1>20</formula1>
    </dataValidation>
    <dataValidation allowBlank="1" showInputMessage="1" showErrorMessage="1" promptTitle="本セルには入力しないでください" prompt="右上の「番号」欄にて、該当の番号をお選びください。" sqref="N4:N8 N17:N20"/>
    <dataValidation type="textLength" operator="lessThanOrEqual" allowBlank="1" showInputMessage="1" showErrorMessage="1" sqref="C4">
      <formula1>200</formula1>
    </dataValidation>
    <dataValidation type="textLength" operator="lessThanOrEqual" allowBlank="1" showInputMessage="1" showErrorMessage="1" sqref="F6">
      <formula1>47</formula1>
    </dataValidation>
    <dataValidation type="textLength" operator="lessThanOrEqual" allowBlank="1" showInputMessage="1" showErrorMessage="1" promptTitle="本助成事業の完了後、『販売行為』　の際のキャッチフレーズ" prompt="_x000a_①　市場投入時に、ユーザーの関心を引くフレーズ_x000a__x000a_②　実際の事業化時に、別のフレーズをご使用いただいて構いません_x000a__x000a_※注意事項_x000a_販売行為は、助成事業の実施期間中は認められません。_x000a_交付決定が取り消しになる場合がありますので十分ご注意ください。" sqref="H3:I3">
      <formula1>30</formula1>
    </dataValidation>
    <dataValidation type="textLength" operator="lessThanOrEqual" allowBlank="1" showInputMessage="1" showErrorMessage="1" sqref="G16:I17">
      <formula1>150</formula1>
    </dataValidation>
    <dataValidation type="textLength" operator="lessThanOrEqual" allowBlank="1" showInputMessage="1" showErrorMessage="1" promptTitle="技術的な側面からの　機能又は性能の　新規性／優秀性　の特徴" sqref="D17:F17">
      <formula1>120</formula1>
    </dataValidation>
    <dataValidation type="textLength" operator="lessThanOrEqual" allowBlank="1" showErrorMessage="1" promptTitle="技術的な側面からの　新規性／優秀性　の特徴" prompt="_x000a_■機能面（定性的な記載の例）_x000a__x000a_・従来■■は■■■に限られていたが、□□□まで可能となり、〇〇まで検知できる_x000a_・▲と▲▲しか運べなかったが、△△△まで運ぶことが可能_x000a_・これらにより★★から☆☆まで裾野が拡大し、☆☆☆を実現できる" sqref="D14:F14 D11:F11">
      <formula1>120</formula1>
    </dataValidation>
    <dataValidation type="textLength" operator="lessThanOrEqual" allowBlank="1" showErrorMessage="1" promptTitle="技術面の【定量的】な　新規性／優秀性　の特徴" prompt="_x000a_◇性能面（定量的な記載の例）_x000a__x000a_・◇◇について◆秒かかっていたものが、◇秒以内となる_x000a_・出力が●●Wから〇〇Wとなり、〇〇な環境でも使用可能となる_x000a_・これらにより★★用に限らず☆☆用として使用でき☆☆☆に貢献" sqref="G14:I14 G11:I11">
      <formula1>120</formula1>
    </dataValidation>
    <dataValidation type="textLength" operator="lessThanOrEqual" allowBlank="1" showInputMessage="1" showErrorMessage="1" promptTitle="技術的な特徴（定性又は定量）を20字以内で記載してください" sqref="D16:F16">
      <formula1>20</formula1>
    </dataValidation>
    <dataValidation allowBlank="1" showInputMessage="1" showErrorMessage="1" promptTitle="32字以内（推奨）" prompt="_x000a_32字を超える場合は、_x000a_枠に収まりきらないため、_x000a_ポイントを下げるなどして調整してください" sqref="D3:E3"/>
    <dataValidation type="list" imeMode="hiragana" operator="lessThanOrEqual" allowBlank="1" showInputMessage="1" showErrorMessage="1" promptTitle="既存技術に対する優位性（新規性又は優秀性）を選択してください" prompt="_x000a_達成目標１，２は必須項目です。_x000a__x000a_新規性：既存技術に対し、新しい_x000a_優秀性：既存技術に対し、優れている_x000a__x000a_※達成目標が２つとも新規性（優秀性）でも構いません。_x000a__x000a_機能面・・・定性的な特徴「～ができる、～でもできる」_x000a_性能面・・・定量的な特徴「～％以内に収まる、～個以上生産できる」" sqref="F9 I9">
      <formula1>$M$9:$M$12</formula1>
    </dataValidation>
  </dataValidations>
  <printOptions horizontalCentered="1"/>
  <pageMargins left="0.59055118110236227" right="0.59055118110236227" top="0.39370078740157483" bottom="0.78740157480314965" header="0.19685039370078741" footer="0.19685039370078741"/>
  <pageSetup paperSize="9" scale="94" orientation="portrait" r:id="rId1"/>
  <headerFooter alignWithMargins="0">
    <oddFooter>&amp;C&amp;"+,太字"&amp;A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H56"/>
  <sheetViews>
    <sheetView showGridLines="0" view="pageBreakPreview" zoomScale="80" zoomScaleNormal="100" zoomScaleSheetLayoutView="80" workbookViewId="0">
      <selection activeCell="B6" sqref="B6:C6"/>
    </sheetView>
  </sheetViews>
  <sheetFormatPr defaultColWidth="13.26953125" defaultRowHeight="15" customHeight="1"/>
  <cols>
    <col min="1" max="1" width="7.6328125" style="861" customWidth="1"/>
    <col min="2" max="2" width="29.6328125" style="861" customWidth="1"/>
    <col min="3" max="3" width="13.6328125" style="861" customWidth="1"/>
    <col min="4" max="4" width="40.54296875" style="861" customWidth="1"/>
    <col min="5" max="5" width="4" style="861" customWidth="1"/>
    <col min="6" max="6" width="11.7265625" style="862" customWidth="1"/>
    <col min="7" max="7" width="13.26953125" style="862"/>
    <col min="8" max="8" width="0" style="861" hidden="1" customWidth="1"/>
    <col min="9" max="16384" width="13.26953125" style="861"/>
  </cols>
  <sheetData>
    <row r="1" spans="1:8" s="149" customFormat="1" ht="28" customHeight="1">
      <c r="A1" s="1510" t="s">
        <v>1063</v>
      </c>
      <c r="B1" s="1510"/>
      <c r="C1" s="1510"/>
      <c r="D1" s="1510"/>
      <c r="F1" s="663"/>
      <c r="G1" s="663"/>
    </row>
    <row r="2" spans="1:8" s="490" customFormat="1" ht="15" customHeight="1" thickBot="1">
      <c r="A2" s="489" t="s">
        <v>915</v>
      </c>
      <c r="B2" s="489"/>
      <c r="C2" s="489"/>
      <c r="D2" s="489"/>
      <c r="F2" s="664"/>
      <c r="G2" s="664"/>
    </row>
    <row r="3" spans="1:8" s="149" customFormat="1" ht="15" customHeight="1">
      <c r="A3" s="1514" t="s">
        <v>914</v>
      </c>
      <c r="B3" s="1515"/>
      <c r="C3" s="524" t="str">
        <f>IF('39'!F9="選択してください","",'39'!F9)</f>
        <v/>
      </c>
      <c r="D3" s="525" t="str">
        <f>IF('39'!D10="","",'39'!D10)</f>
        <v/>
      </c>
      <c r="F3" s="663"/>
      <c r="G3" s="663"/>
    </row>
    <row r="4" spans="1:8" s="149" customFormat="1" ht="33" customHeight="1">
      <c r="A4" s="481" t="s">
        <v>910</v>
      </c>
      <c r="B4" s="1495" t="str">
        <f>IF('39'!D11="","",'39'!D11)</f>
        <v/>
      </c>
      <c r="C4" s="1496"/>
      <c r="D4" s="1497"/>
      <c r="F4" s="663"/>
      <c r="G4" s="663"/>
    </row>
    <row r="5" spans="1:8" s="149" customFormat="1" ht="15" customHeight="1">
      <c r="A5" s="495" t="s">
        <v>559</v>
      </c>
      <c r="B5" s="1498" t="s">
        <v>916</v>
      </c>
      <c r="C5" s="1499"/>
      <c r="D5" s="499" t="s">
        <v>931</v>
      </c>
      <c r="F5" s="663"/>
      <c r="G5" s="663"/>
      <c r="H5" s="151" t="s">
        <v>514</v>
      </c>
    </row>
    <row r="6" spans="1:8" s="149" customFormat="1" ht="32.15" customHeight="1">
      <c r="A6" s="517" t="s">
        <v>511</v>
      </c>
      <c r="B6" s="1500"/>
      <c r="C6" s="1511"/>
      <c r="D6" s="704"/>
      <c r="F6" s="665">
        <f>LEN(B6)</f>
        <v>0</v>
      </c>
      <c r="G6" s="665">
        <f>LEN(D6)</f>
        <v>0</v>
      </c>
      <c r="H6" s="150" t="s">
        <v>511</v>
      </c>
    </row>
    <row r="7" spans="1:8" s="149" customFormat="1" ht="32.15" customHeight="1">
      <c r="A7" s="518" t="s">
        <v>512</v>
      </c>
      <c r="B7" s="1502"/>
      <c r="C7" s="1508"/>
      <c r="D7" s="703"/>
      <c r="F7" s="665">
        <f>LEN(B7)</f>
        <v>0</v>
      </c>
      <c r="G7" s="665">
        <f>LEN(D7)</f>
        <v>0</v>
      </c>
      <c r="H7" s="150" t="s">
        <v>512</v>
      </c>
    </row>
    <row r="8" spans="1:8" s="149" customFormat="1" ht="32.15" customHeight="1" thickBot="1">
      <c r="A8" s="519" t="s">
        <v>513</v>
      </c>
      <c r="B8" s="1504"/>
      <c r="C8" s="1509"/>
      <c r="D8" s="702"/>
      <c r="F8" s="665">
        <f>LEN(B8)</f>
        <v>0</v>
      </c>
      <c r="G8" s="665">
        <f>LEN(D8)</f>
        <v>0</v>
      </c>
      <c r="H8" s="150" t="s">
        <v>513</v>
      </c>
    </row>
    <row r="9" spans="1:8" s="149" customFormat="1" ht="15" customHeight="1">
      <c r="A9" s="1514" t="s">
        <v>932</v>
      </c>
      <c r="B9" s="1516"/>
      <c r="C9" s="522" t="str">
        <f>IF('39'!I9="選択してください","",'39'!I9)</f>
        <v/>
      </c>
      <c r="D9" s="523" t="str">
        <f>IF('39'!G10="","",'39'!G10)</f>
        <v/>
      </c>
      <c r="F9" s="663"/>
      <c r="G9" s="663"/>
    </row>
    <row r="10" spans="1:8" s="149" customFormat="1" ht="33" customHeight="1">
      <c r="A10" s="482" t="s">
        <v>910</v>
      </c>
      <c r="B10" s="1495" t="str">
        <f>IF('39'!G11="","",'39'!G11)</f>
        <v/>
      </c>
      <c r="C10" s="1496"/>
      <c r="D10" s="1497"/>
      <c r="F10" s="663"/>
      <c r="G10" s="663"/>
    </row>
    <row r="11" spans="1:8" s="149" customFormat="1" ht="15" customHeight="1">
      <c r="A11" s="494" t="s">
        <v>559</v>
      </c>
      <c r="B11" s="1498" t="s">
        <v>916</v>
      </c>
      <c r="C11" s="1499"/>
      <c r="D11" s="499" t="s">
        <v>931</v>
      </c>
      <c r="F11" s="663"/>
      <c r="G11" s="663"/>
    </row>
    <row r="12" spans="1:8" s="149" customFormat="1" ht="32.15" customHeight="1">
      <c r="A12" s="472" t="s">
        <v>511</v>
      </c>
      <c r="B12" s="1500"/>
      <c r="C12" s="1511"/>
      <c r="D12" s="704"/>
      <c r="F12" s="665">
        <f>LEN(B12)</f>
        <v>0</v>
      </c>
      <c r="G12" s="665">
        <f>LEN(D12)</f>
        <v>0</v>
      </c>
    </row>
    <row r="13" spans="1:8" s="149" customFormat="1" ht="32.15" customHeight="1">
      <c r="A13" s="473" t="s">
        <v>512</v>
      </c>
      <c r="B13" s="1517"/>
      <c r="C13" s="1518"/>
      <c r="D13" s="705"/>
      <c r="F13" s="665">
        <f>LEN(B13)</f>
        <v>0</v>
      </c>
      <c r="G13" s="665">
        <f>LEN(D13)</f>
        <v>0</v>
      </c>
    </row>
    <row r="14" spans="1:8" s="149" customFormat="1" ht="32.15" customHeight="1" thickBot="1">
      <c r="A14" s="498" t="s">
        <v>513</v>
      </c>
      <c r="B14" s="1504"/>
      <c r="C14" s="1509"/>
      <c r="D14" s="702"/>
      <c r="F14" s="665">
        <f>LEN(B14)</f>
        <v>0</v>
      </c>
      <c r="G14" s="665">
        <f>LEN(D14)</f>
        <v>0</v>
      </c>
    </row>
    <row r="15" spans="1:8" s="149" customFormat="1" ht="15" customHeight="1">
      <c r="A15" s="1512" t="s">
        <v>913</v>
      </c>
      <c r="B15" s="1513"/>
      <c r="C15" s="520" t="str">
        <f>IF('39'!F12="'39'!I12","",'39'!F12)</f>
        <v>選択してください</v>
      </c>
      <c r="D15" s="695">
        <f>'39'!D13</f>
        <v>0</v>
      </c>
      <c r="F15" s="663"/>
      <c r="G15" s="663"/>
    </row>
    <row r="16" spans="1:8" s="149" customFormat="1" ht="33" customHeight="1">
      <c r="A16" s="858" t="s">
        <v>910</v>
      </c>
      <c r="B16" s="1506">
        <f>'39'!D14</f>
        <v>0</v>
      </c>
      <c r="C16" s="1496"/>
      <c r="D16" s="1497"/>
      <c r="F16" s="666"/>
      <c r="G16" s="663"/>
    </row>
    <row r="17" spans="1:7" s="149" customFormat="1" ht="15" customHeight="1">
      <c r="A17" s="491" t="s">
        <v>559</v>
      </c>
      <c r="B17" s="1498" t="s">
        <v>916</v>
      </c>
      <c r="C17" s="1499"/>
      <c r="D17" s="499" t="s">
        <v>931</v>
      </c>
      <c r="F17" s="663"/>
      <c r="G17" s="663"/>
    </row>
    <row r="18" spans="1:7" s="149" customFormat="1" ht="32.15" customHeight="1">
      <c r="A18" s="474" t="s">
        <v>511</v>
      </c>
      <c r="B18" s="1500"/>
      <c r="C18" s="1511"/>
      <c r="D18" s="704"/>
      <c r="F18" s="665">
        <f>LEN(B18)</f>
        <v>0</v>
      </c>
      <c r="G18" s="665">
        <f>LEN(D18)</f>
        <v>0</v>
      </c>
    </row>
    <row r="19" spans="1:7" s="149" customFormat="1" ht="32.15" customHeight="1">
      <c r="A19" s="475" t="s">
        <v>512</v>
      </c>
      <c r="B19" s="1502"/>
      <c r="C19" s="1508"/>
      <c r="D19" s="703"/>
      <c r="F19" s="665">
        <f>LEN(B19)</f>
        <v>0</v>
      </c>
      <c r="G19" s="665">
        <f>LEN(D19)</f>
        <v>0</v>
      </c>
    </row>
    <row r="20" spans="1:7" s="149" customFormat="1" ht="32.15" customHeight="1" thickBot="1">
      <c r="A20" s="497" t="s">
        <v>513</v>
      </c>
      <c r="B20" s="1504"/>
      <c r="C20" s="1509"/>
      <c r="D20" s="702"/>
      <c r="F20" s="665">
        <f>LEN(B20)</f>
        <v>0</v>
      </c>
      <c r="G20" s="665">
        <f>LEN(D20)</f>
        <v>0</v>
      </c>
    </row>
    <row r="21" spans="1:7" s="149" customFormat="1" ht="15" customHeight="1">
      <c r="A21" s="1512" t="s">
        <v>912</v>
      </c>
      <c r="B21" s="1513"/>
      <c r="C21" s="520" t="str">
        <f>IF('39'!I12="選択してください","",'39'!I12)</f>
        <v/>
      </c>
      <c r="D21" s="521">
        <f>'39'!G13</f>
        <v>0</v>
      </c>
      <c r="F21" s="663"/>
      <c r="G21" s="663"/>
    </row>
    <row r="22" spans="1:7" s="149" customFormat="1" ht="33" customHeight="1">
      <c r="A22" s="483" t="s">
        <v>910</v>
      </c>
      <c r="B22" s="1506">
        <f>'39'!G14</f>
        <v>0</v>
      </c>
      <c r="C22" s="1496"/>
      <c r="D22" s="1497"/>
      <c r="F22" s="663"/>
      <c r="G22" s="663"/>
    </row>
    <row r="23" spans="1:7" s="149" customFormat="1" ht="15" customHeight="1">
      <c r="A23" s="492" t="s">
        <v>559</v>
      </c>
      <c r="B23" s="1498" t="s">
        <v>916</v>
      </c>
      <c r="C23" s="1499"/>
      <c r="D23" s="499" t="s">
        <v>931</v>
      </c>
      <c r="F23" s="663"/>
      <c r="G23" s="663"/>
    </row>
    <row r="24" spans="1:7" s="149" customFormat="1" ht="32.15" customHeight="1">
      <c r="A24" s="476" t="s">
        <v>511</v>
      </c>
      <c r="B24" s="1500"/>
      <c r="C24" s="1507"/>
      <c r="D24" s="704"/>
      <c r="F24" s="665">
        <f>LEN(B24)</f>
        <v>0</v>
      </c>
      <c r="G24" s="665">
        <f>LEN(D24)</f>
        <v>0</v>
      </c>
    </row>
    <row r="25" spans="1:7" s="149" customFormat="1" ht="32.15" customHeight="1">
      <c r="A25" s="477" t="s">
        <v>512</v>
      </c>
      <c r="B25" s="1502"/>
      <c r="C25" s="1508"/>
      <c r="D25" s="703"/>
      <c r="F25" s="665">
        <f>LEN(B25)</f>
        <v>0</v>
      </c>
      <c r="G25" s="665">
        <f>LEN(D25)</f>
        <v>0</v>
      </c>
    </row>
    <row r="26" spans="1:7" s="149" customFormat="1" ht="32.15" customHeight="1" thickBot="1">
      <c r="A26" s="496" t="s">
        <v>513</v>
      </c>
      <c r="B26" s="1504"/>
      <c r="C26" s="1509"/>
      <c r="D26" s="702"/>
      <c r="F26" s="665">
        <f>LEN(B26)</f>
        <v>0</v>
      </c>
      <c r="G26" s="665">
        <f>LEN(D26)</f>
        <v>0</v>
      </c>
    </row>
    <row r="27" spans="1:7" s="149" customFormat="1" ht="15" customHeight="1">
      <c r="A27" s="1512" t="s">
        <v>911</v>
      </c>
      <c r="B27" s="1513"/>
      <c r="C27" s="520" t="str">
        <f>IF('39'!F15="選択してください","",'39'!F15)</f>
        <v/>
      </c>
      <c r="D27" s="521">
        <f>'39'!D16</f>
        <v>0</v>
      </c>
      <c r="F27" s="663"/>
      <c r="G27" s="663"/>
    </row>
    <row r="28" spans="1:7" s="149" customFormat="1" ht="33" customHeight="1">
      <c r="A28" s="484" t="s">
        <v>910</v>
      </c>
      <c r="B28" s="1495">
        <f>'39'!D17</f>
        <v>0</v>
      </c>
      <c r="C28" s="1496"/>
      <c r="D28" s="1497"/>
      <c r="F28" s="663"/>
      <c r="G28" s="663"/>
    </row>
    <row r="29" spans="1:7" s="149" customFormat="1" ht="15" customHeight="1">
      <c r="A29" s="493" t="s">
        <v>559</v>
      </c>
      <c r="B29" s="1498" t="s">
        <v>916</v>
      </c>
      <c r="C29" s="1499"/>
      <c r="D29" s="499" t="s">
        <v>931</v>
      </c>
      <c r="F29" s="663"/>
      <c r="G29" s="663"/>
    </row>
    <row r="30" spans="1:7" s="149" customFormat="1" ht="32.15" customHeight="1">
      <c r="A30" s="478" t="s">
        <v>511</v>
      </c>
      <c r="B30" s="1500"/>
      <c r="C30" s="1501"/>
      <c r="D30" s="704"/>
      <c r="F30" s="665">
        <f>LEN(B30)</f>
        <v>0</v>
      </c>
      <c r="G30" s="665">
        <f>LEN(D30)</f>
        <v>0</v>
      </c>
    </row>
    <row r="31" spans="1:7" s="149" customFormat="1" ht="32.15" customHeight="1">
      <c r="A31" s="479" t="s">
        <v>512</v>
      </c>
      <c r="B31" s="1502"/>
      <c r="C31" s="1503"/>
      <c r="D31" s="703"/>
      <c r="F31" s="665">
        <f>LEN(B31)</f>
        <v>0</v>
      </c>
      <c r="G31" s="665">
        <f>LEN(D31)</f>
        <v>0</v>
      </c>
    </row>
    <row r="32" spans="1:7" s="149" customFormat="1" ht="32.15" customHeight="1" thickBot="1">
      <c r="A32" s="480" t="s">
        <v>513</v>
      </c>
      <c r="B32" s="1504"/>
      <c r="C32" s="1505"/>
      <c r="D32" s="702"/>
      <c r="F32" s="665">
        <f>LEN(B32)</f>
        <v>0</v>
      </c>
      <c r="G32" s="665">
        <f>LEN(D32)</f>
        <v>0</v>
      </c>
    </row>
    <row r="33" spans="1:4" ht="15" customHeight="1">
      <c r="A33" s="859"/>
      <c r="B33" s="859"/>
      <c r="C33" s="859"/>
      <c r="D33" s="860"/>
    </row>
    <row r="34" spans="1:4" ht="15" customHeight="1">
      <c r="A34" s="859"/>
      <c r="B34" s="859"/>
      <c r="C34" s="859"/>
      <c r="D34" s="860"/>
    </row>
    <row r="35" spans="1:4" ht="15" customHeight="1">
      <c r="A35" s="859"/>
      <c r="B35" s="859"/>
      <c r="C35" s="859"/>
      <c r="D35" s="860"/>
    </row>
    <row r="36" spans="1:4" ht="15" customHeight="1">
      <c r="A36" s="859"/>
      <c r="B36" s="859"/>
      <c r="C36" s="859"/>
      <c r="D36" s="860"/>
    </row>
    <row r="37" spans="1:4" ht="15" customHeight="1">
      <c r="A37" s="859"/>
      <c r="B37" s="859"/>
      <c r="C37" s="859"/>
      <c r="D37" s="860"/>
    </row>
    <row r="38" spans="1:4" ht="15" customHeight="1">
      <c r="A38" s="859"/>
      <c r="B38" s="859"/>
      <c r="C38" s="859"/>
      <c r="D38" s="860"/>
    </row>
    <row r="39" spans="1:4" ht="15" customHeight="1">
      <c r="A39" s="859"/>
      <c r="B39" s="859"/>
      <c r="C39" s="859"/>
      <c r="D39" s="860"/>
    </row>
    <row r="40" spans="1:4" ht="15" customHeight="1">
      <c r="A40" s="859"/>
      <c r="B40" s="859"/>
      <c r="C40" s="859"/>
      <c r="D40" s="860"/>
    </row>
    <row r="41" spans="1:4" ht="15" customHeight="1">
      <c r="A41" s="859"/>
      <c r="B41" s="859"/>
      <c r="C41" s="859"/>
      <c r="D41" s="860"/>
    </row>
    <row r="42" spans="1:4" ht="15" customHeight="1">
      <c r="A42" s="859"/>
      <c r="B42" s="859"/>
      <c r="C42" s="859"/>
      <c r="D42" s="860"/>
    </row>
    <row r="43" spans="1:4" ht="15" customHeight="1">
      <c r="A43" s="859"/>
      <c r="B43" s="859"/>
      <c r="C43" s="859"/>
      <c r="D43" s="860"/>
    </row>
    <row r="44" spans="1:4" ht="15" customHeight="1">
      <c r="A44" s="859"/>
      <c r="B44" s="859"/>
      <c r="C44" s="859"/>
      <c r="D44" s="860"/>
    </row>
    <row r="45" spans="1:4" ht="15" customHeight="1">
      <c r="A45" s="859"/>
      <c r="B45" s="859"/>
      <c r="C45" s="859"/>
      <c r="D45" s="860"/>
    </row>
    <row r="46" spans="1:4" ht="15" customHeight="1">
      <c r="A46" s="859"/>
      <c r="B46" s="859"/>
      <c r="C46" s="859"/>
      <c r="D46" s="860"/>
    </row>
    <row r="47" spans="1:4" ht="15" customHeight="1">
      <c r="A47" s="859"/>
      <c r="B47" s="859"/>
      <c r="C47" s="859"/>
      <c r="D47" s="860"/>
    </row>
    <row r="48" spans="1:4" ht="15" customHeight="1">
      <c r="A48" s="859"/>
      <c r="B48" s="859"/>
      <c r="C48" s="859"/>
      <c r="D48" s="860"/>
    </row>
    <row r="49" spans="1:4" ht="15" customHeight="1">
      <c r="A49" s="859"/>
      <c r="B49" s="859"/>
      <c r="C49" s="859"/>
      <c r="D49" s="860"/>
    </row>
    <row r="50" spans="1:4" ht="15" customHeight="1">
      <c r="A50" s="859"/>
      <c r="B50" s="859"/>
      <c r="C50" s="859"/>
      <c r="D50" s="860"/>
    </row>
    <row r="51" spans="1:4" ht="15" customHeight="1">
      <c r="A51" s="859"/>
      <c r="B51" s="859"/>
      <c r="C51" s="859"/>
      <c r="D51" s="860"/>
    </row>
    <row r="52" spans="1:4" ht="15" customHeight="1">
      <c r="A52" s="859"/>
      <c r="B52" s="859"/>
      <c r="C52" s="859"/>
      <c r="D52" s="860"/>
    </row>
    <row r="53" spans="1:4" ht="15" customHeight="1">
      <c r="A53" s="859"/>
      <c r="B53" s="859"/>
      <c r="C53" s="859"/>
      <c r="D53" s="860"/>
    </row>
    <row r="54" spans="1:4" ht="15" customHeight="1">
      <c r="A54" s="859"/>
      <c r="B54" s="863"/>
      <c r="C54" s="863"/>
      <c r="D54" s="863"/>
    </row>
    <row r="55" spans="1:4" ht="15" customHeight="1">
      <c r="A55" s="859"/>
      <c r="B55" s="863"/>
      <c r="C55" s="863"/>
      <c r="D55" s="863"/>
    </row>
    <row r="56" spans="1:4" ht="15" customHeight="1">
      <c r="A56" s="859"/>
      <c r="B56" s="863"/>
      <c r="C56" s="863"/>
      <c r="D56" s="863"/>
    </row>
  </sheetData>
  <sheetProtection algorithmName="SHA-512" hashValue="UmHXUxfKUN9eO5iqslIpOxeUiSeEQ+9CfL12smTJ1wKW94DgnWNFlbacW7p/5g7b/X2vghHFIWR8EClddx0jGQ==" saltValue="VEEibH/bQzLBnru3SXuX8Q==" spinCount="100000" sheet="1" formatCells="0" selectLockedCells="1"/>
  <dataConsolidate/>
  <mergeCells count="31">
    <mergeCell ref="A27:B27"/>
    <mergeCell ref="B8:C8"/>
    <mergeCell ref="A3:B3"/>
    <mergeCell ref="A9:B9"/>
    <mergeCell ref="A15:B15"/>
    <mergeCell ref="A21:B21"/>
    <mergeCell ref="B10:D10"/>
    <mergeCell ref="B11:C11"/>
    <mergeCell ref="B12:C12"/>
    <mergeCell ref="B13:C13"/>
    <mergeCell ref="B14:C14"/>
    <mergeCell ref="B16:D16"/>
    <mergeCell ref="B17:C17"/>
    <mergeCell ref="B18:C18"/>
    <mergeCell ref="B19:C19"/>
    <mergeCell ref="B20:C20"/>
    <mergeCell ref="A1:D1"/>
    <mergeCell ref="B4:D4"/>
    <mergeCell ref="B5:C5"/>
    <mergeCell ref="B6:C6"/>
    <mergeCell ref="B7:C7"/>
    <mergeCell ref="B22:D22"/>
    <mergeCell ref="B23:C23"/>
    <mergeCell ref="B24:C24"/>
    <mergeCell ref="B25:C25"/>
    <mergeCell ref="B26:C26"/>
    <mergeCell ref="B28:D28"/>
    <mergeCell ref="B29:C29"/>
    <mergeCell ref="B30:C30"/>
    <mergeCell ref="B31:C31"/>
    <mergeCell ref="B32:C32"/>
  </mergeCells>
  <phoneticPr fontId="1"/>
  <dataValidations count="3">
    <dataValidation imeMode="hiragana" allowBlank="1" showInputMessage="1" showErrorMessage="1" sqref="D38 D46"/>
    <dataValidation type="textLength" operator="lessThanOrEqual" allowBlank="1" showInputMessage="1" showErrorMessage="1" sqref="D30:D32 D24:D26 D18:D20 D12:D14 D6:D8">
      <formula1>80</formula1>
    </dataValidation>
    <dataValidation type="textLength" operator="lessThanOrEqual" allowBlank="1" showInputMessage="1" showErrorMessage="1" sqref="B12:C14 B18:C20 B24:C26 B6:C8 B30:C32">
      <formula1>85</formula1>
    </dataValidation>
  </dataValidations>
  <printOptions horizontalCentered="1"/>
  <pageMargins left="0.59055118110236227" right="0.59055118110236227" top="0.39370078740157483" bottom="0.78740157480314965" header="0.19685039370078741" footer="0.19685039370078741"/>
  <pageSetup paperSize="9" scale="95" orientation="portrait" r:id="rId1"/>
  <headerFooter alignWithMargins="0">
    <oddFooter>&amp;C&amp;"+,太字"&amp;A</oddFooter>
  </headerFooter>
  <extLst>
    <ext xmlns:x14="http://schemas.microsoft.com/office/spreadsheetml/2009/9/main" uri="{78C0D931-6437-407d-A8EE-F0AAD7539E65}">
      <x14:conditionalFormattings>
        <x14:conditionalFormatting xmlns:xm="http://schemas.microsoft.com/office/excel/2006/main">
          <x14:cfRule type="expression" priority="25" id="{29BE4A0C-3DCA-4D7A-ACF4-474219EAE4EF}">
            <xm:f>'35'!$E$32=2</xm:f>
            <x14:dxf>
              <font>
                <color theme="1"/>
              </font>
            </x14:dxf>
          </x14:cfRule>
          <xm:sqref>A7</xm:sqref>
        </x14:conditionalFormatting>
        <x14:conditionalFormatting xmlns:xm="http://schemas.microsoft.com/office/excel/2006/main">
          <x14:cfRule type="expression" priority="23" id="{1521228C-D1FE-4700-8FCB-A59C58586D9E}">
            <xm:f>'35'!$E$32=3</xm:f>
            <x14:dxf>
              <font>
                <color theme="1"/>
              </font>
            </x14:dxf>
          </x14:cfRule>
          <xm:sqref>A7:A8</xm:sqref>
        </x14:conditionalFormatting>
        <x14:conditionalFormatting xmlns:xm="http://schemas.microsoft.com/office/excel/2006/main">
          <x14:cfRule type="expression" priority="22" id="{3CA88F41-ACD2-4EEB-BFFA-6BED54E29AE0}">
            <xm:f>'35'!$E$32=2</xm:f>
            <x14:dxf>
              <font>
                <color theme="1"/>
              </font>
            </x14:dxf>
          </x14:cfRule>
          <xm:sqref>A13</xm:sqref>
        </x14:conditionalFormatting>
        <x14:conditionalFormatting xmlns:xm="http://schemas.microsoft.com/office/excel/2006/main">
          <x14:cfRule type="expression" priority="20" id="{630B06DC-C16E-42BE-961E-D6C874B365B7}">
            <xm:f>'35'!$E$32=3</xm:f>
            <x14:dxf>
              <font>
                <color theme="1"/>
              </font>
            </x14:dxf>
          </x14:cfRule>
          <xm:sqref>A13:A14</xm:sqref>
        </x14:conditionalFormatting>
        <x14:conditionalFormatting xmlns:xm="http://schemas.microsoft.com/office/excel/2006/main">
          <x14:cfRule type="expression" priority="16" id="{90D9920C-7DDD-40FB-80E2-5742792A9C2E}">
            <xm:f>'39'!$D$13=""</xm:f>
            <x14:dxf>
              <font>
                <color theme="0" tint="-4.9989318521683403E-2"/>
              </font>
              <fill>
                <patternFill>
                  <bgColor theme="0" tint="-4.9989318521683403E-2"/>
                </patternFill>
              </fill>
            </x14:dxf>
          </x14:cfRule>
          <xm:sqref>A16:A20</xm:sqref>
        </x14:conditionalFormatting>
        <x14:conditionalFormatting xmlns:xm="http://schemas.microsoft.com/office/excel/2006/main">
          <x14:cfRule type="expression" priority="19" id="{F985473A-D105-46D5-A057-8E9A0B9D252A}">
            <xm:f>'35'!$E$32=2</xm:f>
            <x14:dxf>
              <font>
                <color theme="1"/>
              </font>
            </x14:dxf>
          </x14:cfRule>
          <xm:sqref>A19</xm:sqref>
        </x14:conditionalFormatting>
        <x14:conditionalFormatting xmlns:xm="http://schemas.microsoft.com/office/excel/2006/main">
          <x14:cfRule type="expression" priority="17" id="{A569BBC3-A148-4D6B-80A0-CE91B0AB3E09}">
            <xm:f>'35'!$E$32=3</xm:f>
            <x14:dxf>
              <font>
                <color theme="1"/>
              </font>
            </x14:dxf>
          </x14:cfRule>
          <xm:sqref>A19:A20</xm:sqref>
        </x14:conditionalFormatting>
        <x14:conditionalFormatting xmlns:xm="http://schemas.microsoft.com/office/excel/2006/main">
          <x14:cfRule type="expression" priority="12" id="{3753AEDE-10D6-4FC6-B0F4-FDA37AD45441}">
            <xm:f>'39'!$G$13=""</xm:f>
            <x14:dxf>
              <font>
                <color theme="0" tint="-4.9989318521683403E-2"/>
              </font>
              <fill>
                <patternFill>
                  <bgColor theme="0" tint="-4.9989318521683403E-2"/>
                </patternFill>
              </fill>
            </x14:dxf>
          </x14:cfRule>
          <xm:sqref>A22:A26</xm:sqref>
        </x14:conditionalFormatting>
        <x14:conditionalFormatting xmlns:xm="http://schemas.microsoft.com/office/excel/2006/main">
          <x14:cfRule type="expression" priority="15" id="{CB44772D-DCAC-4AFD-93DE-04FB29E5517E}">
            <xm:f>'35'!$E$32=2</xm:f>
            <x14:dxf>
              <font>
                <color theme="1"/>
              </font>
            </x14:dxf>
          </x14:cfRule>
          <xm:sqref>A25</xm:sqref>
        </x14:conditionalFormatting>
        <x14:conditionalFormatting xmlns:xm="http://schemas.microsoft.com/office/excel/2006/main">
          <x14:cfRule type="expression" priority="13" id="{AC5C21B9-34A4-4DBB-BF91-8EF5F65C44A6}">
            <xm:f>'35'!$E$32=3</xm:f>
            <x14:dxf>
              <font>
                <color theme="1"/>
              </font>
            </x14:dxf>
          </x14:cfRule>
          <xm:sqref>A25:A26</xm:sqref>
        </x14:conditionalFormatting>
        <x14:conditionalFormatting xmlns:xm="http://schemas.microsoft.com/office/excel/2006/main">
          <x14:cfRule type="expression" priority="8" id="{EF08BDF2-CD65-4365-8F81-C24EAFEC4A68}">
            <xm:f>'39'!$D$17=""</xm:f>
            <x14:dxf>
              <font>
                <color theme="0" tint="-4.9989318521683403E-2"/>
              </font>
              <fill>
                <patternFill>
                  <bgColor theme="0" tint="-4.9989318521683403E-2"/>
                </patternFill>
              </fill>
            </x14:dxf>
          </x14:cfRule>
          <xm:sqref>A28:A32</xm:sqref>
        </x14:conditionalFormatting>
        <x14:conditionalFormatting xmlns:xm="http://schemas.microsoft.com/office/excel/2006/main">
          <x14:cfRule type="expression" priority="11" id="{143A7AF0-83BF-4F1F-B4B5-535068A0F13D}">
            <xm:f>'35'!$E$32=2</xm:f>
            <x14:dxf>
              <font>
                <color theme="1"/>
              </font>
            </x14:dxf>
          </x14:cfRule>
          <xm:sqref>A31</xm:sqref>
        </x14:conditionalFormatting>
        <x14:conditionalFormatting xmlns:xm="http://schemas.microsoft.com/office/excel/2006/main">
          <x14:cfRule type="expression" priority="9" id="{CE02BAD2-0EB0-43F3-B03C-651F6133E188}">
            <xm:f>'35'!$E$32=3</xm:f>
            <x14:dxf>
              <font>
                <color theme="1"/>
              </font>
            </x14:dxf>
          </x14:cfRule>
          <xm:sqref>A31:A32</xm:sqref>
        </x14:conditionalFormatting>
        <x14:conditionalFormatting xmlns:xm="http://schemas.microsoft.com/office/excel/2006/main">
          <x14:cfRule type="expression" priority="32" id="{7C388920-A95C-4C8A-A529-72582EDD1A82}">
            <xm:f>'39'!$D$17=""</xm:f>
            <x14:dxf>
              <font>
                <color theme="0" tint="-4.9989318521683403E-2"/>
              </font>
              <fill>
                <patternFill>
                  <bgColor theme="0" tint="-4.9989318521683403E-2"/>
                </patternFill>
              </fill>
            </x14:dxf>
          </x14:cfRule>
          <xm:sqref>B28 B30:B32 D30:D32</xm:sqref>
        </x14:conditionalFormatting>
        <x14:conditionalFormatting xmlns:xm="http://schemas.microsoft.com/office/excel/2006/main">
          <x14:cfRule type="expression" priority="35" id="{F1ED939F-A370-402F-AD5C-AC625F09E528}">
            <xm:f>'35'!$E$32=3</xm:f>
            <x14:dxf>
              <fill>
                <patternFill patternType="none">
                  <bgColor auto="1"/>
                </patternFill>
              </fill>
            </x14:dxf>
          </x14:cfRule>
          <xm:sqref>B31 D31 B25:D25 B19:D19 B7:D7 B13:D13</xm:sqref>
        </x14:conditionalFormatting>
        <x14:conditionalFormatting xmlns:xm="http://schemas.microsoft.com/office/excel/2006/main">
          <x14:cfRule type="expression" priority="33" id="{17F5A04A-4484-444A-BE7D-658E3648B3A1}">
            <xm:f>'35'!$E$32=3</xm:f>
            <x14:dxf>
              <fill>
                <patternFill>
                  <bgColor theme="0"/>
                </patternFill>
              </fill>
            </x14:dxf>
          </x14:cfRule>
          <xm:sqref>B32 D32 B26:D26 B20:D20 B8:D8 B14:D14</xm:sqref>
        </x14:conditionalFormatting>
        <x14:conditionalFormatting xmlns:xm="http://schemas.microsoft.com/office/excel/2006/main">
          <x14:cfRule type="expression" priority="36" id="{38180AEF-50C0-4064-B416-AF20033B32A5}">
            <xm:f>'35'!$E$32=2</xm:f>
            <x14:dxf>
              <fill>
                <patternFill>
                  <bgColor theme="0"/>
                </patternFill>
              </fill>
            </x14:dxf>
          </x14:cfRule>
          <xm:sqref>B7:D7 B13:D13 B19:D19 B25:D25 B31 D31</xm:sqref>
        </x14:conditionalFormatting>
        <x14:conditionalFormatting xmlns:xm="http://schemas.microsoft.com/office/excel/2006/main">
          <x14:cfRule type="expression" priority="5" id="{3F22A3FD-9ABB-42DA-817A-BEF2A37B4AFD}">
            <xm:f>'39'!$D$13=""</xm:f>
            <x14:dxf>
              <font>
                <color theme="0" tint="-4.9989318521683403E-2"/>
              </font>
            </x14:dxf>
          </x14:cfRule>
          <xm:sqref>B17:D17</xm:sqref>
        </x14:conditionalFormatting>
        <x14:conditionalFormatting xmlns:xm="http://schemas.microsoft.com/office/excel/2006/main">
          <x14:cfRule type="expression" priority="6" id="{54129761-14EF-4B94-8C7E-86BC6C3333DC}">
            <xm:f>'39'!$G$13=""</xm:f>
            <x14:dxf>
              <font>
                <color theme="0" tint="-4.9989318521683403E-2"/>
              </font>
            </x14:dxf>
          </x14:cfRule>
          <xm:sqref>B23:D23</xm:sqref>
        </x14:conditionalFormatting>
        <x14:conditionalFormatting xmlns:xm="http://schemas.microsoft.com/office/excel/2006/main">
          <x14:cfRule type="expression" priority="7" id="{1FF48546-D565-4AC8-BE77-0F6391FEAAA0}">
            <xm:f>'39'!$D$17=""</xm:f>
            <x14:dxf>
              <font>
                <color theme="0" tint="-4.9989318521683403E-2"/>
              </font>
            </x14:dxf>
          </x14:cfRule>
          <xm:sqref>B29:D29</xm:sqref>
        </x14:conditionalFormatting>
        <x14:conditionalFormatting xmlns:xm="http://schemas.microsoft.com/office/excel/2006/main">
          <x14:cfRule type="expression" priority="30" id="{9CEE0BA9-D097-42AE-881A-7EB6C9B221A7}">
            <xm:f>'39'!$D$13=""</xm:f>
            <x14:dxf>
              <font>
                <color theme="0" tint="-4.9989318521683403E-2"/>
              </font>
              <fill>
                <patternFill>
                  <bgColor theme="0" tint="-4.9989318521683403E-2"/>
                </patternFill>
              </fill>
            </x14:dxf>
          </x14:cfRule>
          <xm:sqref>C15:D15 B16:D16 B18:D20</xm:sqref>
        </x14:conditionalFormatting>
        <x14:conditionalFormatting xmlns:xm="http://schemas.microsoft.com/office/excel/2006/main">
          <x14:cfRule type="expression" priority="31" id="{5B94645A-48BE-4C33-9D88-E9A8CA5B58FE}">
            <xm:f>'39'!$G$13=""</xm:f>
            <x14:dxf>
              <font>
                <color theme="0" tint="-4.9989318521683403E-2"/>
              </font>
              <fill>
                <patternFill>
                  <bgColor theme="0" tint="-4.9989318521683403E-2"/>
                </patternFill>
              </fill>
            </x14:dxf>
          </x14:cfRule>
          <xm:sqref>C21:D21 B22:D22 B24:D26</xm:sqref>
        </x14:conditionalFormatting>
        <x14:conditionalFormatting xmlns:xm="http://schemas.microsoft.com/office/excel/2006/main">
          <x14:cfRule type="expression" priority="29" id="{2680978C-1A08-4F02-86F6-1959CECA492B}">
            <xm:f>'39'!$D$17=""</xm:f>
            <x14:dxf>
              <font>
                <color theme="0" tint="-4.9989318521683403E-2"/>
              </font>
              <fill>
                <patternFill>
                  <bgColor theme="0" tint="-4.9989318521683403E-2"/>
                </patternFill>
              </fill>
            </x14:dxf>
          </x14:cfRule>
          <xm:sqref>C27:D27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Q77"/>
  <sheetViews>
    <sheetView showGridLines="0" view="pageBreakPreview" zoomScale="80" zoomScaleNormal="100" zoomScaleSheetLayoutView="80" workbookViewId="0">
      <selection activeCell="B4" sqref="B4:E4"/>
    </sheetView>
  </sheetViews>
  <sheetFormatPr defaultRowHeight="13" outlineLevelRow="1" outlineLevelCol="1"/>
  <cols>
    <col min="1" max="10" width="10.1796875" customWidth="1"/>
    <col min="11" max="11" width="6.453125" style="589" customWidth="1"/>
    <col min="12" max="12" width="23.6328125" style="885" hidden="1" customWidth="1" outlineLevel="1"/>
    <col min="13" max="13" width="11.36328125" style="589" bestFit="1" customWidth="1" collapsed="1"/>
    <col min="14" max="14" width="12.453125" style="589" customWidth="1"/>
    <col min="15" max="16384" width="8.7265625" style="589"/>
  </cols>
  <sheetData>
    <row r="1" spans="1:14" s="756" customFormat="1" ht="21" customHeight="1">
      <c r="A1" s="152" t="s">
        <v>566</v>
      </c>
      <c r="B1" s="152"/>
      <c r="C1" s="152"/>
      <c r="D1" s="152"/>
      <c r="E1" s="152"/>
      <c r="F1" s="152"/>
      <c r="G1" s="152"/>
      <c r="H1" s="152"/>
      <c r="I1" s="152"/>
      <c r="J1" s="152"/>
      <c r="L1" s="865" t="s">
        <v>227</v>
      </c>
      <c r="M1" s="866"/>
    </row>
    <row r="2" spans="1:14" s="744" customFormat="1" ht="9.75" customHeight="1">
      <c r="A2" s="176"/>
      <c r="B2" s="1519" t="s">
        <v>909</v>
      </c>
      <c r="C2" s="1519"/>
      <c r="D2" s="1519"/>
      <c r="E2" s="1519"/>
      <c r="F2" s="1519"/>
      <c r="G2" s="1519"/>
      <c r="H2" s="1519"/>
      <c r="I2" s="1519"/>
      <c r="J2" s="1519"/>
      <c r="K2" s="730"/>
      <c r="L2" s="867" t="s">
        <v>269</v>
      </c>
      <c r="M2" s="868"/>
      <c r="N2" s="730"/>
    </row>
    <row r="3" spans="1:14" ht="25" customHeight="1">
      <c r="A3" s="180" t="s">
        <v>820</v>
      </c>
      <c r="B3" s="180"/>
      <c r="C3" s="180"/>
      <c r="D3" s="180"/>
      <c r="E3" s="180"/>
      <c r="F3" s="180"/>
      <c r="G3" s="180"/>
      <c r="H3" s="180"/>
      <c r="I3" s="180"/>
      <c r="J3" s="180"/>
      <c r="K3" s="731"/>
      <c r="L3" s="869" t="s">
        <v>938</v>
      </c>
      <c r="M3" s="870" t="s">
        <v>563</v>
      </c>
      <c r="N3" s="731"/>
    </row>
    <row r="4" spans="1:14" ht="20.149999999999999" customHeight="1">
      <c r="A4" s="532" t="s">
        <v>64</v>
      </c>
      <c r="B4" s="1534"/>
      <c r="C4" s="1535"/>
      <c r="D4" s="1535"/>
      <c r="E4" s="1536"/>
      <c r="F4" s="535" t="s">
        <v>64</v>
      </c>
      <c r="G4" s="1543"/>
      <c r="H4" s="1544"/>
      <c r="I4" s="1539" t="s">
        <v>458</v>
      </c>
      <c r="J4" s="1540"/>
      <c r="K4" s="871"/>
      <c r="L4" s="872" t="s">
        <v>939</v>
      </c>
      <c r="M4" s="873" t="s">
        <v>565</v>
      </c>
      <c r="N4" s="730"/>
    </row>
    <row r="5" spans="1:14" ht="30" customHeight="1">
      <c r="A5" s="533" t="s">
        <v>523</v>
      </c>
      <c r="B5" s="1522"/>
      <c r="C5" s="1537"/>
      <c r="D5" s="1537"/>
      <c r="E5" s="1523"/>
      <c r="F5" s="536" t="s">
        <v>55</v>
      </c>
      <c r="G5" s="1541"/>
      <c r="H5" s="1542"/>
      <c r="I5" s="1541"/>
      <c r="J5" s="1542"/>
      <c r="K5" s="874"/>
      <c r="L5" s="875" t="s">
        <v>940</v>
      </c>
      <c r="M5" s="876" t="s">
        <v>564</v>
      </c>
      <c r="N5" s="730"/>
    </row>
    <row r="6" spans="1:14" ht="30" customHeight="1">
      <c r="A6" s="1549" t="s">
        <v>562</v>
      </c>
      <c r="B6" s="178" t="s">
        <v>525</v>
      </c>
      <c r="C6" s="706"/>
      <c r="D6" s="178" t="s">
        <v>534</v>
      </c>
      <c r="E6" s="1551"/>
      <c r="F6" s="1551"/>
      <c r="G6" s="899" t="s">
        <v>561</v>
      </c>
      <c r="H6" s="1545" t="s">
        <v>269</v>
      </c>
      <c r="I6" s="1545"/>
      <c r="J6" s="1545"/>
      <c r="K6" s="877"/>
      <c r="L6" s="869" t="s">
        <v>941</v>
      </c>
      <c r="M6" s="870"/>
      <c r="N6" s="730"/>
    </row>
    <row r="7" spans="1:14" ht="30" customHeight="1">
      <c r="A7" s="1550"/>
      <c r="B7" s="178" t="s">
        <v>53</v>
      </c>
      <c r="C7" s="177"/>
      <c r="D7" s="1552"/>
      <c r="E7" s="1553"/>
      <c r="F7" s="1553"/>
      <c r="G7" s="900" t="s">
        <v>524</v>
      </c>
      <c r="H7" s="707"/>
      <c r="I7" s="900" t="s">
        <v>471</v>
      </c>
      <c r="J7" s="708"/>
      <c r="K7" s="877"/>
      <c r="L7" s="878" t="s">
        <v>942</v>
      </c>
      <c r="M7" s="870"/>
      <c r="N7" s="730"/>
    </row>
    <row r="8" spans="1:14" ht="39" customHeight="1">
      <c r="A8" s="534" t="s">
        <v>560</v>
      </c>
      <c r="B8" s="1374"/>
      <c r="C8" s="1252"/>
      <c r="D8" s="1252"/>
      <c r="E8" s="1252"/>
      <c r="F8" s="1375"/>
      <c r="G8" s="537" t="str">
        <f>IF($H$6="",M5,IF($H$6=L3,M3,IF($H$6=L7,M3,M4)))</f>
        <v>主要技術/知見/実績等</v>
      </c>
      <c r="H8" s="1374"/>
      <c r="I8" s="1252"/>
      <c r="J8" s="1375"/>
      <c r="K8" s="879"/>
      <c r="L8" s="869" t="s">
        <v>943</v>
      </c>
      <c r="M8" s="880"/>
      <c r="N8" s="744"/>
    </row>
    <row r="9" spans="1:14" ht="5.15" customHeight="1">
      <c r="A9" s="901"/>
      <c r="B9" s="902"/>
      <c r="C9" s="902"/>
      <c r="D9" s="902"/>
      <c r="E9" s="902"/>
      <c r="F9" s="902"/>
      <c r="G9" s="903"/>
      <c r="H9" s="904"/>
      <c r="I9" s="904"/>
      <c r="J9" s="904"/>
      <c r="K9" s="881"/>
      <c r="L9" s="869"/>
      <c r="M9" s="880"/>
      <c r="N9" s="744"/>
    </row>
    <row r="10" spans="1:14" ht="25" customHeight="1">
      <c r="A10" s="827" t="s">
        <v>1043</v>
      </c>
      <c r="B10" s="154"/>
      <c r="C10" s="154"/>
      <c r="D10" s="153"/>
      <c r="E10" s="186"/>
      <c r="F10" s="186"/>
      <c r="G10" s="905"/>
      <c r="H10" s="906"/>
      <c r="I10" s="906"/>
      <c r="J10" s="906"/>
      <c r="K10" s="882"/>
      <c r="L10" s="883"/>
      <c r="M10" s="870"/>
      <c r="N10" s="731"/>
    </row>
    <row r="11" spans="1:14" ht="100" customHeight="1">
      <c r="A11" s="907" t="s">
        <v>1032</v>
      </c>
      <c r="B11" s="1546"/>
      <c r="C11" s="1546"/>
      <c r="D11" s="1546"/>
      <c r="E11" s="1546"/>
      <c r="F11" s="907" t="s">
        <v>1034</v>
      </c>
      <c r="G11" s="1538"/>
      <c r="H11" s="1538"/>
      <c r="I11" s="1538"/>
      <c r="J11" s="1538"/>
      <c r="K11" s="744"/>
      <c r="L11" s="884"/>
      <c r="M11" s="744"/>
      <c r="N11" s="744"/>
    </row>
    <row r="12" spans="1:14" ht="51" customHeight="1">
      <c r="A12" s="907" t="s">
        <v>1033</v>
      </c>
      <c r="B12" s="1553" t="s">
        <v>270</v>
      </c>
      <c r="C12" s="1553"/>
      <c r="D12" s="908" t="s">
        <v>280</v>
      </c>
      <c r="E12" s="1554"/>
      <c r="F12" s="1555"/>
      <c r="G12" s="1555"/>
      <c r="H12" s="1556"/>
      <c r="I12" s="179" t="s">
        <v>535</v>
      </c>
      <c r="J12" s="909" t="s">
        <v>270</v>
      </c>
      <c r="K12" s="744"/>
      <c r="L12" s="869"/>
      <c r="M12" s="744"/>
      <c r="N12" s="744"/>
    </row>
    <row r="13" spans="1:14" ht="25" customHeight="1">
      <c r="A13" s="1532" t="s">
        <v>1044</v>
      </c>
      <c r="B13" s="1532"/>
      <c r="C13" s="1533" t="s">
        <v>533</v>
      </c>
      <c r="D13" s="1533"/>
      <c r="E13" s="1533"/>
      <c r="F13" s="1533"/>
      <c r="G13" s="1533" t="s">
        <v>531</v>
      </c>
      <c r="H13" s="1533"/>
      <c r="I13" s="1533" t="s">
        <v>532</v>
      </c>
      <c r="J13" s="1533"/>
      <c r="K13" s="731"/>
      <c r="L13" s="883"/>
      <c r="M13" s="731"/>
      <c r="N13" s="731"/>
    </row>
    <row r="14" spans="1:14" ht="80.150000000000006" customHeight="1">
      <c r="A14" s="910" t="s">
        <v>269</v>
      </c>
      <c r="B14" s="911"/>
      <c r="C14" s="1530"/>
      <c r="D14" s="1530"/>
      <c r="E14" s="1530"/>
      <c r="F14" s="1530"/>
      <c r="G14" s="1531"/>
      <c r="H14" s="1531"/>
      <c r="I14" s="1531"/>
      <c r="J14" s="1531"/>
      <c r="K14" s="731"/>
      <c r="L14" s="883"/>
      <c r="M14" s="731"/>
      <c r="N14" s="731"/>
    </row>
    <row r="15" spans="1:14" ht="80.150000000000006" customHeight="1">
      <c r="A15" s="910" t="s">
        <v>269</v>
      </c>
      <c r="B15" s="911"/>
      <c r="C15" s="1530"/>
      <c r="D15" s="1530"/>
      <c r="E15" s="1530"/>
      <c r="F15" s="1530"/>
      <c r="G15" s="1531"/>
      <c r="H15" s="1531"/>
      <c r="I15" s="1531"/>
      <c r="J15" s="1531"/>
      <c r="K15" s="731"/>
      <c r="L15" s="883"/>
      <c r="M15" s="731"/>
      <c r="N15" s="731"/>
    </row>
    <row r="16" spans="1:14" ht="78.75" customHeight="1">
      <c r="A16" s="910" t="s">
        <v>269</v>
      </c>
      <c r="B16" s="911"/>
      <c r="C16" s="1530"/>
      <c r="D16" s="1530"/>
      <c r="E16" s="1530"/>
      <c r="F16" s="1530"/>
      <c r="G16" s="1531"/>
      <c r="H16" s="1531"/>
      <c r="I16" s="1531"/>
      <c r="J16" s="1531"/>
      <c r="K16" s="731"/>
      <c r="L16" s="883"/>
      <c r="M16" s="731"/>
      <c r="N16" s="731"/>
    </row>
    <row r="17" spans="1:17" ht="5.15" customHeight="1">
      <c r="A17" s="183"/>
      <c r="B17" s="184"/>
      <c r="C17" s="181"/>
      <c r="D17" s="181"/>
      <c r="E17" s="181"/>
      <c r="F17" s="181"/>
      <c r="G17" s="182"/>
      <c r="H17" s="182"/>
      <c r="I17" s="182"/>
      <c r="J17" s="182"/>
      <c r="K17" s="731"/>
      <c r="L17" s="883"/>
      <c r="M17" s="731"/>
      <c r="N17" s="731"/>
    </row>
    <row r="18" spans="1:17" s="885" customFormat="1" ht="25" customHeight="1">
      <c r="A18" s="1529" t="s">
        <v>1005</v>
      </c>
      <c r="B18" s="1529"/>
      <c r="C18" s="1529"/>
      <c r="D18" s="1529"/>
      <c r="E18" s="1529"/>
      <c r="F18" s="1529"/>
      <c r="G18" s="1529"/>
      <c r="H18" s="1529"/>
      <c r="I18" s="1529"/>
      <c r="J18" s="1529"/>
      <c r="L18" s="886"/>
    </row>
    <row r="19" spans="1:17" ht="30" customHeight="1">
      <c r="A19" s="1526" t="s">
        <v>905</v>
      </c>
      <c r="B19" s="1528"/>
      <c r="C19" s="1526" t="s">
        <v>906</v>
      </c>
      <c r="D19" s="1527"/>
      <c r="E19" s="1527"/>
      <c r="F19" s="1527"/>
      <c r="G19" s="1527"/>
      <c r="H19" s="1527"/>
      <c r="I19" s="1527"/>
      <c r="J19" s="1528"/>
      <c r="K19" s="731"/>
      <c r="L19" s="887"/>
      <c r="M19" s="731"/>
      <c r="N19" s="731"/>
    </row>
    <row r="20" spans="1:17" ht="40" customHeight="1">
      <c r="A20" s="1520"/>
      <c r="B20" s="1521"/>
      <c r="C20" s="175" t="s">
        <v>907</v>
      </c>
      <c r="D20" s="1525"/>
      <c r="E20" s="1525"/>
      <c r="F20" s="1525"/>
      <c r="G20" s="1525"/>
      <c r="H20" s="1525"/>
      <c r="I20" s="1525"/>
      <c r="J20" s="1525"/>
      <c r="K20" s="731"/>
      <c r="L20" s="888"/>
      <c r="M20" s="1547">
        <f>LEN(A20)</f>
        <v>0</v>
      </c>
      <c r="N20" s="833">
        <f>LEN(D20)</f>
        <v>0</v>
      </c>
      <c r="O20" s="731"/>
    </row>
    <row r="21" spans="1:17" ht="73.5" customHeight="1">
      <c r="A21" s="1522"/>
      <c r="B21" s="1523"/>
      <c r="C21" s="538" t="s">
        <v>908</v>
      </c>
      <c r="D21" s="1524"/>
      <c r="E21" s="1524"/>
      <c r="F21" s="1524"/>
      <c r="G21" s="1524"/>
      <c r="H21" s="1524"/>
      <c r="I21" s="1524"/>
      <c r="J21" s="1524"/>
      <c r="K21" s="731"/>
      <c r="L21" s="889">
        <f>LEN(A20)</f>
        <v>0</v>
      </c>
      <c r="M21" s="1548"/>
      <c r="N21" s="833">
        <f>LEN(D21)</f>
        <v>0</v>
      </c>
      <c r="O21" s="731"/>
    </row>
    <row r="22" spans="1:17" s="891" customFormat="1" ht="11">
      <c r="A22" s="462" t="s">
        <v>900</v>
      </c>
      <c r="B22" s="174"/>
      <c r="C22" s="174"/>
      <c r="D22" s="174"/>
      <c r="E22" s="174"/>
      <c r="F22" s="174"/>
      <c r="G22" s="174"/>
      <c r="H22" s="174"/>
      <c r="I22" s="174"/>
      <c r="J22" s="174"/>
      <c r="K22" s="731"/>
      <c r="L22" s="890"/>
      <c r="M22" s="731"/>
      <c r="N22" s="731"/>
    </row>
    <row r="23" spans="1:17" ht="33.75" hidden="1" customHeight="1" outlineLevel="1">
      <c r="K23" s="731"/>
      <c r="L23" s="892"/>
      <c r="M23" s="731"/>
      <c r="N23" s="731" t="s">
        <v>522</v>
      </c>
      <c r="Q23" s="893"/>
    </row>
    <row r="24" spans="1:17" ht="19" hidden="1" outlineLevel="1">
      <c r="K24" s="731"/>
      <c r="L24" s="892"/>
      <c r="M24" s="731"/>
      <c r="N24" s="731" t="s">
        <v>526</v>
      </c>
      <c r="Q24" s="893" t="s">
        <v>269</v>
      </c>
    </row>
    <row r="25" spans="1:17" ht="27.75" hidden="1" customHeight="1" outlineLevel="1">
      <c r="K25" s="894" t="s">
        <v>498</v>
      </c>
      <c r="L25" s="895" t="s">
        <v>937</v>
      </c>
      <c r="M25" s="731"/>
      <c r="N25" s="731" t="s">
        <v>527</v>
      </c>
      <c r="Q25" s="893" t="s">
        <v>238</v>
      </c>
    </row>
    <row r="26" spans="1:17" ht="21" hidden="1" customHeight="1" outlineLevel="1">
      <c r="K26" s="894" t="s">
        <v>499</v>
      </c>
      <c r="L26" s="895"/>
      <c r="M26" s="731"/>
      <c r="N26" s="731" t="s">
        <v>528</v>
      </c>
      <c r="Q26" s="893" t="s">
        <v>239</v>
      </c>
    </row>
    <row r="27" spans="1:17" ht="21" hidden="1" customHeight="1" outlineLevel="1">
      <c r="K27" s="894" t="s">
        <v>500</v>
      </c>
      <c r="L27" s="895"/>
      <c r="M27" s="731"/>
      <c r="N27" s="731" t="s">
        <v>529</v>
      </c>
      <c r="Q27" s="893" t="s">
        <v>530</v>
      </c>
    </row>
    <row r="28" spans="1:17" ht="12" hidden="1" customHeight="1" outlineLevel="1">
      <c r="M28" s="731"/>
      <c r="N28" s="731" t="s">
        <v>522</v>
      </c>
    </row>
    <row r="29" spans="1:17" ht="12" hidden="1" customHeight="1" outlineLevel="1">
      <c r="K29" s="896" t="s">
        <v>456</v>
      </c>
      <c r="M29" s="731"/>
      <c r="N29" s="782" t="s">
        <v>933</v>
      </c>
      <c r="Q29" s="893" t="s">
        <v>269</v>
      </c>
    </row>
    <row r="30" spans="1:17" ht="28" hidden="1" outlineLevel="1">
      <c r="K30" s="748" t="s">
        <v>420</v>
      </c>
      <c r="N30" s="782" t="s">
        <v>934</v>
      </c>
      <c r="Q30" s="897" t="s">
        <v>336</v>
      </c>
    </row>
    <row r="31" spans="1:17" ht="19.5" hidden="1" outlineLevel="1">
      <c r="K31" s="748" t="s">
        <v>455</v>
      </c>
      <c r="M31" s="731"/>
      <c r="N31" s="782" t="s">
        <v>935</v>
      </c>
      <c r="Q31" s="897" t="s">
        <v>338</v>
      </c>
    </row>
    <row r="32" spans="1:17" ht="19.5" hidden="1" outlineLevel="1">
      <c r="K32" s="748" t="s">
        <v>409</v>
      </c>
      <c r="M32" s="731"/>
      <c r="N32" s="782" t="s">
        <v>936</v>
      </c>
      <c r="Q32" s="897" t="s">
        <v>339</v>
      </c>
    </row>
    <row r="33" spans="11:17" ht="14.5" hidden="1" outlineLevel="1">
      <c r="K33" s="748" t="s">
        <v>410</v>
      </c>
      <c r="M33" s="731"/>
      <c r="N33" s="782"/>
      <c r="Q33" s="897" t="s">
        <v>340</v>
      </c>
    </row>
    <row r="34" spans="11:17" ht="14.5" hidden="1" outlineLevel="1">
      <c r="K34" s="748" t="s">
        <v>411</v>
      </c>
      <c r="M34" s="731"/>
      <c r="N34" s="731"/>
      <c r="Q34" s="897" t="s">
        <v>342</v>
      </c>
    </row>
    <row r="35" spans="11:17" ht="14.5" hidden="1" outlineLevel="1">
      <c r="K35" s="748" t="s">
        <v>412</v>
      </c>
      <c r="M35" s="731"/>
      <c r="N35" s="731"/>
      <c r="Q35" s="897" t="s">
        <v>343</v>
      </c>
    </row>
    <row r="36" spans="11:17" ht="14.5" hidden="1" outlineLevel="1">
      <c r="K36" s="748" t="s">
        <v>413</v>
      </c>
      <c r="M36" s="731"/>
      <c r="N36" s="731"/>
      <c r="Q36" s="897" t="s">
        <v>345</v>
      </c>
    </row>
    <row r="37" spans="11:17" ht="14.5" hidden="1" outlineLevel="1">
      <c r="K37" s="748" t="s">
        <v>414</v>
      </c>
      <c r="M37" s="731"/>
      <c r="N37" s="731"/>
      <c r="Q37" s="897" t="s">
        <v>346</v>
      </c>
    </row>
    <row r="38" spans="11:17" ht="14.5" hidden="1" outlineLevel="1">
      <c r="K38" s="748" t="s">
        <v>415</v>
      </c>
      <c r="M38" s="731"/>
      <c r="N38" s="731"/>
      <c r="Q38" s="897" t="s">
        <v>347</v>
      </c>
    </row>
    <row r="39" spans="11:17" ht="14.5" hidden="1" outlineLevel="1">
      <c r="K39" s="748" t="s">
        <v>416</v>
      </c>
      <c r="M39" s="731"/>
      <c r="N39" s="731"/>
      <c r="Q39" s="897" t="s">
        <v>349</v>
      </c>
    </row>
    <row r="40" spans="11:17" ht="13.5" hidden="1" customHeight="1" outlineLevel="1">
      <c r="K40" s="748" t="s">
        <v>417</v>
      </c>
      <c r="M40" s="898"/>
      <c r="N40" s="731"/>
    </row>
    <row r="41" spans="11:17" ht="14.5" hidden="1" outlineLevel="1">
      <c r="K41" s="748" t="s">
        <v>418</v>
      </c>
      <c r="M41" s="898"/>
      <c r="N41" s="898"/>
    </row>
    <row r="42" spans="11:17" ht="14.5" hidden="1" outlineLevel="1">
      <c r="K42" s="748" t="s">
        <v>419</v>
      </c>
      <c r="M42" s="898"/>
      <c r="N42" s="898"/>
    </row>
    <row r="43" spans="11:17" ht="29" hidden="1" outlineLevel="1">
      <c r="K43" s="748" t="s">
        <v>421</v>
      </c>
      <c r="M43" s="731"/>
      <c r="N43" s="898"/>
    </row>
    <row r="44" spans="11:17" ht="14.5" hidden="1" outlineLevel="1">
      <c r="K44" s="748" t="s">
        <v>422</v>
      </c>
      <c r="N44" s="731"/>
    </row>
    <row r="45" spans="11:17" ht="14.5" hidden="1" outlineLevel="1">
      <c r="K45" s="748" t="s">
        <v>423</v>
      </c>
    </row>
    <row r="46" spans="11:17" ht="14.5" hidden="1" outlineLevel="1">
      <c r="K46" s="748" t="s">
        <v>424</v>
      </c>
    </row>
    <row r="47" spans="11:17" ht="14.5" hidden="1" outlineLevel="1">
      <c r="K47" s="748" t="s">
        <v>425</v>
      </c>
    </row>
    <row r="48" spans="11:17" ht="14.5" hidden="1" outlineLevel="1">
      <c r="K48" s="748" t="s">
        <v>426</v>
      </c>
    </row>
    <row r="49" spans="11:11" ht="14.5" hidden="1" outlineLevel="1">
      <c r="K49" s="748" t="s">
        <v>427</v>
      </c>
    </row>
    <row r="50" spans="11:11" ht="14.5" hidden="1" outlineLevel="1">
      <c r="K50" s="748" t="s">
        <v>428</v>
      </c>
    </row>
    <row r="51" spans="11:11" ht="14.5" hidden="1" outlineLevel="1">
      <c r="K51" s="748" t="s">
        <v>429</v>
      </c>
    </row>
    <row r="52" spans="11:11" ht="14.5" hidden="1" outlineLevel="1">
      <c r="K52" s="748" t="s">
        <v>430</v>
      </c>
    </row>
    <row r="53" spans="11:11" ht="14.5" hidden="1" outlineLevel="1">
      <c r="K53" s="748" t="s">
        <v>431</v>
      </c>
    </row>
    <row r="54" spans="11:11" ht="14.5" hidden="1" outlineLevel="1">
      <c r="K54" s="748" t="s">
        <v>432</v>
      </c>
    </row>
    <row r="55" spans="11:11" ht="14.5" hidden="1" outlineLevel="1">
      <c r="K55" s="748" t="s">
        <v>433</v>
      </c>
    </row>
    <row r="56" spans="11:11" ht="14.5" hidden="1" outlineLevel="1">
      <c r="K56" s="748" t="s">
        <v>434</v>
      </c>
    </row>
    <row r="57" spans="11:11" ht="14.5" hidden="1" outlineLevel="1">
      <c r="K57" s="748" t="s">
        <v>435</v>
      </c>
    </row>
    <row r="58" spans="11:11" ht="14.5" hidden="1" outlineLevel="1">
      <c r="K58" s="748" t="s">
        <v>436</v>
      </c>
    </row>
    <row r="59" spans="11:11" ht="29" hidden="1" outlineLevel="1">
      <c r="K59" s="748" t="s">
        <v>437</v>
      </c>
    </row>
    <row r="60" spans="11:11" ht="14.5" hidden="1" outlineLevel="1">
      <c r="K60" s="748" t="s">
        <v>438</v>
      </c>
    </row>
    <row r="61" spans="11:11" ht="14.5" hidden="1" outlineLevel="1">
      <c r="K61" s="748" t="s">
        <v>439</v>
      </c>
    </row>
    <row r="62" spans="11:11" ht="14.5" hidden="1" outlineLevel="1">
      <c r="K62" s="748" t="s">
        <v>440</v>
      </c>
    </row>
    <row r="63" spans="11:11" ht="14.5" hidden="1" outlineLevel="1">
      <c r="K63" s="748" t="s">
        <v>441</v>
      </c>
    </row>
    <row r="64" spans="11:11" ht="14.5" hidden="1" outlineLevel="1">
      <c r="K64" s="748" t="s">
        <v>442</v>
      </c>
    </row>
    <row r="65" spans="11:11" ht="14.5" hidden="1" outlineLevel="1">
      <c r="K65" s="748" t="s">
        <v>443</v>
      </c>
    </row>
    <row r="66" spans="11:11" ht="14.5" hidden="1" outlineLevel="1">
      <c r="K66" s="748" t="s">
        <v>444</v>
      </c>
    </row>
    <row r="67" spans="11:11" ht="14.5" hidden="1" outlineLevel="1">
      <c r="K67" s="748" t="s">
        <v>445</v>
      </c>
    </row>
    <row r="68" spans="11:11" ht="14.5" hidden="1" outlineLevel="1">
      <c r="K68" s="748" t="s">
        <v>446</v>
      </c>
    </row>
    <row r="69" spans="11:11" ht="14.5" hidden="1" outlineLevel="1">
      <c r="K69" s="748" t="s">
        <v>447</v>
      </c>
    </row>
    <row r="70" spans="11:11" ht="14.5" hidden="1" outlineLevel="1">
      <c r="K70" s="748" t="s">
        <v>448</v>
      </c>
    </row>
    <row r="71" spans="11:11" ht="14.5" hidden="1" outlineLevel="1">
      <c r="K71" s="748" t="s">
        <v>449</v>
      </c>
    </row>
    <row r="72" spans="11:11" ht="14.5" hidden="1" outlineLevel="1">
      <c r="K72" s="748" t="s">
        <v>450</v>
      </c>
    </row>
    <row r="73" spans="11:11" ht="14.5" hidden="1" outlineLevel="1">
      <c r="K73" s="748" t="s">
        <v>451</v>
      </c>
    </row>
    <row r="74" spans="11:11" ht="14.5" hidden="1" outlineLevel="1">
      <c r="K74" s="748" t="s">
        <v>452</v>
      </c>
    </row>
    <row r="75" spans="11:11" ht="29" hidden="1" outlineLevel="1">
      <c r="K75" s="748" t="s">
        <v>453</v>
      </c>
    </row>
    <row r="76" spans="11:11" ht="14.5" hidden="1" outlineLevel="1">
      <c r="K76" s="748" t="s">
        <v>454</v>
      </c>
    </row>
    <row r="77" spans="11:11" collapsed="1"/>
  </sheetData>
  <sheetProtection algorithmName="SHA-512" hashValue="Zf5KxiG2PLgJAenqjS8j2kZMcQ8BgpVDCRXSCRopbV0+N1KN39IzYSJurbdfQUDDSnTGscqT/QXhuRjU+GPtog==" saltValue="8/jL+KBU5/ziu8xLrmNcmg==" spinCount="100000" sheet="1" formatCells="0" selectLockedCells="1"/>
  <mergeCells count="37">
    <mergeCell ref="M20:M21"/>
    <mergeCell ref="A6:A7"/>
    <mergeCell ref="B8:F8"/>
    <mergeCell ref="H8:J8"/>
    <mergeCell ref="E6:F6"/>
    <mergeCell ref="D7:F7"/>
    <mergeCell ref="G13:H13"/>
    <mergeCell ref="C14:F14"/>
    <mergeCell ref="G14:H14"/>
    <mergeCell ref="I14:J14"/>
    <mergeCell ref="E12:H12"/>
    <mergeCell ref="B12:C12"/>
    <mergeCell ref="B4:E4"/>
    <mergeCell ref="B5:E5"/>
    <mergeCell ref="G11:J11"/>
    <mergeCell ref="I4:J4"/>
    <mergeCell ref="I5:J5"/>
    <mergeCell ref="G4:H4"/>
    <mergeCell ref="G5:H5"/>
    <mergeCell ref="H6:J6"/>
    <mergeCell ref="B11:E11"/>
    <mergeCell ref="B2:J2"/>
    <mergeCell ref="A20:B21"/>
    <mergeCell ref="D21:J21"/>
    <mergeCell ref="D20:J20"/>
    <mergeCell ref="C19:J19"/>
    <mergeCell ref="A19:B19"/>
    <mergeCell ref="A18:J18"/>
    <mergeCell ref="C16:F16"/>
    <mergeCell ref="G16:H16"/>
    <mergeCell ref="I16:J16"/>
    <mergeCell ref="A13:B13"/>
    <mergeCell ref="C13:F13"/>
    <mergeCell ref="C15:F15"/>
    <mergeCell ref="G15:H15"/>
    <mergeCell ref="I15:J15"/>
    <mergeCell ref="I13:J13"/>
  </mergeCells>
  <phoneticPr fontId="1"/>
  <conditionalFormatting sqref="A14">
    <cfRule type="expression" dxfId="530" priority="3">
      <formula>$A$14=$L$2</formula>
    </cfRule>
  </conditionalFormatting>
  <conditionalFormatting sqref="A15">
    <cfRule type="expression" dxfId="529" priority="2">
      <formula>$A$15=$L$2</formula>
    </cfRule>
  </conditionalFormatting>
  <conditionalFormatting sqref="A16:A17">
    <cfRule type="expression" dxfId="528" priority="1">
      <formula>$A$16=$L$2</formula>
    </cfRule>
  </conditionalFormatting>
  <conditionalFormatting sqref="B14:B17">
    <cfRule type="expression" dxfId="527" priority="5">
      <formula>$B$14=""</formula>
    </cfRule>
    <cfRule type="expression" dxfId="526" priority="104">
      <formula>$A14=$Q$24</formula>
    </cfRule>
  </conditionalFormatting>
  <conditionalFormatting sqref="C14:C17">
    <cfRule type="expression" dxfId="525" priority="103">
      <formula>$B14=$Q$24</formula>
    </cfRule>
  </conditionalFormatting>
  <conditionalFormatting sqref="D12">
    <cfRule type="expression" dxfId="524" priority="139">
      <formula>$B$12=$N$27</formula>
    </cfRule>
    <cfRule type="expression" dxfId="523" priority="140">
      <formula>$B$12=$N$26</formula>
    </cfRule>
    <cfRule type="expression" dxfId="522" priority="141">
      <formula>$B$12=$N$25</formula>
    </cfRule>
    <cfRule type="expression" dxfId="521" priority="142">
      <formula>$B$12=$N$24</formula>
    </cfRule>
  </conditionalFormatting>
  <conditionalFormatting sqref="G7:J7">
    <cfRule type="expression" dxfId="520" priority="7">
      <formula>$H$6=$L$6</formula>
    </cfRule>
    <cfRule type="expression" dxfId="519" priority="8">
      <formula>$H$6=$L$5</formula>
    </cfRule>
    <cfRule type="expression" dxfId="518" priority="11">
      <formula>$H$6=$L$4</formula>
    </cfRule>
  </conditionalFormatting>
  <conditionalFormatting sqref="J7">
    <cfRule type="expression" dxfId="517" priority="9">
      <formula>$H$6=$L$5</formula>
    </cfRule>
    <cfRule type="expression" dxfId="516" priority="10">
      <formula>$H$6=$L$4</formula>
    </cfRule>
  </conditionalFormatting>
  <dataValidations count="12">
    <dataValidation imeMode="hiragana" allowBlank="1" showErrorMessage="1" prompt="　平成○年４月１日時点の申請形態を選択してください。" sqref="B6 F4:F5"/>
    <dataValidation imeMode="halfAlpha" allowBlank="1" showErrorMessage="1" prompt="　平成○年４月１日時点の申請形態を選択してください。" sqref="G5 C6 D7"/>
    <dataValidation type="list" imeMode="hiragana" allowBlank="1" showErrorMessage="1" sqref="C7">
      <formula1>$K$29:$K$76</formula1>
    </dataValidation>
    <dataValidation type="list" allowBlank="1" showInputMessage="1" showErrorMessage="1" sqref="H6">
      <formula1>$L$2:$L$8</formula1>
    </dataValidation>
    <dataValidation type="list" allowBlank="1" showInputMessage="1" showErrorMessage="1" sqref="B12">
      <formula1>$N$23:$N$27</formula1>
    </dataValidation>
    <dataValidation type="list" allowBlank="1" showInputMessage="1" showErrorMessage="1" sqref="A14:A16">
      <formula1>$Q$29:$Q$39</formula1>
    </dataValidation>
    <dataValidation type="list" allowBlank="1" showInputMessage="1" showErrorMessage="1" sqref="J12">
      <formula1>$N$28:$N$32</formula1>
    </dataValidation>
    <dataValidation type="textLength" operator="lessThanOrEqual" allowBlank="1" showInputMessage="1" showErrorMessage="1" sqref="A2 A20">
      <formula1>20</formula1>
    </dataValidation>
    <dataValidation type="textLength" operator="lessThanOrEqual" allowBlank="1" showInputMessage="1" showErrorMessage="1" sqref="C21">
      <formula1>500</formula1>
    </dataValidation>
    <dataValidation type="textLength" operator="lessThanOrEqual" allowBlank="1" showInputMessage="1" showErrorMessage="1" sqref="D20:J20">
      <formula1>100</formula1>
    </dataValidation>
    <dataValidation type="textLength" operator="lessThanOrEqual" allowBlank="1" showInputMessage="1" showErrorMessage="1" sqref="D21:J21">
      <formula1>200</formula1>
    </dataValidation>
    <dataValidation imeMode="fullKatakana" allowBlank="1" showInputMessage="1" showErrorMessage="1" sqref="B4:E4 G4:H4"/>
  </dataValidations>
  <printOptions horizontalCentered="1"/>
  <pageMargins left="0.59055118110236227" right="0.59055118110236227" top="0.39370078740157483" bottom="0.78740157480314965" header="0.19685039370078741" footer="0.19685039370078741"/>
  <pageSetup paperSize="9" scale="90" orientation="portrait" r:id="rId1"/>
  <headerFooter alignWithMargins="0">
    <oddFooter>&amp;C&amp;"+,太字"&amp;A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6"/>
    <pageSetUpPr fitToPage="1"/>
  </sheetPr>
  <dimension ref="A1:T31"/>
  <sheetViews>
    <sheetView showGridLines="0" view="pageBreakPreview" zoomScale="80" zoomScaleNormal="85" zoomScaleSheetLayoutView="80" workbookViewId="0">
      <selection activeCell="I14" sqref="I14:J14"/>
    </sheetView>
  </sheetViews>
  <sheetFormatPr defaultColWidth="9" defaultRowHeight="11"/>
  <cols>
    <col min="1" max="1" width="5.6328125" style="155" customWidth="1"/>
    <col min="2" max="2" width="5" style="155" customWidth="1"/>
    <col min="3" max="3" width="5.6328125" style="155" customWidth="1"/>
    <col min="4" max="4" width="13.26953125" style="155" customWidth="1"/>
    <col min="5" max="5" width="9.7265625" style="155" customWidth="1"/>
    <col min="6" max="6" width="12.6328125" style="155" customWidth="1"/>
    <col min="7" max="7" width="14.6328125" style="155" customWidth="1"/>
    <col min="8" max="8" width="9.36328125" style="155" customWidth="1"/>
    <col min="9" max="9" width="8.36328125" style="155" customWidth="1"/>
    <col min="10" max="10" width="19.1796875" style="155" customWidth="1"/>
    <col min="11" max="11" width="2.26953125" style="916" customWidth="1"/>
    <col min="12" max="16384" width="9" style="916"/>
  </cols>
  <sheetData>
    <row r="1" spans="1:14" s="912" customFormat="1" ht="30" customHeight="1">
      <c r="A1" s="1580" t="s">
        <v>1006</v>
      </c>
      <c r="B1" s="1580"/>
      <c r="C1" s="1580"/>
      <c r="D1" s="1580"/>
      <c r="E1" s="1580"/>
      <c r="F1" s="1580"/>
      <c r="G1" s="1580"/>
      <c r="H1" s="1580"/>
      <c r="I1" s="1580"/>
      <c r="J1" s="1580"/>
      <c r="K1" s="152"/>
    </row>
    <row r="2" spans="1:14" s="914" customFormat="1" ht="23.15" customHeight="1">
      <c r="A2" s="1559" t="s">
        <v>545</v>
      </c>
      <c r="B2" s="1560"/>
      <c r="C2" s="1560"/>
      <c r="D2" s="1560"/>
      <c r="E2" s="1560"/>
      <c r="F2" s="1560"/>
      <c r="G2" s="1560"/>
      <c r="H2" s="1561"/>
      <c r="I2" s="1557" t="s">
        <v>270</v>
      </c>
      <c r="J2" s="1558"/>
      <c r="K2" s="913"/>
      <c r="L2" s="913"/>
      <c r="N2" s="915"/>
    </row>
    <row r="3" spans="1:14" ht="23.15" customHeight="1">
      <c r="A3" s="1559" t="s">
        <v>544</v>
      </c>
      <c r="B3" s="1560"/>
      <c r="C3" s="1560"/>
      <c r="D3" s="1560"/>
      <c r="E3" s="1560"/>
      <c r="F3" s="1560"/>
      <c r="G3" s="1560"/>
      <c r="H3" s="1560"/>
      <c r="I3" s="1560"/>
      <c r="J3" s="1561"/>
    </row>
    <row r="4" spans="1:14" s="914" customFormat="1" ht="25" customHeight="1">
      <c r="A4" s="1569" t="s">
        <v>212</v>
      </c>
      <c r="B4" s="1570"/>
      <c r="C4" s="1571"/>
      <c r="D4" s="1569" t="s">
        <v>213</v>
      </c>
      <c r="E4" s="1571"/>
      <c r="F4" s="1569" t="s">
        <v>214</v>
      </c>
      <c r="G4" s="1571"/>
      <c r="H4" s="1569" t="s">
        <v>536</v>
      </c>
      <c r="I4" s="1571"/>
      <c r="J4" s="539" t="s">
        <v>215</v>
      </c>
    </row>
    <row r="5" spans="1:14" ht="100" customHeight="1">
      <c r="A5" s="1566"/>
      <c r="B5" s="1567"/>
      <c r="C5" s="1568"/>
      <c r="D5" s="1589"/>
      <c r="E5" s="1590"/>
      <c r="F5" s="1589"/>
      <c r="G5" s="1590"/>
      <c r="H5" s="1589"/>
      <c r="I5" s="1590"/>
      <c r="J5" s="711"/>
    </row>
    <row r="6" spans="1:14" s="914" customFormat="1" ht="23.15" customHeight="1">
      <c r="A6" s="411" t="s">
        <v>541</v>
      </c>
      <c r="B6" s="1569" t="s">
        <v>216</v>
      </c>
      <c r="C6" s="1570"/>
      <c r="D6" s="1571"/>
      <c r="E6" s="1572" t="s">
        <v>217</v>
      </c>
      <c r="F6" s="1572"/>
      <c r="G6" s="1572"/>
      <c r="H6" s="1572" t="s">
        <v>102</v>
      </c>
      <c r="I6" s="1572"/>
      <c r="J6" s="1572"/>
    </row>
    <row r="7" spans="1:14" s="914" customFormat="1" ht="45" customHeight="1">
      <c r="A7" s="1587" t="s">
        <v>946</v>
      </c>
      <c r="B7" s="187">
        <v>1</v>
      </c>
      <c r="C7" s="1574"/>
      <c r="D7" s="1575"/>
      <c r="E7" s="1579"/>
      <c r="F7" s="1579"/>
      <c r="G7" s="1579"/>
      <c r="H7" s="1579"/>
      <c r="I7" s="1579"/>
      <c r="J7" s="1579"/>
    </row>
    <row r="8" spans="1:14" s="914" customFormat="1" ht="45" customHeight="1">
      <c r="A8" s="1587"/>
      <c r="B8" s="187">
        <v>2</v>
      </c>
      <c r="C8" s="1576"/>
      <c r="D8" s="1577"/>
      <c r="E8" s="1593"/>
      <c r="F8" s="1593"/>
      <c r="G8" s="1593"/>
      <c r="H8" s="1593"/>
      <c r="I8" s="1593"/>
      <c r="J8" s="1593"/>
    </row>
    <row r="9" spans="1:14" ht="54.75" customHeight="1">
      <c r="A9" s="1588"/>
      <c r="B9" s="187">
        <v>3</v>
      </c>
      <c r="C9" s="1576"/>
      <c r="D9" s="1577"/>
      <c r="E9" s="1579"/>
      <c r="F9" s="1579"/>
      <c r="G9" s="1579"/>
      <c r="H9" s="1579"/>
      <c r="I9" s="1579"/>
      <c r="J9" s="1579"/>
    </row>
    <row r="10" spans="1:14" ht="23.15" customHeight="1">
      <c r="A10" s="1585" t="s">
        <v>539</v>
      </c>
      <c r="B10" s="1582" t="s">
        <v>904</v>
      </c>
      <c r="C10" s="1583"/>
      <c r="D10" s="1583"/>
      <c r="E10" s="1583"/>
      <c r="F10" s="1583"/>
      <c r="G10" s="1583"/>
      <c r="H10" s="1583"/>
      <c r="I10" s="1583"/>
      <c r="J10" s="1584"/>
    </row>
    <row r="11" spans="1:14" ht="35.15" customHeight="1">
      <c r="A11" s="1586"/>
      <c r="B11" s="540" t="s">
        <v>537</v>
      </c>
      <c r="C11" s="1569" t="s">
        <v>318</v>
      </c>
      <c r="D11" s="1570"/>
      <c r="E11" s="1571"/>
      <c r="F11" s="539" t="s">
        <v>381</v>
      </c>
      <c r="G11" s="1572" t="s">
        <v>319</v>
      </c>
      <c r="H11" s="1572"/>
      <c r="I11" s="1572" t="s">
        <v>538</v>
      </c>
      <c r="J11" s="1572"/>
    </row>
    <row r="12" spans="1:14" ht="27" customHeight="1">
      <c r="A12" s="1562" t="s">
        <v>540</v>
      </c>
      <c r="B12" s="187">
        <v>1</v>
      </c>
      <c r="C12" s="1566"/>
      <c r="D12" s="1567"/>
      <c r="E12" s="1568"/>
      <c r="F12" s="527" t="s">
        <v>270</v>
      </c>
      <c r="G12" s="1578"/>
      <c r="H12" s="1578"/>
      <c r="I12" s="1573" t="s">
        <v>270</v>
      </c>
      <c r="J12" s="1573"/>
    </row>
    <row r="13" spans="1:14" ht="27" customHeight="1">
      <c r="A13" s="1562"/>
      <c r="B13" s="187">
        <v>2</v>
      </c>
      <c r="C13" s="1566"/>
      <c r="D13" s="1567"/>
      <c r="E13" s="1568"/>
      <c r="F13" s="527" t="s">
        <v>270</v>
      </c>
      <c r="G13" s="1578"/>
      <c r="H13" s="1578"/>
      <c r="I13" s="1573" t="s">
        <v>270</v>
      </c>
      <c r="J13" s="1573"/>
    </row>
    <row r="14" spans="1:14" ht="27" customHeight="1">
      <c r="A14" s="1562"/>
      <c r="B14" s="187">
        <v>3</v>
      </c>
      <c r="C14" s="1566"/>
      <c r="D14" s="1567"/>
      <c r="E14" s="1568"/>
      <c r="F14" s="527" t="s">
        <v>270</v>
      </c>
      <c r="G14" s="1578"/>
      <c r="H14" s="1578"/>
      <c r="I14" s="1573" t="s">
        <v>270</v>
      </c>
      <c r="J14" s="1573"/>
      <c r="K14" s="917"/>
    </row>
    <row r="15" spans="1:14" ht="27" customHeight="1">
      <c r="A15" s="1562"/>
      <c r="B15" s="187">
        <v>4</v>
      </c>
      <c r="C15" s="1566"/>
      <c r="D15" s="1567"/>
      <c r="E15" s="1568"/>
      <c r="F15" s="527" t="s">
        <v>270</v>
      </c>
      <c r="G15" s="1578"/>
      <c r="H15" s="1578"/>
      <c r="I15" s="1573" t="s">
        <v>270</v>
      </c>
      <c r="J15" s="1573"/>
    </row>
    <row r="16" spans="1:14" ht="27" customHeight="1">
      <c r="A16" s="1562"/>
      <c r="B16" s="188">
        <v>5</v>
      </c>
      <c r="C16" s="1566"/>
      <c r="D16" s="1567"/>
      <c r="E16" s="1568"/>
      <c r="F16" s="527" t="s">
        <v>270</v>
      </c>
      <c r="G16" s="1578"/>
      <c r="H16" s="1578"/>
      <c r="I16" s="1573" t="s">
        <v>270</v>
      </c>
      <c r="J16" s="1573"/>
    </row>
    <row r="17" spans="1:20" ht="45" customHeight="1">
      <c r="A17" s="1563"/>
      <c r="B17" s="1581" t="s">
        <v>1035</v>
      </c>
      <c r="C17" s="1581"/>
      <c r="D17" s="1581"/>
      <c r="E17" s="1581"/>
      <c r="F17" s="1581"/>
      <c r="G17" s="1581"/>
      <c r="H17" s="1581"/>
      <c r="I17" s="1581"/>
      <c r="J17" s="1581"/>
    </row>
    <row r="18" spans="1:20" ht="25" customHeight="1">
      <c r="A18" s="1559" t="s">
        <v>903</v>
      </c>
      <c r="B18" s="1560"/>
      <c r="C18" s="1560"/>
      <c r="D18" s="1560"/>
      <c r="E18" s="1560"/>
      <c r="F18" s="1560"/>
      <c r="G18" s="1561"/>
      <c r="H18" s="1598" t="s">
        <v>270</v>
      </c>
      <c r="I18" s="1598"/>
      <c r="J18" s="1598"/>
      <c r="K18" s="918"/>
    </row>
    <row r="19" spans="1:20" s="917" customFormat="1" ht="15.75" customHeight="1">
      <c r="A19" s="1597"/>
      <c r="B19" s="1597"/>
      <c r="C19" s="1597"/>
      <c r="D19" s="1597"/>
      <c r="E19" s="1597"/>
      <c r="F19" s="1597"/>
      <c r="G19" s="1597"/>
      <c r="H19" s="1597"/>
      <c r="I19" s="1597"/>
      <c r="J19" s="1597"/>
      <c r="K19" s="737"/>
    </row>
    <row r="20" spans="1:20" s="783" customFormat="1" ht="21" customHeight="1">
      <c r="A20" s="526" t="s">
        <v>1078</v>
      </c>
      <c r="B20" s="129"/>
      <c r="C20" s="129"/>
      <c r="D20" s="129"/>
      <c r="E20" s="129"/>
      <c r="F20" s="129"/>
      <c r="G20" s="129"/>
      <c r="H20" s="129"/>
      <c r="I20" s="129"/>
      <c r="J20" s="129"/>
      <c r="L20" s="797"/>
      <c r="M20" s="797"/>
      <c r="N20" s="797"/>
      <c r="O20" s="797"/>
      <c r="P20" s="797"/>
      <c r="Q20" s="797"/>
      <c r="R20" s="797"/>
      <c r="S20" s="797"/>
      <c r="T20" s="797"/>
    </row>
    <row r="21" spans="1:20" s="783" customFormat="1" ht="23.15" customHeight="1">
      <c r="A21" s="1599" t="s">
        <v>1064</v>
      </c>
      <c r="B21" s="1600"/>
      <c r="C21" s="1600"/>
      <c r="D21" s="1600"/>
      <c r="E21" s="1600"/>
      <c r="F21" s="1601"/>
      <c r="G21" s="1565" t="s">
        <v>947</v>
      </c>
      <c r="H21" s="1565"/>
      <c r="I21" s="1565"/>
      <c r="J21" s="1565"/>
      <c r="L21" s="797"/>
      <c r="M21" s="797"/>
      <c r="N21" s="797"/>
      <c r="O21" s="797"/>
      <c r="P21" s="797"/>
      <c r="Q21" s="797"/>
      <c r="R21" s="797"/>
      <c r="S21" s="797"/>
      <c r="T21" s="797"/>
    </row>
    <row r="22" spans="1:20" s="731" customFormat="1" ht="85" customHeight="1">
      <c r="A22" s="1594"/>
      <c r="B22" s="1595"/>
      <c r="C22" s="1595"/>
      <c r="D22" s="1595"/>
      <c r="E22" s="1595"/>
      <c r="F22" s="1596"/>
      <c r="G22" s="1594"/>
      <c r="H22" s="1595"/>
      <c r="I22" s="1595"/>
      <c r="J22" s="1596"/>
      <c r="L22" s="919">
        <f>LEN(A22)</f>
        <v>0</v>
      </c>
      <c r="M22" s="919">
        <f>LEN(G22)</f>
        <v>0</v>
      </c>
      <c r="N22" s="730"/>
      <c r="O22" s="730"/>
      <c r="P22" s="1591"/>
      <c r="Q22" s="1591"/>
      <c r="R22" s="1591"/>
      <c r="S22" s="1591"/>
      <c r="T22" s="730"/>
    </row>
    <row r="23" spans="1:20" ht="23.15" customHeight="1">
      <c r="A23" s="1564" t="s">
        <v>944</v>
      </c>
      <c r="B23" s="1564"/>
      <c r="C23" s="1564"/>
      <c r="D23" s="1564"/>
      <c r="E23" s="1564"/>
      <c r="F23" s="1564"/>
      <c r="G23" s="1565" t="s">
        <v>945</v>
      </c>
      <c r="H23" s="1565"/>
      <c r="I23" s="1565"/>
      <c r="J23" s="1565"/>
      <c r="L23" s="920"/>
      <c r="M23" s="920"/>
      <c r="N23" s="920"/>
      <c r="O23" s="1592"/>
      <c r="P23" s="1592"/>
      <c r="Q23" s="1592"/>
      <c r="R23" s="1592"/>
      <c r="S23" s="1592"/>
      <c r="T23" s="1592"/>
    </row>
    <row r="24" spans="1:20" ht="85" customHeight="1">
      <c r="A24" s="1594"/>
      <c r="B24" s="1595"/>
      <c r="C24" s="1595"/>
      <c r="D24" s="1595"/>
      <c r="E24" s="1595"/>
      <c r="F24" s="1596"/>
      <c r="G24" s="1594"/>
      <c r="H24" s="1595"/>
      <c r="I24" s="1595"/>
      <c r="J24" s="1596"/>
      <c r="L24" s="919">
        <f>LEN(A24)</f>
        <v>0</v>
      </c>
      <c r="M24" s="919">
        <f>LEN(G24)</f>
        <v>0</v>
      </c>
      <c r="N24" s="1591"/>
      <c r="O24" s="1591"/>
      <c r="P24" s="1591"/>
      <c r="Q24" s="1591"/>
      <c r="R24" s="920"/>
      <c r="S24" s="920"/>
      <c r="T24" s="920"/>
    </row>
    <row r="25" spans="1:20">
      <c r="L25" s="920"/>
      <c r="M25" s="920"/>
      <c r="N25" s="920"/>
      <c r="O25" s="920"/>
      <c r="P25" s="920"/>
      <c r="Q25" s="920"/>
      <c r="R25" s="920"/>
      <c r="S25" s="920"/>
      <c r="T25" s="920"/>
    </row>
    <row r="26" spans="1:20">
      <c r="L26" s="920"/>
      <c r="M26" s="920"/>
      <c r="N26" s="920"/>
      <c r="O26" s="920"/>
      <c r="P26" s="920"/>
      <c r="Q26" s="920"/>
      <c r="R26" s="920"/>
      <c r="S26" s="920"/>
      <c r="T26" s="920"/>
    </row>
    <row r="27" spans="1:20">
      <c r="L27" s="920"/>
      <c r="M27" s="920"/>
      <c r="N27" s="920"/>
      <c r="O27" s="920"/>
      <c r="P27" s="920"/>
      <c r="Q27" s="920"/>
      <c r="R27" s="920"/>
      <c r="S27" s="920"/>
      <c r="T27" s="920"/>
    </row>
    <row r="28" spans="1:20">
      <c r="L28" s="920"/>
      <c r="M28" s="920"/>
      <c r="N28" s="920"/>
      <c r="O28" s="920"/>
      <c r="P28" s="920"/>
      <c r="Q28" s="920"/>
      <c r="R28" s="920"/>
      <c r="S28" s="920"/>
      <c r="T28" s="920"/>
    </row>
    <row r="29" spans="1:20">
      <c r="L29" s="920"/>
      <c r="M29" s="920"/>
      <c r="N29" s="920"/>
      <c r="O29" s="920"/>
      <c r="P29" s="920"/>
      <c r="Q29" s="920"/>
      <c r="R29" s="920"/>
      <c r="S29" s="920"/>
      <c r="T29" s="920"/>
    </row>
    <row r="30" spans="1:20">
      <c r="L30" s="920"/>
      <c r="M30" s="920"/>
      <c r="N30" s="920"/>
      <c r="O30" s="920"/>
      <c r="P30" s="920"/>
      <c r="Q30" s="920"/>
      <c r="R30" s="920"/>
      <c r="S30" s="920"/>
      <c r="T30" s="920"/>
    </row>
    <row r="31" spans="1:20">
      <c r="L31" s="920"/>
      <c r="M31" s="920"/>
      <c r="N31" s="920"/>
      <c r="O31" s="920"/>
      <c r="P31" s="920"/>
      <c r="Q31" s="920"/>
      <c r="R31" s="920"/>
      <c r="S31" s="920"/>
      <c r="T31" s="920"/>
    </row>
  </sheetData>
  <sheetProtection algorithmName="SHA-512" hashValue="Vh3tL/Hbwi2UD6zv1Ae8fPRQPDpnYqDDAvMLt2oAKRbllj7N5cXJBlJkOuyv2yAwh4mVGdc/3BLhkqVutU4TYg==" saltValue="+tgkLm0JkYdq+N4K6cE/YQ==" spinCount="100000" sheet="1" formatCells="0" selectLockedCells="1"/>
  <mergeCells count="61">
    <mergeCell ref="N24:Q24"/>
    <mergeCell ref="O23:T23"/>
    <mergeCell ref="P22:S22"/>
    <mergeCell ref="E8:G8"/>
    <mergeCell ref="H8:J8"/>
    <mergeCell ref="G15:H15"/>
    <mergeCell ref="G16:H16"/>
    <mergeCell ref="A24:F24"/>
    <mergeCell ref="G24:J24"/>
    <mergeCell ref="A18:G18"/>
    <mergeCell ref="A19:J19"/>
    <mergeCell ref="H18:J18"/>
    <mergeCell ref="A21:F21"/>
    <mergeCell ref="G21:J21"/>
    <mergeCell ref="A22:F22"/>
    <mergeCell ref="G22:J22"/>
    <mergeCell ref="A4:C4"/>
    <mergeCell ref="A5:C5"/>
    <mergeCell ref="E9:G9"/>
    <mergeCell ref="H9:J9"/>
    <mergeCell ref="C9:D9"/>
    <mergeCell ref="H4:I4"/>
    <mergeCell ref="F4:G4"/>
    <mergeCell ref="D4:E4"/>
    <mergeCell ref="D5:E5"/>
    <mergeCell ref="F5:G5"/>
    <mergeCell ref="H5:I5"/>
    <mergeCell ref="E6:G6"/>
    <mergeCell ref="H6:J6"/>
    <mergeCell ref="A3:J3"/>
    <mergeCell ref="E7:G7"/>
    <mergeCell ref="H7:J7"/>
    <mergeCell ref="A1:J1"/>
    <mergeCell ref="B17:J17"/>
    <mergeCell ref="B10:J10"/>
    <mergeCell ref="A10:A11"/>
    <mergeCell ref="B6:D6"/>
    <mergeCell ref="A7:A9"/>
    <mergeCell ref="I13:J13"/>
    <mergeCell ref="I14:J14"/>
    <mergeCell ref="I15:J15"/>
    <mergeCell ref="I16:J16"/>
    <mergeCell ref="G11:H11"/>
    <mergeCell ref="G12:H12"/>
    <mergeCell ref="G13:H13"/>
    <mergeCell ref="I2:J2"/>
    <mergeCell ref="A2:H2"/>
    <mergeCell ref="A12:A17"/>
    <mergeCell ref="A23:F23"/>
    <mergeCell ref="G23:J23"/>
    <mergeCell ref="C16:E16"/>
    <mergeCell ref="C11:E11"/>
    <mergeCell ref="C12:E12"/>
    <mergeCell ref="C13:E13"/>
    <mergeCell ref="C14:E14"/>
    <mergeCell ref="C15:E15"/>
    <mergeCell ref="I11:J11"/>
    <mergeCell ref="I12:J12"/>
    <mergeCell ref="C7:D7"/>
    <mergeCell ref="C8:D8"/>
    <mergeCell ref="G14:H14"/>
  </mergeCells>
  <phoneticPr fontId="1"/>
  <conditionalFormatting sqref="D5 F5 H5 J5">
    <cfRule type="expression" dxfId="515" priority="111">
      <formula>AND(D5="",COUNTIF($I$2,"実施*")&gt;=1)</formula>
    </cfRule>
  </conditionalFormatting>
  <dataValidations count="6">
    <dataValidation imeMode="hiragana" allowBlank="1" showInputMessage="1" showErrorMessage="1" sqref="J5 D5 F5 H5"/>
    <dataValidation type="list" allowBlank="1" showInputMessage="1" showErrorMessage="1" sqref="F12:F16">
      <formula1>"選択してください,特許権,実用新案権,意匠権,商標権"</formula1>
    </dataValidation>
    <dataValidation type="list" allowBlank="1" showInputMessage="1" showErrorMessage="1" sqref="I12:I16">
      <formula1>"選択してください,所有,許諾済み,許諾予定,交渉予定"</formula1>
    </dataValidation>
    <dataValidation type="list" imeMode="hiragana" allowBlank="1" showInputMessage="1" showErrorMessage="1" sqref="I2">
      <formula1>"選択してください,実施（関連特許等あり）,実施（関連特許等なし）,未実施"</formula1>
    </dataValidation>
    <dataValidation type="list" imeMode="hiragana" allowBlank="1" showInputMessage="1" showErrorMessage="1" sqref="H18:J18">
      <formula1>"選択してください,出願する（単独）,出願する（共同）,出願しない"</formula1>
    </dataValidation>
    <dataValidation type="textLength" operator="lessThanOrEqual" allowBlank="1" showInputMessage="1" showErrorMessage="1" sqref="A22:J22 A24:J24">
      <formula1>200</formula1>
    </dataValidation>
  </dataValidations>
  <printOptions horizontalCentered="1"/>
  <pageMargins left="0.59055118110236227" right="0.59055118110236227" top="0.39370078740157483" bottom="0.78740157480314965" header="0.19685039370078741" footer="0.19685039370078741"/>
  <pageSetup paperSize="9" scale="89" orientation="portrait" r:id="rId1"/>
  <headerFooter alignWithMargins="0">
    <oddFooter>&amp;C&amp;"+,太字"&amp;A</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pageSetUpPr fitToPage="1"/>
  </sheetPr>
  <dimension ref="A1:K32"/>
  <sheetViews>
    <sheetView showGridLines="0" view="pageBreakPreview" zoomScale="80" zoomScaleNormal="100" zoomScaleSheetLayoutView="80" workbookViewId="0">
      <selection activeCell="A3" sqref="A3:G3"/>
    </sheetView>
  </sheetViews>
  <sheetFormatPr defaultColWidth="9" defaultRowHeight="12"/>
  <cols>
    <col min="1" max="1" width="4.90625" style="157" customWidth="1"/>
    <col min="2" max="3" width="15.6328125" style="157" customWidth="1"/>
    <col min="4" max="5" width="5.6328125" style="157" customWidth="1"/>
    <col min="6" max="6" width="24.26953125" style="157" customWidth="1"/>
    <col min="7" max="7" width="26" style="157" customWidth="1"/>
    <col min="8" max="9" width="15.6328125" style="921" customWidth="1"/>
    <col min="10" max="16384" width="9" style="921"/>
  </cols>
  <sheetData>
    <row r="1" spans="1:11" ht="30" customHeight="1" thickBot="1">
      <c r="A1" s="1607" t="s">
        <v>948</v>
      </c>
      <c r="B1" s="1607"/>
      <c r="C1" s="1607"/>
      <c r="D1" s="1608" t="s">
        <v>949</v>
      </c>
      <c r="E1" s="1608"/>
      <c r="F1" s="1608"/>
      <c r="G1" s="1608"/>
      <c r="H1" s="156"/>
    </row>
    <row r="2" spans="1:11" ht="30" customHeight="1">
      <c r="A2" s="1609" t="s">
        <v>950</v>
      </c>
      <c r="B2" s="1610"/>
      <c r="C2" s="1614"/>
      <c r="D2" s="1615"/>
      <c r="E2" s="1615"/>
      <c r="F2" s="1616"/>
      <c r="G2" s="1617"/>
      <c r="H2" s="922"/>
    </row>
    <row r="3" spans="1:11" ht="400" customHeight="1">
      <c r="A3" s="1618" t="s">
        <v>1038</v>
      </c>
      <c r="B3" s="1619"/>
      <c r="C3" s="1619"/>
      <c r="D3" s="1619"/>
      <c r="E3" s="1619"/>
      <c r="F3" s="1619"/>
      <c r="G3" s="1620"/>
      <c r="H3" s="922"/>
    </row>
    <row r="4" spans="1:11" ht="24.75" customHeight="1">
      <c r="A4" s="1611" t="s">
        <v>951</v>
      </c>
      <c r="B4" s="1612"/>
      <c r="C4" s="1613"/>
      <c r="D4" s="1621"/>
      <c r="E4" s="1622"/>
      <c r="F4" s="1622"/>
      <c r="G4" s="1623"/>
      <c r="H4" s="922"/>
    </row>
    <row r="5" spans="1:11" ht="85" customHeight="1" thickBot="1">
      <c r="A5" s="1627"/>
      <c r="B5" s="1628"/>
      <c r="C5" s="1628"/>
      <c r="D5" s="1628"/>
      <c r="E5" s="1628"/>
      <c r="F5" s="1628"/>
      <c r="G5" s="1629"/>
      <c r="H5" s="922"/>
    </row>
    <row r="6" spans="1:11" ht="8.25" customHeight="1">
      <c r="A6" s="158"/>
      <c r="B6" s="158"/>
      <c r="C6" s="158"/>
      <c r="D6" s="158"/>
      <c r="E6" s="158"/>
      <c r="F6" s="158"/>
      <c r="G6" s="158"/>
      <c r="H6" s="922"/>
    </row>
    <row r="7" spans="1:11" ht="30" customHeight="1">
      <c r="A7" s="1634" t="s">
        <v>1065</v>
      </c>
      <c r="B7" s="1634"/>
      <c r="C7" s="1634"/>
      <c r="D7" s="1634"/>
      <c r="E7" s="1634"/>
      <c r="F7" s="1632" t="s">
        <v>1036</v>
      </c>
      <c r="G7" s="1633"/>
      <c r="H7" s="922"/>
    </row>
    <row r="8" spans="1:11" ht="25" customHeight="1">
      <c r="A8" s="528" t="s">
        <v>542</v>
      </c>
      <c r="B8" s="1624" t="s">
        <v>1066</v>
      </c>
      <c r="C8" s="1625"/>
      <c r="D8" s="529" t="s">
        <v>12</v>
      </c>
      <c r="E8" s="529" t="s">
        <v>543</v>
      </c>
      <c r="F8" s="1630" t="s">
        <v>1037</v>
      </c>
      <c r="G8" s="1631"/>
    </row>
    <row r="9" spans="1:11" ht="37" customHeight="1">
      <c r="A9" s="463">
        <v>1</v>
      </c>
      <c r="B9" s="1626"/>
      <c r="C9" s="1603"/>
      <c r="D9" s="923"/>
      <c r="E9" s="923"/>
      <c r="F9" s="1605"/>
      <c r="G9" s="1606"/>
      <c r="H9" s="1604" t="s">
        <v>1067</v>
      </c>
      <c r="I9" s="1604"/>
      <c r="J9" s="1604"/>
      <c r="K9" s="1604"/>
    </row>
    <row r="10" spans="1:11" ht="37" customHeight="1">
      <c r="A10" s="463">
        <v>2</v>
      </c>
      <c r="B10" s="1602"/>
      <c r="C10" s="1603"/>
      <c r="D10" s="923"/>
      <c r="E10" s="923"/>
      <c r="F10" s="1605"/>
      <c r="G10" s="1606"/>
      <c r="H10" s="1604"/>
      <c r="I10" s="1604"/>
      <c r="J10" s="1604"/>
      <c r="K10" s="1604"/>
    </row>
    <row r="11" spans="1:11" ht="37" customHeight="1">
      <c r="A11" s="463">
        <v>3</v>
      </c>
      <c r="B11" s="1602"/>
      <c r="C11" s="1603"/>
      <c r="D11" s="923"/>
      <c r="E11" s="923"/>
      <c r="F11" s="1605"/>
      <c r="G11" s="1606"/>
      <c r="H11" s="1604"/>
      <c r="I11" s="1604"/>
      <c r="J11" s="1604"/>
      <c r="K11" s="1604"/>
    </row>
    <row r="12" spans="1:11" ht="37" customHeight="1">
      <c r="A12" s="463">
        <v>4</v>
      </c>
      <c r="B12" s="1602"/>
      <c r="C12" s="1603"/>
      <c r="D12" s="923"/>
      <c r="E12" s="923"/>
      <c r="F12" s="1605"/>
      <c r="G12" s="1606"/>
      <c r="H12" s="1604"/>
      <c r="I12" s="1604"/>
      <c r="J12" s="1604"/>
      <c r="K12" s="1604"/>
    </row>
    <row r="13" spans="1:11" ht="37" customHeight="1">
      <c r="A13" s="463">
        <v>5</v>
      </c>
      <c r="B13" s="1602"/>
      <c r="C13" s="1603"/>
      <c r="D13" s="923"/>
      <c r="E13" s="923"/>
      <c r="F13" s="1605"/>
      <c r="G13" s="1606"/>
      <c r="H13" s="1604"/>
      <c r="I13" s="1604"/>
      <c r="J13" s="1604"/>
      <c r="K13" s="1604"/>
    </row>
    <row r="14" spans="1:11" ht="37" customHeight="1">
      <c r="A14" s="463">
        <v>6</v>
      </c>
      <c r="B14" s="1602"/>
      <c r="C14" s="1603"/>
      <c r="D14" s="923"/>
      <c r="E14" s="923"/>
      <c r="F14" s="1605"/>
      <c r="G14" s="1606"/>
    </row>
    <row r="15" spans="1:11" ht="13.5" customHeight="1">
      <c r="A15" s="157" t="s">
        <v>901</v>
      </c>
    </row>
    <row r="16" spans="1:11" ht="25" customHeight="1"/>
    <row r="17" ht="25" customHeight="1"/>
    <row r="18" ht="25" customHeight="1"/>
    <row r="19" ht="25" customHeight="1"/>
    <row r="20" ht="25" customHeight="1"/>
    <row r="21" ht="25" customHeight="1"/>
    <row r="22" ht="25" customHeight="1"/>
    <row r="23" ht="25" customHeight="1"/>
    <row r="24" ht="25" customHeight="1"/>
    <row r="25" ht="25" customHeight="1"/>
    <row r="26" ht="25" customHeight="1"/>
    <row r="27" ht="25" customHeight="1"/>
    <row r="28" ht="25" customHeight="1"/>
    <row r="29" ht="25" customHeight="1"/>
    <row r="30" ht="25" customHeight="1"/>
    <row r="31" ht="25" customHeight="1"/>
    <row r="32" ht="25" customHeight="1"/>
  </sheetData>
  <sheetProtection algorithmName="SHA-512" hashValue="4Q4xV8JOcrrAIMRFc7/MB0o4NAp3nzDYvRtebmlwN4D4s/XtiykSPXmCF4Tv+Wz6HOLxZ8+YrX0kw7hUCjEq8w==" saltValue="sA6qDAljMpKQcx81L6EbTQ==" spinCount="100000" sheet="1" formatCells="0" selectLockedCells="1"/>
  <mergeCells count="25">
    <mergeCell ref="B8:C8"/>
    <mergeCell ref="B9:C9"/>
    <mergeCell ref="A5:G5"/>
    <mergeCell ref="F8:G8"/>
    <mergeCell ref="F9:G9"/>
    <mergeCell ref="F7:G7"/>
    <mergeCell ref="A7:E7"/>
    <mergeCell ref="A1:C1"/>
    <mergeCell ref="D1:G1"/>
    <mergeCell ref="A2:B2"/>
    <mergeCell ref="A4:C4"/>
    <mergeCell ref="C2:G2"/>
    <mergeCell ref="A3:G3"/>
    <mergeCell ref="D4:G4"/>
    <mergeCell ref="B10:C10"/>
    <mergeCell ref="B12:C12"/>
    <mergeCell ref="H9:K13"/>
    <mergeCell ref="B14:C14"/>
    <mergeCell ref="B13:C13"/>
    <mergeCell ref="B11:C11"/>
    <mergeCell ref="F10:G10"/>
    <mergeCell ref="F11:G11"/>
    <mergeCell ref="F12:G12"/>
    <mergeCell ref="F13:G13"/>
    <mergeCell ref="F14:G14"/>
  </mergeCells>
  <phoneticPr fontId="1"/>
  <dataValidations disablePrompts="1" xWindow="220" yWindow="437" count="1">
    <dataValidation type="textLength" operator="lessThanOrEqual" allowBlank="1" showInputMessage="1" showErrorMessage="1" promptTitle="※期の設定のない場合１期と記載" sqref="D8">
      <formula1>47</formula1>
    </dataValidation>
  </dataValidations>
  <printOptions horizontalCentered="1"/>
  <pageMargins left="0.59055118110236227" right="0.59055118110236227" top="0.39370078740157483" bottom="0.78740157480314965" header="0.19685039370078741" footer="0.19685039370078741"/>
  <pageSetup paperSize="9" scale="92" orientation="portrait" r:id="rId1"/>
  <headerFooter alignWithMargins="0">
    <oddFooter>&amp;C&amp;"+,太字"&amp;A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53</vt:i4>
      </vt:variant>
    </vt:vector>
  </HeadingPairs>
  <TitlesOfParts>
    <vt:vector size="82" baseType="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50-1</vt:lpstr>
      <vt:lpstr>51</vt:lpstr>
      <vt:lpstr>51-1</vt:lpstr>
      <vt:lpstr>52</vt:lpstr>
      <vt:lpstr>52-1</vt:lpstr>
      <vt:lpstr>53</vt:lpstr>
      <vt:lpstr>54</vt:lpstr>
      <vt:lpstr>54-1</vt:lpstr>
      <vt:lpstr>55</vt:lpstr>
      <vt:lpstr>56</vt:lpstr>
      <vt:lpstr>57</vt:lpstr>
      <vt:lpstr>58</vt:lpstr>
      <vt:lpstr>59</vt:lpstr>
      <vt:lpstr>'35'!Print_Area</vt:lpstr>
      <vt:lpstr>'36'!Print_Area</vt:lpstr>
      <vt:lpstr>'37'!Print_Area</vt:lpstr>
      <vt:lpstr>'38'!Print_Area</vt:lpstr>
      <vt:lpstr>'39'!Print_Area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'50'!Print_Area</vt:lpstr>
      <vt:lpstr>'50-1'!Print_Area</vt:lpstr>
      <vt:lpstr>'51'!Print_Area</vt:lpstr>
      <vt:lpstr>'51-1'!Print_Area</vt:lpstr>
      <vt:lpstr>'52'!Print_Area</vt:lpstr>
      <vt:lpstr>'52-1'!Print_Area</vt:lpstr>
      <vt:lpstr>'53'!Print_Area</vt:lpstr>
      <vt:lpstr>'54'!Print_Area</vt:lpstr>
      <vt:lpstr>'54-1'!Print_Area</vt:lpstr>
      <vt:lpstr>'55'!Print_Area</vt:lpstr>
      <vt:lpstr>'56'!Print_Area</vt:lpstr>
      <vt:lpstr>'57'!Print_Area</vt:lpstr>
      <vt:lpstr>'58'!Print_Area</vt:lpstr>
      <vt:lpstr>'59'!Print_Area</vt:lpstr>
      <vt:lpstr>'47'!Z_78A06D35_997C_49BE_BF64_1932D8EC4307_.wvu.PrintArea</vt:lpstr>
      <vt:lpstr>'48'!Z_78A06D35_997C_49BE_BF64_1932D8EC4307_.wvu.PrintArea</vt:lpstr>
      <vt:lpstr>'49'!Z_78A06D35_997C_49BE_BF64_1932D8EC4307_.wvu.PrintArea</vt:lpstr>
      <vt:lpstr>'50'!Z_78A06D35_997C_49BE_BF64_1932D8EC4307_.wvu.PrintArea</vt:lpstr>
      <vt:lpstr>'51'!Z_78A06D35_997C_49BE_BF64_1932D8EC4307_.wvu.PrintArea</vt:lpstr>
      <vt:lpstr>'52'!Z_78A06D35_997C_49BE_BF64_1932D8EC4307_.wvu.PrintArea</vt:lpstr>
      <vt:lpstr>サービス業</vt:lpstr>
      <vt:lpstr>その他</vt:lpstr>
      <vt:lpstr>卸売業</vt:lpstr>
      <vt:lpstr>既存の取引先</vt:lpstr>
      <vt:lpstr>広告宣伝活動</vt:lpstr>
      <vt:lpstr>広報</vt:lpstr>
      <vt:lpstr>自己資金</vt:lpstr>
      <vt:lpstr>自社</vt:lpstr>
      <vt:lpstr>借り入れ</vt:lpstr>
      <vt:lpstr>取引はないが面識あり</vt:lpstr>
      <vt:lpstr>出資・増資</vt:lpstr>
      <vt:lpstr>小売業</vt:lpstr>
      <vt:lpstr>新たな取引先</vt:lpstr>
      <vt:lpstr>人的販売</vt:lpstr>
      <vt:lpstr>製造業・その他</vt:lpstr>
      <vt:lpstr>全く新規の相手方</vt:lpstr>
      <vt:lpstr>販売促進活動</vt:lpstr>
      <vt:lpstr>補助金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2019-04-09T01:53:23Z</dcterms:created>
  <dcterms:modified xsi:type="dcterms:W3CDTF">2025-08-12T08:18:12Z</dcterms:modified>
</cp:coreProperties>
</file>