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3rjwrf.sharepoint.com/sites/value_chain/R7/Ｒ６補正バリュー/公募要領/１次公募様式/④-2リチウム/"/>
    </mc:Choice>
  </mc:AlternateContent>
  <xr:revisionPtr revIDLastSave="44" documentId="13_ncr:1_{30F15B48-5BEE-4074-B1AB-A8314BFB8C86}" xr6:coauthVersionLast="47" xr6:coauthVersionMax="47" xr10:uidLastSave="{0539CB1A-1D7D-43A0-A71F-BD9B45769596}"/>
  <workbookProtection workbookAlgorithmName="SHA-512" workbookHashValue="xC5dqfkO3+zi7V0vTrzrxJSY33YvU655YL3CMV3NM93nBn8rTg/v3kcth7LtDkEPHlOi1vIhDSVMh/lzfQ4ljA==" workbookSaltValue="Ay6fi7MsxGS9g8gHqMFRxg==" workbookSpinCount="100000" lockStructure="1"/>
  <bookViews>
    <workbookView xWindow="-108" yWindow="-108" windowWidth="23256" windowHeight="12456" xr2:uid="{00000000-000D-0000-FFFF-FFFF00000000}"/>
  </bookViews>
  <sheets>
    <sheet name="入力シート" sheetId="9" r:id="rId1"/>
    <sheet name="CO2削減量及び費用対効果" sheetId="1" r:id="rId2"/>
    <sheet name="電力計算部" sheetId="16" r:id="rId3"/>
    <sheet name="設備機器一覧表" sheetId="18" r:id="rId4"/>
    <sheet name="原単位" sheetId="12" state="hidden" r:id="rId5"/>
    <sheet name="入出力データ" sheetId="13" state="hidden" r:id="rId6"/>
    <sheet name="輸送【トンキロ法】参考" sheetId="14"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1_第4表" localSheetId="3">#REF!</definedName>
    <definedName name="_1_1_第4表">#REF!</definedName>
    <definedName name="_20_IDEA_export_format_基本フロー" localSheetId="3">#REF!</definedName>
    <definedName name="_20_IDEA_export_format_基本フロー" localSheetId="2">#REF!</definedName>
    <definedName name="_20_IDEA_export_format_基本フロー">#REF!</definedName>
    <definedName name="_20_IDEA_export_format_製品完成_sima" localSheetId="2">#REF!</definedName>
    <definedName name="_20_IDEA_export_format_中間フロー" localSheetId="2">#REF!</definedName>
    <definedName name="_20_IDEA_export_format_中間フロー">#REF!</definedName>
    <definedName name="_20en_IDEA_export_format_cost" localSheetId="2">#REF!</definedName>
    <definedName name="_20en_IDEA_export_format_cost">#REF!</definedName>
    <definedName name="_20en_IDEA_export_format_基本フロー" localSheetId="2">#REF!</definedName>
    <definedName name="_20en_IDEA_export_format_基本フロー">#REF!</definedName>
    <definedName name="_20en_IDEA_export_format_製品完成" localSheetId="2">#REF!</definedName>
    <definedName name="_20en_IDEA_export_format_製品完成">#REF!</definedName>
    <definedName name="_20en_IDEA_export_format_製品完成_sima" localSheetId="2">#REF!</definedName>
    <definedName name="_20en_IDEA_export_format_製品完成_sima">#REF!</definedName>
    <definedName name="_20en_IDEA_export_format_中間フロー" localSheetId="2">#REF!</definedName>
    <definedName name="_20en_IDEA_export_format_中間フロー">#REF!</definedName>
    <definedName name="_Key1" localSheetId="2" hidden="1">#REF!</definedName>
    <definedName name="_Key1" hidden="1">#REF!</definedName>
    <definedName name="_Order1" hidden="1">0</definedName>
    <definedName name="_Order2" hidden="1">0</definedName>
    <definedName name="_Q030" localSheetId="2">#REF!</definedName>
    <definedName name="_Q030">#REF!</definedName>
    <definedName name="_Q040" localSheetId="2">#REF!</definedName>
    <definedName name="_Q040">#REF!</definedName>
    <definedName name="_Q050" localSheetId="2">#REF!</definedName>
    <definedName name="_Q050">#REF!</definedName>
    <definedName name="_Q060" localSheetId="2">#REF!</definedName>
    <definedName name="_Q060">#REF!</definedName>
    <definedName name="_Q080" localSheetId="2">#REF!</definedName>
    <definedName name="_Q080">#REF!</definedName>
    <definedName name="_Q090" localSheetId="2">#REF!</definedName>
    <definedName name="_Q100" localSheetId="2">#REF!</definedName>
    <definedName name="_Q100">#REF!</definedName>
    <definedName name="_Sort" localSheetId="2" hidden="1">#REF!</definedName>
    <definedName name="_Sort" hidden="1">#REF!</definedName>
    <definedName name="_ueue" hidden="1">[1]鉄鋼業データ!$C$3:$C$27</definedName>
    <definedName name="a" localSheetId="2">#REF!</definedName>
    <definedName name="a">#REF!</definedName>
    <definedName name="as" localSheetId="2">#REF!</definedName>
    <definedName name="as">#REF!</definedName>
    <definedName name="AS2DocOpenMode" hidden="1">"AS2DocumentEdit"</definedName>
    <definedName name="asax" localSheetId="2">#REF!</definedName>
    <definedName name="asax">#REF!</definedName>
    <definedName name="CBWorkbookPriority" hidden="1">-206570108</definedName>
    <definedName name="CRF_CountryName">[2]Sheet1!$C$4</definedName>
    <definedName name="CRF_Gases">[3]Sheet1!$M$3:$M$23</definedName>
    <definedName name="CRF_InventoryYear">[2]Sheet1!$C$6</definedName>
    <definedName name="CRF_Submission">[2]Sheet1!$C$30</definedName>
    <definedName name="CRF_Summary2_Dyn10">#REF!</definedName>
    <definedName name="CRF_Summary2_Dyn11">#REF!</definedName>
    <definedName name="CRF_Summary2_Dyn12">#REF!</definedName>
    <definedName name="CRF_Summary2_Dyn13">#REF!</definedName>
    <definedName name="CRF_Summary2_Dyn14">#REF!</definedName>
    <definedName name="CRF_Summary2_Dyn15">#REF!</definedName>
    <definedName name="CRF_Table1.A_a_s2_Main">#REF!</definedName>
    <definedName name="CRF_Table1.A_a_s3_Dyn10">[4]SB1A_1990!$B$15:$B$15</definedName>
    <definedName name="CRF_Table1.A_a_s3_Dyn11">[4]SB1A_1990!$H$15:$H$15</definedName>
    <definedName name="CRF_Table1.A_a_s3_Dyn12">[4]SB1A_1990!$I$15:$I$15</definedName>
    <definedName name="CRF_Table1.A_a_s3_Dyn13">[4]SB1A_1990!$J$15:$J$15</definedName>
    <definedName name="CRF_Table1.A_a_s3_Dyn20">[4]SB1A_1990!$B$16:$B$16</definedName>
    <definedName name="CRF_Table1.A_a_s3_Dyn21">[4]SB1A_1990!$H$16:$H$16</definedName>
    <definedName name="CRF_Table1.A_a_s3_Dyn30">[4]SB1A_1990!#REF!</definedName>
    <definedName name="CRF_Table1.A_a_s3_Dyn31">[4]SB1A_1990!#REF!</definedName>
    <definedName name="CRF_Table1.A_a_s3_Dyn32">[4]SB1A_1990!#REF!</definedName>
    <definedName name="CRF_Table1.A_a_s3_Dyn33">[4]SB1A_1990!#REF!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2_II_s1_Dyn100">#REF!</definedName>
    <definedName name="CRF_Table2_II_s1_Dyn101">#REF!</definedName>
    <definedName name="CRF_Table2_II_s1_Dyn102">#REF!</definedName>
    <definedName name="CRF_Table2_II_s1_Dyn103">#REF!</definedName>
    <definedName name="CRF_Table2_II_s1_Dyn104">#REF!</definedName>
    <definedName name="CRF_Table2_II_s1_Dyn105">#REF!</definedName>
    <definedName name="CRF_Table2_II_s1_Dyn106">#REF!</definedName>
    <definedName name="CRF_Table2_II_s1_Dyn107">#REF!</definedName>
    <definedName name="CRF_Table2_II_s1_Dyn108">#REF!</definedName>
    <definedName name="CRF_Table2_II_s1_Dyn109">#REF!</definedName>
    <definedName name="CRF_Table2_II_s1_Dyn110">#REF!</definedName>
    <definedName name="CRF_Table2_II_s1_Dyn111">#REF!</definedName>
    <definedName name="CRF_Table2_II_s1_Dyn112">#REF!</definedName>
    <definedName name="CRF_Table2_II_s1_Dyn113">#REF!</definedName>
    <definedName name="CRF_Table2_II_s1_Dyn114">#REF!</definedName>
    <definedName name="CRF_Table2_II_s1_Dyn115">#REF!</definedName>
    <definedName name="CRF_Table2_II_s1_Dyn116">#REF!</definedName>
    <definedName name="CRF_Table2_II_s1_Dyn117">#REF!</definedName>
    <definedName name="CRF_Table2_II_s1_Dyn118">#REF!</definedName>
    <definedName name="CRF_Table2_II_s1_Dyn119">#REF!</definedName>
    <definedName name="CRF_Table2_II_s1_Dyn120">#REF!</definedName>
    <definedName name="CRF_Table2_II_s1_Dyn200">#REF!</definedName>
    <definedName name="CRF_Table2_II_s1_Dyn201">#REF!</definedName>
    <definedName name="CRF_Table2_II_s1_Dyn202">#REF!</definedName>
    <definedName name="CRF_Table2_II_s1_Dyn203">#REF!</definedName>
    <definedName name="CRF_Table2_II_s1_Dyn204">#REF!</definedName>
    <definedName name="CRF_Table2_II_s1_Dyn205">#REF!</definedName>
    <definedName name="CRF_Table2_II_s1_Dyn206">#REF!</definedName>
    <definedName name="CRF_Table2_II_s1_Dyn207">#REF!</definedName>
    <definedName name="CRF_Table2_II_s1_Dyn208">#REF!</definedName>
    <definedName name="CRF_Table2_II_s1_Dyn209">#REF!</definedName>
    <definedName name="CRF_Table2_II_s1_Dyn210">#REF!</definedName>
    <definedName name="CRF_Table2_II_s1_Dyn211">#REF!</definedName>
    <definedName name="CRF_Table2_II_s1_Dyn212">#REF!</definedName>
    <definedName name="CRF_Table2_II_s1_Dyn213">#REF!</definedName>
    <definedName name="CRF_Table2_II_s1_Dyn214">#REF!</definedName>
    <definedName name="CRF_Table2_II_s1_Dyn215">#REF!</definedName>
    <definedName name="CRF_Table2_II_s1_Dyn216">#REF!</definedName>
    <definedName name="CRF_Table2_II_s1_Dyn217">#REF!</definedName>
    <definedName name="CRF_Table2_II_s1_Dyn218">#REF!</definedName>
    <definedName name="CRF_Table2_II_s1_Dyn219">#REF!</definedName>
    <definedName name="CRF_Table2_II_s1_Dyn220">#REF!</definedName>
    <definedName name="CRF_Table2_II_s1_Dyn300">#REF!</definedName>
    <definedName name="CRF_Table2_II_s1_Dyn301">#REF!</definedName>
    <definedName name="CRF_Table2_II_s1_Dyn302">#REF!</definedName>
    <definedName name="CRF_Table2_II_s1_Dyn303">#REF!</definedName>
    <definedName name="CRF_Table2_II_s1_Dyn304">#REF!</definedName>
    <definedName name="CRF_Table2_II_s1_Dyn305">#REF!</definedName>
    <definedName name="CRF_Table2_II_s1_Dyn306">#REF!</definedName>
    <definedName name="CRF_Table2_II_s1_Dyn307">#REF!</definedName>
    <definedName name="CRF_Table2_II_s1_Dyn308">#REF!</definedName>
    <definedName name="CRF_Table2_II_s1_Dyn309">#REF!</definedName>
    <definedName name="CRF_Table2_II_s1_Dyn310">#REF!</definedName>
    <definedName name="CRF_Table2_II_s1_Dyn311">#REF!</definedName>
    <definedName name="CRF_Table2_II_s1_Dyn312">#REF!</definedName>
    <definedName name="CRF_Table2_II_s1_Dyn313">#REF!</definedName>
    <definedName name="CRF_Table2_II_s1_Dyn314">#REF!</definedName>
    <definedName name="CRF_Table2_II_s1_Dyn315">#REF!</definedName>
    <definedName name="CRF_Table2_II_s1_Dyn316">#REF!</definedName>
    <definedName name="CRF_Table2_II_s1_Dyn317">#REF!</definedName>
    <definedName name="CRF_Table2_II_s1_Dyn318">#REF!</definedName>
    <definedName name="CRF_Table2_II_s1_Dyn319">#REF!</definedName>
    <definedName name="CRF_Table2_II_s1_Dyn320">#REF!</definedName>
    <definedName name="CRF_Table2_II_s1_DynE3">#REF!</definedName>
    <definedName name="CRF_Table2_II_s1_DynF8">#REF!</definedName>
    <definedName name="CRF_Table2_II_s1_DynG">#REF!</definedName>
    <definedName name="CRF_Table2_II_s1_Main">#REF!</definedName>
    <definedName name="_xlnm.Print_Area" localSheetId="1">CO2削減量及び費用対効果!$A$1:$M$34</definedName>
    <definedName name="_xlnm.Print_Area" localSheetId="2">電力計算部!$A$1:$L$53</definedName>
    <definedName name="_xlnm.Print_Area" localSheetId="0">入力シート!$A$1:$J$57,入力シート!$P$58:$Z$173</definedName>
    <definedName name="_xlnm.Print_Area" localSheetId="6">輸送【トンキロ法】参考!$A$1:$Q$67</definedName>
    <definedName name="_xlnm.Print_Area">#REF!</definedName>
    <definedName name="q_050" localSheetId="2">#REF!</definedName>
    <definedName name="q_050">#REF!</definedName>
    <definedName name="q_060" localSheetId="2">#REF!</definedName>
    <definedName name="q_060">#REF!</definedName>
    <definedName name="q_070" localSheetId="2">#REF!</definedName>
    <definedName name="q_070">#REF!</definedName>
    <definedName name="q_080" localSheetId="2">#REF!</definedName>
    <definedName name="q_080">#REF!</definedName>
    <definedName name="q_090" localSheetId="2">#REF!</definedName>
    <definedName name="q_090">#REF!</definedName>
    <definedName name="q_100" localSheetId="2">#REF!</definedName>
    <definedName name="q_100">#REF!</definedName>
    <definedName name="T_IDEAen_export_format2" localSheetId="2">#REF!</definedName>
    <definedName name="Z_0111E7B5_3E0B_11D4_8303_000102284B93_.wvu.PrintArea" localSheetId="4" hidden="1">#REF!</definedName>
    <definedName name="Z_0111E7B5_3E0B_11D4_8303_000102284B93_.wvu.PrintArea" localSheetId="2" hidden="1">#REF!</definedName>
    <definedName name="Z_0111E7B5_3E0B_11D4_8303_000102284B93_.wvu.PrintArea" hidden="1">#REF!</definedName>
    <definedName name="Z_011E7B5_3E0B_11D4_8303_000102284B94" localSheetId="4" hidden="1">#REF!</definedName>
    <definedName name="Z_011E7B5_3E0B_11D4_8303_000102284B94" localSheetId="2"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グラフデータ">[1]鉄鋼業データ!$C$3:$E$27</definedName>
    <definedName name="データ1">[5]Sheet1!$C$2:$AA$4</definedName>
    <definedName name="データ2">[5]Sheet1!$C$6:$AA$8</definedName>
    <definedName name="概況テキスト">[1]鉄鋼業データ!$G$2:$O$21</definedName>
    <definedName name="原単位非" localSheetId="3">[6]原単位!$B$3:$E$19</definedName>
    <definedName name="原単位非" localSheetId="2">[7]原単位!$B$3:$E$19</definedName>
    <definedName name="原単位非">[7]原単位!$B$3:$E$19</definedName>
    <definedName name="原単位表" localSheetId="3">[8]原単位!$B$3:$F$19</definedName>
    <definedName name="原単位表">原単位!$B$3:$F$10</definedName>
    <definedName name="素材名" localSheetId="3">[8]原単位!$B$3:$B$19</definedName>
    <definedName name="素材名">原単位!$B$3:$B$10</definedName>
    <definedName name="入力">[9]原単位!$B$3:$B$19</definedName>
    <definedName name="表紙" localSheetId="2">#REF!</definedName>
    <definedName name="表紙">#REF!</definedName>
    <definedName name="変更">#REF!</definedName>
    <definedName name="裏面" localSheetId="2">#REF!</definedName>
    <definedName name="裏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4" i="9" l="1"/>
  <c r="AA149" i="9"/>
  <c r="AA141" i="9"/>
  <c r="AA137" i="9"/>
  <c r="AA76" i="9"/>
  <c r="AA75" i="9"/>
  <c r="AA73" i="9"/>
  <c r="AA72" i="9"/>
  <c r="AA71" i="9"/>
  <c r="AA67" i="9"/>
  <c r="AA68" i="9"/>
  <c r="AA69" i="9"/>
  <c r="AH66" i="9"/>
  <c r="AA148" i="9"/>
  <c r="AA147" i="9"/>
  <c r="AA146" i="9"/>
  <c r="AA145" i="9"/>
  <c r="AA144" i="9"/>
  <c r="AA142" i="9"/>
  <c r="AA140" i="9"/>
  <c r="AA139" i="9"/>
  <c r="AA138" i="9"/>
  <c r="AA66" i="9"/>
  <c r="AA65" i="9"/>
  <c r="K1" i="16"/>
  <c r="E42" i="16" l="1"/>
  <c r="B42" i="16"/>
  <c r="F42" i="16" s="1"/>
  <c r="AC111" i="9"/>
  <c r="E23" i="1"/>
  <c r="E32" i="1" s="1"/>
  <c r="M7" i="9"/>
  <c r="N7" i="9" s="1"/>
  <c r="M8" i="9"/>
  <c r="N8" i="9" s="1"/>
  <c r="M9" i="9"/>
  <c r="N9" i="9" s="1"/>
  <c r="M10" i="9"/>
  <c r="N10" i="9" s="1"/>
  <c r="M11" i="9"/>
  <c r="N11" i="9" s="1"/>
  <c r="M12" i="9"/>
  <c r="N12" i="9" s="1"/>
  <c r="F13" i="9"/>
  <c r="G13" i="9"/>
  <c r="G28" i="9"/>
  <c r="M34" i="9"/>
  <c r="N34" i="9" s="1"/>
  <c r="M35" i="9"/>
  <c r="N35" i="9" s="1"/>
  <c r="M36" i="9"/>
  <c r="N36" i="9" s="1"/>
  <c r="M37" i="9"/>
  <c r="N37" i="9" s="1"/>
  <c r="M38" i="9"/>
  <c r="N38" i="9" s="1"/>
  <c r="M39" i="9"/>
  <c r="N39" i="9" s="1"/>
  <c r="F40" i="9"/>
  <c r="G40" i="9"/>
  <c r="G55" i="9"/>
  <c r="H25" i="16"/>
  <c r="H6" i="16"/>
  <c r="N40" i="9" l="1"/>
  <c r="I40" i="9" s="1"/>
  <c r="H17" i="1" s="1"/>
  <c r="N13" i="9"/>
  <c r="I13" i="9" s="1"/>
  <c r="H18" i="1" s="1"/>
  <c r="AC94" i="9"/>
  <c r="AD94" i="9" s="1"/>
  <c r="AC93" i="9"/>
  <c r="AD93" i="9" s="1"/>
  <c r="AC92" i="9"/>
  <c r="AD92" i="9" s="1"/>
  <c r="AC91" i="9"/>
  <c r="AD91" i="9" s="1"/>
  <c r="AC90" i="9"/>
  <c r="AD90" i="9" s="1"/>
  <c r="AC89" i="9"/>
  <c r="AD89" i="9" s="1"/>
  <c r="AC87" i="9"/>
  <c r="AD87" i="9" s="1"/>
  <c r="AC86" i="9"/>
  <c r="AD86" i="9" s="1"/>
  <c r="AC85" i="9"/>
  <c r="AD85" i="9" s="1"/>
  <c r="AC84" i="9"/>
  <c r="AD84" i="9" s="1"/>
  <c r="AC83" i="9"/>
  <c r="AD83" i="9" s="1"/>
  <c r="AC82" i="9"/>
  <c r="AD82" i="9" s="1"/>
  <c r="K18" i="16"/>
  <c r="E37" i="16"/>
  <c r="E46" i="16"/>
  <c r="E51" i="16"/>
  <c r="E50" i="16"/>
  <c r="E49" i="16"/>
  <c r="E48" i="16"/>
  <c r="E47" i="16"/>
  <c r="E41" i="16"/>
  <c r="E40" i="16"/>
  <c r="E39" i="16"/>
  <c r="E38" i="16"/>
  <c r="C51" i="16"/>
  <c r="C50" i="16"/>
  <c r="C49" i="16"/>
  <c r="C48" i="16"/>
  <c r="C47" i="16"/>
  <c r="C46" i="16"/>
  <c r="C42" i="16"/>
  <c r="C41" i="16"/>
  <c r="C40" i="16"/>
  <c r="C39" i="16"/>
  <c r="C38" i="16"/>
  <c r="C37" i="16"/>
  <c r="B51" i="16"/>
  <c r="F51" i="16" s="1"/>
  <c r="B50" i="16"/>
  <c r="F50" i="16" s="1"/>
  <c r="B49" i="16"/>
  <c r="F49" i="16" s="1"/>
  <c r="B48" i="16"/>
  <c r="F48" i="16" s="1"/>
  <c r="B47" i="16"/>
  <c r="F47" i="16" s="1"/>
  <c r="B46" i="16"/>
  <c r="F46" i="16" s="1"/>
  <c r="B41" i="16"/>
  <c r="F41" i="16" s="1"/>
  <c r="B40" i="16"/>
  <c r="F40" i="16" s="1"/>
  <c r="B39" i="16"/>
  <c r="F39" i="16" s="1"/>
  <c r="B38" i="16"/>
  <c r="F38" i="16" s="1"/>
  <c r="B37" i="16"/>
  <c r="F37" i="16" s="1"/>
  <c r="I31" i="16"/>
  <c r="I30" i="16"/>
  <c r="I29" i="16"/>
  <c r="I28" i="16"/>
  <c r="I27" i="16"/>
  <c r="I26" i="16"/>
  <c r="I25" i="16"/>
  <c r="I24" i="16"/>
  <c r="I23" i="16"/>
  <c r="I22" i="16"/>
  <c r="H31" i="16"/>
  <c r="H30" i="16"/>
  <c r="H29" i="16"/>
  <c r="H28" i="16"/>
  <c r="H27" i="16"/>
  <c r="H26" i="16"/>
  <c r="H24" i="16"/>
  <c r="H23" i="16"/>
  <c r="H22"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I5" i="16"/>
  <c r="H14" i="16"/>
  <c r="H13" i="16"/>
  <c r="H12" i="16"/>
  <c r="H11" i="16"/>
  <c r="H10" i="16"/>
  <c r="H9" i="16"/>
  <c r="H8" i="16"/>
  <c r="H7" i="16"/>
  <c r="H5"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B9" i="16"/>
  <c r="B8" i="16"/>
  <c r="B7" i="16"/>
  <c r="B6" i="16"/>
  <c r="B5" i="16"/>
  <c r="E11" i="1"/>
  <c r="E10" i="1"/>
  <c r="E9" i="1"/>
  <c r="E8" i="1"/>
  <c r="E7" i="1"/>
  <c r="E6" i="1"/>
  <c r="C7" i="1"/>
  <c r="C11" i="1"/>
  <c r="C10" i="1"/>
  <c r="C9" i="1"/>
  <c r="C8" i="1"/>
  <c r="C6" i="1"/>
  <c r="I16" i="16"/>
  <c r="I33" i="16"/>
  <c r="H19" i="1" l="1"/>
  <c r="AD95" i="9"/>
  <c r="Y95" i="9" s="1"/>
  <c r="N28" i="16"/>
  <c r="J28" i="16" s="1"/>
  <c r="K28" i="16" s="1"/>
  <c r="P27" i="16"/>
  <c r="P10" i="16"/>
  <c r="P9" i="16"/>
  <c r="P26" i="16"/>
  <c r="G41" i="16"/>
  <c r="G42" i="16"/>
  <c r="N6" i="16"/>
  <c r="J6" i="16" s="1"/>
  <c r="K6" i="16" s="1"/>
  <c r="N26" i="16"/>
  <c r="J26" i="16" s="1"/>
  <c r="K26" i="16" s="1"/>
  <c r="P25" i="16" s="1"/>
  <c r="N31" i="16"/>
  <c r="J31" i="16" s="1"/>
  <c r="K31" i="16" s="1"/>
  <c r="N11" i="16"/>
  <c r="J11" i="16" s="1"/>
  <c r="K11" i="16" s="1"/>
  <c r="N27" i="16"/>
  <c r="J27" i="16" s="1"/>
  <c r="K27" i="16" s="1"/>
  <c r="N29" i="16"/>
  <c r="J29" i="16" s="1"/>
  <c r="K29" i="16" s="1"/>
  <c r="N30" i="16"/>
  <c r="J30" i="16" s="1"/>
  <c r="K30" i="16" s="1"/>
  <c r="N25" i="16"/>
  <c r="J25" i="16" s="1"/>
  <c r="K25" i="16" s="1"/>
  <c r="P24" i="16" s="1"/>
  <c r="N23" i="16"/>
  <c r="J23" i="16" s="1"/>
  <c r="K23" i="16" s="1"/>
  <c r="N24" i="16"/>
  <c r="J24" i="16" s="1"/>
  <c r="K24" i="16" s="1"/>
  <c r="P23" i="16" s="1"/>
  <c r="N22" i="16"/>
  <c r="J22" i="16" s="1"/>
  <c r="K22" i="16" s="1"/>
  <c r="N10" i="16"/>
  <c r="J10" i="16" s="1"/>
  <c r="K10" i="16" s="1"/>
  <c r="N8" i="16"/>
  <c r="J8" i="16" s="1"/>
  <c r="K8" i="16" s="1"/>
  <c r="P7" i="16" s="1"/>
  <c r="N13" i="16"/>
  <c r="J13" i="16" s="1"/>
  <c r="K13" i="16" s="1"/>
  <c r="N12" i="16"/>
  <c r="J12" i="16" s="1"/>
  <c r="K12" i="16" s="1"/>
  <c r="N9" i="16"/>
  <c r="J9" i="16" s="1"/>
  <c r="K9" i="16" s="1"/>
  <c r="P8" i="16" s="1"/>
  <c r="N14" i="16"/>
  <c r="J14" i="16" s="1"/>
  <c r="K14" i="16" s="1"/>
  <c r="N7" i="16"/>
  <c r="J7" i="16" s="1"/>
  <c r="K7" i="16" s="1"/>
  <c r="P6" i="16" s="1"/>
  <c r="N5" i="16"/>
  <c r="J5" i="16" s="1"/>
  <c r="K5" i="16" s="1"/>
  <c r="P22" i="16" l="1"/>
  <c r="P5" i="16"/>
  <c r="G39" i="16"/>
  <c r="J32" i="16"/>
  <c r="K15" i="16"/>
  <c r="J15" i="16"/>
  <c r="K32" i="16"/>
  <c r="G37" i="16" l="1"/>
  <c r="G38" i="16"/>
  <c r="G48" i="16"/>
  <c r="G50" i="16"/>
  <c r="G51" i="16"/>
  <c r="G49" i="16"/>
  <c r="G40" i="16"/>
  <c r="G46" i="16"/>
  <c r="G47" i="16"/>
  <c r="G43" i="16" l="1"/>
  <c r="Y123" i="9" s="1"/>
  <c r="G52" i="16"/>
  <c r="Y130" i="9" s="1"/>
  <c r="AB149" i="9"/>
  <c r="AB148" i="9"/>
  <c r="AB147" i="9"/>
  <c r="AB146" i="9"/>
  <c r="AB145" i="9"/>
  <c r="AB144" i="9"/>
  <c r="AB142" i="9"/>
  <c r="AB141" i="9"/>
  <c r="AB140" i="9"/>
  <c r="AB139" i="9"/>
  <c r="AB138" i="9"/>
  <c r="AB137" i="9"/>
  <c r="AC118" i="9"/>
  <c r="AD118" i="9" s="1"/>
  <c r="AD130" i="9"/>
  <c r="AC129" i="9"/>
  <c r="AD129" i="9" s="1"/>
  <c r="AC128" i="9"/>
  <c r="AD128" i="9" s="1"/>
  <c r="AC127" i="9"/>
  <c r="AD127" i="9" s="1"/>
  <c r="AC126" i="9"/>
  <c r="AD126" i="9" s="1"/>
  <c r="AC125" i="9"/>
  <c r="AD125" i="9" s="1"/>
  <c r="AC123" i="9"/>
  <c r="AD123" i="9" s="1"/>
  <c r="AC122" i="9"/>
  <c r="AD122" i="9" s="1"/>
  <c r="AC121" i="9"/>
  <c r="AD121" i="9" s="1"/>
  <c r="AC120" i="9"/>
  <c r="AD120" i="9" s="1"/>
  <c r="AC119" i="9"/>
  <c r="AD119" i="9" s="1"/>
  <c r="AC112" i="9"/>
  <c r="AD112" i="9" s="1"/>
  <c r="AD111" i="9"/>
  <c r="AC110" i="9"/>
  <c r="AD110" i="9" s="1"/>
  <c r="AC108" i="9"/>
  <c r="AD108" i="9" s="1"/>
  <c r="AC107" i="9"/>
  <c r="AD107" i="9" s="1"/>
  <c r="AC105" i="9"/>
  <c r="AD105" i="9" s="1"/>
  <c r="AC104" i="9"/>
  <c r="AD104" i="9" s="1"/>
  <c r="AC103" i="9"/>
  <c r="AD103" i="9" s="1"/>
  <c r="AC101" i="9"/>
  <c r="AD101" i="9" s="1"/>
  <c r="AC100" i="9"/>
  <c r="AD100" i="9" s="1"/>
  <c r="E18" i="1"/>
  <c r="AD88" i="9"/>
  <c r="AB76" i="9"/>
  <c r="AB75" i="9"/>
  <c r="AA74" i="9"/>
  <c r="AB74" i="9" s="1"/>
  <c r="AB73" i="9"/>
  <c r="AB72" i="9"/>
  <c r="AB71" i="9"/>
  <c r="AB69" i="9"/>
  <c r="AB68" i="9"/>
  <c r="AB67" i="9"/>
  <c r="AB66" i="9"/>
  <c r="AB65" i="9"/>
  <c r="AB64" i="9"/>
  <c r="AJ69" i="9"/>
  <c r="AK69" i="9" s="1"/>
  <c r="AG69" i="9"/>
  <c r="T54" i="14"/>
  <c r="S57" i="14" s="1"/>
  <c r="V57" i="14"/>
  <c r="W57" i="14" l="1"/>
  <c r="Y88" i="9"/>
  <c r="E17" i="1" s="1"/>
  <c r="E19" i="1" s="1"/>
  <c r="AC137" i="9"/>
  <c r="AD137" i="9" s="1"/>
  <c r="Y137" i="9" s="1"/>
  <c r="AC138" i="9"/>
  <c r="AD138" i="9" s="1"/>
  <c r="Y138" i="9" s="1"/>
  <c r="AC140" i="9"/>
  <c r="AD140" i="9" s="1"/>
  <c r="Y140" i="9" s="1"/>
  <c r="AC141" i="9"/>
  <c r="AD141" i="9" s="1"/>
  <c r="Y141" i="9" s="1"/>
  <c r="AC139" i="9"/>
  <c r="AD139" i="9" s="1"/>
  <c r="Y139" i="9" s="1"/>
  <c r="AC144" i="9"/>
  <c r="AD144" i="9" s="1"/>
  <c r="Y144" i="9" s="1"/>
  <c r="AC145" i="9"/>
  <c r="AD145" i="9" s="1"/>
  <c r="Y145" i="9" s="1"/>
  <c r="AC146" i="9"/>
  <c r="AD146" i="9" s="1"/>
  <c r="Y146" i="9" s="1"/>
  <c r="AC147" i="9"/>
  <c r="AD147" i="9" s="1"/>
  <c r="Y147" i="9" s="1"/>
  <c r="AC148" i="9"/>
  <c r="AD148" i="9" s="1"/>
  <c r="Y148" i="9" s="1"/>
  <c r="AC142" i="9"/>
  <c r="AD142" i="9" s="1"/>
  <c r="Y142" i="9" s="1"/>
  <c r="AC149" i="9"/>
  <c r="AD149" i="9" s="1"/>
  <c r="Y149" i="9" s="1"/>
  <c r="AD124" i="9"/>
  <c r="AD131" i="9"/>
  <c r="Y131" i="9" s="1"/>
  <c r="AL69" i="9"/>
  <c r="AC71" i="9"/>
  <c r="AD71" i="9" s="1"/>
  <c r="Y71" i="9" s="1"/>
  <c r="AC64" i="9"/>
  <c r="AD64" i="9" s="1"/>
  <c r="AC74" i="9"/>
  <c r="AD74" i="9" s="1"/>
  <c r="Y74" i="9" s="1"/>
  <c r="AC75" i="9"/>
  <c r="AD75" i="9" s="1"/>
  <c r="Y75" i="9" s="1"/>
  <c r="AC65" i="9"/>
  <c r="AD65" i="9" s="1"/>
  <c r="Y65" i="9" s="1"/>
  <c r="AC73" i="9"/>
  <c r="AD73" i="9" s="1"/>
  <c r="Y73" i="9" s="1"/>
  <c r="AC66" i="9"/>
  <c r="AD66" i="9" s="1"/>
  <c r="Y66" i="9" s="1"/>
  <c r="AC68" i="9"/>
  <c r="AD68" i="9" s="1"/>
  <c r="Y68" i="9" s="1"/>
  <c r="AC69" i="9"/>
  <c r="AD69" i="9" s="1"/>
  <c r="Y69" i="9" s="1"/>
  <c r="AC72" i="9"/>
  <c r="AD72" i="9" s="1"/>
  <c r="Y72" i="9" s="1"/>
  <c r="AC67" i="9"/>
  <c r="AD67" i="9" s="1"/>
  <c r="Y67" i="9" s="1"/>
  <c r="AC76" i="9"/>
  <c r="AD76" i="9" s="1"/>
  <c r="Y76" i="9" s="1"/>
  <c r="F18" i="1" l="1"/>
  <c r="Y124" i="9"/>
  <c r="F17" i="1" s="1"/>
  <c r="Y150" i="9"/>
  <c r="I18" i="1" s="1"/>
  <c r="AD150" i="9"/>
  <c r="Y143" i="9"/>
  <c r="I17" i="1" s="1"/>
  <c r="AD143" i="9"/>
  <c r="Y77" i="9"/>
  <c r="D18" i="1" s="1"/>
  <c r="AD70" i="9"/>
  <c r="AD77" i="9"/>
  <c r="Y64" i="9"/>
  <c r="Y70" i="9" s="1"/>
  <c r="D17" i="1" s="1"/>
  <c r="F19" i="1" l="1"/>
  <c r="I19" i="1"/>
  <c r="D19" i="1"/>
  <c r="E24" i="13"/>
  <c r="D23" i="13" l="1"/>
  <c r="E23" i="13" s="1"/>
  <c r="B32" i="13" s="1"/>
  <c r="D10" i="13" s="1"/>
  <c r="AC102" i="9" l="1"/>
  <c r="AD102" i="9" s="1"/>
  <c r="AC109" i="9"/>
  <c r="AD109" i="9" s="1"/>
  <c r="E12" i="1"/>
  <c r="E33" i="1" s="1"/>
  <c r="AD113" i="9" l="1"/>
  <c r="AD106" i="9"/>
  <c r="Y106" i="9" s="1"/>
  <c r="Y113" i="9" l="1"/>
  <c r="G18" i="1" s="1"/>
  <c r="J18" i="1" s="1"/>
  <c r="G17" i="1"/>
  <c r="G19" i="1" l="1"/>
  <c r="J17" i="1"/>
  <c r="J19" i="1" s="1"/>
  <c r="E28" i="1" s="1"/>
  <c r="E29" i="1" l="1"/>
</calcChain>
</file>

<file path=xl/sharedStrings.xml><?xml version="1.0" encoding="utf-8"?>
<sst xmlns="http://schemas.openxmlformats.org/spreadsheetml/2006/main" count="476" uniqueCount="295">
  <si>
    <t>Ⅰ</t>
    <phoneticPr fontId="2"/>
  </si>
  <si>
    <r>
      <rPr>
        <b/>
        <sz val="11"/>
        <color theme="1"/>
        <rFont val="ＭＳ Ｐゴシック"/>
        <family val="3"/>
        <charset val="128"/>
        <scheme val="minor"/>
      </rPr>
      <t>再生素材名</t>
    </r>
    <r>
      <rPr>
        <sz val="11"/>
        <color theme="1"/>
        <rFont val="ＭＳ Ｐゴシック"/>
        <family val="2"/>
        <charset val="128"/>
        <scheme val="minor"/>
      </rPr>
      <t xml:space="preserve">
</t>
    </r>
    <r>
      <rPr>
        <sz val="10"/>
        <color theme="1"/>
        <rFont val="ＭＳ Ｐゴシック"/>
        <family val="3"/>
        <charset val="128"/>
        <scheme val="minor"/>
      </rPr>
      <t>（下記の枠においてプルダウンで選択して下さい）</t>
    </r>
    <rPh sb="0" eb="4">
      <t>サイセイソザイ</t>
    </rPh>
    <rPh sb="4" eb="5">
      <t>メイ</t>
    </rPh>
    <rPh sb="7" eb="9">
      <t>カキ</t>
    </rPh>
    <rPh sb="10" eb="11">
      <t>ワク</t>
    </rPh>
    <rPh sb="21" eb="23">
      <t>センタク</t>
    </rPh>
    <rPh sb="25" eb="26">
      <t>クダ</t>
    </rPh>
    <phoneticPr fontId="2"/>
  </si>
  <si>
    <t>合　　　　計</t>
    <rPh sb="0" eb="1">
      <t>ゴウ</t>
    </rPh>
    <rPh sb="5" eb="6">
      <t>ケイ</t>
    </rPh>
    <phoneticPr fontId="2"/>
  </si>
  <si>
    <t>Ⅱ</t>
    <phoneticPr fontId="2"/>
  </si>
  <si>
    <t>エネルギー起源のＣＯ２削減量(t-CO2/年)</t>
    <rPh sb="11" eb="13">
      <t>サクゲン</t>
    </rPh>
    <rPh sb="13" eb="14">
      <t>リョウ</t>
    </rPh>
    <phoneticPr fontId="24"/>
  </si>
  <si>
    <t>プロセス</t>
    <phoneticPr fontId="24"/>
  </si>
  <si>
    <t>輸送</t>
    <rPh sb="0" eb="2">
      <t>ユソウ</t>
    </rPh>
    <phoneticPr fontId="2"/>
  </si>
  <si>
    <t>合計</t>
    <rPh sb="0" eb="2">
      <t>ゴウケイ</t>
    </rPh>
    <phoneticPr fontId="24"/>
  </si>
  <si>
    <t>製品製造</t>
    <rPh sb="0" eb="4">
      <t>セイヒンセイゾウ</t>
    </rPh>
    <phoneticPr fontId="2"/>
  </si>
  <si>
    <t>①事業実施前ＣＯ２排出量</t>
    <rPh sb="1" eb="6">
      <t>ジギョウジッシマエ</t>
    </rPh>
    <rPh sb="9" eb="12">
      <t>ハイシュツリョウ</t>
    </rPh>
    <phoneticPr fontId="24"/>
  </si>
  <si>
    <t>②事業実施後ＣＯ２排出量</t>
    <rPh sb="1" eb="6">
      <t>ジギョウジッシゴ</t>
    </rPh>
    <rPh sb="9" eb="12">
      <t>ハイシュツリョウ</t>
    </rPh>
    <phoneticPr fontId="24"/>
  </si>
  <si>
    <t>③事業実施によるＣＯ２削減量
（①－②）</t>
    <rPh sb="1" eb="5">
      <t>ジギョウジッシ</t>
    </rPh>
    <rPh sb="11" eb="14">
      <t>サクゲンリョウ</t>
    </rPh>
    <phoneticPr fontId="24"/>
  </si>
  <si>
    <t>Ⅲ</t>
    <phoneticPr fontId="2"/>
  </si>
  <si>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2"/>
  </si>
  <si>
    <t>Ⅳ</t>
    <phoneticPr fontId="2"/>
  </si>
  <si>
    <t>算出結果</t>
    <rPh sb="0" eb="2">
      <t>サンシュツ</t>
    </rPh>
    <rPh sb="2" eb="4">
      <t>ケッカ</t>
    </rPh>
    <phoneticPr fontId="2"/>
  </si>
  <si>
    <t>１．年間のCO2削減量</t>
    <rPh sb="2" eb="4">
      <t>ネンカン</t>
    </rPh>
    <rPh sb="8" eb="10">
      <t>サクゲン</t>
    </rPh>
    <rPh sb="10" eb="11">
      <t>リョウ</t>
    </rPh>
    <phoneticPr fontId="2"/>
  </si>
  <si>
    <t>エネルギー起源ＣＯ2削減量</t>
    <rPh sb="5" eb="7">
      <t>キゲン</t>
    </rPh>
    <rPh sb="10" eb="12">
      <t>サクゲン</t>
    </rPh>
    <rPh sb="12" eb="13">
      <t>リョウ</t>
    </rPh>
    <phoneticPr fontId="2"/>
  </si>
  <si>
    <t>(2)トータルＣＯ2排出量
　　（非エネルギー起源も含む）</t>
    <rPh sb="7" eb="13">
      <t>コ２ハイシュツリョウ</t>
    </rPh>
    <rPh sb="17" eb="18">
      <t>ヒ</t>
    </rPh>
    <rPh sb="23" eb="25">
      <t>キゲン</t>
    </rPh>
    <rPh sb="26" eb="27">
      <t>フク</t>
    </rPh>
    <phoneticPr fontId="2"/>
  </si>
  <si>
    <t>※削減量の計算にはＩＤＥＡデータを使用</t>
    <rPh sb="1" eb="3">
      <t>サクゲン</t>
    </rPh>
    <rPh sb="3" eb="4">
      <t>リョウ</t>
    </rPh>
    <rPh sb="5" eb="7">
      <t>ケイサン</t>
    </rPh>
    <rPh sb="17" eb="19">
      <t>シヨウ</t>
    </rPh>
    <phoneticPr fontId="2"/>
  </si>
  <si>
    <t>２．費用対効果（耐用年数９年）</t>
    <rPh sb="2" eb="7">
      <t>ヒヨウタイコウカ</t>
    </rPh>
    <rPh sb="8" eb="12">
      <t>タイヨウネンスウ</t>
    </rPh>
    <rPh sb="13" eb="14">
      <t>ネン</t>
    </rPh>
    <phoneticPr fontId="2"/>
  </si>
  <si>
    <t>エネルギー起源ＣＯ2削減量による費用対効果</t>
    <rPh sb="10" eb="12">
      <t>サクゲン</t>
    </rPh>
    <rPh sb="12" eb="13">
      <t>リョウ</t>
    </rPh>
    <rPh sb="16" eb="21">
      <t>ヒヨウタイコウカ</t>
    </rPh>
    <phoneticPr fontId="2"/>
  </si>
  <si>
    <t>再生素材等増加量の費用対効果</t>
    <phoneticPr fontId="2"/>
  </si>
  <si>
    <t>原単位　（kg-CO2/㎏）</t>
  </si>
  <si>
    <t>工　　　程</t>
  </si>
  <si>
    <t>事業実施前</t>
    <rPh sb="0" eb="2">
      <t>ジギョウ</t>
    </rPh>
    <rPh sb="2" eb="4">
      <t>ジッシ</t>
    </rPh>
    <rPh sb="4" eb="5">
      <t>マエ</t>
    </rPh>
    <phoneticPr fontId="24"/>
  </si>
  <si>
    <r>
      <t>ライン</t>
    </r>
    <r>
      <rPr>
        <sz val="8"/>
        <color theme="1"/>
        <rFont val="ＭＳ Ｐゴシック"/>
        <family val="3"/>
        <charset val="128"/>
        <scheme val="minor"/>
      </rPr>
      <t>ＮＯ</t>
    </r>
    <phoneticPr fontId="2"/>
  </si>
  <si>
    <t>数値</t>
    <rPh sb="0" eb="2">
      <t>スウチ</t>
    </rPh>
    <phoneticPr fontId="2"/>
  </si>
  <si>
    <t>排出量</t>
    <rPh sb="0" eb="3">
      <t>ハイシュツリョウ</t>
    </rPh>
    <phoneticPr fontId="2"/>
  </si>
  <si>
    <t>①</t>
    <phoneticPr fontId="2"/>
  </si>
  <si>
    <r>
      <t xml:space="preserve">ライン
</t>
    </r>
    <r>
      <rPr>
        <sz val="8"/>
        <color theme="1"/>
        <rFont val="ＭＳ Ｐゴシック"/>
        <family val="3"/>
        <charset val="128"/>
        <scheme val="minor"/>
      </rPr>
      <t>ＮＯ</t>
    </r>
    <phoneticPr fontId="2"/>
  </si>
  <si>
    <r>
      <rPr>
        <b/>
        <sz val="11"/>
        <color theme="1"/>
        <rFont val="ＭＳ Ｐゴシック"/>
        <family val="3"/>
        <charset val="128"/>
        <scheme val="minor"/>
      </rPr>
      <t>機器名</t>
    </r>
    <r>
      <rPr>
        <sz val="11"/>
        <color theme="1"/>
        <rFont val="ＭＳ Ｐゴシック"/>
        <family val="2"/>
        <charset val="128"/>
        <scheme val="minor"/>
      </rPr>
      <t xml:space="preserve">
</t>
    </r>
    <r>
      <rPr>
        <sz val="11"/>
        <color theme="1"/>
        <rFont val="ＭＳ Ｐゴシック"/>
        <family val="3"/>
        <charset val="128"/>
        <scheme val="minor"/>
      </rPr>
      <t>（破砕機などの名称を記入して下さい）</t>
    </r>
    <rPh sb="0" eb="2">
      <t>キキ</t>
    </rPh>
    <rPh sb="2" eb="3">
      <t>メイ</t>
    </rPh>
    <rPh sb="5" eb="8">
      <t>ハサイキ</t>
    </rPh>
    <rPh sb="11" eb="13">
      <t>メイショウ</t>
    </rPh>
    <rPh sb="14" eb="16">
      <t>キニュウ</t>
    </rPh>
    <rPh sb="18" eb="19">
      <t>クダ</t>
    </rPh>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</si>
  <si>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2"/>
  </si>
  <si>
    <r>
      <rPr>
        <b/>
        <sz val="11"/>
        <color theme="1"/>
        <rFont val="ＭＳ Ｐゴシック"/>
        <family val="3"/>
        <charset val="128"/>
        <scheme val="minor"/>
      </rPr>
      <t>計画処理量(t/h)</t>
    </r>
    <r>
      <rPr>
        <sz val="11"/>
        <color theme="1"/>
        <rFont val="ＭＳ Ｐゴシック"/>
        <family val="2"/>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2"/>
  </si>
  <si>
    <t>インバータ制御の場合はプルダウンして〇を付けて下さい。</t>
    <rPh sb="5" eb="7">
      <t>セイギョ</t>
    </rPh>
    <rPh sb="8" eb="10">
      <t>バアイ</t>
    </rPh>
    <rPh sb="20" eb="21">
      <t>ツ</t>
    </rPh>
    <rPh sb="23" eb="24">
      <t>クダ</t>
    </rPh>
    <phoneticPr fontId="2"/>
  </si>
  <si>
    <t>既設設備において、今回のリサイクル・リユースの割合を入れてください。</t>
    <rPh sb="0" eb="2">
      <t>キセツ</t>
    </rPh>
    <rPh sb="2" eb="4">
      <t>セツビ</t>
    </rPh>
    <rPh sb="9" eb="11">
      <t>コンカイ</t>
    </rPh>
    <rPh sb="23" eb="25">
      <t>ワリアイ</t>
    </rPh>
    <rPh sb="26" eb="27">
      <t>イ</t>
    </rPh>
    <phoneticPr fontId="2"/>
  </si>
  <si>
    <t>事業実施後</t>
    <rPh sb="0" eb="2">
      <t>ジギョウ</t>
    </rPh>
    <rPh sb="2" eb="4">
      <t>ジッシ</t>
    </rPh>
    <rPh sb="4" eb="5">
      <t>ゴ</t>
    </rPh>
    <phoneticPr fontId="24"/>
  </si>
  <si>
    <t>②</t>
    <phoneticPr fontId="2"/>
  </si>
  <si>
    <t>機器名</t>
    <rPh sb="0" eb="2">
      <t>キキ</t>
    </rPh>
    <rPh sb="2" eb="3">
      <t>メイ</t>
    </rPh>
    <phoneticPr fontId="2"/>
  </si>
  <si>
    <t>定格処理量</t>
    <rPh sb="0" eb="2">
      <t>テイカク</t>
    </rPh>
    <rPh sb="2" eb="4">
      <t>ショリ</t>
    </rPh>
    <rPh sb="4" eb="5">
      <t>リョウ</t>
    </rPh>
    <phoneticPr fontId="2"/>
  </si>
  <si>
    <t>計画処理量</t>
    <rPh sb="0" eb="4">
      <t>ケイカクショリ</t>
    </rPh>
    <rPh sb="4" eb="5">
      <t>リョウ</t>
    </rPh>
    <phoneticPr fontId="2"/>
  </si>
  <si>
    <t>電動機容量</t>
    <rPh sb="0" eb="3">
      <t>デンドウキ</t>
    </rPh>
    <rPh sb="3" eb="5">
      <t>ヨウリョウ</t>
    </rPh>
    <phoneticPr fontId="2"/>
  </si>
  <si>
    <t>インバータ制御</t>
    <rPh sb="5" eb="7">
      <t>セイギョ</t>
    </rPh>
    <phoneticPr fontId="2"/>
  </si>
  <si>
    <t>既設利用割合</t>
    <rPh sb="0" eb="2">
      <t>キセツ</t>
    </rPh>
    <rPh sb="2" eb="4">
      <t>リヨウ</t>
    </rPh>
    <rPh sb="4" eb="6">
      <t>ワリアイ</t>
    </rPh>
    <phoneticPr fontId="2"/>
  </si>
  <si>
    <t>電力量
(kWh/t)</t>
    <rPh sb="0" eb="2">
      <t>デンリョク</t>
    </rPh>
    <rPh sb="2" eb="3">
      <t>リョウ</t>
    </rPh>
    <phoneticPr fontId="2"/>
  </si>
  <si>
    <t>CO2排出量
(t-CO2/t)</t>
    <rPh sb="3" eb="5">
      <t>ハイシュツ</t>
    </rPh>
    <rPh sb="5" eb="6">
      <t>リョウ</t>
    </rPh>
    <phoneticPr fontId="2"/>
  </si>
  <si>
    <t>電力量
（割合無）</t>
    <rPh sb="0" eb="2">
      <t>デンリョク</t>
    </rPh>
    <rPh sb="2" eb="3">
      <t>リョウ</t>
    </rPh>
    <rPh sb="5" eb="7">
      <t>ワリアイ</t>
    </rPh>
    <rPh sb="7" eb="8">
      <t>ム</t>
    </rPh>
    <phoneticPr fontId="2"/>
  </si>
  <si>
    <t>CO2排出量
(CO2-t/t)</t>
    <rPh sb="3" eb="5">
      <t>ハイシュツ</t>
    </rPh>
    <rPh sb="5" eb="6">
      <t>リョウ</t>
    </rPh>
    <phoneticPr fontId="2"/>
  </si>
  <si>
    <t>合　　計</t>
    <rPh sb="0" eb="1">
      <t>ゴウ</t>
    </rPh>
    <rPh sb="3" eb="4">
      <t>ケイ</t>
    </rPh>
    <phoneticPr fontId="2"/>
  </si>
  <si>
    <t>処理量(t)</t>
    <phoneticPr fontId="2"/>
  </si>
  <si>
    <t>原単位</t>
    <rPh sb="0" eb="3">
      <t>ゲンタンイ</t>
    </rPh>
    <phoneticPr fontId="2"/>
  </si>
  <si>
    <t>事業実施後</t>
    <rPh sb="0" eb="2">
      <t>ジギョウ</t>
    </rPh>
    <rPh sb="2" eb="5">
      <t>ジッシゴ</t>
    </rPh>
    <phoneticPr fontId="24"/>
  </si>
  <si>
    <t>輸　送</t>
    <rPh sb="0" eb="1">
      <t>ユ</t>
    </rPh>
    <rPh sb="2" eb="3">
      <t>ソウ</t>
    </rPh>
    <phoneticPr fontId="24"/>
  </si>
  <si>
    <t>カテ
ゴリ</t>
    <phoneticPr fontId="24"/>
  </si>
  <si>
    <t>No．</t>
    <phoneticPr fontId="24"/>
  </si>
  <si>
    <t>項目名</t>
    <rPh sb="0" eb="2">
      <t>コウモク</t>
    </rPh>
    <rPh sb="2" eb="3">
      <t>メイ</t>
    </rPh>
    <phoneticPr fontId="24"/>
  </si>
  <si>
    <t>トラック輸送</t>
    <rPh sb="4" eb="6">
      <t>ユソウ</t>
    </rPh>
    <phoneticPr fontId="2"/>
  </si>
  <si>
    <t>入力項目</t>
    <rPh sb="0" eb="4">
      <t>ニュウリョクコウモク</t>
    </rPh>
    <phoneticPr fontId="24"/>
  </si>
  <si>
    <t>小型貨物車
普通貨物車</t>
    <phoneticPr fontId="14"/>
  </si>
  <si>
    <t>積載量</t>
    <rPh sb="0" eb="3">
      <t>セキサイリョウ</t>
    </rPh>
    <phoneticPr fontId="2"/>
  </si>
  <si>
    <t>積載率</t>
    <rPh sb="0" eb="3">
      <t>セキサイリツ</t>
    </rPh>
    <phoneticPr fontId="2"/>
  </si>
  <si>
    <t>輸送距離（km）</t>
    <rPh sb="0" eb="4">
      <t>ユソウキョリ</t>
    </rPh>
    <phoneticPr fontId="24"/>
  </si>
  <si>
    <t>中央値</t>
  </si>
  <si>
    <t>燃料使用量</t>
    <phoneticPr fontId="14"/>
  </si>
  <si>
    <t>排出量原単位数値</t>
    <rPh sb="0" eb="2">
      <t>ハイシュツ</t>
    </rPh>
    <rPh sb="3" eb="6">
      <t>ゲンタンイ</t>
    </rPh>
    <rPh sb="6" eb="8">
      <t>スウチ</t>
    </rPh>
    <phoneticPr fontId="14"/>
  </si>
  <si>
    <t>軽油</t>
    <rPh sb="0" eb="2">
      <t>ケイユ</t>
    </rPh>
    <phoneticPr fontId="14"/>
  </si>
  <si>
    <t>事業実施前</t>
    <rPh sb="0" eb="4">
      <t>ジギョウジッシ</t>
    </rPh>
    <rPh sb="4" eb="5">
      <t>マエ</t>
    </rPh>
    <phoneticPr fontId="2"/>
  </si>
  <si>
    <t>ln y＝2.71－0.812 ln (x/100)－0.654 ln z</t>
  </si>
  <si>
    <t>kg</t>
    <phoneticPr fontId="14"/>
  </si>
  <si>
    <t>積載率</t>
  </si>
  <si>
    <t>%</t>
    <phoneticPr fontId="14"/>
  </si>
  <si>
    <t>単位発熱</t>
    <rPh sb="0" eb="2">
      <t>タンイ</t>
    </rPh>
    <rPh sb="2" eb="4">
      <t>ハツネツ</t>
    </rPh>
    <phoneticPr fontId="14"/>
  </si>
  <si>
    <t>排出係数</t>
    <rPh sb="0" eb="2">
      <t>ハイシュツ</t>
    </rPh>
    <rPh sb="2" eb="4">
      <t>ケイスウ</t>
    </rPh>
    <phoneticPr fontId="14"/>
  </si>
  <si>
    <t>44/12</t>
    <phoneticPr fontId="14"/>
  </si>
  <si>
    <t>係数</t>
    <rPh sb="0" eb="2">
      <t>ケイスウ</t>
    </rPh>
    <phoneticPr fontId="2"/>
  </si>
  <si>
    <t>排出量</t>
    <rPh sb="0" eb="3">
      <t>ハイシュツリョウ</t>
    </rPh>
    <phoneticPr fontId="14"/>
  </si>
  <si>
    <t>合計</t>
    <rPh sb="0" eb="2">
      <t>ゴウケイ</t>
    </rPh>
    <phoneticPr fontId="2"/>
  </si>
  <si>
    <t>事業実施後</t>
    <rPh sb="0" eb="4">
      <t>ジギョウジッシ</t>
    </rPh>
    <rPh sb="4" eb="5">
      <t>ゴ</t>
    </rPh>
    <phoneticPr fontId="2"/>
  </si>
  <si>
    <t>(l/トンキロ)</t>
    <phoneticPr fontId="14"/>
  </si>
  <si>
    <t>(GJ/kl)</t>
  </si>
  <si>
    <t>(tC/GJ)</t>
    <phoneticPr fontId="14"/>
  </si>
  <si>
    <t>ｔCO2</t>
    <phoneticPr fontId="14"/>
  </si>
  <si>
    <t>原単位名</t>
    <rPh sb="0" eb="3">
      <t>ゲンタンイ</t>
    </rPh>
    <rPh sb="3" eb="4">
      <t>メイ</t>
    </rPh>
    <phoneticPr fontId="2"/>
  </si>
  <si>
    <t>焼却発電</t>
    <rPh sb="0" eb="2">
      <t>ショウキャク</t>
    </rPh>
    <rPh sb="2" eb="4">
      <t>ハツデン</t>
    </rPh>
    <phoneticPr fontId="24"/>
  </si>
  <si>
    <t>リサイクル(ユーティリティー)</t>
    <phoneticPr fontId="24"/>
  </si>
  <si>
    <t>活動量（m3）</t>
    <rPh sb="0" eb="3">
      <t>カツドウリョウ</t>
    </rPh>
    <phoneticPr fontId="24"/>
  </si>
  <si>
    <t>電力計算</t>
    <rPh sb="0" eb="4">
      <t>デンリョクケイサン</t>
    </rPh>
    <phoneticPr fontId="14"/>
  </si>
  <si>
    <t>電力計算部シート参照</t>
    <rPh sb="0" eb="2">
      <t>デンリョク</t>
    </rPh>
    <rPh sb="2" eb="5">
      <t>ケイサンブ</t>
    </rPh>
    <rPh sb="8" eb="10">
      <t>サンショウ</t>
    </rPh>
    <phoneticPr fontId="2"/>
  </si>
  <si>
    <t>[２]温対法算定・報告・公表制度における【輸送】に関する排出係数（3/3）</t>
    <phoneticPr fontId="14"/>
  </si>
  <si>
    <t>　　③トンキロ法</t>
    <phoneticPr fontId="14"/>
  </si>
  <si>
    <t>Scope1〇　Scope2〇</t>
    <phoneticPr fontId="14"/>
  </si>
  <si>
    <t>Scope3(上流)：Cat01〇｜Cat02〇｜Cat03〇｜Cat04●｜Cat05〇｜Cat06〇｜Cat07〇｜Cat08〇</t>
    <phoneticPr fontId="14"/>
  </si>
  <si>
    <t>Scope3(下流)：Cat09●｜Cat10〇｜Cat11〇｜Cat12〇｜Cat13〇｜Cat14〇｜Cat15〇</t>
    <phoneticPr fontId="14"/>
  </si>
  <si>
    <t>＜排出原単位について＞</t>
    <phoneticPr fontId="14"/>
  </si>
  <si>
    <t>「温室効果ガス排出量算定・報告マニュアル」を基に作成しています。</t>
    <phoneticPr fontId="14"/>
  </si>
  <si>
    <t>なお、トンキロに関する排出原単位については、IDEAに掲載されている数値を用いることもできます。</t>
    <phoneticPr fontId="14"/>
  </si>
  <si>
    <t>積載率と車両の燃料種類、最大積載量別の輸送トンキロからCO2排出量を算定します。</t>
    <phoneticPr fontId="14"/>
  </si>
  <si>
    <t>トンキロ法の場合でも実測等によりCO2排出原単位が把握できる場合には、報告する排出量の算定の際にその値を用いることができます。</t>
    <phoneticPr fontId="14"/>
  </si>
  <si>
    <t>[トラック]CO2排出量＝輸送トンキロ×トンキロ法燃料使用原単位[D]×単位発熱量[A]×排出係数[B]×44/12</t>
    <phoneticPr fontId="14"/>
  </si>
  <si>
    <t>トラックの最大積載量別積載率別の燃料使用原単位に最大積載量別積載率別に細分化された輸送トンキロをかけて算定します。</t>
    <phoneticPr fontId="14"/>
  </si>
  <si>
    <t>この手法では積載率による原単位の違いを反映できます。（参考表に一例を掲載します。）</t>
    <phoneticPr fontId="14"/>
  </si>
  <si>
    <t>なお、輸送トンキロは以下の方法により貨物重量と輸送距離から求めます。</t>
    <phoneticPr fontId="14"/>
  </si>
  <si>
    <t>輸送トンキロ＝貨物重量（t）× 輸送距離（km）</t>
    <phoneticPr fontId="14"/>
  </si>
  <si>
    <t>トラックの輸送トンキロ当たり燃料使用量（燃料使用原単位）については、次の数式に基づき算出します。</t>
    <phoneticPr fontId="14"/>
  </si>
  <si>
    <t>【ガソリン車】</t>
    <phoneticPr fontId="14"/>
  </si>
  <si>
    <t>ln y＝2.67－0.927 ln (x/100)－0.648 ln z</t>
    <phoneticPr fontId="14"/>
  </si>
  <si>
    <t>【ディーゼル車】</t>
    <phoneticPr fontId="14"/>
  </si>
  <si>
    <t>ln y＝2.71－0.812 ln (x/100)－0.654 ln z</t>
    <phoneticPr fontId="14"/>
  </si>
  <si>
    <t>ただし、y：輸送トンキロ当たり燃料使用量（l）、x：積載率（%）、z：最大積載量（kg）。</t>
    <phoneticPr fontId="14"/>
  </si>
  <si>
    <t>積載率10％未満の場合は、積載率10％の時の値を用いる。</t>
    <phoneticPr fontId="14"/>
  </si>
  <si>
    <t>なお、表記「ln」は自然対数（eを底とする対数）</t>
    <phoneticPr fontId="14"/>
  </si>
  <si>
    <t>トラック以外の輸送モード（鉄道、船舶、航空）については、輸送機関別CO2排出原単位（下表）を用いて算定します。</t>
    <phoneticPr fontId="14"/>
  </si>
  <si>
    <t>[鉄道、船舶、航空機]CO2排出量＝輸送トンキロ×トンキロ当たりの排出係数[E]</t>
    <phoneticPr fontId="14"/>
  </si>
  <si>
    <t>トラック以外の輸送モード（鉄道、船舶、航空）の輸送トンキロ当たりCO2排出原単位</t>
    <phoneticPr fontId="14"/>
  </si>
  <si>
    <t>輸送機関</t>
    <phoneticPr fontId="14"/>
  </si>
  <si>
    <t>CO2排出原単位[E]</t>
    <phoneticPr fontId="14"/>
  </si>
  <si>
    <t>（gCO2/トンキロ）</t>
    <phoneticPr fontId="14"/>
  </si>
  <si>
    <t>鉄道</t>
    <phoneticPr fontId="14"/>
  </si>
  <si>
    <t>船舶</t>
    <phoneticPr fontId="14"/>
  </si>
  <si>
    <t>航空</t>
    <phoneticPr fontId="14"/>
  </si>
  <si>
    <t>注１：</t>
    <phoneticPr fontId="14"/>
  </si>
  <si>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4"/>
  </si>
  <si>
    <t>出典：</t>
    <phoneticPr fontId="14"/>
  </si>
  <si>
    <t>環境省</t>
    <phoneticPr fontId="14"/>
  </si>
  <si>
    <t>表3. 燃料別最大積載量別の積載率別輸送トンキロ当たり燃料使用量</t>
    <phoneticPr fontId="14"/>
  </si>
  <si>
    <t>車種</t>
    <phoneticPr fontId="14"/>
  </si>
  <si>
    <t>燃料</t>
    <phoneticPr fontId="14"/>
  </si>
  <si>
    <t>最大積載量
（kg)</t>
    <phoneticPr fontId="14"/>
  </si>
  <si>
    <t>車種別の
平均積載率
(％)</t>
    <phoneticPr fontId="14"/>
  </si>
  <si>
    <t>輸送トンキロ当たり燃料使用量[D]
(l/トンキロ)</t>
    <phoneticPr fontId="14"/>
  </si>
  <si>
    <t>単位
発熱量</t>
    <phoneticPr fontId="14"/>
  </si>
  <si>
    <t>排出
係数</t>
    <phoneticPr fontId="14"/>
  </si>
  <si>
    <t>[参考]
原単位</t>
    <phoneticPr fontId="14"/>
  </si>
  <si>
    <t>積載率別一覧</t>
    <phoneticPr fontId="14"/>
  </si>
  <si>
    <t>中央値</t>
    <phoneticPr fontId="14"/>
  </si>
  <si>
    <t>営業用</t>
    <phoneticPr fontId="14"/>
  </si>
  <si>
    <t>自家用</t>
    <phoneticPr fontId="14"/>
  </si>
  <si>
    <t>平均積載率</t>
    <phoneticPr fontId="14"/>
  </si>
  <si>
    <t>[A]</t>
    <phoneticPr fontId="14"/>
  </si>
  <si>
    <t>[B]</t>
    <phoneticPr fontId="14"/>
  </si>
  <si>
    <t>[A]×[B]×44/12</t>
    <phoneticPr fontId="14"/>
  </si>
  <si>
    <t>(GJ/kl)</t>
    <phoneticPr fontId="14"/>
  </si>
  <si>
    <t>(tCO2/kl)</t>
    <phoneticPr fontId="14"/>
  </si>
  <si>
    <t>軽貨物車</t>
    <phoneticPr fontId="14"/>
  </si>
  <si>
    <t>ガソリン</t>
    <phoneticPr fontId="14"/>
  </si>
  <si>
    <t>小型貨物車</t>
    <phoneticPr fontId="14"/>
  </si>
  <si>
    <t>普通貨物車</t>
    <phoneticPr fontId="14"/>
  </si>
  <si>
    <t>軽油</t>
    <phoneticPr fontId="14"/>
  </si>
  <si>
    <t>～999</t>
    <phoneticPr fontId="14"/>
  </si>
  <si>
    <t>1,000～1,999</t>
    <phoneticPr fontId="14"/>
  </si>
  <si>
    <t>2,000～3,999</t>
    <phoneticPr fontId="14"/>
  </si>
  <si>
    <t>4,000～5,999</t>
    <phoneticPr fontId="14"/>
  </si>
  <si>
    <t>6,000～7,999</t>
    <phoneticPr fontId="14"/>
  </si>
  <si>
    <t>8,000～9,999</t>
    <phoneticPr fontId="14"/>
  </si>
  <si>
    <t>10,000～11,999</t>
    <phoneticPr fontId="14"/>
  </si>
  <si>
    <t>12,000～16,999</t>
    <phoneticPr fontId="14"/>
  </si>
  <si>
    <t>より正確に燃料使用量を求めるには、関数式に値を代入して原単位を求めてください。</t>
    <phoneticPr fontId="14"/>
  </si>
  <si>
    <t>注２：</t>
    <phoneticPr fontId="14"/>
  </si>
  <si>
    <t>平均積載率については、上表のデフォルト値の他、各輸送事業者が適切な方法により調査した数値（自社のサンプル調査の結果得られた数値等）を使用することも可能です。</t>
    <phoneticPr fontId="14"/>
  </si>
  <si>
    <t>注３：</t>
    <phoneticPr fontId="14"/>
  </si>
  <si>
    <t>輸送時に使用された車両（最大積載量）の把握が困難な場合には、各輸送事業者の保有台数、事業内容等を踏まえた適切な方法により、使用車両（最大積載量）を推定することができます。</t>
    <phoneticPr fontId="14"/>
  </si>
  <si>
    <t>注４：</t>
    <phoneticPr fontId="14"/>
  </si>
  <si>
    <t>CNG車及びハイブリッド車の数値については今後の検討課題です。</t>
    <phoneticPr fontId="14"/>
  </si>
  <si>
    <t>今後の国のガイドライン（ロジスティクス分野におけるCO2排出量算定方法共同ガイドライン）や業界の設定値を参考にしてください。</t>
    <phoneticPr fontId="14"/>
  </si>
  <si>
    <t>平成18年経済産業省告示第66号「貨物輸送事業者に行わせる貨物の輸送に係るエネルギーの使用量の算定の方法」より作成</t>
    <phoneticPr fontId="14"/>
  </si>
  <si>
    <t>IDEA ｺｰﾄﾞ</t>
    <phoneticPr fontId="2"/>
  </si>
  <si>
    <t>素材名</t>
    <rPh sb="0" eb="3">
      <t>ソザイメイ</t>
    </rPh>
    <phoneticPr fontId="2"/>
  </si>
  <si>
    <t>原料製造</t>
    <phoneticPr fontId="2"/>
  </si>
  <si>
    <t>焼　却</t>
  </si>
  <si>
    <t>kJ/kg</t>
    <phoneticPr fontId="2"/>
  </si>
  <si>
    <t>回収　　　運搬</t>
    <rPh sb="0" eb="2">
      <t>カイシュウ</t>
    </rPh>
    <rPh sb="5" eb="7">
      <t>ウンパン</t>
    </rPh>
    <phoneticPr fontId="2"/>
  </si>
  <si>
    <t>②トラック輸送サービス, 4トン車, 積載率25%</t>
  </si>
  <si>
    <t>未回収　運搬</t>
    <rPh sb="0" eb="3">
      <t>ミカイシュウ</t>
    </rPh>
    <rPh sb="4" eb="6">
      <t>ウンパン</t>
    </rPh>
    <phoneticPr fontId="2"/>
  </si>
  <si>
    <t>④トラック輸送サービス, 10トン車, 積載率25%</t>
  </si>
  <si>
    <t>IDEA</t>
    <phoneticPr fontId="2"/>
  </si>
  <si>
    <r>
      <rPr>
        <sz val="10"/>
        <color indexed="8"/>
        <rFont val="ＭＳ Ｐゴシック"/>
        <family val="3"/>
        <charset val="128"/>
      </rPr>
      <t>単位</t>
    </r>
    <rPh sb="0" eb="2">
      <t>タンイ</t>
    </rPh>
    <phoneticPr fontId="14"/>
  </si>
  <si>
    <t>気候変動 IPCC 2013 GWP 100a</t>
  </si>
  <si>
    <t>①トラック輸送サービス, 4トン車, 積載率50%</t>
    <phoneticPr fontId="2"/>
  </si>
  <si>
    <t>tkm</t>
  </si>
  <si>
    <t>kg</t>
    <phoneticPr fontId="2"/>
  </si>
  <si>
    <t>②トラック輸送サービス, 4トン車, 積載率25%</t>
    <phoneticPr fontId="2"/>
  </si>
  <si>
    <t>③トラック輸送サービス, 10トン車, 積載率50%</t>
    <phoneticPr fontId="2"/>
  </si>
  <si>
    <t>④トラック輸送サービス, 10トン車, 積載率25%</t>
    <phoneticPr fontId="2"/>
  </si>
  <si>
    <t>kg</t>
  </si>
  <si>
    <t>m3</t>
  </si>
  <si>
    <t>環境省</t>
    <rPh sb="0" eb="3">
      <t>カンキョウショウ</t>
    </rPh>
    <phoneticPr fontId="2"/>
  </si>
  <si>
    <t>kWh</t>
  </si>
  <si>
    <t>廃棄プラスチックの燃焼エネルギー</t>
    <phoneticPr fontId="31"/>
  </si>
  <si>
    <t>MJ</t>
    <phoneticPr fontId="31"/>
  </si>
  <si>
    <t>廃棄プラスチックのCO2</t>
    <phoneticPr fontId="31"/>
  </si>
  <si>
    <t>t</t>
    <phoneticPr fontId="31"/>
  </si>
  <si>
    <t>トンキロに関する排出原単位については、IDEAに掲載されている数値を用いることもできます。</t>
    <phoneticPr fontId="2"/>
  </si>
  <si>
    <t>最大積載量別と積載率の輸送トンキロからCO2排出量を算定します。</t>
    <phoneticPr fontId="2"/>
  </si>
  <si>
    <t>埋立</t>
    <phoneticPr fontId="2"/>
  </si>
  <si>
    <t>活動量（ｔ）</t>
    <rPh sb="0" eb="3">
      <t>カツドウリョウ</t>
    </rPh>
    <phoneticPr fontId="24"/>
  </si>
  <si>
    <t>中継</t>
    <rPh sb="0" eb="2">
      <t>チュウケイ</t>
    </rPh>
    <phoneticPr fontId="24"/>
  </si>
  <si>
    <t>中継</t>
    <rPh sb="0" eb="2">
      <t>チュウケイ</t>
    </rPh>
    <phoneticPr fontId="2"/>
  </si>
  <si>
    <t>素材製造</t>
    <rPh sb="0" eb="2">
      <t>ソザイ</t>
    </rPh>
    <rPh sb="2" eb="4">
      <t>セイゾウ</t>
    </rPh>
    <phoneticPr fontId="2"/>
  </si>
  <si>
    <t>素材輸送</t>
    <rPh sb="0" eb="2">
      <t>ソザイ</t>
    </rPh>
    <rPh sb="2" eb="4">
      <t>ユソウ</t>
    </rPh>
    <phoneticPr fontId="2"/>
  </si>
  <si>
    <t>再生素材名</t>
    <rPh sb="0" eb="4">
      <t>サイセイソザイ</t>
    </rPh>
    <rPh sb="4" eb="5">
      <t>メイ</t>
    </rPh>
    <phoneticPr fontId="2"/>
  </si>
  <si>
    <t>素材量（トン／年）</t>
    <rPh sb="0" eb="2">
      <t>ソザイ</t>
    </rPh>
    <rPh sb="2" eb="3">
      <t>リョウ</t>
    </rPh>
    <rPh sb="7" eb="8">
      <t>ネン</t>
    </rPh>
    <phoneticPr fontId="2"/>
  </si>
  <si>
    <t>再生素材を製造するのに必要な電力</t>
    <rPh sb="0" eb="4">
      <t>サイセイソザイ</t>
    </rPh>
    <rPh sb="5" eb="7">
      <t>セイゾウ</t>
    </rPh>
    <rPh sb="11" eb="13">
      <t>ヒツヨウ</t>
    </rPh>
    <rPh sb="14" eb="16">
      <t>デンリョク</t>
    </rPh>
    <phoneticPr fontId="2"/>
  </si>
  <si>
    <t>再生素材を製造するに必要な電力量の入力</t>
    <rPh sb="0" eb="2">
      <t>サイセイ</t>
    </rPh>
    <rPh sb="2" eb="4">
      <t>ソザイ</t>
    </rPh>
    <rPh sb="5" eb="7">
      <t>セイゾウ</t>
    </rPh>
    <rPh sb="10" eb="12">
      <t>ヒツヨウ</t>
    </rPh>
    <rPh sb="13" eb="16">
      <t>デンリョクリョウ</t>
    </rPh>
    <rPh sb="17" eb="19">
      <t>ニュウリョク</t>
    </rPh>
    <phoneticPr fontId="2"/>
  </si>
  <si>
    <t>加工工程</t>
    <rPh sb="0" eb="4">
      <t>カコウコウテイ</t>
    </rPh>
    <phoneticPr fontId="2"/>
  </si>
  <si>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2"/>
  </si>
  <si>
    <t>処理能力</t>
    <rPh sb="0" eb="2">
      <t>ショリ</t>
    </rPh>
    <rPh sb="2" eb="4">
      <t>ノウリョク</t>
    </rPh>
    <phoneticPr fontId="14"/>
  </si>
  <si>
    <t>定格容量</t>
    <rPh sb="0" eb="2">
      <t>テイカク</t>
    </rPh>
    <rPh sb="2" eb="4">
      <t>ヨウリョウ</t>
    </rPh>
    <phoneticPr fontId="2"/>
  </si>
  <si>
    <t>ﾒｰｶｰ</t>
    <phoneticPr fontId="14"/>
  </si>
  <si>
    <t>型式</t>
    <rPh sb="0" eb="2">
      <t>カタシキ</t>
    </rPh>
    <phoneticPr fontId="14"/>
  </si>
  <si>
    <t>既設設備の利用割合</t>
    <rPh sb="0" eb="2">
      <t>キセツ</t>
    </rPh>
    <rPh sb="2" eb="4">
      <t>セツビ</t>
    </rPh>
    <rPh sb="5" eb="7">
      <t>リヨウ</t>
    </rPh>
    <rPh sb="7" eb="9">
      <t>ワリアイ</t>
    </rPh>
    <phoneticPr fontId="2"/>
  </si>
  <si>
    <t>計画処理量</t>
    <rPh sb="0" eb="2">
      <t>ケイカク</t>
    </rPh>
    <rPh sb="2" eb="4">
      <t>ショリ</t>
    </rPh>
    <rPh sb="4" eb="5">
      <t>リョウ</t>
    </rPh>
    <phoneticPr fontId="2"/>
  </si>
  <si>
    <t>仕様 （処理能力を含む）</t>
    <rPh sb="0" eb="2">
      <t>シヨウ</t>
    </rPh>
    <rPh sb="4" eb="6">
      <t>ショリ</t>
    </rPh>
    <rPh sb="6" eb="8">
      <t>ノウリョク</t>
    </rPh>
    <rPh sb="9" eb="10">
      <t>フク</t>
    </rPh>
    <phoneticPr fontId="14"/>
  </si>
  <si>
    <t>既設</t>
    <rPh sb="0" eb="2">
      <t>キセツ</t>
    </rPh>
    <phoneticPr fontId="2"/>
  </si>
  <si>
    <t>インバータ</t>
    <phoneticPr fontId="2"/>
  </si>
  <si>
    <t>基数</t>
    <rPh sb="0" eb="2">
      <t>キスウ</t>
    </rPh>
    <phoneticPr fontId="14"/>
  </si>
  <si>
    <t>機能・目的</t>
    <rPh sb="0" eb="2">
      <t>キノウ</t>
    </rPh>
    <rPh sb="3" eb="5">
      <t>モクテキ</t>
    </rPh>
    <phoneticPr fontId="14"/>
  </si>
  <si>
    <r>
      <t>※既設の機器も含みます。（</t>
    </r>
    <r>
      <rPr>
        <b/>
        <u/>
        <sz val="11"/>
        <color theme="1"/>
        <rFont val="ＭＳ Ｐゴシック"/>
        <family val="3"/>
        <charset val="128"/>
        <scheme val="minor"/>
      </rPr>
      <t>設備負荷一覧表を添付してください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セツビ</t>
    </rPh>
    <rPh sb="15" eb="17">
      <t>フカ</t>
    </rPh>
    <rPh sb="17" eb="19">
      <t>イチラン</t>
    </rPh>
    <rPh sb="19" eb="20">
      <t>ヒョウ</t>
    </rPh>
    <rPh sb="21" eb="23">
      <t>テンプ</t>
    </rPh>
    <rPh sb="38" eb="40">
      <t>セイギョ</t>
    </rPh>
    <rPh sb="41" eb="43">
      <t>バアイ</t>
    </rPh>
    <rPh sb="49" eb="51">
      <t>キキ</t>
    </rPh>
    <rPh sb="54" eb="56">
      <t>イガイ</t>
    </rPh>
    <rPh sb="57" eb="58">
      <t>ワ</t>
    </rPh>
    <phoneticPr fontId="2"/>
  </si>
  <si>
    <t>製造量の入力</t>
    <rPh sb="0" eb="2">
      <t>セイゾウ</t>
    </rPh>
    <rPh sb="2" eb="3">
      <t>リョウ</t>
    </rPh>
    <rPh sb="4" eb="6">
      <t>ニュウリョク</t>
    </rPh>
    <phoneticPr fontId="2"/>
  </si>
  <si>
    <t>焼却・埋立</t>
    <rPh sb="0" eb="2">
      <t>ショウキャク</t>
    </rPh>
    <rPh sb="3" eb="4">
      <t>タチ</t>
    </rPh>
    <phoneticPr fontId="24"/>
  </si>
  <si>
    <t>電気の使用</t>
    <rPh sb="0" eb="2">
      <t>デンキ</t>
    </rPh>
    <rPh sb="3" eb="5">
      <t>シヨウ</t>
    </rPh>
    <phoneticPr fontId="2"/>
  </si>
  <si>
    <t>CO2排出量</t>
    <rPh sb="3" eb="6">
      <t>ハイシュツリョウ</t>
    </rPh>
    <phoneticPr fontId="2"/>
  </si>
  <si>
    <t>A</t>
    <phoneticPr fontId="2"/>
  </si>
  <si>
    <t>B</t>
    <phoneticPr fontId="2"/>
  </si>
  <si>
    <t>素材輸送</t>
    <rPh sb="0" eb="2">
      <t>ソザイ</t>
    </rPh>
    <rPh sb="2" eb="4">
      <t>ユソウ</t>
    </rPh>
    <phoneticPr fontId="24"/>
  </si>
  <si>
    <t>○</t>
    <phoneticPr fontId="2"/>
  </si>
  <si>
    <r>
      <rPr>
        <b/>
        <sz val="11"/>
        <color theme="1"/>
        <rFont val="ＭＳ Ｐゴシック"/>
        <family val="3"/>
        <charset val="128"/>
        <scheme val="minor"/>
      </rPr>
      <t>電動機定格容量等(kW)</t>
    </r>
    <r>
      <rPr>
        <sz val="11"/>
        <color theme="1"/>
        <rFont val="ＭＳ Ｐゴシック"/>
        <family val="2"/>
        <charset val="128"/>
        <scheme val="minor"/>
      </rPr>
      <t xml:space="preserve">
（電動機及びヒーター
などの合計値）</t>
    </r>
    <rPh sb="0" eb="3">
      <t>デンドウキ</t>
    </rPh>
    <rPh sb="3" eb="5">
      <t>テイカク</t>
    </rPh>
    <rPh sb="5" eb="7">
      <t>ヨウリョウ</t>
    </rPh>
    <rPh sb="7" eb="8">
      <t>トウ</t>
    </rPh>
    <rPh sb="14" eb="17">
      <t>デンドウキ</t>
    </rPh>
    <rPh sb="17" eb="18">
      <t>オヨ</t>
    </rPh>
    <rPh sb="27" eb="30">
      <t>ゴウケイチ</t>
    </rPh>
    <phoneticPr fontId="2"/>
  </si>
  <si>
    <t>②</t>
    <phoneticPr fontId="2"/>
  </si>
  <si>
    <t>①</t>
    <phoneticPr fontId="2"/>
  </si>
  <si>
    <t>補助対象経費支出予定額</t>
    <phoneticPr fontId="2"/>
  </si>
  <si>
    <t>補助対象経費支出予定額</t>
    <rPh sb="0" eb="2">
      <t>ホジョ</t>
    </rPh>
    <rPh sb="2" eb="4">
      <t>タイショウ</t>
    </rPh>
    <rPh sb="4" eb="6">
      <t>ケイヒ</t>
    </rPh>
    <rPh sb="6" eb="8">
      <t>シシュツ</t>
    </rPh>
    <rPh sb="8" eb="10">
      <t>ヨテイ</t>
    </rPh>
    <rPh sb="10" eb="11">
      <t>ガク</t>
    </rPh>
    <phoneticPr fontId="2"/>
  </si>
  <si>
    <t>881612000mJPN</t>
  </si>
  <si>
    <t>①焼却処理サービス, 一般廃棄物</t>
  </si>
  <si>
    <t>882200211mJPN</t>
  </si>
  <si>
    <t>881611000pJPN</t>
  </si>
  <si>
    <t>882511000pJPN</t>
  </si>
  <si>
    <t>361111000pJPN</t>
  </si>
  <si>
    <t>079411000pJPN</t>
  </si>
  <si>
    <t>881811000pJPN</t>
  </si>
  <si>
    <t>872100204pJPN</t>
  </si>
  <si>
    <t>①LDPE：低密度ポリエチレン</t>
  </si>
  <si>
    <t>②HDPE：高密度ポリエチレン</t>
  </si>
  <si>
    <t>③PP：ポリプロプレン</t>
  </si>
  <si>
    <t>④PS：ポリスチレン</t>
  </si>
  <si>
    <t>⑦PET：ポリエチレンテレフタレート</t>
  </si>
  <si>
    <t>232912000pJPN</t>
  </si>
  <si>
    <t>231919249pJPN</t>
  </si>
  <si>
    <t>231919231pGLO</t>
  </si>
  <si>
    <t>231919200pJPN</t>
  </si>
  <si>
    <t>441111223pJPN</t>
  </si>
  <si>
    <t>441111225pJPN</t>
  </si>
  <si>
    <t>441111233pJPN</t>
  </si>
  <si>
    <t>441111235pJPN</t>
  </si>
  <si>
    <t>補助対象経費支出予定額の入力</t>
    <rPh sb="12" eb="14">
      <t>ニュウリョク</t>
    </rPh>
    <phoneticPr fontId="2"/>
  </si>
  <si>
    <r>
      <rPr>
        <b/>
        <sz val="11"/>
        <color theme="1"/>
        <rFont val="ＭＳ Ｐゴシック"/>
        <family val="3"/>
        <charset val="128"/>
        <scheme val="minor"/>
      </rPr>
      <t>製造量（トン／年）</t>
    </r>
    <r>
      <rPr>
        <sz val="11"/>
        <color theme="1"/>
        <rFont val="ＭＳ Ｐゴシック"/>
        <family val="2"/>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2"/>
  </si>
  <si>
    <r>
      <rPr>
        <b/>
        <sz val="11"/>
        <color theme="1"/>
        <rFont val="ＭＳ Ｐゴシック"/>
        <family val="3"/>
        <charset val="128"/>
        <scheme val="minor"/>
      </rPr>
      <t>処理量（トン／年）</t>
    </r>
    <r>
      <rPr>
        <sz val="11"/>
        <color theme="1"/>
        <rFont val="ＭＳ Ｐゴシック"/>
        <family val="2"/>
        <charset val="128"/>
        <scheme val="minor"/>
      </rPr>
      <t xml:space="preserve">
（数値で記入して下さい）</t>
    </r>
    <rPh sb="0" eb="2">
      <t>ショリ</t>
    </rPh>
    <rPh sb="2" eb="3">
      <t>リョウ</t>
    </rPh>
    <rPh sb="7" eb="8">
      <t>ネン</t>
    </rPh>
    <rPh sb="11" eb="13">
      <t>スウチ</t>
    </rPh>
    <rPh sb="14" eb="16">
      <t>キニュウ</t>
    </rPh>
    <rPh sb="18" eb="19">
      <t>クダ</t>
    </rPh>
    <phoneticPr fontId="2"/>
  </si>
  <si>
    <t>PPフレーク相当</t>
    <rPh sb="6" eb="8">
      <t>ソウトウ</t>
    </rPh>
    <phoneticPr fontId="2"/>
  </si>
  <si>
    <t>kg</t>
    <phoneticPr fontId="31"/>
  </si>
  <si>
    <t>⑪焼却</t>
    <rPh sb="1" eb="3">
      <t>ショウキャク</t>
    </rPh>
    <phoneticPr fontId="24"/>
  </si>
  <si>
    <t>⑫発電</t>
    <rPh sb="1" eb="3">
      <t>ハツデン</t>
    </rPh>
    <phoneticPr fontId="24"/>
  </si>
  <si>
    <r>
      <t xml:space="preserve">代替率
</t>
    </r>
    <r>
      <rPr>
        <sz val="11"/>
        <color theme="1"/>
        <rFont val="ＭＳ Ｐゴシック"/>
        <family val="3"/>
        <charset val="128"/>
        <scheme val="minor"/>
      </rPr>
      <t>（リサイクル材／新材）</t>
    </r>
    <rPh sb="0" eb="3">
      <t>ダイタイリツ</t>
    </rPh>
    <rPh sb="10" eb="11">
      <t>ザイ</t>
    </rPh>
    <rPh sb="12" eb="14">
      <t>シンザイ</t>
    </rPh>
    <phoneticPr fontId="2"/>
  </si>
  <si>
    <t>事業者名</t>
    <rPh sb="0" eb="4">
      <t>ジギョウシャメイ</t>
    </rPh>
    <phoneticPr fontId="2"/>
  </si>
  <si>
    <t>①ボーキサイトからアルミ地金まで</t>
    <rPh sb="12" eb="14">
      <t>ジガネ</t>
    </rPh>
    <phoneticPr fontId="2"/>
  </si>
  <si>
    <t>②銅精鉱から粗銅まで</t>
    <rPh sb="1" eb="4">
      <t>ドウセイコウ</t>
    </rPh>
    <rPh sb="6" eb="8">
      <t>ソドウ</t>
    </rPh>
    <phoneticPr fontId="2"/>
  </si>
  <si>
    <t>③銀再生地金、銀合金</t>
    <phoneticPr fontId="2"/>
  </si>
  <si>
    <t>④鉄鉱石から高炉銑まで</t>
    <rPh sb="1" eb="2">
      <t>テツ</t>
    </rPh>
    <rPh sb="2" eb="4">
      <t>コウセキ</t>
    </rPh>
    <rPh sb="6" eb="8">
      <t>コウロ</t>
    </rPh>
    <rPh sb="8" eb="9">
      <t>セン</t>
    </rPh>
    <phoneticPr fontId="2"/>
  </si>
  <si>
    <t>⑤電気コバルト</t>
    <phoneticPr fontId="2"/>
  </si>
  <si>
    <t>⑥酸化ニッケル</t>
    <phoneticPr fontId="2"/>
  </si>
  <si>
    <t>⑦金属リチウム</t>
    <phoneticPr fontId="2"/>
  </si>
  <si>
    <t>①アルミニウム</t>
    <phoneticPr fontId="2"/>
  </si>
  <si>
    <t>②銅</t>
    <rPh sb="1" eb="2">
      <t>ドウ</t>
    </rPh>
    <phoneticPr fontId="2"/>
  </si>
  <si>
    <t>④鉄</t>
    <rPh sb="1" eb="2">
      <t>テツ</t>
    </rPh>
    <phoneticPr fontId="2"/>
  </si>
  <si>
    <t xml:space="preserve">入力シート（リチウム蓄電池リサイクル設備導入事業） </t>
    <rPh sb="0" eb="2">
      <t>ニュウリョク</t>
    </rPh>
    <phoneticPr fontId="2"/>
  </si>
  <si>
    <t>CO2削減量及び費用対効果（リチウム蓄電池リサイクル設備導入事業）</t>
    <rPh sb="3" eb="5">
      <t>サクゲン</t>
    </rPh>
    <rPh sb="5" eb="6">
      <t>リョウ</t>
    </rPh>
    <rPh sb="6" eb="7">
      <t>オヨ</t>
    </rPh>
    <rPh sb="8" eb="13">
      <t>ヒヨウタイコウカ</t>
    </rPh>
    <rPh sb="19" eb="21">
      <t>デンチ</t>
    </rPh>
    <rPh sb="26" eb="28">
      <t>セツビ</t>
    </rPh>
    <rPh sb="28" eb="30">
      <t>ドウニュウ</t>
    </rPh>
    <rPh sb="30" eb="32">
      <t>ジギョウ</t>
    </rPh>
    <phoneticPr fontId="2"/>
  </si>
  <si>
    <t>リチウム蓄電池から再生される素材名及び素材量の算出</t>
    <rPh sb="9" eb="11">
      <t>サイセイ</t>
    </rPh>
    <rPh sb="14" eb="16">
      <t>ソザイ</t>
    </rPh>
    <rPh sb="16" eb="17">
      <t>ヒンメイ</t>
    </rPh>
    <rPh sb="17" eb="18">
      <t>オヨ</t>
    </rPh>
    <rPh sb="19" eb="21">
      <t>ソザイ</t>
    </rPh>
    <rPh sb="21" eb="22">
      <t>リョウ</t>
    </rPh>
    <rPh sb="23" eb="25">
      <t>サンシュツ</t>
    </rPh>
    <phoneticPr fontId="2"/>
  </si>
  <si>
    <t>リチウム蓄電池からの再生素材によるCO２削減量集計表</t>
    <rPh sb="10" eb="12">
      <t>サイセイ</t>
    </rPh>
    <rPh sb="12" eb="14">
      <t>ソザイ</t>
    </rPh>
    <rPh sb="20" eb="23">
      <t>サクゲンリョウ</t>
    </rPh>
    <rPh sb="23" eb="26">
      <t>シュウケイヒョウ</t>
    </rPh>
    <phoneticPr fontId="2"/>
  </si>
  <si>
    <t xml:space="preserve">電力計算部（リチウム蓄電池リサイクル設備導入事業） </t>
    <rPh sb="0" eb="2">
      <t>デンリョク</t>
    </rPh>
    <rPh sb="2" eb="5">
      <t>ケイサンブ</t>
    </rPh>
    <phoneticPr fontId="2"/>
  </si>
  <si>
    <t>リチウム蓄電池リサイクル係る電力原単位及びCO2排出原単位</t>
    <rPh sb="5" eb="7">
      <t>デンチ</t>
    </rPh>
    <rPh sb="12" eb="13">
      <t>カカワ</t>
    </rPh>
    <rPh sb="14" eb="16">
      <t>デンリョク</t>
    </rPh>
    <rPh sb="16" eb="19">
      <t>ゲンタンイ</t>
    </rPh>
    <rPh sb="19" eb="20">
      <t>オヨ</t>
    </rPh>
    <rPh sb="24" eb="26">
      <t>ハイシュツ</t>
    </rPh>
    <rPh sb="26" eb="29">
      <t>ゲンタンイ</t>
    </rPh>
    <phoneticPr fontId="2"/>
  </si>
  <si>
    <t xml:space="preserve">設備機器一覧表（リチウム蓄電池リサイクル設備導入事業） </t>
    <rPh sb="0" eb="2">
      <t>セツビ</t>
    </rPh>
    <rPh sb="2" eb="4">
      <t>キキ</t>
    </rPh>
    <rPh sb="4" eb="6">
      <t>イチラン</t>
    </rPh>
    <rPh sb="6" eb="7">
      <t>ヒョウ</t>
    </rPh>
    <phoneticPr fontId="14"/>
  </si>
  <si>
    <t>①焼却・発電（プラ　フレーク）</t>
    <rPh sb="4" eb="6">
      <t>ハツデン</t>
    </rPh>
    <phoneticPr fontId="2"/>
  </si>
  <si>
    <t>②埋立処理サービス, 産業廃棄物</t>
    <phoneticPr fontId="2"/>
  </si>
  <si>
    <t>③埋立処理サービス, 一般廃棄物</t>
    <phoneticPr fontId="2"/>
  </si>
  <si>
    <t>④使用済み家電の中間処理（分解･解体）</t>
    <rPh sb="1" eb="4">
      <t>シヨウズ</t>
    </rPh>
    <rPh sb="5" eb="7">
      <t>カデン</t>
    </rPh>
    <phoneticPr fontId="2"/>
  </si>
  <si>
    <t>⑤上水道</t>
    <phoneticPr fontId="2"/>
  </si>
  <si>
    <t>⓺工業用水道</t>
    <phoneticPr fontId="2"/>
  </si>
  <si>
    <t>⑦下水道処理サービス</t>
    <phoneticPr fontId="2"/>
  </si>
  <si>
    <t>⑧工業排水処理サービス</t>
    <phoneticPr fontId="2"/>
  </si>
  <si>
    <t>⑨中継処理</t>
    <rPh sb="1" eb="3">
      <t>チュウケイ</t>
    </rPh>
    <rPh sb="3" eb="5">
      <t>ショリ</t>
    </rPh>
    <phoneticPr fontId="31"/>
  </si>
  <si>
    <t>全国平均係数</t>
    <rPh sb="0" eb="6">
      <t>ゼンコクヘイキンケイスウ</t>
    </rPh>
    <phoneticPr fontId="2"/>
  </si>
  <si>
    <t>計算</t>
    <rPh sb="0" eb="2">
      <t>ケイサン</t>
    </rPh>
    <phoneticPr fontId="2"/>
  </si>
  <si>
    <t>電力（令和５年度排出量算定係数）</t>
    <phoneticPr fontId="2"/>
  </si>
  <si>
    <t>https://ghg-santeikohyo.env.go.jp/calc/cm_ec</t>
    <phoneticPr fontId="2"/>
  </si>
  <si>
    <r>
      <rPr>
        <b/>
        <sz val="12"/>
        <color theme="1"/>
        <rFont val="ＭＳ Ｐゴシック"/>
        <family val="3"/>
        <charset val="128"/>
        <scheme val="minor"/>
      </rPr>
      <t>補助対象経費支出予定額</t>
    </r>
    <r>
      <rPr>
        <sz val="12"/>
        <color theme="1"/>
        <rFont val="ＭＳ Ｐゴシック"/>
        <family val="3"/>
        <charset val="128"/>
        <scheme val="minor"/>
      </rPr>
      <t xml:space="preserve">
</t>
    </r>
    <r>
      <rPr>
        <sz val="9"/>
        <color theme="1"/>
        <rFont val="ＭＳ Ｐゴシック"/>
        <family val="3"/>
        <charset val="128"/>
        <scheme val="minor"/>
      </rPr>
      <t>（経費内訳の金額を右欄に記入してください。）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2"/>
  </si>
  <si>
    <r>
      <rPr>
        <b/>
        <sz val="11"/>
        <color theme="1"/>
        <rFont val="ＭＳ Ｐゴシック"/>
        <family val="3"/>
        <charset val="128"/>
        <scheme val="minor"/>
      </rPr>
      <t>計画処理量(t/h)</t>
    </r>
    <r>
      <rPr>
        <sz val="11"/>
        <color theme="1"/>
        <rFont val="ＭＳ Ｐゴシック"/>
        <family val="2"/>
        <charset val="128"/>
        <scheme val="minor"/>
      </rPr>
      <t xml:space="preserve">
</t>
    </r>
    <r>
      <rPr>
        <sz val="10"/>
        <color theme="1"/>
        <rFont val="ＭＳ Ｐゴシック"/>
        <family val="3"/>
        <charset val="128"/>
        <scheme val="minor"/>
      </rPr>
      <t>（上記の製品量に見合う時間当たりの処理量、実施計画書より転記）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</si>
  <si>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（カタログ値等などによる時間当たりの処理量）</t>
    </r>
    <rPh sb="0" eb="2">
      <t>テイカク</t>
    </rPh>
    <rPh sb="2" eb="4">
      <t>ショリ</t>
    </rPh>
    <rPh sb="4" eb="5">
      <t>リョウ</t>
    </rPh>
    <rPh sb="16" eb="17">
      <t>チ</t>
    </rPh>
    <rPh sb="17" eb="18">
      <t>トウ</t>
    </rPh>
    <rPh sb="23" eb="26">
      <t>ジカンア</t>
    </rPh>
    <rPh sb="29" eb="31">
      <t>ショリ</t>
    </rPh>
    <rPh sb="31" eb="32">
      <t>リョウ</t>
    </rPh>
    <phoneticPr fontId="2"/>
  </si>
  <si>
    <t>https://policies.env.go.jp/earth/ghg-santeikohyo/calc.html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</si>
</sst>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_);[Red]\(0\)"/>
    <numFmt numFmtId="185" formatCode="0.000"/>
    <numFmt numFmtId="186" formatCode="0.000_ "/>
    <numFmt numFmtId="187" formatCode="#,##0.0;[Red]\-#,##0.0"/>
    <numFmt numFmtId="188" formatCode="#,##0&quot; t-CO2&quot;"/>
    <numFmt numFmtId="189" formatCode="0.0000"/>
    <numFmt numFmtId="190" formatCode="#,##0&quot;kg&quot;"/>
    <numFmt numFmtId="191" formatCode="#,##0.0000&quot; l&quot;"/>
    <numFmt numFmtId="192" formatCode="#,##0.0000&quot;　kg-CO2/ｔkm&quot;"/>
    <numFmt numFmtId="193" formatCode="#,##0.0&quot;ｔCO2&quot;"/>
    <numFmt numFmtId="194" formatCode="#,##0&quot;t&quot;"/>
    <numFmt numFmtId="195" formatCode="#,##0&quot;ｔCO2&quot;"/>
    <numFmt numFmtId="196" formatCode="General&quot;t-CO2&quot;"/>
    <numFmt numFmtId="197" formatCode="0.000&quot;t-CO2/t&quot;"/>
    <numFmt numFmtId="198" formatCode="General&quot;t-CO2/T&quot;"/>
    <numFmt numFmtId="199" formatCode="General&quot;t&quot;"/>
    <numFmt numFmtId="200" formatCode="#,##0.000_);[Red]\(#,##0.000\)"/>
    <numFmt numFmtId="201" formatCode="#,##0_ "/>
    <numFmt numFmtId="202" formatCode="#,##0.0&quot;ｋW&quot;"/>
    <numFmt numFmtId="203" formatCode="#,##0.00&quot;トン/ｈ&quot;"/>
    <numFmt numFmtId="204" formatCode="General&quot;kW&quot;"/>
    <numFmt numFmtId="205" formatCode="0.0_ "/>
    <numFmt numFmtId="206" formatCode="#,##0.0000&quot;ℓ&quot;"/>
    <numFmt numFmtId="207" formatCode="0.0_);[Red]\(0.0\)"/>
    <numFmt numFmtId="208" formatCode="#,##0&quot; ｔ-CO2&quot;"/>
    <numFmt numFmtId="209" formatCode="#,###&quot; 円/t&quot;"/>
    <numFmt numFmtId="210" formatCode="#,###&quot; 円&quot;"/>
    <numFmt numFmtId="211" formatCode="#,###&quot; 円／t-CO2&quot;"/>
  </numFmts>
  <fonts count="69" x14ac:knownFonts="1">
    <font>
      <sz val="11"/>
      <color theme="1"/>
      <name val="ＭＳ Ｐゴシック"/>
      <family val="2"/>
      <charset val="128"/>
      <scheme val="minor"/>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0.5"/>
      <color rgb="FFFF0000"/>
      <name val="ＭＳ Ｐゴシック"/>
      <family val="3"/>
      <charset val="128"/>
    </font>
    <font>
      <sz val="11"/>
      <name val="ＭＳ ゴシック"/>
      <family val="3"/>
      <charset val="128"/>
    </font>
    <font>
      <sz val="10.5"/>
      <name val="ＭＳ Ｐゴシック"/>
      <family val="3"/>
      <charset val="128"/>
    </font>
    <font>
      <sz val="11"/>
      <color rgb="FFFF0000"/>
      <name val="ＭＳ Ｐゴシック"/>
      <family val="3"/>
      <charset val="128"/>
      <scheme val="minor"/>
    </font>
    <font>
      <sz val="18"/>
      <color theme="1"/>
      <name val="HG丸ｺﾞｼｯｸM-PRO"/>
      <family val="3"/>
      <charset val="128"/>
    </font>
    <font>
      <sz val="14"/>
      <color theme="1"/>
      <name val="HG丸ｺﾞｼｯｸM-PRO"/>
      <family val="3"/>
      <charset val="128"/>
    </font>
    <font>
      <sz val="6"/>
      <name val="ＭＳ ゴシック"/>
      <family val="2"/>
      <charset val="128"/>
    </font>
    <font>
      <b/>
      <sz val="12"/>
      <color theme="1"/>
      <name val="ＭＳ Ｐゴシック"/>
      <family val="3"/>
      <charset val="128"/>
      <scheme val="minor"/>
    </font>
    <font>
      <sz val="14"/>
      <color theme="1"/>
      <name val="ＭＳ Ｐゴシック"/>
      <family val="3"/>
      <charset val="128"/>
      <scheme val="minor"/>
    </font>
    <font>
      <sz val="12"/>
      <color theme="1"/>
      <name val="ＭＳ ゴシック"/>
      <family val="3"/>
      <charset val="128"/>
    </font>
    <font>
      <sz val="10.5"/>
      <color rgb="FF000000"/>
      <name val="ＭＳ Ｐゴシック"/>
      <family val="3"/>
      <charset val="128"/>
    </font>
    <font>
      <b/>
      <sz val="11"/>
      <color rgb="FFFF0000"/>
      <name val="ＭＳ Ｐゴシック"/>
      <family val="3"/>
      <charset val="128"/>
      <scheme val="minor"/>
    </font>
    <font>
      <sz val="11"/>
      <color rgb="FF000000"/>
      <name val="ＭＳ Ｐゴシック"/>
      <family val="3"/>
      <charset val="128"/>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sz val="11"/>
      <color theme="1"/>
      <name val="Meiryo UI"/>
      <family val="3"/>
      <charset val="128"/>
    </font>
    <font>
      <b/>
      <u/>
      <sz val="11"/>
      <color theme="1"/>
      <name val="ＭＳ Ｐゴシック"/>
      <family val="3"/>
      <charset val="128"/>
      <scheme val="minor"/>
    </font>
    <font>
      <sz val="10"/>
      <name val="ＭＳ Ｐゴシック"/>
      <family val="3"/>
      <charset val="128"/>
    </font>
    <font>
      <sz val="9"/>
      <name val="ＭＳ Ｐゴシック"/>
      <family val="3"/>
      <charset val="128"/>
    </font>
    <font>
      <b/>
      <sz val="11"/>
      <color rgb="FFFF0000"/>
      <name val="ＭＳ ゴシック"/>
      <family val="3"/>
      <charset val="128"/>
    </font>
    <font>
      <sz val="11"/>
      <color theme="1"/>
      <name val="Arial"/>
      <family val="2"/>
    </font>
    <font>
      <sz val="12"/>
      <color rgb="FF000000"/>
      <name val="ＭＳ ゴシック"/>
      <family val="3"/>
      <charset val="128"/>
    </font>
    <font>
      <sz val="11"/>
      <color theme="1"/>
      <name val="ＭＳ ゴシック"/>
      <family val="3"/>
      <charset val="128"/>
    </font>
    <font>
      <sz val="20"/>
      <color theme="1"/>
      <name val="ＭＳ ゴシック"/>
      <family val="3"/>
      <charset val="128"/>
    </font>
    <font>
      <b/>
      <sz val="14"/>
      <color theme="1"/>
      <name val="ＭＳ ゴシック"/>
      <family val="3"/>
      <charset val="128"/>
    </font>
    <font>
      <sz val="18"/>
      <color theme="1"/>
      <name val="ＭＳ ゴシック"/>
      <family val="3"/>
      <charset val="128"/>
    </font>
    <font>
      <b/>
      <sz val="14"/>
      <color rgb="FF000000"/>
      <name val="ＭＳ ゴシック"/>
      <family val="3"/>
      <charset val="128"/>
    </font>
    <font>
      <sz val="10"/>
      <color rgb="FF000000"/>
      <name val="ＭＳ ゴシック"/>
      <family val="3"/>
      <charset val="128"/>
    </font>
    <font>
      <sz val="14"/>
      <color rgb="FF000000"/>
      <name val="ＭＳ ゴシック"/>
      <family val="3"/>
      <charset val="128"/>
    </font>
    <font>
      <sz val="14"/>
      <name val="ＭＳ ゴシック"/>
      <family val="3"/>
      <charset val="128"/>
    </font>
    <font>
      <b/>
      <sz val="12"/>
      <color theme="1"/>
      <name val="ＭＳ ゴシック"/>
      <family val="3"/>
      <charset val="128"/>
    </font>
    <font>
      <b/>
      <sz val="12"/>
      <color rgb="FF000000"/>
      <name val="ＭＳ ゴシック"/>
      <family val="3"/>
      <charset val="128"/>
    </font>
    <font>
      <b/>
      <u/>
      <sz val="14"/>
      <color theme="1"/>
      <name val="ＭＳ ゴシック"/>
      <family val="3"/>
      <charset val="128"/>
    </font>
    <font>
      <b/>
      <sz val="12"/>
      <color rgb="FFFF0000"/>
      <name val="ＭＳ ゴシック"/>
      <family val="3"/>
      <charset val="128"/>
    </font>
    <font>
      <sz val="9"/>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style="thin">
        <color auto="1"/>
      </right>
      <top style="medium">
        <color indexed="64"/>
      </top>
      <bottom/>
      <diagonal/>
    </border>
    <border diagonalUp="1">
      <left style="medium">
        <color indexed="64"/>
      </left>
      <right style="medium">
        <color indexed="64"/>
      </right>
      <top style="medium">
        <color indexed="64"/>
      </top>
      <bottom style="double">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s>
  <cellStyleXfs count="18">
    <xf numFmtId="0" fontId="0" fillId="0" borderId="0">
      <alignment vertical="center"/>
    </xf>
    <xf numFmtId="0" fontId="13" fillId="0" borderId="0"/>
    <xf numFmtId="38" fontId="15" fillId="0" borderId="0" applyFont="0" applyFill="0" applyBorder="0" applyAlignment="0" applyProtection="0">
      <alignment vertical="center"/>
    </xf>
    <xf numFmtId="0" fontId="15" fillId="0" borderId="0">
      <alignment vertical="center"/>
    </xf>
    <xf numFmtId="183" fontId="19" fillId="0" borderId="0">
      <alignment vertical="top"/>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38" fontId="1" fillId="0" borderId="0" applyFont="0" applyFill="0" applyBorder="0" applyAlignment="0" applyProtection="0">
      <alignment vertical="center"/>
    </xf>
    <xf numFmtId="0" fontId="32" fillId="0" borderId="0" applyNumberForma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37" fillId="0" borderId="0" applyNumberFormat="0" applyFill="0" applyBorder="0" applyAlignment="0" applyProtection="0">
      <alignment vertical="top"/>
      <protection locked="0"/>
    </xf>
    <xf numFmtId="0" fontId="1" fillId="0" borderId="0">
      <alignment vertical="center"/>
    </xf>
    <xf numFmtId="38" fontId="13" fillId="0" borderId="0" applyFont="0" applyFill="0" applyBorder="0" applyAlignment="0" applyProtection="0"/>
    <xf numFmtId="0" fontId="13" fillId="0" borderId="0">
      <alignment vertical="center"/>
    </xf>
    <xf numFmtId="0" fontId="15" fillId="0" borderId="0">
      <alignment vertical="center"/>
    </xf>
    <xf numFmtId="0" fontId="15" fillId="0" borderId="0">
      <alignment vertical="center"/>
    </xf>
  </cellStyleXfs>
  <cellXfs count="586">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8" fillId="0" borderId="0" xfId="0" applyFont="1" applyAlignment="1">
      <alignment vertical="center" wrapText="1"/>
    </xf>
    <xf numFmtId="0" fontId="18" fillId="2" borderId="0" xfId="0" applyFont="1" applyFill="1" applyAlignment="1">
      <alignment horizontal="center" vertical="center"/>
    </xf>
    <xf numFmtId="182" fontId="16" fillId="2" borderId="0" xfId="0" applyNumberFormat="1"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lignment vertical="center"/>
    </xf>
    <xf numFmtId="0" fontId="22" fillId="0" borderId="0" xfId="3" applyFont="1">
      <alignment vertical="center"/>
    </xf>
    <xf numFmtId="0" fontId="15" fillId="0" borderId="0" xfId="3">
      <alignment vertical="center"/>
    </xf>
    <xf numFmtId="0" fontId="15" fillId="0" borderId="0" xfId="3" applyAlignment="1">
      <alignment horizontal="right"/>
    </xf>
    <xf numFmtId="0" fontId="21" fillId="0" borderId="0" xfId="3" applyFont="1">
      <alignment vertical="center"/>
    </xf>
    <xf numFmtId="0" fontId="8" fillId="0" borderId="0" xfId="3" applyFont="1" applyAlignment="1">
      <alignment vertical="center" wrapText="1"/>
    </xf>
    <xf numFmtId="0" fontId="15" fillId="0" borderId="0" xfId="3" applyAlignment="1">
      <alignment horizontal="center" vertical="center"/>
    </xf>
    <xf numFmtId="177" fontId="15" fillId="0" borderId="0" xfId="3" applyNumberFormat="1">
      <alignment vertical="center"/>
    </xf>
    <xf numFmtId="0" fontId="23" fillId="0" borderId="0" xfId="3" applyFont="1">
      <alignment vertical="center"/>
    </xf>
    <xf numFmtId="0" fontId="15" fillId="0" borderId="1" xfId="3" applyBorder="1" applyAlignment="1">
      <alignment horizontal="center" vertical="center"/>
    </xf>
    <xf numFmtId="0" fontId="15" fillId="0" borderId="1" xfId="3" applyBorder="1">
      <alignment vertical="center"/>
    </xf>
    <xf numFmtId="0" fontId="23" fillId="0" borderId="0" xfId="0" applyFont="1">
      <alignment vertical="center"/>
    </xf>
    <xf numFmtId="0" fontId="15" fillId="0" borderId="12" xfId="3" applyBorder="1">
      <alignment vertical="center"/>
    </xf>
    <xf numFmtId="0" fontId="0" fillId="0" borderId="12" xfId="0" applyBorder="1">
      <alignment vertical="center"/>
    </xf>
    <xf numFmtId="0" fontId="26" fillId="0" borderId="0" xfId="0" applyFont="1">
      <alignment vertical="center"/>
    </xf>
    <xf numFmtId="0" fontId="7" fillId="0" borderId="0" xfId="0" applyFont="1">
      <alignment vertical="center"/>
    </xf>
    <xf numFmtId="0" fontId="0" fillId="0" borderId="3" xfId="0" applyBorder="1" applyAlignment="1">
      <alignment horizontal="center" vertical="center"/>
    </xf>
    <xf numFmtId="0" fontId="15" fillId="0" borderId="1" xfId="3" applyBorder="1" applyAlignment="1">
      <alignment horizontal="center" vertical="center" wrapText="1"/>
    </xf>
    <xf numFmtId="184" fontId="3" fillId="0" borderId="0" xfId="3" applyNumberFormat="1" applyFont="1" applyAlignment="1">
      <alignment horizontal="center" vertical="center"/>
    </xf>
    <xf numFmtId="0" fontId="15" fillId="0" borderId="0" xfId="3" applyAlignment="1">
      <alignment vertical="center" wrapText="1"/>
    </xf>
    <xf numFmtId="0" fontId="28" fillId="0" borderId="0" xfId="3" applyFont="1" applyAlignment="1">
      <alignment horizontal="left" vertical="center" wrapText="1"/>
    </xf>
    <xf numFmtId="38" fontId="3" fillId="3" borderId="1" xfId="5" applyFont="1" applyFill="1" applyBorder="1" applyAlignment="1">
      <alignment horizontal="center" vertical="center"/>
    </xf>
    <xf numFmtId="0" fontId="16" fillId="0" borderId="1" xfId="3" applyFont="1" applyBorder="1" applyAlignment="1">
      <alignment horizontal="center" vertical="center"/>
    </xf>
    <xf numFmtId="182" fontId="3" fillId="0" borderId="1" xfId="3" applyNumberFormat="1" applyFont="1" applyBorder="1" applyAlignment="1">
      <alignment horizontal="center" vertical="center"/>
    </xf>
    <xf numFmtId="0" fontId="28" fillId="0" borderId="1" xfId="3" applyFont="1" applyBorder="1" applyAlignment="1">
      <alignment horizontal="left" vertical="center" wrapText="1"/>
    </xf>
    <xf numFmtId="0" fontId="15" fillId="0" borderId="0" xfId="3" applyAlignment="1">
      <alignment horizontal="left" vertical="center"/>
    </xf>
    <xf numFmtId="0" fontId="28" fillId="0" borderId="1" xfId="3" applyFont="1" applyBorder="1" applyAlignment="1">
      <alignment horizontal="justify" vertical="center"/>
    </xf>
    <xf numFmtId="182" fontId="19" fillId="0" borderId="1" xfId="3" applyNumberFormat="1" applyFont="1" applyBorder="1" applyAlignment="1">
      <alignment horizontal="center" vertical="center"/>
    </xf>
    <xf numFmtId="0" fontId="28" fillId="0" borderId="1" xfId="3" applyFont="1" applyBorder="1" applyAlignment="1">
      <alignment horizontal="center" vertical="center"/>
    </xf>
    <xf numFmtId="185" fontId="29" fillId="0" borderId="0" xfId="3" applyNumberFormat="1" applyFont="1">
      <alignment vertical="center"/>
    </xf>
    <xf numFmtId="0" fontId="28" fillId="0" borderId="2" xfId="3" applyFont="1" applyBorder="1">
      <alignment vertical="center"/>
    </xf>
    <xf numFmtId="0" fontId="28" fillId="0" borderId="6" xfId="3" applyFont="1" applyBorder="1">
      <alignment vertical="center"/>
    </xf>
    <xf numFmtId="0" fontId="30" fillId="0" borderId="5" xfId="3" applyFont="1" applyBorder="1" applyAlignment="1">
      <alignment horizontal="left" vertical="center"/>
    </xf>
    <xf numFmtId="0" fontId="15" fillId="0" borderId="0" xfId="7">
      <alignment vertical="center"/>
    </xf>
    <xf numFmtId="186" fontId="15" fillId="0" borderId="0" xfId="7" applyNumberFormat="1">
      <alignment vertical="center"/>
    </xf>
    <xf numFmtId="38" fontId="15" fillId="4" borderId="1" xfId="8" applyFont="1" applyFill="1" applyBorder="1" applyAlignment="1">
      <alignment horizontal="center" vertical="center"/>
    </xf>
    <xf numFmtId="0" fontId="28" fillId="0" borderId="0" xfId="3" applyFont="1" applyAlignment="1">
      <alignment horizontal="center" vertical="center"/>
    </xf>
    <xf numFmtId="187" fontId="15" fillId="0" borderId="1" xfId="3" applyNumberFormat="1" applyBorder="1">
      <alignment vertical="center"/>
    </xf>
    <xf numFmtId="0" fontId="15" fillId="0" borderId="1" xfId="7" applyBorder="1">
      <alignment vertical="center"/>
    </xf>
    <xf numFmtId="0" fontId="15" fillId="0" borderId="1" xfId="7" applyBorder="1" applyAlignment="1">
      <alignment horizontal="center" vertical="center"/>
    </xf>
    <xf numFmtId="0" fontId="32" fillId="0" borderId="1" xfId="9" applyBorder="1">
      <alignment vertical="center"/>
    </xf>
    <xf numFmtId="0" fontId="15" fillId="0" borderId="1" xfId="7" applyBorder="1" applyAlignment="1">
      <alignment vertical="center" wrapText="1"/>
    </xf>
    <xf numFmtId="0" fontId="15" fillId="0" borderId="1" xfId="7" applyBorder="1" applyAlignment="1">
      <alignment horizontal="center" vertical="center" wrapText="1"/>
    </xf>
    <xf numFmtId="0" fontId="28" fillId="0" borderId="1" xfId="7" applyFont="1" applyBorder="1" applyAlignment="1">
      <alignment horizontal="center" vertical="center"/>
    </xf>
    <xf numFmtId="0" fontId="15" fillId="0" borderId="0" xfId="7" applyAlignment="1">
      <alignment horizontal="center" vertical="center"/>
    </xf>
    <xf numFmtId="2" fontId="15" fillId="0" borderId="1" xfId="3" applyNumberFormat="1" applyBorder="1">
      <alignment vertical="center"/>
    </xf>
    <xf numFmtId="0" fontId="28" fillId="0" borderId="1" xfId="7" applyFont="1" applyBorder="1" applyAlignment="1">
      <alignment horizontal="justify" vertical="center"/>
    </xf>
    <xf numFmtId="0" fontId="28" fillId="0" borderId="1" xfId="7" applyFont="1" applyBorder="1" applyAlignment="1">
      <alignment horizontal="left" vertical="center"/>
    </xf>
    <xf numFmtId="0" fontId="10" fillId="0" borderId="1" xfId="0" applyFont="1" applyBorder="1" applyAlignment="1">
      <alignment horizontal="right" vertical="center"/>
    </xf>
    <xf numFmtId="38" fontId="10" fillId="0" borderId="1" xfId="2" applyFont="1" applyBorder="1" applyAlignment="1">
      <alignment horizontal="right" vertical="center"/>
    </xf>
    <xf numFmtId="0" fontId="13" fillId="0" borderId="0" xfId="10">
      <alignment vertical="center"/>
    </xf>
    <xf numFmtId="0" fontId="13" fillId="0" borderId="0" xfId="10" quotePrefix="1">
      <alignment vertical="center"/>
    </xf>
    <xf numFmtId="38" fontId="0" fillId="0" borderId="0" xfId="11" applyFont="1">
      <alignment vertical="center"/>
    </xf>
    <xf numFmtId="0" fontId="13" fillId="2" borderId="0" xfId="10" applyFill="1" applyAlignment="1">
      <alignment vertical="center" wrapText="1"/>
    </xf>
    <xf numFmtId="0" fontId="13" fillId="2" borderId="0" xfId="10" applyFill="1" applyAlignment="1">
      <alignment horizontal="right" vertical="center"/>
    </xf>
    <xf numFmtId="0" fontId="13" fillId="2" borderId="0" xfId="10" applyFill="1" applyAlignment="1">
      <alignment horizontal="right" vertical="center" indent="2"/>
    </xf>
    <xf numFmtId="0" fontId="13" fillId="2" borderId="23" xfId="10" applyFill="1" applyBorder="1" applyAlignment="1">
      <alignment horizontal="left" vertical="center" wrapText="1"/>
    </xf>
    <xf numFmtId="0" fontId="13" fillId="2" borderId="24" xfId="10" applyFill="1" applyBorder="1" applyAlignment="1">
      <alignment horizontal="left" vertical="center" wrapText="1"/>
    </xf>
    <xf numFmtId="0" fontId="13" fillId="2" borderId="25" xfId="10" applyFill="1" applyBorder="1" applyAlignment="1">
      <alignment horizontal="left" vertical="center" wrapText="1"/>
    </xf>
    <xf numFmtId="0" fontId="13" fillId="2" borderId="26" xfId="10" applyFill="1" applyBorder="1" applyAlignment="1">
      <alignment horizontal="left" vertical="center" wrapText="1"/>
    </xf>
    <xf numFmtId="0" fontId="13" fillId="2" borderId="27" xfId="10" applyFill="1" applyBorder="1" applyAlignment="1">
      <alignment horizontal="left" vertical="center" wrapText="1"/>
    </xf>
    <xf numFmtId="9" fontId="13" fillId="2" borderId="28" xfId="10" applyNumberFormat="1" applyFill="1" applyBorder="1" applyAlignment="1">
      <alignment horizontal="center" vertical="center" wrapText="1"/>
    </xf>
    <xf numFmtId="9" fontId="13" fillId="2" borderId="27" xfId="10" applyNumberFormat="1" applyFill="1" applyBorder="1" applyAlignment="1">
      <alignment horizontal="center" vertical="center" wrapText="1"/>
    </xf>
    <xf numFmtId="3" fontId="13" fillId="2" borderId="29" xfId="10" applyNumberFormat="1" applyFill="1" applyBorder="1" applyAlignment="1">
      <alignment horizontal="right" vertical="center" wrapText="1"/>
    </xf>
    <xf numFmtId="0" fontId="13" fillId="2" borderId="30" xfId="10" applyFill="1" applyBorder="1" applyAlignment="1">
      <alignment horizontal="right" vertical="center" wrapText="1"/>
    </xf>
    <xf numFmtId="0" fontId="13" fillId="2" borderId="31" xfId="10" applyFill="1" applyBorder="1" applyAlignment="1">
      <alignment vertical="center" shrinkToFit="1"/>
    </xf>
    <xf numFmtId="0" fontId="13" fillId="0" borderId="0" xfId="10" applyAlignment="1">
      <alignment horizontal="center" vertical="center"/>
    </xf>
    <xf numFmtId="0" fontId="13" fillId="2" borderId="33" xfId="10" applyFill="1" applyBorder="1" applyAlignment="1">
      <alignment horizontal="left" vertical="center" wrapText="1"/>
    </xf>
    <xf numFmtId="189" fontId="13" fillId="2" borderId="34" xfId="10" applyNumberFormat="1" applyFill="1" applyBorder="1" applyAlignment="1">
      <alignment horizontal="left" vertical="center" wrapText="1"/>
    </xf>
    <xf numFmtId="0" fontId="13" fillId="2" borderId="34" xfId="10" applyFill="1" applyBorder="1" applyAlignment="1">
      <alignment horizontal="left" vertical="center" wrapText="1"/>
    </xf>
    <xf numFmtId="0" fontId="13" fillId="2" borderId="35" xfId="10" applyFill="1" applyBorder="1" applyAlignment="1">
      <alignment horizontal="left" vertical="center" wrapText="1"/>
    </xf>
    <xf numFmtId="189" fontId="34" fillId="2" borderId="36" xfId="10" applyNumberFormat="1" applyFont="1" applyFill="1" applyBorder="1" applyAlignment="1">
      <alignment horizontal="left" vertical="center" wrapText="1"/>
    </xf>
    <xf numFmtId="0" fontId="13" fillId="2" borderId="37" xfId="10" applyFill="1" applyBorder="1" applyAlignment="1">
      <alignment horizontal="left" vertical="center" wrapText="1"/>
    </xf>
    <xf numFmtId="3" fontId="13" fillId="2" borderId="40" xfId="10" applyNumberFormat="1" applyFill="1" applyBorder="1" applyAlignment="1">
      <alignment horizontal="right" vertical="center" wrapText="1"/>
    </xf>
    <xf numFmtId="0" fontId="13" fillId="2" borderId="41" xfId="10" applyFill="1" applyBorder="1" applyAlignment="1">
      <alignment horizontal="right" vertical="center" wrapText="1"/>
    </xf>
    <xf numFmtId="0" fontId="13" fillId="2" borderId="42" xfId="10" applyFill="1" applyBorder="1" applyAlignment="1">
      <alignment horizontal="center" vertical="center" wrapText="1"/>
    </xf>
    <xf numFmtId="0" fontId="13" fillId="2" borderId="42" xfId="10" applyFill="1" applyBorder="1" applyAlignment="1">
      <alignment vertical="center" shrinkToFit="1"/>
    </xf>
    <xf numFmtId="0" fontId="13" fillId="4" borderId="12" xfId="10" applyFill="1" applyBorder="1">
      <alignment vertical="center"/>
    </xf>
    <xf numFmtId="189" fontId="13" fillId="0" borderId="0" xfId="10" applyNumberFormat="1">
      <alignment vertical="center"/>
    </xf>
    <xf numFmtId="189" fontId="13" fillId="2" borderId="33" xfId="10" applyNumberFormat="1" applyFill="1" applyBorder="1" applyAlignment="1">
      <alignment horizontal="left" vertical="center" wrapText="1"/>
    </xf>
    <xf numFmtId="0" fontId="34" fillId="2" borderId="36" xfId="10" applyFont="1" applyFill="1" applyBorder="1" applyAlignment="1">
      <alignment horizontal="left" vertical="center" wrapText="1"/>
    </xf>
    <xf numFmtId="17" fontId="13" fillId="0" borderId="0" xfId="10" quotePrefix="1" applyNumberFormat="1" applyAlignment="1">
      <alignment horizontal="center" vertical="center"/>
    </xf>
    <xf numFmtId="185" fontId="13" fillId="2" borderId="34" xfId="10" applyNumberFormat="1" applyFill="1" applyBorder="1" applyAlignment="1">
      <alignment horizontal="left" vertical="center" wrapText="1"/>
    </xf>
    <xf numFmtId="38" fontId="0" fillId="4" borderId="12" xfId="11" applyFont="1" applyFill="1" applyBorder="1">
      <alignment vertical="center"/>
    </xf>
    <xf numFmtId="0" fontId="13" fillId="0" borderId="0" xfId="10" applyAlignment="1">
      <alignment horizontal="right" vertical="center"/>
    </xf>
    <xf numFmtId="9" fontId="13" fillId="2" borderId="45" xfId="10" applyNumberFormat="1" applyFill="1" applyBorder="1" applyAlignment="1">
      <alignment horizontal="center" vertical="center" wrapText="1"/>
    </xf>
    <xf numFmtId="9" fontId="13" fillId="2" borderId="37" xfId="10" applyNumberFormat="1" applyFill="1" applyBorder="1" applyAlignment="1">
      <alignment horizontal="center" vertical="center" wrapText="1"/>
    </xf>
    <xf numFmtId="185" fontId="34" fillId="2" borderId="36" xfId="10" applyNumberFormat="1" applyFont="1" applyFill="1" applyBorder="1" applyAlignment="1">
      <alignment horizontal="left" vertical="center" wrapText="1"/>
    </xf>
    <xf numFmtId="0" fontId="13" fillId="2" borderId="36" xfId="10" applyFill="1" applyBorder="1" applyAlignment="1">
      <alignment horizontal="left" vertical="center" wrapText="1"/>
    </xf>
    <xf numFmtId="0" fontId="13" fillId="2" borderId="40" xfId="10" applyFill="1" applyBorder="1" applyAlignment="1">
      <alignment horizontal="right" vertical="center" wrapText="1"/>
    </xf>
    <xf numFmtId="0" fontId="13" fillId="0" borderId="0" xfId="10" applyAlignment="1">
      <alignment horizontal="right" vertical="center" wrapText="1"/>
    </xf>
    <xf numFmtId="3" fontId="13" fillId="2" borderId="30" xfId="10" applyNumberFormat="1" applyFill="1" applyBorder="1" applyAlignment="1">
      <alignment horizontal="right" vertical="center" wrapText="1"/>
    </xf>
    <xf numFmtId="3" fontId="13" fillId="2" borderId="41" xfId="10" applyNumberFormat="1" applyFill="1" applyBorder="1" applyAlignment="1">
      <alignment horizontal="right" vertical="center" wrapText="1"/>
    </xf>
    <xf numFmtId="0" fontId="13" fillId="2" borderId="41" xfId="10" applyFill="1" applyBorder="1" applyAlignment="1">
      <alignment horizontal="justify" vertical="center" wrapText="1"/>
    </xf>
    <xf numFmtId="0" fontId="13" fillId="2" borderId="51" xfId="10" applyFill="1" applyBorder="1" applyAlignment="1">
      <alignment horizontal="center" vertical="center" wrapText="1"/>
    </xf>
    <xf numFmtId="0" fontId="13" fillId="2" borderId="51" xfId="10" applyFill="1" applyBorder="1" applyAlignment="1">
      <alignment horizontal="center" vertical="center" shrinkToFit="1"/>
    </xf>
    <xf numFmtId="9" fontId="13" fillId="2" borderId="55" xfId="10" applyNumberFormat="1" applyFill="1" applyBorder="1" applyAlignment="1">
      <alignment horizontal="center" vertical="center" wrapText="1"/>
    </xf>
    <xf numFmtId="9" fontId="13" fillId="2" borderId="56" xfId="10" applyNumberFormat="1" applyFill="1" applyBorder="1" applyAlignment="1">
      <alignment horizontal="center" vertical="center" wrapText="1"/>
    </xf>
    <xf numFmtId="0" fontId="13" fillId="2" borderId="42" xfId="10" applyFill="1" applyBorder="1" applyAlignment="1">
      <alignment horizontal="center" vertical="center" shrinkToFit="1"/>
    </xf>
    <xf numFmtId="0" fontId="13" fillId="2" borderId="0" xfId="10" applyFill="1">
      <alignment vertical="center"/>
    </xf>
    <xf numFmtId="0" fontId="20" fillId="2" borderId="0" xfId="10" applyFont="1" applyFill="1" applyAlignment="1">
      <alignment vertical="center" wrapText="1"/>
    </xf>
    <xf numFmtId="0" fontId="13" fillId="2" borderId="0" xfId="10" applyFill="1" applyAlignment="1">
      <alignment vertical="top" wrapText="1"/>
    </xf>
    <xf numFmtId="0" fontId="13" fillId="2" borderId="0" xfId="10" applyFill="1" applyAlignment="1">
      <alignment horizontal="left" vertical="center" indent="2"/>
    </xf>
    <xf numFmtId="0" fontId="20" fillId="2" borderId="1" xfId="10" applyFont="1" applyFill="1" applyBorder="1" applyAlignment="1">
      <alignment horizontal="center" vertical="center" wrapText="1"/>
    </xf>
    <xf numFmtId="0" fontId="20" fillId="2" borderId="3" xfId="10" applyFont="1" applyFill="1" applyBorder="1" applyAlignment="1">
      <alignment horizontal="center" vertical="center" wrapText="1"/>
    </xf>
    <xf numFmtId="0" fontId="13" fillId="2" borderId="0" xfId="10" applyFill="1" applyAlignment="1">
      <alignment horizontal="left" vertical="center" indent="1"/>
    </xf>
    <xf numFmtId="0" fontId="13" fillId="2" borderId="41" xfId="10" applyFill="1" applyBorder="1">
      <alignment vertical="center"/>
    </xf>
    <xf numFmtId="0" fontId="13" fillId="2" borderId="45" xfId="10" applyFill="1" applyBorder="1">
      <alignment vertical="center"/>
    </xf>
    <xf numFmtId="0" fontId="13" fillId="2" borderId="38" xfId="10" applyFill="1" applyBorder="1">
      <alignment vertical="center"/>
    </xf>
    <xf numFmtId="0" fontId="13" fillId="2" borderId="0" xfId="10" applyFill="1" applyAlignment="1">
      <alignment horizontal="center" vertical="center"/>
    </xf>
    <xf numFmtId="0" fontId="13" fillId="2" borderId="71" xfId="10" applyFill="1" applyBorder="1">
      <alignment vertical="center"/>
    </xf>
    <xf numFmtId="0" fontId="13" fillId="2" borderId="72" xfId="10" applyFill="1" applyBorder="1">
      <alignment vertical="center"/>
    </xf>
    <xf numFmtId="0" fontId="13" fillId="2" borderId="72" xfId="10" applyFill="1" applyBorder="1" applyAlignment="1">
      <alignment vertical="center" wrapText="1"/>
    </xf>
    <xf numFmtId="0" fontId="13" fillId="2" borderId="73" xfId="10" applyFill="1" applyBorder="1" applyAlignment="1">
      <alignment vertical="center" wrapText="1"/>
    </xf>
    <xf numFmtId="0" fontId="13" fillId="2" borderId="85" xfId="10" applyFill="1" applyBorder="1">
      <alignment vertical="center"/>
    </xf>
    <xf numFmtId="0" fontId="39" fillId="2" borderId="11" xfId="10" applyFont="1" applyFill="1" applyBorder="1">
      <alignment vertical="center"/>
    </xf>
    <xf numFmtId="0" fontId="13" fillId="2" borderId="78" xfId="10" applyFill="1" applyBorder="1">
      <alignment vertical="center"/>
    </xf>
    <xf numFmtId="0" fontId="13" fillId="2" borderId="20" xfId="10" applyFill="1" applyBorder="1">
      <alignment vertical="center"/>
    </xf>
    <xf numFmtId="0" fontId="13" fillId="2" borderId="20" xfId="10" applyFill="1" applyBorder="1" applyAlignment="1">
      <alignment vertical="center" wrapText="1"/>
    </xf>
    <xf numFmtId="0" fontId="13" fillId="2" borderId="19" xfId="10" applyFill="1" applyBorder="1" applyAlignment="1">
      <alignment vertical="center" wrapText="1"/>
    </xf>
    <xf numFmtId="0" fontId="40" fillId="2" borderId="0" xfId="10" applyFont="1" applyFill="1">
      <alignment vertical="center"/>
    </xf>
    <xf numFmtId="49" fontId="15" fillId="0" borderId="1" xfId="1" applyNumberFormat="1" applyFont="1" applyBorder="1" applyAlignment="1">
      <alignment vertical="center" wrapText="1"/>
    </xf>
    <xf numFmtId="0" fontId="0" fillId="0" borderId="0" xfId="3" applyFont="1" applyAlignment="1">
      <alignment horizontal="center" vertical="center"/>
    </xf>
    <xf numFmtId="190" fontId="15" fillId="0" borderId="13" xfId="2" applyNumberFormat="1" applyBorder="1">
      <alignment vertical="center"/>
    </xf>
    <xf numFmtId="191" fontId="15" fillId="0" borderId="13" xfId="3" applyNumberFormat="1" applyBorder="1" applyAlignment="1">
      <alignment horizontal="center" vertical="center"/>
    </xf>
    <xf numFmtId="192" fontId="15" fillId="0" borderId="13" xfId="3" applyNumberFormat="1" applyBorder="1">
      <alignment vertical="center"/>
    </xf>
    <xf numFmtId="193" fontId="41" fillId="0" borderId="13" xfId="0" applyNumberFormat="1" applyFont="1" applyBorder="1">
      <alignment vertical="center"/>
    </xf>
    <xf numFmtId="193" fontId="0" fillId="0" borderId="12" xfId="0" applyNumberFormat="1" applyBorder="1">
      <alignment vertical="center"/>
    </xf>
    <xf numFmtId="0" fontId="42" fillId="0" borderId="0" xfId="0" applyFont="1">
      <alignment vertical="center"/>
    </xf>
    <xf numFmtId="193" fontId="0" fillId="0" borderId="0" xfId="0" applyNumberFormat="1">
      <alignment vertical="center"/>
    </xf>
    <xf numFmtId="0" fontId="0" fillId="0" borderId="0" xfId="0" applyAlignment="1">
      <alignment horizontal="center" vertical="center" textRotation="255"/>
    </xf>
    <xf numFmtId="193" fontId="15" fillId="0" borderId="1" xfId="3" applyNumberFormat="1" applyBorder="1">
      <alignment vertical="center"/>
    </xf>
    <xf numFmtId="0" fontId="0" fillId="0" borderId="1" xfId="3" applyFont="1" applyBorder="1" applyAlignment="1">
      <alignment horizontal="center" vertical="center"/>
    </xf>
    <xf numFmtId="0" fontId="0" fillId="0" borderId="0" xfId="0" applyAlignment="1">
      <alignment horizontal="left" vertical="center" wrapText="1"/>
    </xf>
    <xf numFmtId="0" fontId="23" fillId="0" borderId="0" xfId="3" applyFont="1" applyAlignment="1">
      <alignment horizontal="center" vertical="center"/>
    </xf>
    <xf numFmtId="49" fontId="15" fillId="0" borderId="77" xfId="1" applyNumberFormat="1" applyFont="1" applyBorder="1" applyAlignment="1">
      <alignment vertical="center" wrapText="1"/>
    </xf>
    <xf numFmtId="38" fontId="15" fillId="0" borderId="77" xfId="2" applyFont="1" applyBorder="1" applyAlignment="1">
      <alignment vertical="center" wrapText="1"/>
    </xf>
    <xf numFmtId="0" fontId="15" fillId="0" borderId="31" xfId="3" applyBorder="1">
      <alignment vertical="center"/>
    </xf>
    <xf numFmtId="190" fontId="15" fillId="0" borderId="88" xfId="2" applyNumberFormat="1" applyBorder="1">
      <alignment vertical="center"/>
    </xf>
    <xf numFmtId="191" fontId="15" fillId="0" borderId="89" xfId="3" applyNumberFormat="1" applyBorder="1" applyAlignment="1">
      <alignment horizontal="center" vertical="center"/>
    </xf>
    <xf numFmtId="192" fontId="15" fillId="0" borderId="89" xfId="3" applyNumberFormat="1" applyBorder="1">
      <alignment vertical="center"/>
    </xf>
    <xf numFmtId="190" fontId="15" fillId="0" borderId="17" xfId="2" applyNumberFormat="1" applyBorder="1">
      <alignment vertical="center"/>
    </xf>
    <xf numFmtId="191" fontId="15" fillId="0" borderId="17" xfId="3" applyNumberFormat="1" applyBorder="1" applyAlignment="1">
      <alignment horizontal="center" vertical="center"/>
    </xf>
    <xf numFmtId="192" fontId="15" fillId="0" borderId="17" xfId="3" applyNumberFormat="1" applyBorder="1">
      <alignment vertical="center"/>
    </xf>
    <xf numFmtId="193" fontId="41" fillId="0" borderId="17" xfId="0" applyNumberFormat="1" applyFont="1" applyBorder="1">
      <alignment vertical="center"/>
    </xf>
    <xf numFmtId="190" fontId="15" fillId="0" borderId="90" xfId="2" applyNumberFormat="1" applyBorder="1">
      <alignment vertical="center"/>
    </xf>
    <xf numFmtId="191" fontId="15" fillId="0" borderId="91" xfId="3" applyNumberFormat="1" applyBorder="1" applyAlignment="1">
      <alignment horizontal="center" vertical="center"/>
    </xf>
    <xf numFmtId="192" fontId="15" fillId="0" borderId="91" xfId="3" applyNumberFormat="1" applyBorder="1">
      <alignment vertical="center"/>
    </xf>
    <xf numFmtId="193" fontId="0" fillId="0" borderId="87" xfId="0" applyNumberFormat="1" applyBorder="1">
      <alignment vertical="center"/>
    </xf>
    <xf numFmtId="0" fontId="15" fillId="0" borderId="87" xfId="3" applyBorder="1">
      <alignment vertical="center"/>
    </xf>
    <xf numFmtId="195" fontId="0" fillId="0" borderId="12" xfId="1" applyNumberFormat="1" applyFont="1" applyBorder="1" applyAlignment="1">
      <alignment vertical="center" wrapText="1"/>
    </xf>
    <xf numFmtId="195" fontId="0" fillId="0" borderId="87" xfId="1" applyNumberFormat="1" applyFont="1" applyBorder="1" applyAlignment="1">
      <alignment vertical="center" wrapText="1"/>
    </xf>
    <xf numFmtId="0" fontId="0" fillId="0" borderId="87" xfId="0" applyBorder="1">
      <alignment vertical="center"/>
    </xf>
    <xf numFmtId="0" fontId="13" fillId="2" borderId="12" xfId="2" applyNumberFormat="1" applyFont="1" applyFill="1" applyBorder="1" applyAlignment="1">
      <alignment vertical="center"/>
    </xf>
    <xf numFmtId="38" fontId="0" fillId="0" borderId="8" xfId="2" applyFont="1" applyBorder="1" applyAlignment="1">
      <alignment horizontal="right" vertical="center" wrapText="1"/>
    </xf>
    <xf numFmtId="49" fontId="0" fillId="0" borderId="5" xfId="1" applyNumberFormat="1" applyFont="1" applyBorder="1" applyAlignment="1">
      <alignment horizontal="right" vertical="center" wrapText="1"/>
    </xf>
    <xf numFmtId="0" fontId="0" fillId="0" borderId="77" xfId="3" applyFont="1" applyBorder="1" applyAlignment="1">
      <alignment horizontal="right" vertical="center"/>
    </xf>
    <xf numFmtId="49" fontId="0" fillId="0" borderId="0" xfId="1" applyNumberFormat="1" applyFont="1" applyAlignment="1">
      <alignment horizontal="right" vertical="center" wrapText="1"/>
    </xf>
    <xf numFmtId="195" fontId="0" fillId="0" borderId="0" xfId="1" applyNumberFormat="1" applyFont="1" applyAlignment="1">
      <alignment vertical="center" wrapText="1"/>
    </xf>
    <xf numFmtId="0" fontId="44" fillId="0" borderId="77" xfId="0" applyFont="1" applyBorder="1" applyAlignment="1">
      <alignment horizontal="center" vertical="center" wrapText="1"/>
    </xf>
    <xf numFmtId="0" fontId="46" fillId="0" borderId="0" xfId="13" applyFont="1">
      <alignment vertical="center"/>
    </xf>
    <xf numFmtId="196" fontId="15" fillId="0" borderId="12" xfId="3" applyNumberFormat="1" applyBorder="1">
      <alignment vertical="center"/>
    </xf>
    <xf numFmtId="38" fontId="42" fillId="0" borderId="0" xfId="5" applyFont="1">
      <alignment vertical="center"/>
    </xf>
    <xf numFmtId="196" fontId="15" fillId="0" borderId="0" xfId="3" applyNumberFormat="1">
      <alignment vertical="center"/>
    </xf>
    <xf numFmtId="197" fontId="15" fillId="0" borderId="0" xfId="3" applyNumberFormat="1">
      <alignment vertical="center"/>
    </xf>
    <xf numFmtId="0" fontId="15" fillId="6" borderId="0" xfId="3" applyFill="1">
      <alignment vertical="center"/>
    </xf>
    <xf numFmtId="0" fontId="0" fillId="6" borderId="0" xfId="3" applyFont="1" applyFill="1" applyAlignment="1">
      <alignment horizontal="center" vertical="center"/>
    </xf>
    <xf numFmtId="198" fontId="0" fillId="6" borderId="0" xfId="3" applyNumberFormat="1" applyFont="1" applyFill="1" applyAlignment="1">
      <alignment horizontal="center" vertical="center"/>
    </xf>
    <xf numFmtId="0" fontId="15" fillId="6" borderId="0" xfId="3" applyFill="1" applyAlignment="1">
      <alignment horizontal="center" vertical="center"/>
    </xf>
    <xf numFmtId="0" fontId="0" fillId="6" borderId="0" xfId="3" applyFont="1" applyFill="1">
      <alignment vertical="center"/>
    </xf>
    <xf numFmtId="199" fontId="15" fillId="0" borderId="0" xfId="3" applyNumberFormat="1">
      <alignment vertical="center"/>
    </xf>
    <xf numFmtId="200" fontId="17" fillId="0" borderId="1" xfId="3" applyNumberFormat="1" applyFont="1" applyBorder="1">
      <alignment vertical="center"/>
    </xf>
    <xf numFmtId="176" fontId="17" fillId="0" borderId="1" xfId="3" applyNumberFormat="1" applyFont="1" applyBorder="1">
      <alignment vertical="center"/>
    </xf>
    <xf numFmtId="177" fontId="17" fillId="0" borderId="1" xfId="3" applyNumberFormat="1" applyFont="1" applyBorder="1">
      <alignment vertical="center"/>
    </xf>
    <xf numFmtId="0" fontId="17" fillId="0" borderId="1" xfId="3" applyFont="1" applyBorder="1" applyAlignment="1">
      <alignment horizontal="center" vertical="center"/>
    </xf>
    <xf numFmtId="0" fontId="17" fillId="0" borderId="1" xfId="3" applyFont="1" applyBorder="1">
      <alignment vertical="center"/>
    </xf>
    <xf numFmtId="0" fontId="17" fillId="0" borderId="2" xfId="3" applyFont="1" applyBorder="1">
      <alignment vertical="center"/>
    </xf>
    <xf numFmtId="201" fontId="15" fillId="0" borderId="1" xfId="3" applyNumberFormat="1" applyBorder="1">
      <alignment vertical="center"/>
    </xf>
    <xf numFmtId="200" fontId="15" fillId="0" borderId="1" xfId="3" applyNumberFormat="1" applyBorder="1">
      <alignment vertical="center"/>
    </xf>
    <xf numFmtId="176" fontId="15" fillId="0" borderId="1" xfId="3" applyNumberFormat="1" applyBorder="1">
      <alignment vertical="center"/>
    </xf>
    <xf numFmtId="202" fontId="15" fillId="0" borderId="1" xfId="3" applyNumberFormat="1" applyBorder="1">
      <alignment vertical="center"/>
    </xf>
    <xf numFmtId="203" fontId="15" fillId="0" borderId="2" xfId="3" applyNumberFormat="1" applyBorder="1">
      <alignment vertical="center"/>
    </xf>
    <xf numFmtId="0" fontId="15" fillId="0" borderId="0" xfId="3" applyAlignment="1">
      <alignment horizontal="right" vertical="center"/>
    </xf>
    <xf numFmtId="0" fontId="19" fillId="0" borderId="1" xfId="3" applyFont="1" applyBorder="1" applyAlignment="1">
      <alignment horizontal="center" vertical="center"/>
    </xf>
    <xf numFmtId="0" fontId="4" fillId="0" borderId="1" xfId="3" applyFont="1" applyBorder="1" applyAlignment="1">
      <alignment horizontal="center" vertical="center" wrapText="1"/>
    </xf>
    <xf numFmtId="0" fontId="3" fillId="0" borderId="1" xfId="3" applyFont="1" applyBorder="1" applyAlignment="1">
      <alignment horizontal="center" vertical="center" wrapText="1"/>
    </xf>
    <xf numFmtId="0" fontId="44" fillId="0" borderId="4" xfId="3" applyFont="1" applyBorder="1" applyAlignment="1">
      <alignment horizontal="center" vertical="center" wrapText="1"/>
    </xf>
    <xf numFmtId="0" fontId="47" fillId="0" borderId="0" xfId="3" applyFont="1">
      <alignment vertical="center"/>
    </xf>
    <xf numFmtId="0" fontId="4" fillId="0" borderId="77" xfId="0" applyFont="1" applyBorder="1" applyAlignment="1">
      <alignment horizontal="center" vertical="center" wrapText="1"/>
    </xf>
    <xf numFmtId="0" fontId="48" fillId="0" borderId="0" xfId="0" applyFont="1" applyAlignment="1">
      <alignment vertical="center" wrapText="1"/>
    </xf>
    <xf numFmtId="177" fontId="0" fillId="0" borderId="0" xfId="0" applyNumberFormat="1" applyAlignment="1" applyProtection="1">
      <alignment horizontal="center" vertical="center"/>
      <protection locked="0"/>
    </xf>
    <xf numFmtId="0" fontId="49" fillId="0" borderId="1" xfId="0" applyFont="1" applyBorder="1" applyProtection="1">
      <alignment vertical="center"/>
      <protection locked="0"/>
    </xf>
    <xf numFmtId="0" fontId="48" fillId="0" borderId="8" xfId="0" applyFont="1" applyBorder="1" applyAlignment="1">
      <alignment horizontal="center" vertical="center" wrapText="1"/>
    </xf>
    <xf numFmtId="0" fontId="48" fillId="0" borderId="77" xfId="0" applyFont="1" applyBorder="1" applyAlignment="1">
      <alignment vertical="center" wrapText="1"/>
    </xf>
    <xf numFmtId="0" fontId="4" fillId="0" borderId="4" xfId="0" applyFont="1" applyBorder="1" applyAlignment="1">
      <alignment horizontal="center" vertical="center" wrapText="1"/>
    </xf>
    <xf numFmtId="0" fontId="0" fillId="0" borderId="0" xfId="0" applyAlignment="1">
      <alignment horizontal="right" vertical="center"/>
    </xf>
    <xf numFmtId="0" fontId="47" fillId="0" borderId="0" xfId="0" applyFont="1" applyAlignment="1">
      <alignment horizontal="center" vertical="center"/>
    </xf>
    <xf numFmtId="38" fontId="15" fillId="0" borderId="0" xfId="8" applyFont="1" applyFill="1">
      <alignment vertical="center"/>
    </xf>
    <xf numFmtId="0" fontId="4" fillId="0" borderId="0" xfId="3" applyFont="1" applyAlignment="1">
      <alignment horizontal="center" vertical="center" wrapText="1"/>
    </xf>
    <xf numFmtId="200" fontId="17" fillId="0" borderId="0" xfId="3" applyNumberFormat="1" applyFont="1">
      <alignment vertical="center"/>
    </xf>
    <xf numFmtId="200" fontId="15" fillId="0" borderId="0" xfId="3" applyNumberFormat="1">
      <alignment vertical="center"/>
    </xf>
    <xf numFmtId="0" fontId="43" fillId="0" borderId="0" xfId="3" applyFont="1" applyAlignment="1">
      <alignment horizontal="right"/>
    </xf>
    <xf numFmtId="0" fontId="0" fillId="0" borderId="0" xfId="0" applyAlignment="1">
      <alignment horizontal="left" vertical="center"/>
    </xf>
    <xf numFmtId="0" fontId="28" fillId="0" borderId="1" xfId="0" applyFont="1" applyBorder="1" applyAlignment="1">
      <alignment horizontal="justify" vertical="center"/>
    </xf>
    <xf numFmtId="0" fontId="28" fillId="0" borderId="1" xfId="0" applyFont="1" applyBorder="1" applyAlignment="1">
      <alignment horizontal="left" vertical="center" wrapText="1"/>
    </xf>
    <xf numFmtId="184" fontId="3" fillId="0" borderId="1" xfId="0" applyNumberFormat="1" applyFont="1" applyBorder="1" applyAlignment="1">
      <alignment horizontal="center" vertical="center"/>
    </xf>
    <xf numFmtId="38" fontId="15" fillId="0" borderId="1" xfId="2" applyFill="1" applyBorder="1" applyAlignment="1">
      <alignment horizontal="right" vertical="center"/>
    </xf>
    <xf numFmtId="0" fontId="13" fillId="0" borderId="0" xfId="15">
      <alignment vertical="center"/>
    </xf>
    <xf numFmtId="0" fontId="13" fillId="0" borderId="93" xfId="15" applyBorder="1">
      <alignment vertical="center"/>
    </xf>
    <xf numFmtId="0" fontId="13" fillId="0" borderId="94" xfId="15" applyBorder="1">
      <alignment vertical="center"/>
    </xf>
    <xf numFmtId="204" fontId="13" fillId="0" borderId="94" xfId="15" applyNumberFormat="1" applyBorder="1">
      <alignment vertical="center"/>
    </xf>
    <xf numFmtId="0" fontId="13" fillId="0" borderId="22" xfId="15" applyBorder="1">
      <alignment vertical="center"/>
    </xf>
    <xf numFmtId="0" fontId="13" fillId="0" borderId="95" xfId="15" applyBorder="1">
      <alignment vertical="center"/>
    </xf>
    <xf numFmtId="0" fontId="13" fillId="0" borderId="1" xfId="15" applyBorder="1">
      <alignment vertical="center"/>
    </xf>
    <xf numFmtId="0" fontId="13" fillId="0" borderId="32" xfId="15" applyBorder="1">
      <alignment vertical="center"/>
    </xf>
    <xf numFmtId="205" fontId="13" fillId="0" borderId="95" xfId="15" applyNumberFormat="1" applyBorder="1">
      <alignment vertical="center"/>
    </xf>
    <xf numFmtId="0" fontId="13" fillId="0" borderId="1" xfId="15" applyBorder="1" applyAlignment="1">
      <alignment horizontal="center" vertical="center"/>
    </xf>
    <xf numFmtId="204" fontId="13" fillId="0" borderId="1" xfId="15" applyNumberFormat="1" applyBorder="1" applyAlignment="1">
      <alignment horizontal="center" vertical="center"/>
    </xf>
    <xf numFmtId="0" fontId="51" fillId="0" borderId="1" xfId="15" applyFont="1" applyBorder="1" applyAlignment="1">
      <alignment horizontal="center" vertical="center"/>
    </xf>
    <xf numFmtId="0" fontId="51" fillId="0" borderId="32" xfId="15" applyFont="1" applyBorder="1" applyAlignment="1">
      <alignment horizontal="center" vertical="center" wrapText="1"/>
    </xf>
    <xf numFmtId="0" fontId="51" fillId="0" borderId="32" xfId="15" applyFont="1" applyBorder="1" applyAlignment="1">
      <alignment horizontal="center" vertical="center"/>
    </xf>
    <xf numFmtId="205" fontId="13" fillId="0" borderId="96" xfId="15" applyNumberFormat="1" applyBorder="1">
      <alignment vertical="center"/>
    </xf>
    <xf numFmtId="204" fontId="51" fillId="0" borderId="1" xfId="15" applyNumberFormat="1" applyFont="1" applyBorder="1" applyAlignment="1">
      <alignment horizontal="center" vertical="center"/>
    </xf>
    <xf numFmtId="205" fontId="51" fillId="0" borderId="95" xfId="15" applyNumberFormat="1" applyFont="1" applyBorder="1">
      <alignment vertical="center"/>
    </xf>
    <xf numFmtId="0" fontId="51" fillId="0" borderId="1" xfId="15" applyFont="1" applyBorder="1">
      <alignment vertical="center"/>
    </xf>
    <xf numFmtId="0" fontId="51" fillId="0" borderId="0" xfId="15" applyFont="1">
      <alignment vertical="center"/>
    </xf>
    <xf numFmtId="205" fontId="51" fillId="0" borderId="95" xfId="15" applyNumberFormat="1" applyFont="1" applyBorder="1" applyAlignment="1">
      <alignment vertical="center" shrinkToFit="1"/>
    </xf>
    <xf numFmtId="0" fontId="51" fillId="0" borderId="1" xfId="15" applyFont="1" applyBorder="1" applyAlignment="1">
      <alignment horizontal="left" vertical="center"/>
    </xf>
    <xf numFmtId="0" fontId="52" fillId="0" borderId="1" xfId="15" applyFont="1" applyBorder="1" applyAlignment="1">
      <alignment horizontal="center" vertical="center"/>
    </xf>
    <xf numFmtId="0" fontId="40" fillId="0" borderId="0" xfId="15" applyFont="1">
      <alignment vertical="center"/>
    </xf>
    <xf numFmtId="206" fontId="15" fillId="0" borderId="13" xfId="3" applyNumberFormat="1" applyBorder="1" applyAlignment="1">
      <alignment horizontal="center" vertical="center"/>
    </xf>
    <xf numFmtId="206" fontId="15" fillId="0" borderId="91" xfId="3" applyNumberFormat="1" applyBorder="1" applyAlignment="1">
      <alignment horizontal="center" vertical="center"/>
    </xf>
    <xf numFmtId="206" fontId="15" fillId="0" borderId="17" xfId="3" applyNumberFormat="1" applyBorder="1" applyAlignment="1">
      <alignment horizontal="center" vertical="center"/>
    </xf>
    <xf numFmtId="197" fontId="15" fillId="0" borderId="0" xfId="3" applyNumberFormat="1" applyAlignment="1">
      <alignment horizontal="center" vertical="center"/>
    </xf>
    <xf numFmtId="0" fontId="0" fillId="0" borderId="4" xfId="0" applyBorder="1" applyAlignment="1">
      <alignment horizontal="center" vertical="center"/>
    </xf>
    <xf numFmtId="0" fontId="0" fillId="0" borderId="20" xfId="0" applyBorder="1" applyAlignment="1">
      <alignment horizontal="center" vertical="center"/>
    </xf>
    <xf numFmtId="0" fontId="11" fillId="0" borderId="20" xfId="0" applyFont="1" applyBorder="1" applyAlignment="1">
      <alignment horizontal="center" vertical="center"/>
    </xf>
    <xf numFmtId="202" fontId="11" fillId="0" borderId="0" xfId="0" applyNumberFormat="1" applyFont="1" applyAlignment="1">
      <alignment horizontal="right" vertical="center" indent="1"/>
    </xf>
    <xf numFmtId="0" fontId="0" fillId="0" borderId="0" xfId="0" applyAlignment="1" applyProtection="1">
      <alignment horizontal="center" vertical="center"/>
      <protection locked="0"/>
    </xf>
    <xf numFmtId="0" fontId="5" fillId="0" borderId="77" xfId="0" applyFont="1" applyBorder="1" applyAlignment="1">
      <alignment horizontal="center" vertical="center" wrapText="1"/>
    </xf>
    <xf numFmtId="181" fontId="27" fillId="0" borderId="1" xfId="0" applyNumberFormat="1" applyFont="1" applyBorder="1" applyAlignment="1">
      <alignment horizontal="right" vertical="center" indent="1"/>
    </xf>
    <xf numFmtId="0" fontId="27" fillId="0" borderId="5" xfId="0" applyFont="1" applyBorder="1" applyAlignment="1">
      <alignment horizontal="right" vertical="center"/>
    </xf>
    <xf numFmtId="0" fontId="27" fillId="0" borderId="1" xfId="0" applyFont="1" applyBorder="1">
      <alignment vertical="center"/>
    </xf>
    <xf numFmtId="0" fontId="15" fillId="0" borderId="102" xfId="3" applyBorder="1">
      <alignment vertical="center"/>
    </xf>
    <xf numFmtId="0" fontId="43" fillId="0" borderId="103" xfId="3" applyFont="1" applyBorder="1">
      <alignment vertical="center"/>
    </xf>
    <xf numFmtId="0" fontId="13" fillId="0" borderId="0" xfId="15" applyAlignment="1">
      <alignment horizontal="right" vertical="center"/>
    </xf>
    <xf numFmtId="0" fontId="51" fillId="0" borderId="49" xfId="15" applyFont="1" applyBorder="1" applyAlignment="1">
      <alignment horizontal="center" vertical="center" wrapText="1"/>
    </xf>
    <xf numFmtId="0" fontId="13" fillId="0" borderId="3" xfId="15" applyBorder="1">
      <alignment vertical="center"/>
    </xf>
    <xf numFmtId="0" fontId="51" fillId="0" borderId="3" xfId="15" applyFont="1" applyBorder="1" applyAlignment="1">
      <alignment horizontal="center" vertical="center"/>
    </xf>
    <xf numFmtId="0" fontId="13" fillId="0" borderId="3" xfId="15" applyBorder="1" applyAlignment="1">
      <alignment horizontal="center" vertical="center"/>
    </xf>
    <xf numFmtId="204" fontId="13" fillId="0" borderId="3" xfId="15" applyNumberFormat="1" applyBorder="1" applyAlignment="1">
      <alignment horizontal="center" vertical="center"/>
    </xf>
    <xf numFmtId="182" fontId="3" fillId="0" borderId="2" xfId="3" applyNumberFormat="1" applyFont="1" applyBorder="1" applyAlignment="1">
      <alignment horizontal="center" vertical="center"/>
    </xf>
    <xf numFmtId="207" fontId="53" fillId="0" borderId="1" xfId="0" applyNumberFormat="1" applyFont="1" applyBorder="1" applyAlignment="1">
      <alignment horizontal="center" vertical="center"/>
    </xf>
    <xf numFmtId="182" fontId="53" fillId="0" borderId="1" xfId="0" applyNumberFormat="1" applyFont="1" applyBorder="1" applyAlignment="1">
      <alignment horizontal="center" vertical="center"/>
    </xf>
    <xf numFmtId="49" fontId="54" fillId="0" borderId="85" xfId="0" applyNumberFormat="1" applyFont="1" applyBorder="1" applyAlignment="1">
      <alignment vertical="center" shrinkToFit="1"/>
    </xf>
    <xf numFmtId="182" fontId="55" fillId="0" borderId="1" xfId="16" applyNumberFormat="1" applyFont="1" applyBorder="1" applyAlignment="1">
      <alignment horizontal="center" vertical="center"/>
    </xf>
    <xf numFmtId="182" fontId="55" fillId="0" borderId="1" xfId="17" applyNumberFormat="1" applyFont="1" applyBorder="1" applyAlignment="1">
      <alignment horizontal="center" vertical="center"/>
    </xf>
    <xf numFmtId="49" fontId="54" fillId="0" borderId="85" xfId="0" applyNumberFormat="1" applyFont="1" applyBorder="1">
      <alignment vertical="center"/>
    </xf>
    <xf numFmtId="0" fontId="56" fillId="0" borderId="3" xfId="0" applyFont="1" applyBorder="1" applyAlignment="1" applyProtection="1">
      <alignment horizontal="center" vertical="center"/>
      <protection locked="0"/>
    </xf>
    <xf numFmtId="181" fontId="56" fillId="0" borderId="3" xfId="0" applyNumberFormat="1" applyFont="1" applyBorder="1" applyAlignment="1" applyProtection="1">
      <alignment horizontal="right" vertical="center" indent="1"/>
      <protection locked="0"/>
    </xf>
    <xf numFmtId="181" fontId="56" fillId="0" borderId="7" xfId="0" applyNumberFormat="1" applyFont="1" applyBorder="1" applyAlignment="1" applyProtection="1">
      <alignment horizontal="right" vertical="center" indent="1"/>
      <protection locked="0"/>
    </xf>
    <xf numFmtId="0" fontId="56" fillId="0" borderId="1" xfId="0" applyFont="1" applyBorder="1" applyAlignment="1" applyProtection="1">
      <alignment horizontal="center" vertical="center"/>
      <protection locked="0"/>
    </xf>
    <xf numFmtId="0" fontId="56" fillId="0" borderId="7" xfId="0" applyFont="1" applyBorder="1" applyAlignment="1" applyProtection="1">
      <alignment horizontal="center" vertical="center"/>
      <protection locked="0"/>
    </xf>
    <xf numFmtId="0" fontId="56" fillId="0" borderId="5" xfId="0" applyFont="1" applyBorder="1" applyProtection="1">
      <alignment vertical="center"/>
      <protection locked="0"/>
    </xf>
    <xf numFmtId="203" fontId="56" fillId="0" borderId="1" xfId="0" applyNumberFormat="1" applyFont="1" applyBorder="1" applyAlignment="1" applyProtection="1">
      <alignment horizontal="right" vertical="center" indent="1"/>
      <protection locked="0"/>
    </xf>
    <xf numFmtId="202" fontId="56" fillId="0" borderId="1" xfId="0" applyNumberFormat="1" applyFont="1" applyBorder="1" applyAlignment="1" applyProtection="1">
      <alignment horizontal="right" vertical="center" indent="1"/>
      <protection locked="0"/>
    </xf>
    <xf numFmtId="0" fontId="56" fillId="0" borderId="2" xfId="0" applyFont="1" applyBorder="1" applyAlignment="1" applyProtection="1">
      <alignment horizontal="center" vertical="center"/>
      <protection locked="0"/>
    </xf>
    <xf numFmtId="0" fontId="56" fillId="0" borderId="1" xfId="0" applyFont="1" applyBorder="1" applyProtection="1">
      <alignment vertical="center"/>
      <protection locked="0"/>
    </xf>
    <xf numFmtId="202" fontId="56" fillId="0" borderId="3" xfId="0" applyNumberFormat="1" applyFont="1" applyBorder="1" applyAlignment="1" applyProtection="1">
      <alignment horizontal="right" vertical="center" indent="1"/>
      <protection locked="0"/>
    </xf>
    <xf numFmtId="203" fontId="56" fillId="0" borderId="3" xfId="0" applyNumberFormat="1" applyFont="1" applyBorder="1" applyAlignment="1" applyProtection="1">
      <alignment horizontal="right" vertical="center" indent="1"/>
      <protection locked="0"/>
    </xf>
    <xf numFmtId="0" fontId="15" fillId="0" borderId="3"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49" fontId="15" fillId="0" borderId="1" xfId="1" applyNumberFormat="1" applyFont="1" applyBorder="1" applyAlignment="1">
      <alignment vertical="center" shrinkToFit="1"/>
    </xf>
    <xf numFmtId="49" fontId="15" fillId="0" borderId="77" xfId="1" applyNumberFormat="1" applyFont="1" applyBorder="1" applyAlignment="1">
      <alignment vertical="center" shrinkToFit="1"/>
    </xf>
    <xf numFmtId="0" fontId="15" fillId="0" borderId="5" xfId="3" applyBorder="1" applyAlignment="1">
      <alignment vertical="center" shrinkToFit="1"/>
    </xf>
    <xf numFmtId="0" fontId="15" fillId="0" borderId="8" xfId="3" applyBorder="1" applyAlignment="1">
      <alignment vertical="center" shrinkToFit="1"/>
    </xf>
    <xf numFmtId="49" fontId="13" fillId="0" borderId="1" xfId="1" applyNumberFormat="1" applyBorder="1" applyAlignment="1">
      <alignment vertical="center" shrinkToFit="1"/>
    </xf>
    <xf numFmtId="49" fontId="13" fillId="0" borderId="77" xfId="1" applyNumberFormat="1" applyBorder="1" applyAlignment="1">
      <alignment vertical="center" shrinkToFit="1"/>
    </xf>
    <xf numFmtId="0" fontId="15" fillId="0" borderId="1" xfId="3" applyBorder="1" applyAlignment="1">
      <alignment vertical="center" shrinkToFit="1"/>
    </xf>
    <xf numFmtId="0" fontId="0" fillId="0" borderId="3" xfId="0" applyBorder="1" applyAlignment="1">
      <alignment vertical="center" shrinkToFit="1"/>
    </xf>
    <xf numFmtId="0" fontId="56" fillId="0" borderId="0" xfId="0" applyFont="1">
      <alignment vertical="center"/>
    </xf>
    <xf numFmtId="179" fontId="66" fillId="0" borderId="0" xfId="0" applyNumberFormat="1" applyFont="1" applyAlignment="1">
      <alignment vertical="center" wrapText="1"/>
    </xf>
    <xf numFmtId="178" fontId="58" fillId="0" borderId="0" xfId="0" applyNumberFormat="1" applyFont="1" applyAlignment="1">
      <alignment horizontal="left" vertical="center" indent="1"/>
    </xf>
    <xf numFmtId="0" fontId="15" fillId="0" borderId="1" xfId="3" applyBorder="1" applyAlignment="1">
      <alignment horizontal="center" vertical="center" shrinkToFit="1"/>
    </xf>
    <xf numFmtId="0" fontId="15" fillId="0" borderId="77" xfId="3" applyBorder="1" applyAlignment="1">
      <alignment horizontal="center" vertical="center" shrinkToFit="1"/>
    </xf>
    <xf numFmtId="0" fontId="0" fillId="0" borderId="77" xfId="1" applyFont="1" applyBorder="1" applyAlignment="1">
      <alignment horizontal="center" vertical="center" shrinkToFit="1"/>
    </xf>
    <xf numFmtId="0" fontId="0" fillId="0" borderId="1" xfId="1" applyFont="1" applyBorder="1" applyAlignment="1">
      <alignment horizontal="center" vertical="center" shrinkToFit="1"/>
    </xf>
    <xf numFmtId="0" fontId="15" fillId="0" borderId="0" xfId="3" applyAlignment="1">
      <alignment horizontal="center" vertical="center" shrinkToFit="1"/>
    </xf>
    <xf numFmtId="0" fontId="15" fillId="0" borderId="0" xfId="3" applyAlignment="1">
      <alignment vertical="center" shrinkToFit="1"/>
    </xf>
    <xf numFmtId="0" fontId="0" fillId="0" borderId="0" xfId="0" applyAlignment="1">
      <alignment horizontal="center" vertical="center" shrinkToFit="1"/>
    </xf>
    <xf numFmtId="0" fontId="0" fillId="0" borderId="3" xfId="0" applyBorder="1" applyAlignment="1">
      <alignment horizontal="center" vertical="center" shrinkToFit="1"/>
    </xf>
    <xf numFmtId="0" fontId="0" fillId="0" borderId="86" xfId="0" applyBorder="1" applyAlignment="1">
      <alignment horizontal="center" vertical="center" shrinkToFit="1"/>
    </xf>
    <xf numFmtId="0" fontId="15" fillId="0" borderId="1" xfId="3" applyBorder="1" applyAlignment="1" applyProtection="1">
      <alignment horizontal="center" vertical="center" shrinkToFit="1"/>
      <protection locked="0"/>
    </xf>
    <xf numFmtId="188" fontId="7" fillId="0" borderId="12" xfId="0" applyNumberFormat="1" applyFont="1" applyBorder="1">
      <alignment vertical="center"/>
    </xf>
    <xf numFmtId="0" fontId="10" fillId="0" borderId="5" xfId="0" applyFont="1" applyBorder="1" applyAlignment="1">
      <alignment horizontal="center" vertical="center"/>
    </xf>
    <xf numFmtId="182" fontId="67" fillId="0" borderId="1" xfId="17" applyNumberFormat="1" applyFont="1" applyBorder="1" applyAlignment="1">
      <alignment horizontal="center" vertical="center"/>
    </xf>
    <xf numFmtId="207" fontId="3" fillId="0" borderId="1" xfId="16" applyNumberFormat="1" applyFont="1" applyBorder="1" applyAlignment="1">
      <alignment horizontal="center" vertical="center"/>
    </xf>
    <xf numFmtId="182" fontId="15" fillId="0" borderId="0" xfId="3" applyNumberFormat="1">
      <alignment vertical="center"/>
    </xf>
    <xf numFmtId="2" fontId="29" fillId="0" borderId="0" xfId="3" applyNumberFormat="1" applyFont="1" applyAlignment="1">
      <alignment horizontal="center" vertical="center"/>
    </xf>
    <xf numFmtId="2" fontId="42" fillId="0" borderId="1" xfId="3" applyNumberFormat="1" applyFont="1" applyBorder="1" applyAlignment="1">
      <alignment horizontal="center" vertical="center"/>
    </xf>
    <xf numFmtId="182" fontId="29" fillId="0" borderId="0" xfId="3" applyNumberFormat="1" applyFont="1" applyAlignment="1">
      <alignment horizontal="center" vertical="center"/>
    </xf>
    <xf numFmtId="182" fontId="29" fillId="4" borderId="1" xfId="3" applyNumberFormat="1" applyFont="1" applyFill="1" applyBorder="1" applyAlignment="1">
      <alignment horizontal="center" vertical="center"/>
    </xf>
    <xf numFmtId="0" fontId="0" fillId="0" borderId="1" xfId="7" applyFont="1" applyBorder="1">
      <alignment vertical="center"/>
    </xf>
    <xf numFmtId="0" fontId="32" fillId="0" borderId="0" xfId="9">
      <alignment vertical="center"/>
    </xf>
    <xf numFmtId="0" fontId="27" fillId="0" borderId="2" xfId="0" applyFont="1" applyBorder="1" applyAlignment="1">
      <alignment horizontal="center" vertical="center"/>
    </xf>
    <xf numFmtId="0" fontId="0" fillId="0" borderId="2" xfId="0" applyBorder="1" applyAlignment="1">
      <alignment horizontal="center" vertical="center"/>
    </xf>
    <xf numFmtId="0" fontId="11" fillId="0" borderId="1" xfId="0" applyFont="1" applyBorder="1" applyAlignment="1">
      <alignment horizontal="center" vertical="center"/>
    </xf>
    <xf numFmtId="0" fontId="56" fillId="0" borderId="1" xfId="3" applyFont="1" applyBorder="1" applyAlignment="1" applyProtection="1">
      <alignment horizontal="center" vertical="center"/>
      <protection locked="0"/>
    </xf>
    <xf numFmtId="0" fontId="56" fillId="0" borderId="5" xfId="3" applyFont="1" applyBorder="1" applyProtection="1">
      <alignment vertical="center"/>
      <protection locked="0"/>
    </xf>
    <xf numFmtId="203" fontId="56" fillId="0" borderId="1" xfId="3" applyNumberFormat="1" applyFont="1" applyBorder="1" applyProtection="1">
      <alignment vertical="center"/>
      <protection locked="0"/>
    </xf>
    <xf numFmtId="202" fontId="56" fillId="0" borderId="1" xfId="3" applyNumberFormat="1" applyFont="1" applyBorder="1" applyProtection="1">
      <alignment vertical="center"/>
      <protection locked="0"/>
    </xf>
    <xf numFmtId="0" fontId="27" fillId="0" borderId="1" xfId="0" applyFont="1" applyBorder="1" applyAlignment="1">
      <alignment horizontal="center" vertical="center"/>
    </xf>
    <xf numFmtId="202" fontId="27" fillId="0" borderId="3" xfId="0" applyNumberFormat="1" applyFont="1" applyBorder="1" applyAlignment="1">
      <alignment horizontal="right" vertical="center" indent="1"/>
    </xf>
    <xf numFmtId="0" fontId="15" fillId="0" borderId="1" xfId="3" applyBorder="1" applyAlignment="1" applyProtection="1">
      <alignment horizontal="center" vertical="center"/>
      <protection locked="0"/>
    </xf>
    <xf numFmtId="0" fontId="56" fillId="0" borderId="1" xfId="3" applyFont="1" applyBorder="1" applyProtection="1">
      <alignment vertical="center"/>
      <protection locked="0"/>
    </xf>
    <xf numFmtId="203" fontId="56" fillId="0" borderId="2" xfId="3" applyNumberFormat="1" applyFont="1" applyBorder="1" applyProtection="1">
      <alignment vertical="center"/>
      <protection locked="0"/>
    </xf>
    <xf numFmtId="0" fontId="15" fillId="0" borderId="1" xfId="1" applyFont="1" applyBorder="1" applyAlignment="1" applyProtection="1">
      <alignment horizontal="left" vertical="center" shrinkToFit="1"/>
      <protection locked="0"/>
    </xf>
    <xf numFmtId="49" fontId="15" fillId="0" borderId="3" xfId="1" applyNumberFormat="1" applyFont="1" applyBorder="1" applyAlignment="1" applyProtection="1">
      <alignment vertical="center" shrinkToFit="1"/>
      <protection locked="0"/>
    </xf>
    <xf numFmtId="194" fontId="17" fillId="5" borderId="3" xfId="2" applyNumberFormat="1" applyFont="1" applyFill="1" applyBorder="1" applyAlignment="1" applyProtection="1">
      <alignment vertical="center" wrapText="1"/>
      <protection locked="0"/>
    </xf>
    <xf numFmtId="9" fontId="17" fillId="5" borderId="3" xfId="6" applyFont="1" applyFill="1" applyBorder="1" applyAlignment="1" applyProtection="1">
      <alignment vertical="center" wrapText="1"/>
      <protection locked="0"/>
    </xf>
    <xf numFmtId="38" fontId="15" fillId="4" borderId="1" xfId="2" applyFill="1" applyBorder="1" applyProtection="1">
      <alignment vertical="center"/>
      <protection locked="0"/>
    </xf>
    <xf numFmtId="38" fontId="15" fillId="4" borderId="3" xfId="2" applyFill="1" applyBorder="1" applyProtection="1">
      <alignment vertical="center"/>
      <protection locked="0"/>
    </xf>
    <xf numFmtId="193" fontId="15" fillId="0" borderId="1" xfId="3" applyNumberFormat="1" applyBorder="1" applyProtection="1">
      <alignment vertical="center"/>
      <protection locked="0"/>
    </xf>
    <xf numFmtId="49" fontId="15" fillId="0" borderId="1" xfId="1" applyNumberFormat="1" applyFont="1" applyBorder="1" applyAlignment="1" applyProtection="1">
      <alignment vertical="center" shrinkToFit="1"/>
      <protection locked="0"/>
    </xf>
    <xf numFmtId="194" fontId="17" fillId="5" borderId="1" xfId="2" applyNumberFormat="1" applyFont="1" applyFill="1" applyBorder="1" applyAlignment="1" applyProtection="1">
      <alignment vertical="center" wrapText="1"/>
      <protection locked="0"/>
    </xf>
    <xf numFmtId="9" fontId="17" fillId="5" borderId="1" xfId="6" applyFont="1" applyFill="1" applyBorder="1" applyAlignment="1" applyProtection="1">
      <alignment vertical="center" wrapText="1"/>
      <protection locked="0"/>
    </xf>
    <xf numFmtId="0" fontId="15" fillId="0" borderId="1" xfId="1" applyFont="1" applyBorder="1" applyAlignment="1" applyProtection="1">
      <alignment horizontal="center" vertical="center" shrinkToFit="1"/>
      <protection locked="0"/>
    </xf>
    <xf numFmtId="193" fontId="15" fillId="0" borderId="4" xfId="3" applyNumberFormat="1" applyBorder="1" applyProtection="1">
      <alignment vertical="center"/>
      <protection locked="0"/>
    </xf>
    <xf numFmtId="0" fontId="15" fillId="0" borderId="3" xfId="3" applyBorder="1" applyAlignment="1" applyProtection="1">
      <alignment horizontal="center" vertical="center" shrinkToFit="1"/>
      <protection locked="0"/>
    </xf>
    <xf numFmtId="193" fontId="15" fillId="0" borderId="3" xfId="3" applyNumberFormat="1" applyBorder="1" applyProtection="1">
      <alignment vertical="center"/>
      <protection locked="0"/>
    </xf>
    <xf numFmtId="0" fontId="15" fillId="0" borderId="4" xfId="3" applyBorder="1" applyAlignment="1" applyProtection="1">
      <alignment horizontal="center" vertical="center" shrinkToFit="1"/>
      <protection locked="0"/>
    </xf>
    <xf numFmtId="0" fontId="15" fillId="0" borderId="4" xfId="1" applyFont="1" applyBorder="1" applyAlignment="1" applyProtection="1">
      <alignment horizontal="left" vertical="center" shrinkToFit="1"/>
      <protection locked="0"/>
    </xf>
    <xf numFmtId="49" fontId="15" fillId="0" borderId="4" xfId="1" applyNumberFormat="1" applyFont="1" applyBorder="1" applyAlignment="1" applyProtection="1">
      <alignment vertical="center" shrinkToFit="1"/>
      <protection locked="0"/>
    </xf>
    <xf numFmtId="194" fontId="17" fillId="5" borderId="4" xfId="2" applyNumberFormat="1" applyFont="1" applyFill="1" applyBorder="1" applyAlignment="1" applyProtection="1">
      <alignment vertical="center" wrapText="1"/>
      <protection locked="0"/>
    </xf>
    <xf numFmtId="9" fontId="17" fillId="5" borderId="4" xfId="6" applyFont="1" applyFill="1" applyBorder="1" applyAlignment="1" applyProtection="1">
      <alignment vertical="center" wrapText="1"/>
      <protection locked="0"/>
    </xf>
    <xf numFmtId="38" fontId="15" fillId="4" borderId="4" xfId="2" applyFill="1" applyBorder="1" applyProtection="1">
      <alignment vertical="center"/>
      <protection locked="0"/>
    </xf>
    <xf numFmtId="0" fontId="0" fillId="0" borderId="1" xfId="0" applyBorder="1" applyAlignment="1" applyProtection="1">
      <alignment horizontal="center" vertical="center" shrinkToFit="1"/>
      <protection locked="0"/>
    </xf>
    <xf numFmtId="0" fontId="0" fillId="0" borderId="73" xfId="3" applyFont="1" applyBorder="1" applyAlignment="1" applyProtection="1">
      <alignment vertical="center" shrinkToFit="1"/>
      <protection locked="0"/>
    </xf>
    <xf numFmtId="0" fontId="15" fillId="0" borderId="73" xfId="3" applyBorder="1" applyAlignment="1" applyProtection="1">
      <alignment vertical="center" shrinkToFit="1"/>
      <protection locked="0"/>
    </xf>
    <xf numFmtId="38" fontId="15" fillId="4" borderId="1" xfId="2" applyFill="1" applyBorder="1" applyAlignment="1" applyProtection="1">
      <alignment horizontal="right" vertical="center"/>
      <protection locked="0"/>
    </xf>
    <xf numFmtId="195" fontId="15" fillId="0" borderId="1" xfId="3" applyNumberFormat="1" applyBorder="1" applyProtection="1">
      <alignment vertical="center"/>
      <protection locked="0"/>
    </xf>
    <xf numFmtId="0" fontId="0" fillId="0" borderId="3" xfId="0" applyBorder="1" applyAlignment="1" applyProtection="1">
      <alignment horizontal="center" vertical="center" shrinkToFit="1"/>
      <protection locked="0"/>
    </xf>
    <xf numFmtId="0" fontId="0" fillId="0" borderId="73" xfId="0" applyBorder="1" applyAlignment="1" applyProtection="1">
      <alignment vertical="center" shrinkToFit="1"/>
      <protection locked="0"/>
    </xf>
    <xf numFmtId="0" fontId="15" fillId="0" borderId="5" xfId="3" applyBorder="1" applyAlignment="1" applyProtection="1">
      <alignment vertical="center" shrinkToFit="1"/>
      <protection locked="0"/>
    </xf>
    <xf numFmtId="38" fontId="15" fillId="4" borderId="5" xfId="2" applyFill="1" applyBorder="1" applyAlignment="1" applyProtection="1">
      <alignment horizontal="right" vertical="center"/>
      <protection locked="0"/>
    </xf>
    <xf numFmtId="38" fontId="15" fillId="4" borderId="73" xfId="2" applyFill="1" applyBorder="1" applyAlignment="1" applyProtection="1">
      <alignment horizontal="right" vertical="center"/>
      <protection locked="0"/>
    </xf>
    <xf numFmtId="195" fontId="15" fillId="0" borderId="3" xfId="3" applyNumberFormat="1" applyBorder="1" applyProtection="1">
      <alignment vertical="center"/>
      <protection locked="0"/>
    </xf>
    <xf numFmtId="0" fontId="13" fillId="0" borderId="1" xfId="1" applyBorder="1" applyAlignment="1" applyProtection="1">
      <alignment horizontal="left" vertical="center" shrinkToFit="1"/>
      <protection locked="0"/>
    </xf>
    <xf numFmtId="49" fontId="13" fillId="0" borderId="1" xfId="1" applyNumberFormat="1" applyBorder="1" applyAlignment="1" applyProtection="1">
      <alignment vertical="center" shrinkToFit="1"/>
      <protection locked="0"/>
    </xf>
    <xf numFmtId="38" fontId="15" fillId="4" borderId="3" xfId="2" applyFill="1" applyBorder="1" applyAlignment="1" applyProtection="1">
      <alignment horizontal="right" vertical="center"/>
      <protection locked="0"/>
    </xf>
    <xf numFmtId="0" fontId="15" fillId="0" borderId="7" xfId="3" applyBorder="1" applyProtection="1">
      <alignment vertical="center"/>
      <protection locked="0"/>
    </xf>
    <xf numFmtId="0" fontId="15" fillId="0" borderId="3" xfId="3" applyBorder="1" applyAlignment="1" applyProtection="1">
      <alignment vertical="center" shrinkToFit="1"/>
      <protection locked="0"/>
    </xf>
    <xf numFmtId="0" fontId="15" fillId="0" borderId="1" xfId="3" applyBorder="1" applyAlignment="1" applyProtection="1">
      <alignment vertical="center" shrinkToFit="1"/>
      <protection locked="0"/>
    </xf>
    <xf numFmtId="0" fontId="0" fillId="0" borderId="3" xfId="0" applyBorder="1" applyAlignment="1" applyProtection="1">
      <alignment vertical="center" shrinkToFit="1"/>
      <protection locked="0"/>
    </xf>
    <xf numFmtId="0" fontId="15" fillId="0" borderId="77" xfId="3" applyBorder="1" applyAlignment="1" applyProtection="1">
      <alignment horizontal="center" vertical="center" shrinkToFit="1"/>
      <protection locked="0"/>
    </xf>
    <xf numFmtId="38" fontId="15" fillId="0" borderId="1" xfId="2" applyFill="1" applyBorder="1" applyAlignment="1" applyProtection="1">
      <alignment horizontal="right" vertical="center"/>
      <protection locked="0"/>
    </xf>
    <xf numFmtId="0" fontId="15" fillId="0" borderId="77" xfId="3" applyBorder="1" applyAlignment="1" applyProtection="1">
      <alignment vertical="center" shrinkToFit="1"/>
      <protection locked="0"/>
    </xf>
    <xf numFmtId="195" fontId="15" fillId="0" borderId="4" xfId="3" applyNumberFormat="1" applyBorder="1" applyProtection="1">
      <alignment vertical="center"/>
      <protection locked="0"/>
    </xf>
    <xf numFmtId="0" fontId="15" fillId="0" borderId="5" xfId="1" applyFont="1" applyBorder="1" applyAlignment="1" applyProtection="1">
      <alignment horizontal="center" vertical="center" shrinkToFit="1"/>
      <protection locked="0"/>
    </xf>
    <xf numFmtId="193" fontId="15" fillId="0" borderId="4" xfId="3" applyNumberFormat="1" applyBorder="1">
      <alignment vertical="center"/>
    </xf>
    <xf numFmtId="193" fontId="15" fillId="0" borderId="3" xfId="3" applyNumberFormat="1" applyBorder="1">
      <alignment vertical="center"/>
    </xf>
    <xf numFmtId="203" fontId="27" fillId="0" borderId="1" xfId="3" applyNumberFormat="1" applyFont="1" applyBorder="1" applyProtection="1">
      <alignment vertical="center"/>
      <protection locked="0"/>
    </xf>
    <xf numFmtId="0" fontId="0" fillId="0" borderId="1" xfId="3" applyFont="1" applyBorder="1" applyAlignment="1">
      <alignment horizontal="center" vertical="center" shrinkToFit="1"/>
    </xf>
    <xf numFmtId="0" fontId="57" fillId="0" borderId="0" xfId="0" applyFont="1">
      <alignment vertical="center"/>
    </xf>
    <xf numFmtId="0" fontId="11" fillId="0" borderId="0" xfId="0" applyFont="1">
      <alignment vertical="center"/>
    </xf>
    <xf numFmtId="0" fontId="11" fillId="0" borderId="1" xfId="0" applyFont="1" applyBorder="1">
      <alignment vertical="center"/>
    </xf>
    <xf numFmtId="0" fontId="59" fillId="0" borderId="0" xfId="0" applyFont="1">
      <alignment vertical="center"/>
    </xf>
    <xf numFmtId="0" fontId="60" fillId="0" borderId="5" xfId="0" applyFont="1" applyBorder="1" applyAlignment="1">
      <alignment vertical="center" readingOrder="1"/>
    </xf>
    <xf numFmtId="0" fontId="61" fillId="0" borderId="6" xfId="0" applyFont="1" applyBorder="1" applyAlignment="1">
      <alignment vertical="center" wrapText="1" readingOrder="1"/>
    </xf>
    <xf numFmtId="0" fontId="56" fillId="0" borderId="6" xfId="0" applyFont="1" applyBorder="1">
      <alignment vertical="center"/>
    </xf>
    <xf numFmtId="0" fontId="61" fillId="0" borderId="2" xfId="0" applyFont="1" applyBorder="1" applyAlignment="1">
      <alignment vertical="center" wrapText="1" readingOrder="1"/>
    </xf>
    <xf numFmtId="0" fontId="62" fillId="0" borderId="1" xfId="0" applyFont="1" applyBorder="1" applyAlignment="1">
      <alignment horizontal="center" vertical="center" wrapText="1" readingOrder="1"/>
    </xf>
    <xf numFmtId="38" fontId="63" fillId="0" borderId="1" xfId="4" applyNumberFormat="1" applyFont="1" applyBorder="1" applyAlignment="1">
      <alignment horizontal="center" vertical="center" wrapText="1"/>
    </xf>
    <xf numFmtId="0" fontId="62" fillId="0" borderId="3" xfId="0" applyFont="1" applyBorder="1" applyAlignment="1">
      <alignment horizontal="center" vertical="center" wrapText="1" readingOrder="1"/>
    </xf>
    <xf numFmtId="0" fontId="62" fillId="0" borderId="1" xfId="0" applyFont="1" applyBorder="1" applyAlignment="1">
      <alignment vertical="center" wrapText="1" readingOrder="1"/>
    </xf>
    <xf numFmtId="38" fontId="63" fillId="0" borderId="1" xfId="2" applyFont="1" applyBorder="1" applyAlignment="1" applyProtection="1">
      <alignment horizontal="right" vertical="center" wrapText="1"/>
    </xf>
    <xf numFmtId="38" fontId="62" fillId="0" borderId="1" xfId="2" applyFont="1" applyBorder="1" applyAlignment="1" applyProtection="1">
      <alignment vertical="center" wrapText="1" readingOrder="1"/>
    </xf>
    <xf numFmtId="38" fontId="11" fillId="0" borderId="1" xfId="2" applyFont="1" applyBorder="1" applyAlignment="1" applyProtection="1">
      <alignment horizontal="right" vertical="center"/>
    </xf>
    <xf numFmtId="38" fontId="62" fillId="0" borderId="1" xfId="2" applyFont="1" applyBorder="1" applyAlignment="1" applyProtection="1">
      <alignment horizontal="right" vertical="center" wrapText="1" readingOrder="1"/>
    </xf>
    <xf numFmtId="0" fontId="11" fillId="0" borderId="1" xfId="0" applyFont="1" applyBorder="1" applyAlignment="1">
      <alignment vertical="center" wrapText="1"/>
    </xf>
    <xf numFmtId="38" fontId="60" fillId="0" borderId="1" xfId="2" applyFont="1" applyBorder="1" applyAlignment="1" applyProtection="1">
      <alignment vertical="center" wrapText="1" readingOrder="1"/>
    </xf>
    <xf numFmtId="0" fontId="11" fillId="0" borderId="3" xfId="0" applyFont="1" applyBorder="1">
      <alignment vertical="center"/>
    </xf>
    <xf numFmtId="0" fontId="46" fillId="0" borderId="0" xfId="0" applyFont="1" applyAlignment="1">
      <alignment horizontal="center" vertical="center" wrapText="1"/>
    </xf>
    <xf numFmtId="0" fontId="27" fillId="0" borderId="0" xfId="0" applyFont="1">
      <alignment vertical="center"/>
    </xf>
    <xf numFmtId="0" fontId="56" fillId="0" borderId="1" xfId="0" applyFont="1" applyBorder="1" applyAlignment="1">
      <alignment vertical="center" wrapText="1"/>
    </xf>
    <xf numFmtId="178" fontId="58" fillId="0" borderId="3" xfId="0" applyNumberFormat="1" applyFont="1" applyBorder="1" applyAlignment="1">
      <alignment horizontal="right" vertical="center" indent="1"/>
    </xf>
    <xf numFmtId="178" fontId="58" fillId="0" borderId="0" xfId="0" applyNumberFormat="1" applyFont="1" applyAlignment="1">
      <alignment horizontal="right" vertical="center" indent="1"/>
    </xf>
    <xf numFmtId="0" fontId="13" fillId="0" borderId="94" xfId="15" applyBorder="1" applyAlignment="1">
      <alignment horizontal="center" vertical="center"/>
    </xf>
    <xf numFmtId="180" fontId="9" fillId="0" borderId="5" xfId="0" applyNumberFormat="1" applyFont="1" applyBorder="1" applyAlignment="1" applyProtection="1">
      <alignment horizontal="center" vertical="center"/>
      <protection locked="0"/>
    </xf>
    <xf numFmtId="0" fontId="5" fillId="0" borderId="2" xfId="0" applyFont="1" applyBorder="1" applyProtection="1">
      <alignment vertical="center"/>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56" fillId="0" borderId="1" xfId="0" applyFont="1" applyBorder="1" applyAlignment="1" applyProtection="1">
      <alignment horizontal="left" vertical="center"/>
      <protection locked="0"/>
    </xf>
    <xf numFmtId="0" fontId="27" fillId="0" borderId="5" xfId="0" applyFont="1" applyBorder="1" applyAlignment="1">
      <alignment horizontal="center" vertical="center"/>
    </xf>
    <xf numFmtId="0" fontId="27" fillId="0" borderId="2" xfId="0" applyFont="1" applyBorder="1" applyAlignment="1">
      <alignment horizontal="center" vertical="center"/>
    </xf>
    <xf numFmtId="0" fontId="0" fillId="0" borderId="0" xfId="0" applyAlignment="1">
      <alignment horizontal="left" vertical="center" wrapText="1"/>
    </xf>
    <xf numFmtId="0" fontId="8" fillId="0" borderId="4" xfId="0" applyFont="1" applyBorder="1" applyAlignment="1">
      <alignment horizontal="center" vertical="center" wrapText="1"/>
    </xf>
    <xf numFmtId="0" fontId="68" fillId="0" borderId="3" xfId="0" applyFont="1" applyBorder="1">
      <alignment vertical="center"/>
    </xf>
    <xf numFmtId="0" fontId="15" fillId="0" borderId="4" xfId="3"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4" xfId="0" applyBorder="1" applyAlignment="1">
      <alignment horizontal="center" vertical="center" textRotation="255"/>
    </xf>
    <xf numFmtId="0" fontId="0" fillId="0" borderId="10" xfId="0" applyBorder="1" applyAlignment="1">
      <alignment horizontal="center" vertical="center" textRotation="255"/>
    </xf>
    <xf numFmtId="0" fontId="0" fillId="0" borderId="86" xfId="0" applyBorder="1" applyAlignment="1">
      <alignment horizontal="center" vertical="center" textRotation="255"/>
    </xf>
    <xf numFmtId="0" fontId="0" fillId="0" borderId="3" xfId="0" applyBorder="1" applyAlignment="1">
      <alignment horizontal="center" vertical="center" textRotation="255"/>
    </xf>
    <xf numFmtId="0" fontId="15" fillId="0" borderId="4" xfId="3" applyBorder="1" applyAlignment="1">
      <alignment horizontal="center" vertical="center" shrinkToFit="1"/>
    </xf>
    <xf numFmtId="0" fontId="15" fillId="0" borderId="3" xfId="3" applyBorder="1" applyAlignment="1">
      <alignment horizontal="center" vertical="center" shrinkToFit="1"/>
    </xf>
    <xf numFmtId="0" fontId="0" fillId="0" borderId="19" xfId="3" applyFont="1" applyBorder="1" applyAlignment="1">
      <alignment horizontal="center" vertical="center"/>
    </xf>
    <xf numFmtId="0" fontId="0" fillId="0" borderId="20" xfId="3" applyFont="1" applyBorder="1" applyAlignment="1">
      <alignment horizontal="center" vertical="center"/>
    </xf>
    <xf numFmtId="0" fontId="0" fillId="0" borderId="78" xfId="3" applyFont="1" applyBorder="1" applyAlignment="1">
      <alignment horizontal="center" vertical="center"/>
    </xf>
    <xf numFmtId="0" fontId="0" fillId="0" borderId="73" xfId="3" applyFont="1" applyBorder="1" applyAlignment="1">
      <alignment horizontal="center" vertical="center"/>
    </xf>
    <xf numFmtId="0" fontId="0" fillId="0" borderId="72" xfId="3" applyFont="1" applyBorder="1" applyAlignment="1">
      <alignment horizontal="center" vertical="center"/>
    </xf>
    <xf numFmtId="0" fontId="0" fillId="0" borderId="71" xfId="3" applyFont="1" applyBorder="1" applyAlignment="1">
      <alignment horizontal="center" vertical="center"/>
    </xf>
    <xf numFmtId="0" fontId="15" fillId="0" borderId="5" xfId="3" applyBorder="1" applyProtection="1">
      <alignment vertical="center"/>
      <protection locked="0"/>
    </xf>
    <xf numFmtId="0" fontId="15" fillId="0" borderId="6" xfId="3" applyBorder="1" applyProtection="1">
      <alignment vertical="center"/>
      <protection locked="0"/>
    </xf>
    <xf numFmtId="0" fontId="15" fillId="0" borderId="2" xfId="3" applyBorder="1" applyProtection="1">
      <alignment vertical="center"/>
      <protection locked="0"/>
    </xf>
    <xf numFmtId="0" fontId="0" fillId="0" borderId="3" xfId="0" applyBorder="1" applyAlignment="1">
      <alignment horizontal="center" vertical="center" shrinkToFi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6" fillId="0" borderId="5" xfId="0" applyFont="1" applyBorder="1" applyAlignment="1" applyProtection="1">
      <alignment horizontal="left" vertical="center"/>
      <protection locked="0"/>
    </xf>
    <xf numFmtId="0" fontId="56" fillId="0" borderId="2" xfId="0" applyFont="1" applyBorder="1" applyAlignment="1" applyProtection="1">
      <alignment horizontal="left" vertical="center"/>
      <protection locked="0"/>
    </xf>
    <xf numFmtId="0" fontId="0" fillId="0" borderId="20" xfId="0" applyBorder="1" applyAlignment="1">
      <alignment horizontal="left" vertical="center" wrapText="1"/>
    </xf>
    <xf numFmtId="0" fontId="15" fillId="0" borderId="5" xfId="3" applyBorder="1" applyAlignment="1">
      <alignment horizontal="center" vertical="center"/>
    </xf>
    <xf numFmtId="0" fontId="0" fillId="0" borderId="2" xfId="0" applyBorder="1" applyAlignment="1">
      <alignment horizontal="center" vertical="center"/>
    </xf>
    <xf numFmtId="0" fontId="15" fillId="0" borderId="3" xfId="3" applyBorder="1" applyAlignment="1">
      <alignment horizontal="center" vertical="center"/>
    </xf>
    <xf numFmtId="0" fontId="0" fillId="0" borderId="5" xfId="3" applyFont="1" applyBorder="1" applyAlignment="1">
      <alignment horizontal="center" vertical="center"/>
    </xf>
    <xf numFmtId="0" fontId="15" fillId="0" borderId="2" xfId="3" applyBorder="1" applyAlignment="1">
      <alignment horizontal="center" vertical="center"/>
    </xf>
    <xf numFmtId="0" fontId="0" fillId="0" borderId="3" xfId="0" applyBorder="1" applyAlignment="1">
      <alignment vertical="center" shrinkToFit="1"/>
    </xf>
    <xf numFmtId="0" fontId="15" fillId="0" borderId="1" xfId="3" applyBorder="1">
      <alignment vertical="center"/>
    </xf>
    <xf numFmtId="0" fontId="15" fillId="0" borderId="8" xfId="3" applyBorder="1" applyProtection="1">
      <alignment vertical="center"/>
      <protection locked="0"/>
    </xf>
    <xf numFmtId="0" fontId="15" fillId="0" borderId="18" xfId="3" applyBorder="1" applyProtection="1">
      <alignment vertical="center"/>
      <protection locked="0"/>
    </xf>
    <xf numFmtId="0" fontId="15" fillId="0" borderId="9" xfId="3" applyBorder="1" applyProtection="1">
      <alignment vertical="center"/>
      <protection locked="0"/>
    </xf>
    <xf numFmtId="0" fontId="13" fillId="0" borderId="0" xfId="10" applyAlignment="1">
      <alignment horizontal="center" vertical="center" wrapText="1"/>
    </xf>
    <xf numFmtId="0" fontId="15" fillId="0" borderId="8" xfId="3" applyBorder="1">
      <alignment vertical="center"/>
    </xf>
    <xf numFmtId="0" fontId="15" fillId="0" borderId="18" xfId="3" applyBorder="1">
      <alignment vertical="center"/>
    </xf>
    <xf numFmtId="0" fontId="15" fillId="0" borderId="9" xfId="3" applyBorder="1">
      <alignment vertical="center"/>
    </xf>
    <xf numFmtId="0" fontId="15" fillId="0" borderId="19" xfId="3" applyBorder="1" applyAlignment="1">
      <alignment horizontal="center" vertical="center" shrinkToFit="1"/>
    </xf>
    <xf numFmtId="0" fontId="15" fillId="0" borderId="73" xfId="3" applyBorder="1" applyAlignment="1">
      <alignment horizontal="center" vertical="center" shrinkToFit="1"/>
    </xf>
    <xf numFmtId="0" fontId="0" fillId="0" borderId="1" xfId="3" applyFont="1" applyBorder="1" applyAlignment="1">
      <alignment horizontal="center" vertical="center"/>
    </xf>
    <xf numFmtId="0" fontId="15" fillId="0" borderId="5" xfId="3" applyBorder="1">
      <alignment vertical="center"/>
    </xf>
    <xf numFmtId="0" fontId="15" fillId="0" borderId="6" xfId="3" applyBorder="1">
      <alignment vertical="center"/>
    </xf>
    <xf numFmtId="0" fontId="15" fillId="0" borderId="2" xfId="3" applyBorder="1">
      <alignment vertical="center"/>
    </xf>
    <xf numFmtId="0" fontId="58"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lignment vertical="center"/>
    </xf>
    <xf numFmtId="0" fontId="11" fillId="0" borderId="7" xfId="0" applyFont="1" applyBorder="1" applyAlignment="1">
      <alignment horizontal="left"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181" fontId="11" fillId="0" borderId="92" xfId="0" applyNumberFormat="1" applyFont="1" applyBorder="1" applyAlignment="1">
      <alignment horizontal="right" vertical="center" indent="1"/>
    </xf>
    <xf numFmtId="0" fontId="11" fillId="0" borderId="92" xfId="0" applyFont="1" applyBorder="1" applyAlignment="1">
      <alignment horizontal="right" vertical="center" indent="1"/>
    </xf>
    <xf numFmtId="181" fontId="11" fillId="0" borderId="1" xfId="0" applyNumberFormat="1" applyFont="1" applyBorder="1" applyAlignment="1">
      <alignment horizontal="right" vertical="center" indent="1"/>
    </xf>
    <xf numFmtId="0" fontId="11" fillId="0" borderId="1" xfId="0" applyFont="1" applyBorder="1" applyAlignment="1">
      <alignment horizontal="right" vertical="center" indent="1"/>
    </xf>
    <xf numFmtId="0" fontId="64" fillId="0" borderId="5" xfId="0" applyFont="1" applyBorder="1" applyAlignment="1">
      <alignment vertical="center" shrinkToFit="1"/>
    </xf>
    <xf numFmtId="0" fontId="27" fillId="0" borderId="2" xfId="0" applyFont="1" applyBorder="1" applyAlignment="1">
      <alignment vertical="center" shrinkToFit="1"/>
    </xf>
    <xf numFmtId="0" fontId="65" fillId="0" borderId="5" xfId="0" applyFont="1" applyBorder="1">
      <alignment vertical="center"/>
    </xf>
    <xf numFmtId="0" fontId="27" fillId="0" borderId="2" xfId="0" applyFont="1" applyBorder="1">
      <alignment vertical="center"/>
    </xf>
    <xf numFmtId="0" fontId="64" fillId="0" borderId="5" xfId="0" applyFont="1" applyBorder="1">
      <alignment vertical="center"/>
    </xf>
    <xf numFmtId="0" fontId="64" fillId="0" borderId="5" xfId="0" applyFont="1" applyBorder="1" applyAlignment="1">
      <alignment horizontal="left" vertical="center" wrapText="1"/>
    </xf>
    <xf numFmtId="0" fontId="27" fillId="0" borderId="2" xfId="0" applyFont="1" applyBorder="1" applyAlignment="1">
      <alignment horizontal="left" vertical="center"/>
    </xf>
    <xf numFmtId="210" fontId="58" fillId="0" borderId="5" xfId="0" applyNumberFormat="1" applyFont="1" applyBorder="1" applyAlignment="1">
      <alignment horizontal="center" vertical="center"/>
    </xf>
    <xf numFmtId="210" fontId="58" fillId="0" borderId="6" xfId="0" applyNumberFormat="1" applyFont="1" applyBorder="1" applyAlignment="1">
      <alignment horizontal="center" vertical="center"/>
    </xf>
    <xf numFmtId="210" fontId="58" fillId="0" borderId="2" xfId="0" applyNumberFormat="1" applyFont="1" applyBorder="1" applyAlignment="1">
      <alignment horizontal="center" vertical="center"/>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0" fillId="0" borderId="0" xfId="0" applyAlignment="1">
      <alignment horizontal="center" vertical="center"/>
    </xf>
    <xf numFmtId="208" fontId="58" fillId="0" borderId="5" xfId="0" applyNumberFormat="1" applyFont="1" applyBorder="1" applyAlignment="1">
      <alignment horizontal="center" vertical="center"/>
    </xf>
    <xf numFmtId="208" fontId="58" fillId="0" borderId="6" xfId="0" applyNumberFormat="1" applyFont="1" applyBorder="1" applyAlignment="1">
      <alignment horizontal="center" vertical="center"/>
    </xf>
    <xf numFmtId="208" fontId="58" fillId="0" borderId="2" xfId="0" applyNumberFormat="1" applyFont="1" applyBorder="1" applyAlignment="1">
      <alignment horizontal="center" vertical="center"/>
    </xf>
    <xf numFmtId="211" fontId="58" fillId="0" borderId="5" xfId="0" applyNumberFormat="1" applyFont="1" applyBorder="1" applyAlignment="1">
      <alignment horizontal="center" vertical="center"/>
    </xf>
    <xf numFmtId="211" fontId="58" fillId="0" borderId="6" xfId="0" applyNumberFormat="1" applyFont="1" applyBorder="1" applyAlignment="1">
      <alignment horizontal="center" vertical="center"/>
    </xf>
    <xf numFmtId="211" fontId="58" fillId="0" borderId="2" xfId="0" applyNumberFormat="1" applyFont="1" applyBorder="1" applyAlignment="1">
      <alignment horizontal="center" vertical="center"/>
    </xf>
    <xf numFmtId="209" fontId="60" fillId="0" borderId="5" xfId="0" applyNumberFormat="1" applyFont="1" applyBorder="1" applyAlignment="1">
      <alignment horizontal="center" vertical="center"/>
    </xf>
    <xf numFmtId="209" fontId="60" fillId="0" borderId="6" xfId="0" applyNumberFormat="1" applyFont="1" applyBorder="1" applyAlignment="1">
      <alignment horizontal="center" vertical="center"/>
    </xf>
    <xf numFmtId="209" fontId="60" fillId="0" borderId="2" xfId="0" applyNumberFormat="1" applyFont="1" applyBorder="1" applyAlignment="1">
      <alignment horizontal="center" vertical="center"/>
    </xf>
    <xf numFmtId="0" fontId="15" fillId="0" borderId="5" xfId="3" applyBorder="1" applyAlignment="1">
      <alignment horizontal="left" vertical="center"/>
    </xf>
    <xf numFmtId="0" fontId="15" fillId="0" borderId="2" xfId="3" applyBorder="1" applyAlignment="1">
      <alignment horizontal="left" vertical="center"/>
    </xf>
    <xf numFmtId="0" fontId="15" fillId="0" borderId="1" xfId="3" applyBorder="1" applyAlignment="1">
      <alignment horizontal="center" vertical="center"/>
    </xf>
    <xf numFmtId="0" fontId="15" fillId="0" borderId="72" xfId="3" applyBorder="1" applyAlignment="1">
      <alignment horizontal="center" vertical="center"/>
    </xf>
    <xf numFmtId="0" fontId="4" fillId="0" borderId="5" xfId="3" applyFont="1" applyBorder="1" applyAlignment="1">
      <alignment horizontal="center" vertical="center" wrapText="1"/>
    </xf>
    <xf numFmtId="0" fontId="4" fillId="0" borderId="2" xfId="3" applyFont="1" applyBorder="1" applyAlignment="1">
      <alignment horizontal="center" vertical="center" wrapText="1"/>
    </xf>
    <xf numFmtId="0" fontId="52" fillId="0" borderId="98" xfId="15" applyFont="1" applyBorder="1" applyAlignment="1">
      <alignment horizontal="center" vertical="center"/>
    </xf>
    <xf numFmtId="0" fontId="52" fillId="0" borderId="3" xfId="15" applyFont="1" applyBorder="1" applyAlignment="1">
      <alignment horizontal="center" vertical="center"/>
    </xf>
    <xf numFmtId="0" fontId="52" fillId="0" borderId="97" xfId="15" applyFont="1" applyBorder="1" applyAlignment="1">
      <alignment horizontal="center" vertical="center" shrinkToFit="1"/>
    </xf>
    <xf numFmtId="0" fontId="52" fillId="0" borderId="96" xfId="15" applyFont="1" applyBorder="1" applyAlignment="1">
      <alignment horizontal="center" vertical="center" shrinkToFit="1"/>
    </xf>
    <xf numFmtId="0" fontId="52" fillId="0" borderId="101" xfId="15" applyFont="1" applyBorder="1" applyAlignment="1">
      <alignment horizontal="center" vertical="center" wrapText="1"/>
    </xf>
    <xf numFmtId="0" fontId="52" fillId="0" borderId="49" xfId="15" applyFont="1" applyBorder="1" applyAlignment="1">
      <alignment horizontal="center" vertical="center" wrapText="1"/>
    </xf>
    <xf numFmtId="0" fontId="52" fillId="0" borderId="99" xfId="15" applyFont="1" applyBorder="1" applyAlignment="1">
      <alignment horizontal="center" vertical="center"/>
    </xf>
    <xf numFmtId="0" fontId="52" fillId="0" borderId="71" xfId="15" applyFont="1" applyBorder="1" applyAlignment="1">
      <alignment horizontal="center" vertical="center"/>
    </xf>
    <xf numFmtId="0" fontId="52" fillId="0" borderId="100" xfId="15" applyFont="1" applyBorder="1" applyAlignment="1">
      <alignment horizontal="center" vertical="center"/>
    </xf>
    <xf numFmtId="0" fontId="52" fillId="0" borderId="73" xfId="15" applyFont="1" applyBorder="1" applyAlignment="1">
      <alignment horizontal="center" vertical="center"/>
    </xf>
    <xf numFmtId="0" fontId="52" fillId="0" borderId="21" xfId="15" applyFont="1" applyBorder="1" applyAlignment="1">
      <alignment horizontal="center" vertical="center"/>
    </xf>
    <xf numFmtId="9" fontId="13" fillId="2" borderId="61" xfId="10" applyNumberFormat="1" applyFill="1" applyBorder="1" applyAlignment="1">
      <alignment horizontal="center" vertical="center"/>
    </xf>
    <xf numFmtId="9" fontId="13" fillId="2" borderId="54" xfId="10" applyNumberFormat="1" applyFill="1" applyBorder="1" applyAlignment="1">
      <alignment horizontal="center" vertical="center"/>
    </xf>
    <xf numFmtId="0" fontId="38" fillId="2" borderId="11" xfId="12" applyFont="1" applyFill="1" applyBorder="1" applyAlignment="1" applyProtection="1">
      <alignment horizontal="left" vertical="center" indent="1"/>
    </xf>
    <xf numFmtId="0" fontId="35" fillId="2" borderId="0" xfId="12" applyFont="1" applyFill="1" applyBorder="1" applyAlignment="1" applyProtection="1">
      <alignment horizontal="left" vertical="center" indent="1"/>
    </xf>
    <xf numFmtId="0" fontId="35" fillId="2" borderId="85" xfId="12" applyFont="1" applyFill="1" applyBorder="1" applyAlignment="1" applyProtection="1">
      <alignment horizontal="left" vertical="center" indent="1"/>
    </xf>
    <xf numFmtId="185" fontId="13" fillId="2" borderId="13" xfId="10" applyNumberFormat="1" applyFill="1" applyBorder="1" applyAlignment="1">
      <alignment horizontal="center" vertical="center" wrapText="1"/>
    </xf>
    <xf numFmtId="185" fontId="13" fillId="2" borderId="14" xfId="10" applyNumberFormat="1" applyFill="1" applyBorder="1" applyAlignment="1">
      <alignment horizontal="center" vertical="center" wrapText="1"/>
    </xf>
    <xf numFmtId="185" fontId="13" fillId="2" borderId="15" xfId="10" applyNumberFormat="1" applyFill="1" applyBorder="1" applyAlignment="1">
      <alignment horizontal="center" vertical="center" wrapText="1"/>
    </xf>
    <xf numFmtId="0" fontId="13" fillId="2" borderId="66" xfId="10" applyFill="1" applyBorder="1" applyAlignment="1">
      <alignment horizontal="center" vertical="center" wrapText="1"/>
    </xf>
    <xf numFmtId="0" fontId="13" fillId="2" borderId="58" xfId="10" applyFill="1" applyBorder="1" applyAlignment="1">
      <alignment horizontal="center" vertical="center" wrapText="1"/>
    </xf>
    <xf numFmtId="0" fontId="13" fillId="2" borderId="49" xfId="10" applyFill="1" applyBorder="1" applyAlignment="1">
      <alignment horizontal="center" vertical="center" wrapText="1"/>
    </xf>
    <xf numFmtId="0" fontId="13" fillId="2" borderId="32" xfId="10" applyFill="1" applyBorder="1" applyAlignment="1">
      <alignment horizontal="center" vertical="center" wrapText="1"/>
    </xf>
    <xf numFmtId="0" fontId="13" fillId="2" borderId="48" xfId="10" applyFill="1" applyBorder="1" applyAlignment="1">
      <alignment horizontal="center" vertical="center" wrapText="1"/>
    </xf>
    <xf numFmtId="0" fontId="13" fillId="2" borderId="47" xfId="10" applyFill="1" applyBorder="1" applyAlignment="1">
      <alignment horizontal="center" vertical="center" wrapText="1"/>
    </xf>
    <xf numFmtId="0" fontId="13" fillId="2" borderId="42" xfId="10" applyFill="1" applyBorder="1" applyAlignment="1">
      <alignment horizontal="center" vertical="center" wrapText="1"/>
    </xf>
    <xf numFmtId="0" fontId="13" fillId="2" borderId="31" xfId="10" applyFill="1" applyBorder="1" applyAlignment="1">
      <alignment horizontal="center" vertical="center" wrapText="1"/>
    </xf>
    <xf numFmtId="0" fontId="13" fillId="2" borderId="51" xfId="10" applyFill="1" applyBorder="1" applyAlignment="1">
      <alignment horizontal="center" vertical="center" wrapText="1"/>
    </xf>
    <xf numFmtId="0" fontId="13" fillId="2" borderId="65" xfId="10" applyFill="1" applyBorder="1" applyAlignment="1">
      <alignment horizontal="center" vertical="center" wrapText="1"/>
    </xf>
    <xf numFmtId="0" fontId="13" fillId="2" borderId="57" xfId="10" applyFill="1" applyBorder="1" applyAlignment="1">
      <alignment horizontal="center" vertical="center" wrapText="1"/>
    </xf>
    <xf numFmtId="185" fontId="13" fillId="2" borderId="17" xfId="10" applyNumberFormat="1" applyFill="1" applyBorder="1" applyAlignment="1">
      <alignment horizontal="center" vertical="center" wrapText="1"/>
    </xf>
    <xf numFmtId="185" fontId="13" fillId="2" borderId="16" xfId="10" applyNumberFormat="1" applyFill="1" applyBorder="1" applyAlignment="1">
      <alignment horizontal="center" vertical="center" wrapText="1"/>
    </xf>
    <xf numFmtId="0" fontId="13" fillId="2" borderId="50" xfId="10" applyFill="1" applyBorder="1" applyAlignment="1">
      <alignment horizontal="center" vertical="center" wrapText="1"/>
    </xf>
    <xf numFmtId="0" fontId="13" fillId="2" borderId="0" xfId="10" applyFill="1" applyAlignment="1">
      <alignment vertical="top" wrapText="1"/>
    </xf>
    <xf numFmtId="0" fontId="13" fillId="2" borderId="30" xfId="10" applyFill="1" applyBorder="1" applyAlignment="1">
      <alignment horizontal="center" vertical="center"/>
    </xf>
    <xf numFmtId="9" fontId="13" fillId="2" borderId="60" xfId="10" applyNumberFormat="1" applyFill="1" applyBorder="1" applyAlignment="1">
      <alignment horizontal="center" vertical="center"/>
    </xf>
    <xf numFmtId="9" fontId="13" fillId="2" borderId="53" xfId="10" applyNumberFormat="1" applyFill="1" applyBorder="1" applyAlignment="1">
      <alignment horizontal="center" vertical="center"/>
    </xf>
    <xf numFmtId="0" fontId="13" fillId="2" borderId="0" xfId="10" applyFill="1" applyAlignment="1">
      <alignment vertical="center" wrapText="1"/>
    </xf>
    <xf numFmtId="0" fontId="13" fillId="2" borderId="21" xfId="10" applyFill="1" applyBorder="1" applyAlignment="1">
      <alignment vertical="center" wrapText="1"/>
    </xf>
    <xf numFmtId="0" fontId="13" fillId="2" borderId="64" xfId="10" applyFill="1" applyBorder="1" applyAlignment="1">
      <alignment horizontal="center" vertical="center" wrapText="1"/>
    </xf>
    <xf numFmtId="0" fontId="13" fillId="2" borderId="56" xfId="10" applyFill="1" applyBorder="1" applyAlignment="1">
      <alignment horizontal="center" vertical="center" wrapText="1"/>
    </xf>
    <xf numFmtId="0" fontId="13" fillId="2" borderId="59" xfId="10" applyFill="1" applyBorder="1" applyAlignment="1">
      <alignment horizontal="center" vertical="center" wrapText="1"/>
    </xf>
    <xf numFmtId="0" fontId="13" fillId="2" borderId="52" xfId="10" applyFill="1" applyBorder="1" applyAlignment="1">
      <alignment horizontal="center" vertical="center" wrapText="1"/>
    </xf>
    <xf numFmtId="9" fontId="13" fillId="2" borderId="44" xfId="10" applyNumberFormat="1" applyFill="1" applyBorder="1" applyAlignment="1">
      <alignment horizontal="center" vertical="center" wrapText="1"/>
    </xf>
    <xf numFmtId="9" fontId="13" fillId="2" borderId="39" xfId="10" applyNumberFormat="1" applyFill="1" applyBorder="1" applyAlignment="1">
      <alignment horizontal="center" vertical="center" wrapText="1"/>
    </xf>
    <xf numFmtId="9" fontId="13" fillId="2" borderId="27" xfId="10" applyNumberFormat="1" applyFill="1" applyBorder="1" applyAlignment="1">
      <alignment horizontal="center" vertical="center" wrapText="1"/>
    </xf>
    <xf numFmtId="9" fontId="13" fillId="2" borderId="43" xfId="10" applyNumberFormat="1" applyFill="1" applyBorder="1" applyAlignment="1">
      <alignment horizontal="center" vertical="center" wrapText="1"/>
    </xf>
    <xf numFmtId="9" fontId="13" fillId="2" borderId="38" xfId="10" applyNumberFormat="1" applyFill="1" applyBorder="1" applyAlignment="1">
      <alignment horizontal="center" vertical="center" wrapText="1"/>
    </xf>
    <xf numFmtId="9" fontId="13" fillId="2" borderId="28" xfId="10" applyNumberFormat="1" applyFill="1" applyBorder="1" applyAlignment="1">
      <alignment horizontal="center" vertical="center" wrapText="1"/>
    </xf>
    <xf numFmtId="9" fontId="13" fillId="2" borderId="59" xfId="10" applyNumberFormat="1" applyFill="1" applyBorder="1" applyAlignment="1">
      <alignment horizontal="center" vertical="center"/>
    </xf>
    <xf numFmtId="9" fontId="13" fillId="2" borderId="52" xfId="10" applyNumberFormat="1" applyFill="1" applyBorder="1" applyAlignment="1">
      <alignment horizontal="center" vertical="center"/>
    </xf>
    <xf numFmtId="9" fontId="13" fillId="2" borderId="63" xfId="10" applyNumberFormat="1" applyFill="1" applyBorder="1" applyAlignment="1">
      <alignment horizontal="center" vertical="center" wrapText="1"/>
    </xf>
    <xf numFmtId="9" fontId="13" fillId="2" borderId="62" xfId="10" applyNumberFormat="1" applyFill="1" applyBorder="1" applyAlignment="1">
      <alignment horizontal="center" vertical="center" wrapText="1"/>
    </xf>
    <xf numFmtId="0" fontId="13" fillId="2" borderId="46" xfId="10" applyFill="1" applyBorder="1" applyAlignment="1">
      <alignment horizontal="center" vertical="center" wrapText="1"/>
    </xf>
    <xf numFmtId="0" fontId="13" fillId="2" borderId="22" xfId="10" applyFill="1" applyBorder="1" applyAlignment="1">
      <alignment horizontal="center" vertical="center" wrapText="1"/>
    </xf>
    <xf numFmtId="0" fontId="36" fillId="2" borderId="11" xfId="10" applyFont="1" applyFill="1" applyBorder="1" applyAlignment="1">
      <alignment horizontal="left" vertical="center" wrapText="1" indent="1"/>
    </xf>
    <xf numFmtId="0" fontId="35" fillId="2" borderId="0" xfId="10" applyFont="1" applyFill="1" applyAlignment="1">
      <alignment horizontal="left" vertical="center" wrapText="1" indent="1"/>
    </xf>
    <xf numFmtId="0" fontId="35" fillId="2" borderId="85" xfId="10" applyFont="1" applyFill="1" applyBorder="1" applyAlignment="1">
      <alignment horizontal="left" vertical="center" wrapText="1" indent="1"/>
    </xf>
    <xf numFmtId="3" fontId="20" fillId="2" borderId="5" xfId="10" applyNumberFormat="1" applyFont="1" applyFill="1" applyBorder="1" applyAlignment="1">
      <alignment horizontal="right" vertical="center" wrapText="1"/>
    </xf>
    <xf numFmtId="3" fontId="20" fillId="2" borderId="6" xfId="10" applyNumberFormat="1" applyFont="1" applyFill="1" applyBorder="1" applyAlignment="1">
      <alignment horizontal="right" vertical="center" wrapText="1"/>
    </xf>
    <xf numFmtId="3" fontId="20" fillId="2" borderId="2" xfId="10" applyNumberFormat="1" applyFont="1" applyFill="1" applyBorder="1" applyAlignment="1">
      <alignment horizontal="right" vertical="center" wrapText="1"/>
    </xf>
    <xf numFmtId="0" fontId="20" fillId="2" borderId="5" xfId="10" applyFont="1" applyFill="1" applyBorder="1" applyAlignment="1">
      <alignment horizontal="right" vertical="center" wrapText="1"/>
    </xf>
    <xf numFmtId="0" fontId="20" fillId="2" borderId="6" xfId="10" applyFont="1" applyFill="1" applyBorder="1" applyAlignment="1">
      <alignment horizontal="right" vertical="center" wrapText="1"/>
    </xf>
    <xf numFmtId="0" fontId="20" fillId="2" borderId="2" xfId="10" applyFont="1" applyFill="1" applyBorder="1" applyAlignment="1">
      <alignment horizontal="right" vertical="center" wrapText="1"/>
    </xf>
    <xf numFmtId="0" fontId="20" fillId="2" borderId="73" xfId="10" applyFont="1" applyFill="1" applyBorder="1" applyAlignment="1">
      <alignment horizontal="right" vertical="center" wrapText="1"/>
    </xf>
    <xf numFmtId="0" fontId="20" fillId="2" borderId="72" xfId="10" applyFont="1" applyFill="1" applyBorder="1" applyAlignment="1">
      <alignment horizontal="right" vertical="center" wrapText="1"/>
    </xf>
    <xf numFmtId="0" fontId="20" fillId="2" borderId="71" xfId="10" applyFont="1" applyFill="1" applyBorder="1" applyAlignment="1">
      <alignment horizontal="right" vertical="center" wrapText="1"/>
    </xf>
    <xf numFmtId="0" fontId="20" fillId="2" borderId="76" xfId="10" applyFont="1" applyFill="1" applyBorder="1" applyAlignment="1">
      <alignment horizontal="center" vertical="center" wrapText="1"/>
    </xf>
    <xf numFmtId="0" fontId="20" fillId="2" borderId="75" xfId="10" applyFont="1" applyFill="1" applyBorder="1" applyAlignment="1">
      <alignment horizontal="center" vertical="center" wrapText="1"/>
    </xf>
    <xf numFmtId="0" fontId="20" fillId="2" borderId="74" xfId="10" applyFont="1" applyFill="1" applyBorder="1" applyAlignment="1">
      <alignment horizontal="center" vertical="center" wrapText="1"/>
    </xf>
    <xf numFmtId="0" fontId="13" fillId="2" borderId="84" xfId="10" applyFill="1" applyBorder="1">
      <alignment vertical="center"/>
    </xf>
    <xf numFmtId="0" fontId="13" fillId="2" borderId="83" xfId="10" applyFill="1" applyBorder="1">
      <alignment vertical="center"/>
    </xf>
    <xf numFmtId="0" fontId="13" fillId="2" borderId="81" xfId="10" applyFill="1" applyBorder="1">
      <alignment vertical="center"/>
    </xf>
    <xf numFmtId="0" fontId="13" fillId="2" borderId="80" xfId="10" applyFill="1" applyBorder="1">
      <alignment vertical="center"/>
    </xf>
    <xf numFmtId="0" fontId="13" fillId="2" borderId="79" xfId="10" applyFill="1" applyBorder="1">
      <alignment vertical="center"/>
    </xf>
    <xf numFmtId="0" fontId="13" fillId="2" borderId="41" xfId="10" applyFill="1" applyBorder="1">
      <alignment vertical="center"/>
    </xf>
    <xf numFmtId="0" fontId="13" fillId="2" borderId="35" xfId="10" applyFill="1" applyBorder="1">
      <alignment vertical="center"/>
    </xf>
    <xf numFmtId="0" fontId="13" fillId="2" borderId="0" xfId="10" applyFill="1">
      <alignment vertical="center"/>
    </xf>
    <xf numFmtId="0" fontId="13" fillId="2" borderId="82" xfId="10" applyFill="1" applyBorder="1">
      <alignment vertical="center"/>
    </xf>
    <xf numFmtId="0" fontId="20" fillId="2" borderId="19" xfId="10" applyFont="1" applyFill="1" applyBorder="1" applyAlignment="1">
      <alignment horizontal="center" vertical="center" wrapText="1"/>
    </xf>
    <xf numFmtId="0" fontId="20" fillId="2" borderId="20" xfId="10" applyFont="1" applyFill="1" applyBorder="1" applyAlignment="1">
      <alignment horizontal="center" vertical="center" wrapText="1"/>
    </xf>
    <xf numFmtId="0" fontId="20" fillId="2" borderId="78" xfId="10" applyFont="1" applyFill="1" applyBorder="1" applyAlignment="1">
      <alignment horizontal="center" vertical="center" wrapText="1"/>
    </xf>
    <xf numFmtId="0" fontId="13" fillId="2" borderId="38" xfId="10" applyFill="1" applyBorder="1" applyAlignment="1">
      <alignment horizontal="distributed" vertical="center"/>
    </xf>
    <xf numFmtId="0" fontId="13" fillId="2" borderId="0" xfId="10" applyFill="1" applyAlignment="1">
      <alignment horizontal="distributed" vertical="center"/>
    </xf>
    <xf numFmtId="0" fontId="13" fillId="2" borderId="43" xfId="10" applyFill="1" applyBorder="1" applyAlignment="1">
      <alignment horizontal="distributed" vertical="center"/>
    </xf>
    <xf numFmtId="0" fontId="13" fillId="2" borderId="84" xfId="10" applyFill="1" applyBorder="1" applyAlignment="1">
      <alignment horizontal="distributed" vertical="center"/>
    </xf>
    <xf numFmtId="0" fontId="20" fillId="2" borderId="1" xfId="10" applyFont="1" applyFill="1" applyBorder="1" applyAlignment="1">
      <alignment horizontal="center" vertical="center" wrapText="1"/>
    </xf>
    <xf numFmtId="0" fontId="20" fillId="2" borderId="77" xfId="10" applyFont="1" applyFill="1" applyBorder="1" applyAlignment="1">
      <alignment horizontal="center" vertical="center" wrapText="1"/>
    </xf>
    <xf numFmtId="0" fontId="13" fillId="2" borderId="67" xfId="10" applyFill="1" applyBorder="1" applyAlignment="1">
      <alignment horizontal="center" vertical="center" wrapText="1"/>
    </xf>
    <xf numFmtId="0" fontId="13" fillId="2" borderId="0" xfId="10" applyFill="1" applyAlignment="1">
      <alignment horizontal="center" vertical="center" wrapText="1"/>
    </xf>
    <xf numFmtId="0" fontId="13" fillId="2" borderId="69" xfId="10" applyFill="1" applyBorder="1" applyAlignment="1">
      <alignment horizontal="center" vertical="center" wrapText="1"/>
    </xf>
    <xf numFmtId="0" fontId="13" fillId="2" borderId="21" xfId="10" applyFill="1" applyBorder="1" applyAlignment="1">
      <alignment horizontal="center" vertical="center" wrapText="1"/>
    </xf>
    <xf numFmtId="0" fontId="13" fillId="2" borderId="70" xfId="10" applyFill="1" applyBorder="1" applyAlignment="1">
      <alignment horizontal="center" vertical="center" wrapText="1"/>
    </xf>
    <xf numFmtId="0" fontId="13" fillId="2" borderId="68" xfId="10" applyFill="1" applyBorder="1" applyAlignment="1">
      <alignment horizontal="center" vertical="center" wrapText="1"/>
    </xf>
  </cellXfs>
  <cellStyles count="18">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2 3 2" xfId="16" xr:uid="{22FD5F9C-FD57-490C-B017-20B25FAEAE14}"/>
    <cellStyle name="標準 3" xfId="10" xr:uid="{3C291C11-C7DF-4ACE-AED4-B22318562B40}"/>
    <cellStyle name="標準 4" xfId="13" xr:uid="{91DF1A7E-BEFB-4FB0-9226-CABC4131328D}"/>
    <cellStyle name="標準 52" xfId="3" xr:uid="{F8B10FA6-89C4-4D95-AA94-85B7798B4E8D}"/>
    <cellStyle name="標準 52 2" xfId="17" xr:uid="{F7E55434-977F-426F-B870-120B3F01AFA3}"/>
    <cellStyle name="標準_主要機器" xfId="15" xr:uid="{4F2EADA2-8E93-432D-97AC-F48BC394F45E}"/>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io.nies.go.jp/aboutghg/data/2006/2001&#24180;&#24230;&#29256;/CRF199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wrd2202\jngi2003\Documents%20and%20Settings\&#30456;&#27810;&#26234;&#20043;\My%20Documents\Inventory\JNGI_2002\Jngi2002(&#29694;&#22312;&#20316;&#26989;0719&#30456;&#27810;&#12373;&#12435;&#12408;)\category-2\HFCs-PFCs-SF6\Actual%20Emissions\HFC_CRF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io.nies.go.jp/aboutghg/data/2006/2001&#24180;&#24230;&#29256;/Summary1-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sinsedai\1toukei\Iip\macro&#32080;&#26524;\GA01001_1.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CO2&#21066;&#28187;&#21177;&#26524;&#35336;&#31639;&#26360;&#65404;&#65392;&#65412;&#30000;&#20013;&#28040;&#30707;&#28784;&#20363;.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CO2&#21066;&#28187;&#21177;&#26524;&#35336;&#31639;&#26360;&#65404;&#65392;&#65412;&#30000;&#20013;&#28040;&#30707;&#28784;&#20363;.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3rjwrf.sharepoint.com/sites/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fukuda\Desktop\&#9734;CO2&#12501;&#12457;&#12540;&#12510;&#12483;&#12488;\CO2&#12501;&#12457;&#12540;&#12510;&#12483;&#12488;&#65288;&#35069;&#21697;&#12503;&#12521;&#29992;&#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9734;CO2&#12501;&#12457;&#12540;&#12510;&#12483;&#12488;/CO2&#12501;&#12457;&#12540;&#12510;&#12483;&#12488;&#65288;&#35069;&#21697;&#12503;&#12521;&#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3">
          <cell r="G3" t="str">
            <v>　</v>
          </cell>
        </row>
        <row r="4">
          <cell r="B4">
            <v>7</v>
          </cell>
          <cell r="C4">
            <v>89.3</v>
          </cell>
          <cell r="D4">
            <v>91</v>
          </cell>
          <cell r="E4">
            <v>88.4</v>
          </cell>
          <cell r="G4" t="str">
            <v>経済産業省</v>
          </cell>
        </row>
        <row r="5">
          <cell r="B5">
            <v>8</v>
          </cell>
          <cell r="C5">
            <v>92.5</v>
          </cell>
          <cell r="D5">
            <v>92.9</v>
          </cell>
          <cell r="E5">
            <v>88.3</v>
          </cell>
          <cell r="G5" t="str">
            <v>鉱工業動態統計室</v>
          </cell>
        </row>
        <row r="6">
          <cell r="B6">
            <v>9</v>
          </cell>
          <cell r="C6">
            <v>92.1</v>
          </cell>
          <cell r="D6">
            <v>93.6</v>
          </cell>
          <cell r="E6">
            <v>87.6</v>
          </cell>
        </row>
        <row r="7">
          <cell r="B7">
            <v>10</v>
          </cell>
          <cell r="C7">
            <v>92.3</v>
          </cell>
          <cell r="D7">
            <v>93</v>
          </cell>
          <cell r="E7">
            <v>88.3</v>
          </cell>
          <cell r="G7" t="str">
            <v>鉄鋼統計速報</v>
          </cell>
        </row>
        <row r="8">
          <cell r="B8">
            <v>11</v>
          </cell>
          <cell r="C8">
            <v>93.3</v>
          </cell>
          <cell r="D8">
            <v>95.2</v>
          </cell>
          <cell r="E8">
            <v>87.6</v>
          </cell>
          <cell r="G8" t="str">
            <v>平成１３年７月分</v>
          </cell>
        </row>
        <row r="9">
          <cell r="B9">
            <v>12</v>
          </cell>
          <cell r="C9">
            <v>94</v>
          </cell>
          <cell r="D9">
            <v>94.3</v>
          </cell>
          <cell r="E9">
            <v>88.7</v>
          </cell>
          <cell r="G9" t="str">
            <v xml:space="preserve"> </v>
          </cell>
        </row>
        <row r="10">
          <cell r="B10">
            <v>1</v>
          </cell>
          <cell r="C10">
            <v>94.7</v>
          </cell>
          <cell r="D10">
            <v>95.6</v>
          </cell>
          <cell r="E10">
            <v>89.7</v>
          </cell>
          <cell r="G10" t="str">
            <v>　７月の鉄鋼業の生産動向を季節調整済指数でみると、生産は前月比▲１．２％の低</v>
          </cell>
        </row>
        <row r="11">
          <cell r="B11">
            <v>2</v>
          </cell>
          <cell r="C11">
            <v>93.3</v>
          </cell>
          <cell r="D11">
            <v>95.6</v>
          </cell>
          <cell r="E11">
            <v>89.9</v>
          </cell>
          <cell r="G11" t="str">
            <v>下（前年同月比［原指数による］では▲４．５％の低下）、出荷は同▲０．５％の低</v>
          </cell>
        </row>
        <row r="12">
          <cell r="B12">
            <v>3</v>
          </cell>
          <cell r="C12">
            <v>96.2</v>
          </cell>
          <cell r="D12">
            <v>96.8</v>
          </cell>
          <cell r="E12">
            <v>90</v>
          </cell>
          <cell r="G12" t="str">
            <v>　下（同▲２．５％の低下）、在庫は同１．７％の上昇（同８．０％の上昇）となった。</v>
          </cell>
        </row>
        <row r="13">
          <cell r="B13">
            <v>4</v>
          </cell>
          <cell r="C13">
            <v>98</v>
          </cell>
          <cell r="D13">
            <v>98.7</v>
          </cell>
          <cell r="E13">
            <v>91.6</v>
          </cell>
          <cell r="G13" t="str">
            <v>　</v>
          </cell>
        </row>
        <row r="14">
          <cell r="B14">
            <v>5</v>
          </cell>
          <cell r="C14">
            <v>99.4</v>
          </cell>
          <cell r="D14">
            <v>98.9</v>
          </cell>
          <cell r="E14">
            <v>93.1</v>
          </cell>
        </row>
        <row r="15">
          <cell r="B15">
            <v>6</v>
          </cell>
          <cell r="C15">
            <v>99.8</v>
          </cell>
          <cell r="D15">
            <v>98.9</v>
          </cell>
          <cell r="E15">
            <v>94</v>
          </cell>
          <cell r="G15" t="str">
            <v>問い合わせ先</v>
          </cell>
        </row>
        <row r="16">
          <cell r="B16">
            <v>7</v>
          </cell>
          <cell r="C16">
            <v>99.9</v>
          </cell>
          <cell r="D16">
            <v>100.2</v>
          </cell>
          <cell r="E16">
            <v>95.3</v>
          </cell>
          <cell r="G16" t="str">
            <v>東京都千代田区霞が関１－３－１</v>
          </cell>
        </row>
        <row r="17">
          <cell r="B17">
            <v>8</v>
          </cell>
          <cell r="C17">
            <v>100.8</v>
          </cell>
          <cell r="D17">
            <v>102.3</v>
          </cell>
          <cell r="E17">
            <v>94.9</v>
          </cell>
          <cell r="G17" t="str">
            <v>経済産業省　経済産業政策局　調査統計部　鉱工業動態統計室</v>
          </cell>
        </row>
        <row r="18">
          <cell r="B18">
            <v>9</v>
          </cell>
          <cell r="C18">
            <v>99.9</v>
          </cell>
          <cell r="D18">
            <v>100</v>
          </cell>
          <cell r="E18">
            <v>95.3</v>
          </cell>
          <cell r="G18" t="str">
            <v>ＴＥＬ　０３－３５０１－１５１１（内線２８６６）</v>
          </cell>
        </row>
        <row r="19">
          <cell r="B19">
            <v>10</v>
          </cell>
          <cell r="C19">
            <v>99</v>
          </cell>
          <cell r="D19">
            <v>98.9</v>
          </cell>
          <cell r="E19">
            <v>96.4</v>
          </cell>
          <cell r="G19" t="str">
            <v>来月の公表日は、９月２８日午前８時５０分の予定です。</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1990</v>
          </cell>
        </row>
        <row r="30">
          <cell r="C30">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3">
          <cell r="M3" t="str">
            <v>C2F6</v>
          </cell>
        </row>
        <row r="4">
          <cell r="M4" t="str">
            <v>C3F8</v>
          </cell>
        </row>
        <row r="5">
          <cell r="M5" t="str">
            <v>C4F10</v>
          </cell>
        </row>
        <row r="6">
          <cell r="M6" t="str">
            <v>C5F12</v>
          </cell>
        </row>
        <row r="7">
          <cell r="M7" t="str">
            <v>C6F14</v>
          </cell>
        </row>
        <row r="8">
          <cell r="M8" t="str">
            <v>c-C4F8</v>
          </cell>
        </row>
        <row r="9">
          <cell r="M9" t="str">
            <v>CF4</v>
          </cell>
        </row>
        <row r="10">
          <cell r="M10" t="str">
            <v>HFC-125</v>
          </cell>
        </row>
        <row r="11">
          <cell r="M11" t="str">
            <v>HFC-134</v>
          </cell>
        </row>
        <row r="12">
          <cell r="M12" t="str">
            <v>HFC-134a</v>
          </cell>
        </row>
        <row r="13">
          <cell r="M13" t="str">
            <v>HFC-143</v>
          </cell>
        </row>
        <row r="14">
          <cell r="M14" t="str">
            <v>HFC-143a</v>
          </cell>
        </row>
        <row r="15">
          <cell r="M15" t="str">
            <v>HFC-152a</v>
          </cell>
        </row>
        <row r="16">
          <cell r="M16" t="str">
            <v>HFC-227ea</v>
          </cell>
        </row>
        <row r="17">
          <cell r="M17" t="str">
            <v>HFC-23</v>
          </cell>
        </row>
        <row r="18">
          <cell r="M18" t="str">
            <v>HFC-236fa</v>
          </cell>
        </row>
        <row r="19">
          <cell r="M19" t="str">
            <v>HFC-245ca</v>
          </cell>
        </row>
        <row r="20">
          <cell r="M20" t="str">
            <v>HFC-32</v>
          </cell>
        </row>
        <row r="21">
          <cell r="M21" t="str">
            <v>HFC-41</v>
          </cell>
        </row>
        <row r="22">
          <cell r="M22" t="str">
            <v>HFC-43-10 mee</v>
          </cell>
        </row>
        <row r="23">
          <cell r="M23" t="str">
            <v>SF6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1A_1990"/>
      <sheetName val="SB1A_1991"/>
      <sheetName val="SB1A_1992"/>
      <sheetName val="SB1A_1993"/>
      <sheetName val="SB1A_1994"/>
      <sheetName val="SB1A_1995"/>
      <sheetName val="SB1A_1996"/>
      <sheetName val="SB1A_1997"/>
      <sheetName val="SB1A_1998"/>
      <sheetName val="SB1A_1999"/>
      <sheetName val="SB1A_2000"/>
      <sheetName val="SB1A_2001"/>
      <sheetName val="F1990"/>
      <sheetName val="F1991"/>
      <sheetName val="F1992"/>
      <sheetName val="F1993"/>
      <sheetName val="F1994"/>
      <sheetName val="F1995"/>
      <sheetName val="F1996"/>
      <sheetName val="F1997"/>
      <sheetName val="F1998"/>
      <sheetName val="F1999"/>
      <sheetName val="F2000"/>
      <sheetName val="F2001"/>
      <sheetName val="S2_1990"/>
      <sheetName val="S2_1991"/>
      <sheetName val="S2_1992"/>
      <sheetName val="S2_1993"/>
      <sheetName val="S2_1994"/>
      <sheetName val="S2_1995"/>
      <sheetName val="S2_1996"/>
      <sheetName val="S2_1997"/>
      <sheetName val="S2_1998"/>
      <sheetName val="S2_1999"/>
      <sheetName val="S2_2000"/>
      <sheetName val="S2_2001"/>
      <sheetName val="Input"/>
      <sheetName val="Total_J"/>
      <sheetName val="Total_E"/>
      <sheetName val="CO2-capita_J"/>
      <sheetName val="CO2-capita_E"/>
      <sheetName val="CO2-GDP_J"/>
      <sheetName val="CO2-GDP_E"/>
      <sheetName val="CO2-Sector_J"/>
      <sheetName val="CO2-Sector_E"/>
      <sheetName val="CO2-Source_J"/>
      <sheetName val="CO2-Source_E"/>
      <sheetName val="Allocated_CO2-Sector_J"/>
      <sheetName val="AllocatedCO2-Sector_E"/>
      <sheetName val="CO2-Share-1990_J"/>
      <sheetName val="CO2-Share-1990_E"/>
      <sheetName val="CO2-Share-2000_J"/>
      <sheetName val="CO2-Share-2000_E"/>
      <sheetName val="CO2_LUCF_J"/>
      <sheetName val="CO2_LUCF_E"/>
      <sheetName val="CH4_J"/>
      <sheetName val="CH4_E"/>
      <sheetName val="N2O_J"/>
      <sheetName val="N2O_E"/>
      <sheetName val="HFC_J"/>
      <sheetName val="HFC_E"/>
      <sheetName val="PFC_J"/>
      <sheetName val="PFC_E"/>
      <sheetName val="SF6_J"/>
      <sheetName val="SF6_E"/>
    </sheetNames>
    <sheetDataSet>
      <sheetData sheetId="0" refreshError="1">
        <row r="15">
          <cell r="B15" t="str">
            <v>b.  Petroleum Refining</v>
          </cell>
          <cell r="I15">
            <v>14321.946527989665</v>
          </cell>
          <cell r="J15">
            <v>-0.12149199999999999</v>
          </cell>
        </row>
        <row r="16">
          <cell r="B16" t="str">
            <v>c.  Manufacture of Solid Fuels and Other Energy Industries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鉄金属鉱業"/>
      <sheetName val="基準年"/>
      <sheetName val="ﾏｽﾀ総季月3"/>
      <sheetName val="ﾏｽﾀ総季月2"/>
      <sheetName val="ﾏｽﾀ総季月1"/>
      <sheetName val="品目名表示"/>
      <sheetName val="Sheet1"/>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樹脂製造入力シート"/>
      <sheetName val="入力シート"/>
      <sheetName val="電力計算部シート"/>
      <sheetName val="CO2削減量及び費用対効果"/>
      <sheetName val="設備機器一覧表"/>
      <sheetName val="輸送【トンキロ法】参考"/>
      <sheetName val="原単位"/>
      <sheetName val="入出力データ"/>
    </sheetNames>
    <sheetDataSet>
      <sheetData sheetId="0" refreshError="1"/>
      <sheetData sheetId="1" refreshError="1"/>
      <sheetData sheetId="2" refreshError="1"/>
      <sheetData sheetId="3" refreshError="1"/>
      <sheetData sheetId="4" refreshError="1"/>
      <sheetData sheetId="5" refreshError="1"/>
      <sheetData sheetId="6">
        <row r="3">
          <cell r="B3" t="str">
            <v>①LDPE：低密度ポリエチレン</v>
          </cell>
          <cell r="C3">
            <v>2.11</v>
          </cell>
          <cell r="D3">
            <v>3.14</v>
          </cell>
          <cell r="E3">
            <v>-1.1299999999999999</v>
          </cell>
          <cell r="F3">
            <v>46000</v>
          </cell>
        </row>
        <row r="4">
          <cell r="B4" t="str">
            <v>②HDPE：高密度ポリエチレン</v>
          </cell>
          <cell r="C4">
            <v>2.09</v>
          </cell>
          <cell r="D4">
            <v>3.14</v>
          </cell>
          <cell r="E4">
            <v>-1.1299999999999999</v>
          </cell>
          <cell r="F4">
            <v>46000</v>
          </cell>
        </row>
        <row r="5">
          <cell r="B5" t="str">
            <v>③PP：ポリプロプレン</v>
          </cell>
          <cell r="C5">
            <v>2.06</v>
          </cell>
          <cell r="D5">
            <v>3.14</v>
          </cell>
          <cell r="E5">
            <v>-1.08</v>
          </cell>
          <cell r="F5">
            <v>44000</v>
          </cell>
        </row>
        <row r="6">
          <cell r="B6" t="str">
            <v>④PS：ポリスチレン</v>
          </cell>
          <cell r="C6">
            <v>3.07</v>
          </cell>
          <cell r="D6">
            <v>3.39</v>
          </cell>
          <cell r="E6">
            <v>-0.98</v>
          </cell>
          <cell r="F6">
            <v>40200</v>
          </cell>
        </row>
        <row r="7">
          <cell r="B7" t="str">
            <v>⑤EPS：発泡ポリスチレン</v>
          </cell>
          <cell r="C7">
            <v>4.43</v>
          </cell>
          <cell r="D7">
            <v>3.39</v>
          </cell>
          <cell r="E7">
            <v>-0.98</v>
          </cell>
          <cell r="F7">
            <v>40200</v>
          </cell>
        </row>
        <row r="8">
          <cell r="B8" t="str">
            <v>⑥PVC：塩化ビニル</v>
          </cell>
          <cell r="C8">
            <v>3.55</v>
          </cell>
          <cell r="D8">
            <v>1.41</v>
          </cell>
          <cell r="E8">
            <v>-0.59</v>
          </cell>
          <cell r="F8">
            <v>24100</v>
          </cell>
        </row>
        <row r="9">
          <cell r="B9" t="str">
            <v>⑦PET：ポリエチレンテレフタレート</v>
          </cell>
          <cell r="C9">
            <v>2.97</v>
          </cell>
          <cell r="D9">
            <v>2.29</v>
          </cell>
          <cell r="E9">
            <v>-0.56000000000000005</v>
          </cell>
          <cell r="F9">
            <v>23000</v>
          </cell>
        </row>
        <row r="10">
          <cell r="B10" t="str">
            <v>⑧PA6：ナイロン</v>
          </cell>
          <cell r="C10">
            <v>4.7699999999999996</v>
          </cell>
          <cell r="D10">
            <v>2.02</v>
          </cell>
          <cell r="E10">
            <v>-0.78</v>
          </cell>
          <cell r="F10">
            <v>32000</v>
          </cell>
        </row>
        <row r="11">
          <cell r="B11" t="str">
            <v>⑨PA66：ナイロン</v>
          </cell>
          <cell r="C11">
            <v>16.399999999999999</v>
          </cell>
          <cell r="D11">
            <v>2.34</v>
          </cell>
          <cell r="E11">
            <v>-0.78</v>
          </cell>
          <cell r="F11">
            <v>32000</v>
          </cell>
        </row>
        <row r="12">
          <cell r="B12" t="str">
            <v>⑩ABS樹脂</v>
          </cell>
          <cell r="C12">
            <v>3.29</v>
          </cell>
          <cell r="D12">
            <v>2.77</v>
          </cell>
          <cell r="E12">
            <v>-0.93</v>
          </cell>
          <cell r="F12">
            <v>37900</v>
          </cell>
        </row>
        <row r="13">
          <cell r="B13" t="str">
            <v>⑪PC：ﾎﾟﾘｶｰﾎﾞﾈｰト</v>
          </cell>
          <cell r="C13">
            <v>8.82</v>
          </cell>
          <cell r="D13">
            <v>3.13</v>
          </cell>
          <cell r="E13">
            <v>-0.72</v>
          </cell>
          <cell r="F13">
            <v>29200</v>
          </cell>
        </row>
        <row r="14">
          <cell r="B14" t="str">
            <v>⑫その他</v>
          </cell>
          <cell r="C14">
            <v>2.06</v>
          </cell>
          <cell r="D14">
            <v>3.14</v>
          </cell>
          <cell r="E14">
            <v>-0.87</v>
          </cell>
          <cell r="F14">
            <v>35400</v>
          </cell>
        </row>
        <row r="15">
          <cell r="B15" t="str">
            <v>⑬再生PET</v>
          </cell>
          <cell r="C15">
            <v>2.41</v>
          </cell>
          <cell r="D15">
            <v>2.29</v>
          </cell>
          <cell r="E15">
            <v>-0.87</v>
          </cell>
          <cell r="F15">
            <v>35400</v>
          </cell>
        </row>
        <row r="16">
          <cell r="B16" t="str">
            <v>⑭再生PETフレーク</v>
          </cell>
          <cell r="C16">
            <v>0.40200000000000002</v>
          </cell>
          <cell r="D16">
            <v>2.29</v>
          </cell>
          <cell r="E16">
            <v>-0.56000000000000005</v>
          </cell>
          <cell r="F16">
            <v>23000</v>
          </cell>
        </row>
        <row r="17">
          <cell r="B17" t="str">
            <v>⑮ベール状の使用済PETボトル</v>
          </cell>
          <cell r="C17">
            <v>0.05</v>
          </cell>
          <cell r="D17">
            <v>2.29</v>
          </cell>
          <cell r="E17">
            <v>-0.56000000000000005</v>
          </cell>
          <cell r="F17">
            <v>23000</v>
          </cell>
        </row>
        <row r="18">
          <cell r="B18" t="str">
            <v>⑯再生プラスチックペレット</v>
          </cell>
          <cell r="C18">
            <v>0.36399999999999999</v>
          </cell>
          <cell r="D18">
            <v>3.14</v>
          </cell>
          <cell r="E18">
            <v>-0.87</v>
          </cell>
          <cell r="F18">
            <v>35400</v>
          </cell>
        </row>
        <row r="19">
          <cell r="F19">
            <v>38300</v>
          </cell>
        </row>
      </sheetData>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結果"/>
      <sheetName val="CO2削減効果"/>
      <sheetName val="輸送"/>
      <sheetName val="分別・選別"/>
      <sheetName val="焼却・埋立"/>
      <sheetName val="リサイクル"/>
      <sheetName val="原油採掘"/>
      <sheetName val="輸送（製品）"/>
      <sheetName val="製品製造"/>
      <sheetName val="電力計算部 (製品)"/>
      <sheetName val="入出力データ"/>
      <sheetName val="原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policies.env.go.jp/earth/ghg-santeikohyo/calc.html" TargetMode="External"/><Relationship Id="rId1" Type="http://schemas.openxmlformats.org/officeDocument/2006/relationships/hyperlink" Target="https://ghg-santeikohyo.env.go.jp/calc/cm_ec"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ghg-santeikohyo.env.go.jp/manu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1:AQ157"/>
  <sheetViews>
    <sheetView showGridLines="0" tabSelected="1" zoomScale="70" zoomScaleNormal="70" workbookViewId="0"/>
  </sheetViews>
  <sheetFormatPr defaultRowHeight="13.2" x14ac:dyDescent="0.2"/>
  <cols>
    <col min="1" max="1" width="2.44140625" customWidth="1"/>
    <col min="2" max="2" width="3.44140625" style="2" customWidth="1"/>
    <col min="3" max="3" width="3.88671875" customWidth="1"/>
    <col min="4" max="4" width="18.33203125" customWidth="1"/>
    <col min="5" max="5" width="17.88671875" customWidth="1"/>
    <col min="6" max="6" width="20.88671875" customWidth="1"/>
    <col min="7" max="7" width="21" customWidth="1"/>
    <col min="8" max="8" width="16.33203125" customWidth="1"/>
    <col min="9" max="9" width="15.33203125" customWidth="1"/>
    <col min="10" max="10" width="2.88671875" customWidth="1"/>
    <col min="11" max="11" width="13" hidden="1" customWidth="1"/>
    <col min="12" max="15" width="9" hidden="1" customWidth="1"/>
    <col min="16" max="16" width="2.33203125" customWidth="1"/>
    <col min="17" max="17" width="4.109375" customWidth="1"/>
    <col min="18" max="18" width="4.88671875" style="2" customWidth="1"/>
    <col min="19" max="20" width="26.109375" customWidth="1"/>
    <col min="21" max="22" width="8.21875" customWidth="1"/>
    <col min="23" max="23" width="12.44140625" customWidth="1"/>
    <col min="24" max="24" width="12.6640625" customWidth="1"/>
    <col min="25" max="25" width="13.6640625" customWidth="1"/>
    <col min="26" max="26" width="4" hidden="1" customWidth="1"/>
    <col min="27" max="27" width="11.44140625" hidden="1" customWidth="1"/>
    <col min="28" max="28" width="11.33203125" hidden="1" customWidth="1"/>
    <col min="29" max="29" width="18.33203125" hidden="1" customWidth="1"/>
    <col min="30" max="30" width="11.88671875" hidden="1" customWidth="1"/>
    <col min="31" max="31" width="10.6640625" hidden="1" customWidth="1"/>
    <col min="32" max="32" width="9" hidden="1" customWidth="1"/>
    <col min="33" max="33" width="11.21875" hidden="1" customWidth="1"/>
    <col min="34" max="38" width="9" hidden="1" customWidth="1"/>
    <col min="39" max="43" width="9" customWidth="1"/>
  </cols>
  <sheetData>
    <row r="1" spans="2:14" ht="16.5" customHeight="1" x14ac:dyDescent="0.2"/>
    <row r="2" spans="2:14" ht="21" x14ac:dyDescent="0.2">
      <c r="C2" s="8" t="s">
        <v>271</v>
      </c>
    </row>
    <row r="3" spans="2:14" ht="8.25" customHeight="1" x14ac:dyDescent="0.2">
      <c r="C3" s="8"/>
    </row>
    <row r="4" spans="2:14" ht="19.2" x14ac:dyDescent="0.2">
      <c r="B4" s="203"/>
      <c r="C4" s="167" t="s">
        <v>25</v>
      </c>
    </row>
    <row r="5" spans="2:14" x14ac:dyDescent="0.2">
      <c r="B5" s="2" t="s">
        <v>0</v>
      </c>
      <c r="C5" t="s">
        <v>217</v>
      </c>
    </row>
    <row r="6" spans="2:14" ht="54" customHeight="1" thickBot="1" x14ac:dyDescent="0.25">
      <c r="C6" s="166" t="s">
        <v>26</v>
      </c>
      <c r="D6" s="426" t="s">
        <v>1</v>
      </c>
      <c r="E6" s="427"/>
      <c r="F6" s="195" t="s">
        <v>253</v>
      </c>
      <c r="G6" s="201" t="s">
        <v>254</v>
      </c>
      <c r="H6" s="246" t="s">
        <v>259</v>
      </c>
      <c r="M6" s="1" t="s">
        <v>27</v>
      </c>
      <c r="N6" s="1" t="s">
        <v>28</v>
      </c>
    </row>
    <row r="7" spans="2:14" ht="15" customHeight="1" thickTop="1" x14ac:dyDescent="0.2">
      <c r="C7" s="265"/>
      <c r="D7" s="428"/>
      <c r="E7" s="429"/>
      <c r="F7" s="266"/>
      <c r="G7" s="267"/>
      <c r="H7" s="265"/>
      <c r="M7" s="55" t="str">
        <f t="shared" ref="M7:M12" si="0">IFERROR(VLOOKUP(D7,原単位表,2),"")</f>
        <v/>
      </c>
      <c r="N7" s="55" t="str">
        <f>IFERROR(ROUND(F7*M7*H7,1),"")</f>
        <v/>
      </c>
    </row>
    <row r="8" spans="2:14" ht="15" customHeight="1" x14ac:dyDescent="0.2">
      <c r="C8" s="265"/>
      <c r="D8" s="428"/>
      <c r="E8" s="429"/>
      <c r="F8" s="266"/>
      <c r="G8" s="266"/>
      <c r="H8" s="268"/>
      <c r="M8" s="55" t="str">
        <f t="shared" si="0"/>
        <v/>
      </c>
      <c r="N8" s="55" t="str">
        <f t="shared" ref="N8:N12" si="1">IFERROR(ROUND(F8*M8*H8,1),"")</f>
        <v/>
      </c>
    </row>
    <row r="9" spans="2:14" ht="15" customHeight="1" x14ac:dyDescent="0.2">
      <c r="C9" s="268"/>
      <c r="D9" s="428"/>
      <c r="E9" s="429"/>
      <c r="F9" s="266"/>
      <c r="G9" s="266"/>
      <c r="H9" s="268"/>
      <c r="M9" s="55" t="str">
        <f t="shared" si="0"/>
        <v/>
      </c>
      <c r="N9" s="55" t="str">
        <f t="shared" si="1"/>
        <v/>
      </c>
    </row>
    <row r="10" spans="2:14" ht="15" customHeight="1" x14ac:dyDescent="0.2">
      <c r="C10" s="268"/>
      <c r="D10" s="428"/>
      <c r="E10" s="429"/>
      <c r="F10" s="266"/>
      <c r="G10" s="266"/>
      <c r="H10" s="268"/>
      <c r="M10" s="55" t="str">
        <f t="shared" si="0"/>
        <v/>
      </c>
      <c r="N10" s="55" t="str">
        <f t="shared" si="1"/>
        <v/>
      </c>
    </row>
    <row r="11" spans="2:14" ht="15" customHeight="1" x14ac:dyDescent="0.2">
      <c r="C11" s="268"/>
      <c r="D11" s="428"/>
      <c r="E11" s="429"/>
      <c r="F11" s="266"/>
      <c r="G11" s="266"/>
      <c r="H11" s="268"/>
      <c r="M11" s="55" t="str">
        <f t="shared" si="0"/>
        <v/>
      </c>
      <c r="N11" s="55" t="str">
        <f t="shared" si="1"/>
        <v/>
      </c>
    </row>
    <row r="12" spans="2:14" ht="15" customHeight="1" thickBot="1" x14ac:dyDescent="0.25">
      <c r="C12" s="268"/>
      <c r="D12" s="428"/>
      <c r="E12" s="429"/>
      <c r="F12" s="266"/>
      <c r="G12" s="266"/>
      <c r="H12" s="268"/>
      <c r="I12" s="2" t="s">
        <v>197</v>
      </c>
      <c r="M12" s="55" t="str">
        <f t="shared" si="0"/>
        <v/>
      </c>
      <c r="N12" s="55" t="str">
        <f t="shared" si="1"/>
        <v/>
      </c>
    </row>
    <row r="13" spans="2:14" ht="15" customHeight="1" thickBot="1" x14ac:dyDescent="0.25">
      <c r="C13" s="249"/>
      <c r="D13" s="402" t="s">
        <v>2</v>
      </c>
      <c r="E13" s="403"/>
      <c r="F13" s="247">
        <f>SUM(F7:F12)</f>
        <v>0</v>
      </c>
      <c r="G13" s="247">
        <f>SUM(G7:G12)</f>
        <v>0</v>
      </c>
      <c r="H13" s="248" t="s">
        <v>227</v>
      </c>
      <c r="I13" s="301">
        <f>N13</f>
        <v>0</v>
      </c>
      <c r="M13" s="55"/>
      <c r="N13" s="56">
        <f>ROUND(SUM(N7:N12),0)</f>
        <v>0</v>
      </c>
    </row>
    <row r="15" spans="2:14" x14ac:dyDescent="0.2">
      <c r="M15" s="241" t="s">
        <v>224</v>
      </c>
    </row>
    <row r="16" spans="2:14" x14ac:dyDescent="0.2">
      <c r="B16" s="2" t="s">
        <v>3</v>
      </c>
      <c r="C16" t="s">
        <v>201</v>
      </c>
      <c r="M16" s="23"/>
    </row>
    <row r="17" spans="2:10" ht="75" customHeight="1" thickBot="1" x14ac:dyDescent="0.25">
      <c r="C17" s="166" t="s">
        <v>30</v>
      </c>
      <c r="D17" s="195" t="s">
        <v>31</v>
      </c>
      <c r="E17" s="195" t="s">
        <v>293</v>
      </c>
      <c r="F17" s="195" t="s">
        <v>292</v>
      </c>
      <c r="G17" s="195" t="s">
        <v>225</v>
      </c>
      <c r="H17" s="199" t="s">
        <v>34</v>
      </c>
      <c r="I17" s="200" t="s">
        <v>35</v>
      </c>
      <c r="J17" s="196"/>
    </row>
    <row r="18" spans="2:10" ht="13.5" customHeight="1" thickTop="1" x14ac:dyDescent="0.2">
      <c r="C18" s="315"/>
      <c r="D18" s="316"/>
      <c r="E18" s="369"/>
      <c r="F18" s="317"/>
      <c r="G18" s="318"/>
      <c r="H18" s="268"/>
      <c r="I18" s="269"/>
      <c r="J18" s="197"/>
    </row>
    <row r="19" spans="2:10" ht="13.5" customHeight="1" x14ac:dyDescent="0.2">
      <c r="C19" s="315"/>
      <c r="D19" s="316"/>
      <c r="E19" s="317"/>
      <c r="F19" s="317"/>
      <c r="G19" s="318"/>
      <c r="H19" s="268"/>
      <c r="I19" s="268"/>
      <c r="J19" s="197"/>
    </row>
    <row r="20" spans="2:10" ht="13.5" customHeight="1" x14ac:dyDescent="0.2">
      <c r="C20" s="315"/>
      <c r="D20" s="316"/>
      <c r="E20" s="317"/>
      <c r="F20" s="317"/>
      <c r="G20" s="318"/>
      <c r="H20" s="268"/>
      <c r="I20" s="268"/>
      <c r="J20" s="197"/>
    </row>
    <row r="21" spans="2:10" ht="13.5" customHeight="1" x14ac:dyDescent="0.2">
      <c r="C21" s="315"/>
      <c r="D21" s="316"/>
      <c r="E21" s="317"/>
      <c r="F21" s="317"/>
      <c r="G21" s="318"/>
      <c r="H21" s="268"/>
      <c r="I21" s="268"/>
      <c r="J21" s="197"/>
    </row>
    <row r="22" spans="2:10" ht="13.5" customHeight="1" x14ac:dyDescent="0.2">
      <c r="C22" s="315"/>
      <c r="D22" s="316"/>
      <c r="E22" s="317"/>
      <c r="F22" s="317"/>
      <c r="G22" s="318"/>
      <c r="H22" s="268"/>
      <c r="I22" s="268"/>
      <c r="J22" s="197"/>
    </row>
    <row r="23" spans="2:10" ht="13.5" customHeight="1" x14ac:dyDescent="0.2">
      <c r="C23" s="265"/>
      <c r="D23" s="270"/>
      <c r="E23" s="271"/>
      <c r="F23" s="271"/>
      <c r="G23" s="272"/>
      <c r="H23" s="268"/>
      <c r="I23" s="273"/>
      <c r="J23" s="197"/>
    </row>
    <row r="24" spans="2:10" ht="13.5" customHeight="1" x14ac:dyDescent="0.2">
      <c r="C24" s="265"/>
      <c r="D24" s="274"/>
      <c r="E24" s="271"/>
      <c r="F24" s="271"/>
      <c r="G24" s="272"/>
      <c r="H24" s="268"/>
      <c r="I24" s="273"/>
      <c r="J24" s="197"/>
    </row>
    <row r="25" spans="2:10" ht="13.5" customHeight="1" x14ac:dyDescent="0.2">
      <c r="C25" s="265"/>
      <c r="D25" s="274"/>
      <c r="E25" s="271"/>
      <c r="F25" s="271"/>
      <c r="G25" s="272"/>
      <c r="H25" s="268"/>
      <c r="I25" s="273"/>
      <c r="J25" s="197"/>
    </row>
    <row r="26" spans="2:10" ht="13.5" customHeight="1" x14ac:dyDescent="0.2">
      <c r="C26" s="265"/>
      <c r="D26" s="274"/>
      <c r="E26" s="271"/>
      <c r="F26" s="271"/>
      <c r="G26" s="275"/>
      <c r="H26" s="268"/>
      <c r="I26" s="273"/>
      <c r="J26" s="197"/>
    </row>
    <row r="27" spans="2:10" ht="13.5" customHeight="1" x14ac:dyDescent="0.2">
      <c r="C27" s="265"/>
      <c r="D27" s="274"/>
      <c r="E27" s="276"/>
      <c r="F27" s="276"/>
      <c r="G27" s="275"/>
      <c r="H27" s="268"/>
      <c r="I27" s="273"/>
      <c r="J27" s="197"/>
    </row>
    <row r="28" spans="2:10" ht="13.5" customHeight="1" x14ac:dyDescent="0.2">
      <c r="C28" s="319"/>
      <c r="D28" s="319" t="s">
        <v>2</v>
      </c>
      <c r="E28" s="319"/>
      <c r="F28" s="319"/>
      <c r="G28" s="320">
        <f>SUM(G18:G27)</f>
        <v>0</v>
      </c>
      <c r="H28" s="319"/>
      <c r="I28" s="312"/>
    </row>
    <row r="29" spans="2:10" ht="41.25" customHeight="1" x14ac:dyDescent="0.2">
      <c r="D29" s="430" t="s">
        <v>216</v>
      </c>
      <c r="E29" s="430"/>
      <c r="F29" s="430"/>
      <c r="G29" s="430"/>
    </row>
    <row r="30" spans="2:10" ht="7.5" customHeight="1" x14ac:dyDescent="0.2">
      <c r="D30" s="140"/>
      <c r="E30" s="140"/>
      <c r="F30" s="140"/>
      <c r="G30" s="140"/>
    </row>
    <row r="31" spans="2:10" ht="15.75" customHeight="1" x14ac:dyDescent="0.2">
      <c r="C31" s="167" t="s">
        <v>36</v>
      </c>
    </row>
    <row r="32" spans="2:10" ht="18.75" customHeight="1" x14ac:dyDescent="0.2">
      <c r="B32" s="2" t="s">
        <v>12</v>
      </c>
      <c r="C32" t="s">
        <v>217</v>
      </c>
    </row>
    <row r="33" spans="2:14" ht="68.25" customHeight="1" thickBot="1" x14ac:dyDescent="0.25">
      <c r="C33" s="166" t="s">
        <v>26</v>
      </c>
      <c r="D33" s="426" t="s">
        <v>1</v>
      </c>
      <c r="E33" s="427"/>
      <c r="F33" s="195" t="s">
        <v>253</v>
      </c>
      <c r="G33" s="195" t="s">
        <v>254</v>
      </c>
      <c r="H33" s="246" t="s">
        <v>259</v>
      </c>
      <c r="M33" s="1" t="s">
        <v>27</v>
      </c>
      <c r="N33" s="1" t="s">
        <v>28</v>
      </c>
    </row>
    <row r="34" spans="2:14" ht="13.5" customHeight="1" thickTop="1" x14ac:dyDescent="0.2">
      <c r="C34" s="265"/>
      <c r="D34" s="401"/>
      <c r="E34" s="401"/>
      <c r="F34" s="266"/>
      <c r="G34" s="266"/>
      <c r="H34" s="265"/>
      <c r="M34" s="55" t="str">
        <f t="shared" ref="M34:M39" si="2">IFERROR(VLOOKUP(D34,原単位表,2),"")</f>
        <v/>
      </c>
      <c r="N34" s="55" t="str">
        <f>IFERROR(ROUND(F34*M34*H34,1),"")</f>
        <v/>
      </c>
    </row>
    <row r="35" spans="2:14" ht="13.5" customHeight="1" x14ac:dyDescent="0.2">
      <c r="C35" s="265"/>
      <c r="D35" s="401"/>
      <c r="E35" s="401"/>
      <c r="F35" s="266"/>
      <c r="G35" s="266"/>
      <c r="H35" s="268"/>
      <c r="M35" s="55" t="str">
        <f t="shared" si="2"/>
        <v/>
      </c>
      <c r="N35" s="55" t="str">
        <f t="shared" ref="N35:N39" si="3">IFERROR(ROUND(F35*M35*H35,1),"")</f>
        <v/>
      </c>
    </row>
    <row r="36" spans="2:14" ht="13.5" customHeight="1" x14ac:dyDescent="0.2">
      <c r="C36" s="268"/>
      <c r="D36" s="401"/>
      <c r="E36" s="401"/>
      <c r="F36" s="266"/>
      <c r="G36" s="266"/>
      <c r="H36" s="268"/>
      <c r="M36" s="55" t="str">
        <f t="shared" si="2"/>
        <v/>
      </c>
      <c r="N36" s="55" t="str">
        <f t="shared" si="3"/>
        <v/>
      </c>
    </row>
    <row r="37" spans="2:14" ht="13.5" customHeight="1" x14ac:dyDescent="0.2">
      <c r="C37" s="268"/>
      <c r="D37" s="401"/>
      <c r="E37" s="401"/>
      <c r="F37" s="266"/>
      <c r="G37" s="266"/>
      <c r="H37" s="268"/>
      <c r="M37" s="55" t="str">
        <f t="shared" si="2"/>
        <v/>
      </c>
      <c r="N37" s="55" t="str">
        <f t="shared" si="3"/>
        <v/>
      </c>
    </row>
    <row r="38" spans="2:14" ht="13.5" customHeight="1" x14ac:dyDescent="0.2">
      <c r="C38" s="268"/>
      <c r="D38" s="401"/>
      <c r="E38" s="401"/>
      <c r="F38" s="266"/>
      <c r="G38" s="266"/>
      <c r="H38" s="268"/>
      <c r="M38" s="55" t="str">
        <f t="shared" si="2"/>
        <v/>
      </c>
      <c r="N38" s="55" t="str">
        <f t="shared" si="3"/>
        <v/>
      </c>
    </row>
    <row r="39" spans="2:14" ht="13.5" customHeight="1" thickBot="1" x14ac:dyDescent="0.25">
      <c r="C39" s="268"/>
      <c r="D39" s="401"/>
      <c r="E39" s="401"/>
      <c r="F39" s="266"/>
      <c r="G39" s="266"/>
      <c r="H39" s="268"/>
      <c r="I39" s="2" t="s">
        <v>197</v>
      </c>
      <c r="M39" s="55" t="str">
        <f t="shared" si="2"/>
        <v/>
      </c>
      <c r="N39" s="55" t="str">
        <f t="shared" si="3"/>
        <v/>
      </c>
    </row>
    <row r="40" spans="2:14" ht="13.5" customHeight="1" thickBot="1" x14ac:dyDescent="0.25">
      <c r="C40" s="249"/>
      <c r="D40" s="402" t="s">
        <v>2</v>
      </c>
      <c r="E40" s="403"/>
      <c r="F40" s="247">
        <f>SUM(F34:F39)</f>
        <v>0</v>
      </c>
      <c r="G40" s="247">
        <f>SUM(G34:G39)</f>
        <v>0</v>
      </c>
      <c r="H40" s="248" t="s">
        <v>226</v>
      </c>
      <c r="I40" s="301">
        <f>N40</f>
        <v>0</v>
      </c>
      <c r="M40" s="55"/>
      <c r="N40" s="56">
        <f>ROUND(SUM(N34:N39),0)</f>
        <v>0</v>
      </c>
    </row>
    <row r="41" spans="2:14" ht="13.5" customHeight="1" x14ac:dyDescent="0.2"/>
    <row r="42" spans="2:14" ht="15.75" customHeight="1" x14ac:dyDescent="0.2"/>
    <row r="43" spans="2:14" ht="21.75" customHeight="1" x14ac:dyDescent="0.2">
      <c r="B43" s="2" t="s">
        <v>14</v>
      </c>
      <c r="C43" t="s">
        <v>202</v>
      </c>
    </row>
    <row r="44" spans="2:14" ht="69.75" customHeight="1" thickBot="1" x14ac:dyDescent="0.25">
      <c r="C44" s="166" t="s">
        <v>30</v>
      </c>
      <c r="D44" s="195" t="s">
        <v>31</v>
      </c>
      <c r="E44" s="195" t="s">
        <v>32</v>
      </c>
      <c r="F44" s="195" t="s">
        <v>33</v>
      </c>
      <c r="G44" s="195" t="s">
        <v>225</v>
      </c>
      <c r="H44" s="199" t="s">
        <v>34</v>
      </c>
      <c r="I44" s="200" t="s">
        <v>35</v>
      </c>
      <c r="J44" s="196"/>
    </row>
    <row r="45" spans="2:14" ht="15.75" customHeight="1" thickTop="1" x14ac:dyDescent="0.2">
      <c r="C45" s="321"/>
      <c r="D45" s="322"/>
      <c r="E45" s="323"/>
      <c r="F45" s="323"/>
      <c r="G45" s="318"/>
      <c r="H45" s="268"/>
      <c r="I45" s="269"/>
      <c r="J45" s="197"/>
    </row>
    <row r="46" spans="2:14" ht="15.75" customHeight="1" x14ac:dyDescent="0.2">
      <c r="C46" s="321"/>
      <c r="D46" s="322"/>
      <c r="E46" s="323"/>
      <c r="F46" s="317"/>
      <c r="G46" s="318"/>
      <c r="H46" s="268"/>
      <c r="I46" s="268"/>
      <c r="J46" s="197"/>
    </row>
    <row r="47" spans="2:14" ht="15.75" customHeight="1" x14ac:dyDescent="0.2">
      <c r="C47" s="321"/>
      <c r="D47" s="316"/>
      <c r="E47" s="317"/>
      <c r="F47" s="317"/>
      <c r="G47" s="318"/>
      <c r="H47" s="268"/>
      <c r="I47" s="268"/>
      <c r="J47" s="197"/>
    </row>
    <row r="48" spans="2:14" ht="15.75" customHeight="1" x14ac:dyDescent="0.2">
      <c r="C48" s="321"/>
      <c r="D48" s="316"/>
      <c r="E48" s="317"/>
      <c r="F48" s="317"/>
      <c r="G48" s="318"/>
      <c r="H48" s="268"/>
      <c r="I48" s="268"/>
      <c r="J48" s="197"/>
    </row>
    <row r="49" spans="3:37" ht="15.75" customHeight="1" x14ac:dyDescent="0.2">
      <c r="C49" s="321"/>
      <c r="D49" s="316"/>
      <c r="E49" s="317"/>
      <c r="F49" s="317"/>
      <c r="G49" s="318"/>
      <c r="H49" s="268"/>
      <c r="I49" s="268"/>
      <c r="J49" s="197"/>
    </row>
    <row r="50" spans="3:37" ht="15.75" customHeight="1" x14ac:dyDescent="0.2">
      <c r="C50" s="277"/>
      <c r="D50" s="270"/>
      <c r="E50" s="271"/>
      <c r="F50" s="271"/>
      <c r="G50" s="272"/>
      <c r="H50" s="268"/>
      <c r="I50" s="273"/>
      <c r="J50" s="197"/>
    </row>
    <row r="51" spans="3:37" ht="15.75" customHeight="1" x14ac:dyDescent="0.2">
      <c r="C51" s="277"/>
      <c r="D51" s="274"/>
      <c r="E51" s="271"/>
      <c r="F51" s="271"/>
      <c r="G51" s="272"/>
      <c r="H51" s="268"/>
      <c r="I51" s="273"/>
      <c r="J51" s="197"/>
    </row>
    <row r="52" spans="3:37" ht="15.75" customHeight="1" x14ac:dyDescent="0.2">
      <c r="C52" s="277"/>
      <c r="D52" s="274"/>
      <c r="E52" s="271"/>
      <c r="F52" s="271"/>
      <c r="G52" s="272"/>
      <c r="H52" s="268"/>
      <c r="I52" s="273"/>
      <c r="J52" s="197"/>
    </row>
    <row r="53" spans="3:37" ht="15.75" customHeight="1" x14ac:dyDescent="0.2">
      <c r="C53" s="277"/>
      <c r="D53" s="274"/>
      <c r="E53" s="271"/>
      <c r="F53" s="271"/>
      <c r="G53" s="275"/>
      <c r="H53" s="268"/>
      <c r="I53" s="273"/>
      <c r="J53" s="197"/>
    </row>
    <row r="54" spans="3:37" ht="15.75" customHeight="1" x14ac:dyDescent="0.2">
      <c r="C54" s="277"/>
      <c r="D54" s="198"/>
      <c r="E54" s="276"/>
      <c r="F54" s="276"/>
      <c r="G54" s="275"/>
      <c r="H54" s="278"/>
      <c r="I54" s="279"/>
      <c r="J54" s="197"/>
    </row>
    <row r="55" spans="3:37" ht="15.75" customHeight="1" x14ac:dyDescent="0.2">
      <c r="C55" s="1"/>
      <c r="D55" s="1" t="s">
        <v>2</v>
      </c>
      <c r="E55" s="314"/>
      <c r="F55" s="314"/>
      <c r="G55" s="320">
        <f>SUM(G45:G54)</f>
        <v>0</v>
      </c>
      <c r="H55" s="1"/>
      <c r="I55" s="313"/>
    </row>
    <row r="56" spans="3:37" ht="15.75" customHeight="1" x14ac:dyDescent="0.2">
      <c r="D56" s="242"/>
      <c r="E56" s="243"/>
      <c r="F56" s="243"/>
      <c r="G56" s="244"/>
      <c r="H56" s="245"/>
      <c r="I56" s="245"/>
    </row>
    <row r="57" spans="3:37" ht="42" customHeight="1" x14ac:dyDescent="0.2">
      <c r="D57" s="404" t="s">
        <v>216</v>
      </c>
      <c r="E57" s="404"/>
      <c r="F57" s="404"/>
      <c r="G57" s="404"/>
    </row>
    <row r="58" spans="3:37" ht="0.6" customHeight="1" x14ac:dyDescent="0.2"/>
    <row r="59" spans="3:37" ht="25.2" customHeight="1" x14ac:dyDescent="0.2">
      <c r="Q59" s="8" t="s">
        <v>271</v>
      </c>
      <c r="S59" s="9"/>
      <c r="T59" s="9"/>
      <c r="U59" s="9"/>
      <c r="V59" s="9"/>
      <c r="W59" s="9"/>
      <c r="X59" s="9"/>
      <c r="Y59" s="9"/>
      <c r="Z59" s="9"/>
      <c r="AA59" s="9"/>
      <c r="AB59" s="9"/>
      <c r="AC59" s="9"/>
      <c r="AD59" s="10"/>
      <c r="AE59" s="11"/>
      <c r="AF59" s="12"/>
      <c r="AG59" s="13"/>
      <c r="AH59" s="9"/>
      <c r="AI59" s="9"/>
    </row>
    <row r="60" spans="3:37" ht="7.5" customHeight="1" x14ac:dyDescent="0.2">
      <c r="R60" s="13"/>
      <c r="S60" s="9"/>
      <c r="T60" s="9"/>
      <c r="U60" s="9"/>
      <c r="V60" s="9"/>
      <c r="W60" s="9"/>
      <c r="X60" s="9"/>
      <c r="Y60" s="9"/>
      <c r="Z60" s="9"/>
      <c r="AA60" s="9"/>
      <c r="AB60" s="9"/>
      <c r="AC60" s="9"/>
      <c r="AD60" s="9"/>
      <c r="AE60" s="11"/>
      <c r="AF60" s="14"/>
      <c r="AG60" s="14"/>
      <c r="AH60" s="9"/>
      <c r="AI60" s="9"/>
    </row>
    <row r="61" spans="3:37" ht="16.2" x14ac:dyDescent="0.2">
      <c r="Q61" s="15" t="s">
        <v>52</v>
      </c>
      <c r="R61" s="141"/>
      <c r="S61" s="9"/>
      <c r="T61" s="9"/>
      <c r="U61" s="9"/>
      <c r="V61" s="9"/>
      <c r="W61" s="9"/>
      <c r="X61" s="9"/>
      <c r="Y61" s="202" t="s">
        <v>192</v>
      </c>
      <c r="Z61" s="9"/>
      <c r="AA61" s="9"/>
      <c r="AB61" s="9"/>
      <c r="AC61" s="9"/>
      <c r="AD61" s="9"/>
      <c r="AE61" s="11"/>
      <c r="AF61" s="14"/>
      <c r="AG61" s="14"/>
      <c r="AH61" s="9"/>
      <c r="AI61" s="9"/>
    </row>
    <row r="62" spans="3:37" ht="13.5" customHeight="1" x14ac:dyDescent="0.2">
      <c r="Q62" s="405" t="s">
        <v>53</v>
      </c>
      <c r="R62" s="407" t="s">
        <v>54</v>
      </c>
      <c r="S62" s="407" t="s">
        <v>5</v>
      </c>
      <c r="T62" s="407" t="s">
        <v>55</v>
      </c>
      <c r="U62" s="434" t="s">
        <v>56</v>
      </c>
      <c r="V62" s="435"/>
      <c r="W62" s="431" t="s">
        <v>57</v>
      </c>
      <c r="X62" s="432"/>
      <c r="Y62" s="1"/>
      <c r="Z62" s="2"/>
      <c r="AA62" s="9"/>
      <c r="AB62" s="9"/>
      <c r="AC62" s="9"/>
      <c r="AD62" s="9"/>
      <c r="AE62" s="11"/>
      <c r="AF62" s="14"/>
      <c r="AG62" s="441" t="s">
        <v>58</v>
      </c>
      <c r="AH62" s="9"/>
      <c r="AI62" s="9"/>
    </row>
    <row r="63" spans="3:37" ht="15" customHeight="1" thickBot="1" x14ac:dyDescent="0.25">
      <c r="Q63" s="406"/>
      <c r="R63" s="408"/>
      <c r="S63" s="409"/>
      <c r="T63" s="433"/>
      <c r="U63" s="23" t="s">
        <v>59</v>
      </c>
      <c r="V63" s="23" t="s">
        <v>60</v>
      </c>
      <c r="W63" s="16" t="s">
        <v>194</v>
      </c>
      <c r="X63" s="16" t="s">
        <v>61</v>
      </c>
      <c r="Y63" s="139" t="s">
        <v>28</v>
      </c>
      <c r="Z63" s="13"/>
      <c r="AA63" s="91" t="s">
        <v>62</v>
      </c>
      <c r="AB63" s="73" t="s">
        <v>63</v>
      </c>
      <c r="AC63" s="57" t="s">
        <v>64</v>
      </c>
      <c r="AD63" s="129" t="s">
        <v>28</v>
      </c>
      <c r="AG63" s="441"/>
      <c r="AH63" s="73" t="s">
        <v>65</v>
      </c>
      <c r="AI63" s="57"/>
      <c r="AJ63" s="57"/>
      <c r="AK63" s="57"/>
    </row>
    <row r="64" spans="3:37" ht="15" customHeight="1" thickBot="1" x14ac:dyDescent="0.25">
      <c r="Q64" s="410" t="s">
        <v>66</v>
      </c>
      <c r="R64" s="300"/>
      <c r="S64" s="324"/>
      <c r="T64" s="325"/>
      <c r="U64" s="326"/>
      <c r="V64" s="327"/>
      <c r="W64" s="328"/>
      <c r="X64" s="329"/>
      <c r="Y64" s="330" t="str">
        <f>AD64</f>
        <v/>
      </c>
      <c r="Z64" s="9"/>
      <c r="AA64" s="130">
        <f>IFERROR(VLOOKUP(U64*1000,$AH$72:$AI$80,2),"")</f>
        <v>500</v>
      </c>
      <c r="AB64" s="237" t="str">
        <f>IFERROR(ROUND(EXP(2.71-0.812*LN(V64)-0.654*LN(AA64)),4),"")</f>
        <v/>
      </c>
      <c r="AC64" s="132" t="str">
        <f>IFERROR(ROUND($AK$69*AB64,4),"")</f>
        <v/>
      </c>
      <c r="AD64" s="133" t="str">
        <f>IFERROR(ROUND(W64*X64*AC64/1000,1),"")</f>
        <v/>
      </c>
      <c r="AG64" s="57" t="s">
        <v>67</v>
      </c>
      <c r="AH64" s="57"/>
      <c r="AI64" s="57"/>
      <c r="AJ64" s="57"/>
      <c r="AK64" s="57"/>
    </row>
    <row r="65" spans="17:38" ht="15" customHeight="1" thickBot="1" x14ac:dyDescent="0.25">
      <c r="Q65" s="411"/>
      <c r="R65" s="300"/>
      <c r="S65" s="324"/>
      <c r="T65" s="331"/>
      <c r="U65" s="332"/>
      <c r="V65" s="333"/>
      <c r="W65" s="328"/>
      <c r="X65" s="328"/>
      <c r="Y65" s="330" t="str">
        <f t="shared" ref="Y65:Y76" si="4">AD65</f>
        <v/>
      </c>
      <c r="Z65" s="9"/>
      <c r="AA65" s="130">
        <f t="shared" ref="AA65:AA69" si="5">IFERROR(VLOOKUP(U65*1000,$AH$72:$AI$80,2),"")</f>
        <v>500</v>
      </c>
      <c r="AB65" s="237" t="str">
        <f t="shared" ref="AB65:AB69" si="6">IFERROR(ROUND(EXP(2.71-0.812*LN(V65)-0.654*LN(AA65)),4),"")</f>
        <v/>
      </c>
      <c r="AC65" s="132" t="str">
        <f t="shared" ref="AC65:AC76" si="7">IFERROR(ROUND($AK$69*AB65,4),"")</f>
        <v/>
      </c>
      <c r="AD65" s="133" t="str">
        <f t="shared" ref="AD65:AD69" si="8">IFERROR(ROUND(W65*X65*AC65/1000,1),"")</f>
        <v/>
      </c>
      <c r="AG65" s="57"/>
      <c r="AH65" s="90">
        <v>5000</v>
      </c>
      <c r="AI65" s="57" t="s">
        <v>68</v>
      </c>
      <c r="AJ65" s="57"/>
      <c r="AK65" s="57"/>
    </row>
    <row r="66" spans="17:38" ht="15" customHeight="1" thickBot="1" x14ac:dyDescent="0.25">
      <c r="Q66" s="411"/>
      <c r="R66" s="300"/>
      <c r="S66" s="324"/>
      <c r="T66" s="331"/>
      <c r="U66" s="332"/>
      <c r="V66" s="333"/>
      <c r="W66" s="328"/>
      <c r="X66" s="328"/>
      <c r="Y66" s="330" t="str">
        <f t="shared" si="4"/>
        <v/>
      </c>
      <c r="Z66" s="9"/>
      <c r="AA66" s="130">
        <f t="shared" si="5"/>
        <v>500</v>
      </c>
      <c r="AB66" s="237" t="str">
        <f t="shared" si="6"/>
        <v/>
      </c>
      <c r="AC66" s="132" t="str">
        <f t="shared" si="7"/>
        <v/>
      </c>
      <c r="AD66" s="133" t="str">
        <f t="shared" si="8"/>
        <v/>
      </c>
      <c r="AG66" s="91" t="s">
        <v>62</v>
      </c>
      <c r="AH66" s="59">
        <f>VLOOKUP(AH65,AH72:AI80,2)</f>
        <v>5000</v>
      </c>
      <c r="AI66" s="57" t="s">
        <v>68</v>
      </c>
      <c r="AJ66" s="57"/>
      <c r="AK66" s="57"/>
    </row>
    <row r="67" spans="17:38" ht="15" customHeight="1" thickBot="1" x14ac:dyDescent="0.25">
      <c r="Q67" s="411"/>
      <c r="R67" s="300"/>
      <c r="S67" s="324"/>
      <c r="T67" s="331"/>
      <c r="U67" s="332"/>
      <c r="V67" s="333"/>
      <c r="W67" s="328"/>
      <c r="X67" s="328"/>
      <c r="Y67" s="330" t="str">
        <f t="shared" si="4"/>
        <v/>
      </c>
      <c r="Z67" s="9"/>
      <c r="AA67" s="130">
        <f t="shared" si="5"/>
        <v>500</v>
      </c>
      <c r="AB67" s="237" t="str">
        <f t="shared" si="6"/>
        <v/>
      </c>
      <c r="AC67" s="132" t="str">
        <f t="shared" si="7"/>
        <v/>
      </c>
      <c r="AD67" s="133" t="str">
        <f t="shared" si="8"/>
        <v/>
      </c>
      <c r="AG67" s="91" t="s">
        <v>69</v>
      </c>
      <c r="AH67" s="90">
        <v>50</v>
      </c>
      <c r="AI67" s="57" t="s">
        <v>70</v>
      </c>
      <c r="AJ67" s="57"/>
      <c r="AK67" s="57"/>
    </row>
    <row r="68" spans="17:38" ht="15" customHeight="1" thickBot="1" x14ac:dyDescent="0.25">
      <c r="Q68" s="411"/>
      <c r="R68" s="300"/>
      <c r="S68" s="324"/>
      <c r="T68" s="331"/>
      <c r="U68" s="332"/>
      <c r="V68" s="333"/>
      <c r="W68" s="328"/>
      <c r="X68" s="328"/>
      <c r="Y68" s="330" t="str">
        <f t="shared" si="4"/>
        <v/>
      </c>
      <c r="Z68" s="9"/>
      <c r="AA68" s="130">
        <f t="shared" si="5"/>
        <v>500</v>
      </c>
      <c r="AB68" s="237" t="str">
        <f t="shared" si="6"/>
        <v/>
      </c>
      <c r="AC68" s="132" t="str">
        <f t="shared" si="7"/>
        <v/>
      </c>
      <c r="AD68" s="133" t="str">
        <f t="shared" si="8"/>
        <v/>
      </c>
      <c r="AG68" s="73" t="s">
        <v>63</v>
      </c>
      <c r="AH68" s="57" t="s">
        <v>71</v>
      </c>
      <c r="AI68" s="57" t="s">
        <v>72</v>
      </c>
      <c r="AJ68" s="88" t="s">
        <v>73</v>
      </c>
      <c r="AK68" s="2" t="s">
        <v>74</v>
      </c>
      <c r="AL68" s="57" t="s">
        <v>75</v>
      </c>
    </row>
    <row r="69" spans="17:38" ht="15" customHeight="1" thickBot="1" x14ac:dyDescent="0.25">
      <c r="Q69" s="411"/>
      <c r="R69" s="300"/>
      <c r="S69" s="334"/>
      <c r="T69" s="331"/>
      <c r="U69" s="332"/>
      <c r="V69" s="333"/>
      <c r="W69" s="328"/>
      <c r="X69" s="328"/>
      <c r="Y69" s="335" t="str">
        <f t="shared" si="4"/>
        <v/>
      </c>
      <c r="Z69" s="9"/>
      <c r="AA69" s="130">
        <f t="shared" si="5"/>
        <v>500</v>
      </c>
      <c r="AB69" s="237" t="str">
        <f t="shared" si="6"/>
        <v/>
      </c>
      <c r="AC69" s="132" t="str">
        <f t="shared" si="7"/>
        <v/>
      </c>
      <c r="AD69" s="133" t="str">
        <f t="shared" si="8"/>
        <v/>
      </c>
      <c r="AG69" s="85">
        <f>ROUND(EXP(2.71-0.812*LN(AH67/100)-0.654*LN(AH66)),4)</f>
        <v>0.10050000000000001</v>
      </c>
      <c r="AH69" s="57">
        <v>37.700000000000003</v>
      </c>
      <c r="AI69" s="57">
        <v>1.8700000000000001E-2</v>
      </c>
      <c r="AJ69" s="57">
        <f>44/12</f>
        <v>3.6666666666666665</v>
      </c>
      <c r="AK69" s="135">
        <f>AH69*AI69*AJ69</f>
        <v>2.5849633333333335</v>
      </c>
      <c r="AL69" s="84">
        <f>ROUND(AG69*AK69,4)</f>
        <v>0.25979999999999998</v>
      </c>
    </row>
    <row r="70" spans="17:38" ht="15" customHeight="1" thickBot="1" x14ac:dyDescent="0.25">
      <c r="Q70" s="412"/>
      <c r="R70" s="292"/>
      <c r="S70" s="293" t="s">
        <v>76</v>
      </c>
      <c r="T70" s="281"/>
      <c r="U70" s="142"/>
      <c r="V70" s="142"/>
      <c r="W70" s="143"/>
      <c r="X70" s="161" t="s">
        <v>29</v>
      </c>
      <c r="Y70" s="157">
        <f>ROUND(SUM(Y64:Y69),0)</f>
        <v>0</v>
      </c>
      <c r="Z70" s="9"/>
      <c r="AA70" s="152"/>
      <c r="AB70" s="238"/>
      <c r="AC70" s="154"/>
      <c r="AD70" s="155">
        <f>SUM(AD64:AD69)</f>
        <v>0</v>
      </c>
      <c r="AE70" s="136"/>
      <c r="AG70" s="73" t="s">
        <v>78</v>
      </c>
      <c r="AH70" s="73" t="s">
        <v>79</v>
      </c>
      <c r="AI70" s="57" t="s">
        <v>80</v>
      </c>
      <c r="AJ70" s="57"/>
      <c r="AL70" s="57" t="s">
        <v>81</v>
      </c>
    </row>
    <row r="71" spans="17:38" ht="15" customHeight="1" thickTop="1" thickBot="1" x14ac:dyDescent="0.25">
      <c r="Q71" s="411" t="s">
        <v>77</v>
      </c>
      <c r="R71" s="336"/>
      <c r="S71" s="324"/>
      <c r="T71" s="325"/>
      <c r="U71" s="326"/>
      <c r="V71" s="327"/>
      <c r="W71" s="328"/>
      <c r="X71" s="329"/>
      <c r="Y71" s="337" t="str">
        <f t="shared" si="4"/>
        <v/>
      </c>
      <c r="Z71" s="9"/>
      <c r="AA71" s="148">
        <f>IFERROR(VLOOKUP(U71*1000,$AH$72:$AI$80,2),"")</f>
        <v>500</v>
      </c>
      <c r="AB71" s="239" t="str">
        <f>IFERROR(ROUND(EXP(2.71-0.812*LN(V71)-0.654*LN(AA71)),4),"")</f>
        <v/>
      </c>
      <c r="AC71" s="150" t="str">
        <f>IFERROR(ROUND($AK$69*AB71,4),"")</f>
        <v/>
      </c>
      <c r="AD71" s="151" t="str">
        <f>IFERROR(ROUND(W71*X71*AC71/1000,1),"")</f>
        <v/>
      </c>
    </row>
    <row r="72" spans="17:38" ht="15" customHeight="1" thickBot="1" x14ac:dyDescent="0.25">
      <c r="Q72" s="411"/>
      <c r="R72" s="300"/>
      <c r="S72" s="324"/>
      <c r="T72" s="331"/>
      <c r="U72" s="332"/>
      <c r="V72" s="333"/>
      <c r="W72" s="328"/>
      <c r="X72" s="328"/>
      <c r="Y72" s="330" t="str">
        <f t="shared" si="4"/>
        <v/>
      </c>
      <c r="Z72" s="9"/>
      <c r="AA72" s="130">
        <f>IFERROR(VLOOKUP(U72*1000,$AH$72:$AI$80,2),"")</f>
        <v>500</v>
      </c>
      <c r="AB72" s="237" t="str">
        <f t="shared" ref="AB72:AB76" si="9">IFERROR(ROUND(EXP(2.71-0.812*LN(V72)-0.654*LN(AA72)),4),"")</f>
        <v/>
      </c>
      <c r="AC72" s="132" t="str">
        <f t="shared" si="7"/>
        <v/>
      </c>
      <c r="AD72" s="133" t="str">
        <f t="shared" ref="AD72:AD76" si="10">IFERROR(ROUND(W72*X72*AC72/1000,1),"")</f>
        <v/>
      </c>
      <c r="AG72" s="57"/>
      <c r="AH72" s="59">
        <v>0</v>
      </c>
      <c r="AI72" s="59">
        <v>500</v>
      </c>
      <c r="AJ72" s="57"/>
      <c r="AK72" s="57"/>
    </row>
    <row r="73" spans="17:38" ht="15" customHeight="1" thickBot="1" x14ac:dyDescent="0.25">
      <c r="Q73" s="411"/>
      <c r="R73" s="300"/>
      <c r="S73" s="324"/>
      <c r="T73" s="331"/>
      <c r="U73" s="332"/>
      <c r="V73" s="333"/>
      <c r="W73" s="328"/>
      <c r="X73" s="328"/>
      <c r="Y73" s="330" t="str">
        <f t="shared" si="4"/>
        <v/>
      </c>
      <c r="Z73" s="9"/>
      <c r="AA73" s="130">
        <f>IFERROR(VLOOKUP(U73*1000,$AH$72:$AI$80,2),"")</f>
        <v>500</v>
      </c>
      <c r="AB73" s="237" t="str">
        <f t="shared" si="9"/>
        <v/>
      </c>
      <c r="AC73" s="132" t="str">
        <f t="shared" si="7"/>
        <v/>
      </c>
      <c r="AD73" s="133" t="str">
        <f t="shared" si="10"/>
        <v/>
      </c>
      <c r="AG73" s="57"/>
      <c r="AH73" s="59">
        <v>1000</v>
      </c>
      <c r="AI73" s="59">
        <v>1500</v>
      </c>
      <c r="AJ73" s="57"/>
      <c r="AK73" s="57"/>
    </row>
    <row r="74" spans="17:38" ht="15" customHeight="1" thickBot="1" x14ac:dyDescent="0.25">
      <c r="Q74" s="411"/>
      <c r="R74" s="300"/>
      <c r="S74" s="324"/>
      <c r="T74" s="331"/>
      <c r="U74" s="332"/>
      <c r="V74" s="333"/>
      <c r="W74" s="328"/>
      <c r="X74" s="328"/>
      <c r="Y74" s="330" t="str">
        <f t="shared" si="4"/>
        <v/>
      </c>
      <c r="Z74" s="9"/>
      <c r="AA74" s="130">
        <f>IFERROR(VLOOKUP(U74*1000,$AH$72:$AI$79,2),"")</f>
        <v>500</v>
      </c>
      <c r="AB74" s="237" t="str">
        <f t="shared" si="9"/>
        <v/>
      </c>
      <c r="AC74" s="132" t="str">
        <f t="shared" si="7"/>
        <v/>
      </c>
      <c r="AD74" s="133" t="str">
        <f t="shared" si="10"/>
        <v/>
      </c>
      <c r="AG74" s="57"/>
      <c r="AH74" s="59">
        <v>2000</v>
      </c>
      <c r="AI74" s="59">
        <v>3000</v>
      </c>
      <c r="AJ74" s="57"/>
      <c r="AK74" s="57"/>
    </row>
    <row r="75" spans="17:38" ht="15" customHeight="1" thickBot="1" x14ac:dyDescent="0.25">
      <c r="Q75" s="411"/>
      <c r="R75" s="300"/>
      <c r="S75" s="324"/>
      <c r="T75" s="331"/>
      <c r="U75" s="332"/>
      <c r="V75" s="333"/>
      <c r="W75" s="328"/>
      <c r="X75" s="328"/>
      <c r="Y75" s="330" t="str">
        <f t="shared" si="4"/>
        <v/>
      </c>
      <c r="Z75" s="9"/>
      <c r="AA75" s="130">
        <f>IFERROR(VLOOKUP(U75*1000,$AH$72:$AI$80,2),"")</f>
        <v>500</v>
      </c>
      <c r="AB75" s="237" t="str">
        <f t="shared" si="9"/>
        <v/>
      </c>
      <c r="AC75" s="132" t="str">
        <f t="shared" si="7"/>
        <v/>
      </c>
      <c r="AD75" s="133" t="str">
        <f t="shared" si="10"/>
        <v/>
      </c>
      <c r="AG75" s="57"/>
      <c r="AH75" s="59">
        <v>4000</v>
      </c>
      <c r="AI75" s="59">
        <v>5000</v>
      </c>
      <c r="AJ75" s="57"/>
      <c r="AK75" s="57"/>
    </row>
    <row r="76" spans="17:38" ht="15" customHeight="1" thickBot="1" x14ac:dyDescent="0.25">
      <c r="Q76" s="411"/>
      <c r="R76" s="338"/>
      <c r="S76" s="339"/>
      <c r="T76" s="340"/>
      <c r="U76" s="341"/>
      <c r="V76" s="342"/>
      <c r="W76" s="343"/>
      <c r="X76" s="343"/>
      <c r="Y76" s="335" t="str">
        <f t="shared" si="4"/>
        <v/>
      </c>
      <c r="Z76" s="9"/>
      <c r="AA76" s="130">
        <f>IFERROR(VLOOKUP(U76*1000,$AH$72:$AI$80,2),"")</f>
        <v>500</v>
      </c>
      <c r="AB76" s="237" t="str">
        <f t="shared" si="9"/>
        <v/>
      </c>
      <c r="AC76" s="132" t="str">
        <f t="shared" si="7"/>
        <v/>
      </c>
      <c r="AD76" s="133" t="str">
        <f t="shared" si="10"/>
        <v/>
      </c>
      <c r="AG76" s="57"/>
      <c r="AH76" s="59">
        <v>6000</v>
      </c>
      <c r="AI76" s="59">
        <v>7000</v>
      </c>
      <c r="AJ76" s="57"/>
      <c r="AK76" s="57"/>
    </row>
    <row r="77" spans="17:38" ht="15" customHeight="1" thickBot="1" x14ac:dyDescent="0.25">
      <c r="Q77" s="413"/>
      <c r="R77" s="291"/>
      <c r="S77" s="294" t="s">
        <v>76</v>
      </c>
      <c r="T77" s="280"/>
      <c r="U77" s="128"/>
      <c r="V77" s="128"/>
      <c r="W77" s="128"/>
      <c r="X77" s="162" t="s">
        <v>37</v>
      </c>
      <c r="Y77" s="157">
        <f>ROUND(SUM(Y71:Y76),0)</f>
        <v>0</v>
      </c>
      <c r="Z77" s="9"/>
      <c r="AA77" s="145"/>
      <c r="AB77" s="146"/>
      <c r="AC77" s="147"/>
      <c r="AD77" s="134">
        <f>SUM(AD71:AD76)</f>
        <v>0</v>
      </c>
      <c r="AG77" s="57"/>
      <c r="AH77" s="59">
        <v>8000</v>
      </c>
      <c r="AI77" s="59">
        <v>9000</v>
      </c>
      <c r="AJ77" s="57"/>
      <c r="AK77" s="57"/>
    </row>
    <row r="78" spans="17:38" x14ac:dyDescent="0.2">
      <c r="R78" s="295"/>
      <c r="S78" s="296"/>
      <c r="T78" s="296"/>
      <c r="U78" s="9"/>
      <c r="V78" s="9"/>
      <c r="W78" s="9"/>
      <c r="X78" s="9"/>
      <c r="Y78" s="202" t="s">
        <v>191</v>
      </c>
      <c r="Z78" s="9"/>
      <c r="AA78" s="9"/>
      <c r="AB78" s="9"/>
      <c r="AC78" s="9"/>
      <c r="AD78" s="9"/>
      <c r="AE78" s="11"/>
      <c r="AF78" s="14"/>
      <c r="AG78" s="57"/>
      <c r="AH78" s="59">
        <v>10000</v>
      </c>
      <c r="AI78" s="59">
        <v>11000</v>
      </c>
      <c r="AJ78" s="57"/>
      <c r="AK78" s="57"/>
    </row>
    <row r="79" spans="17:38" ht="16.2" x14ac:dyDescent="0.2">
      <c r="Q79" s="15" t="s">
        <v>195</v>
      </c>
      <c r="R79" s="297"/>
      <c r="S79" s="296"/>
      <c r="T79" s="296"/>
      <c r="U79" s="9"/>
      <c r="V79" s="9"/>
      <c r="W79" s="9"/>
      <c r="X79" s="9"/>
      <c r="Y79" s="9"/>
      <c r="Z79" s="9"/>
      <c r="AA79" s="9"/>
      <c r="AB79" s="9"/>
      <c r="AC79" s="9"/>
      <c r="AD79" s="9"/>
      <c r="AE79" s="11"/>
      <c r="AF79" s="14"/>
      <c r="AG79" s="57"/>
      <c r="AH79" s="59">
        <v>12000</v>
      </c>
      <c r="AI79" s="59">
        <v>14500</v>
      </c>
      <c r="AJ79" s="57"/>
      <c r="AK79" s="57"/>
    </row>
    <row r="80" spans="17:38" x14ac:dyDescent="0.2">
      <c r="Q80" s="405" t="s">
        <v>53</v>
      </c>
      <c r="R80" s="414" t="s">
        <v>54</v>
      </c>
      <c r="S80" s="414" t="s">
        <v>5</v>
      </c>
      <c r="T80" s="445" t="s">
        <v>55</v>
      </c>
      <c r="U80" s="447" t="s">
        <v>82</v>
      </c>
      <c r="V80" s="447"/>
      <c r="W80" s="447"/>
      <c r="X80" s="16" t="s">
        <v>57</v>
      </c>
      <c r="Y80" s="1"/>
      <c r="Z80" s="2"/>
      <c r="AA80" s="9"/>
      <c r="AB80" s="9"/>
      <c r="AC80" s="9"/>
      <c r="AD80" s="9"/>
      <c r="AE80" s="11"/>
      <c r="AF80" s="14"/>
      <c r="AG80" s="57"/>
      <c r="AH80" s="59">
        <v>17000</v>
      </c>
      <c r="AI80" s="59">
        <v>18500</v>
      </c>
      <c r="AJ80" s="57"/>
      <c r="AK80" s="57"/>
    </row>
    <row r="81" spans="17:37" ht="15" customHeight="1" thickBot="1" x14ac:dyDescent="0.25">
      <c r="Q81" s="406"/>
      <c r="R81" s="425"/>
      <c r="S81" s="436"/>
      <c r="T81" s="446"/>
      <c r="U81" s="447"/>
      <c r="V81" s="447"/>
      <c r="W81" s="447"/>
      <c r="X81" s="16" t="s">
        <v>194</v>
      </c>
      <c r="Y81" s="139" t="s">
        <v>28</v>
      </c>
      <c r="Z81" s="2"/>
      <c r="AA81" s="9"/>
      <c r="AB81" s="9"/>
      <c r="AC81" s="57" t="s">
        <v>64</v>
      </c>
      <c r="AD81" s="129" t="s">
        <v>28</v>
      </c>
      <c r="AE81" s="11"/>
      <c r="AF81" s="14"/>
      <c r="AG81" s="57"/>
      <c r="AJ81" s="57"/>
      <c r="AK81" s="57"/>
    </row>
    <row r="82" spans="17:37" ht="15" customHeight="1" thickBot="1" x14ac:dyDescent="0.25">
      <c r="Q82" s="410" t="s">
        <v>66</v>
      </c>
      <c r="R82" s="344"/>
      <c r="S82" s="345"/>
      <c r="T82" s="346"/>
      <c r="U82" s="422"/>
      <c r="V82" s="423"/>
      <c r="W82" s="424"/>
      <c r="X82" s="347"/>
      <c r="Y82" s="348"/>
      <c r="Z82" s="2"/>
      <c r="AA82" s="9"/>
      <c r="AB82" s="9"/>
      <c r="AC82" s="19" t="str">
        <f>IFERROR(VLOOKUP(U82,入出力データ!$B$10:$D$19,3),"")</f>
        <v/>
      </c>
      <c r="AD82" s="160" t="str">
        <f t="shared" ref="AD82:AD94" si="11">IFERROR(X82*AC82,"")</f>
        <v/>
      </c>
      <c r="AE82" s="11"/>
      <c r="AF82" s="14"/>
      <c r="AG82" s="57"/>
      <c r="AJ82" s="57"/>
      <c r="AK82" s="57"/>
    </row>
    <row r="83" spans="17:37" ht="15" customHeight="1" thickBot="1" x14ac:dyDescent="0.25">
      <c r="Q83" s="411"/>
      <c r="R83" s="349"/>
      <c r="S83" s="350"/>
      <c r="T83" s="351"/>
      <c r="U83" s="422"/>
      <c r="V83" s="423"/>
      <c r="W83" s="424"/>
      <c r="X83" s="352"/>
      <c r="Y83" s="330"/>
      <c r="Z83" s="2"/>
      <c r="AA83" s="9"/>
      <c r="AB83" s="9"/>
      <c r="AC83" s="19" t="str">
        <f>IFERROR(VLOOKUP(U83,入出力データ!$B$10:$D$19,3),"")</f>
        <v/>
      </c>
      <c r="AD83" s="160" t="str">
        <f t="shared" si="11"/>
        <v/>
      </c>
      <c r="AE83" s="11"/>
      <c r="AF83" s="14"/>
      <c r="AG83" s="57"/>
      <c r="AH83" s="59"/>
      <c r="AI83" s="59"/>
      <c r="AJ83" s="57"/>
      <c r="AK83" s="57"/>
    </row>
    <row r="84" spans="17:37" ht="15" customHeight="1" thickBot="1" x14ac:dyDescent="0.25">
      <c r="Q84" s="411"/>
      <c r="R84" s="344"/>
      <c r="S84" s="350"/>
      <c r="T84" s="351"/>
      <c r="U84" s="422"/>
      <c r="V84" s="423"/>
      <c r="W84" s="424"/>
      <c r="X84" s="352"/>
      <c r="Y84" s="330"/>
      <c r="Z84" s="2"/>
      <c r="AA84" s="9"/>
      <c r="AB84" s="9"/>
      <c r="AC84" s="19" t="str">
        <f>IFERROR(VLOOKUP(U84,入出力データ!$B$10:$D$19,3),"")</f>
        <v/>
      </c>
      <c r="AD84" s="160" t="str">
        <f t="shared" si="11"/>
        <v/>
      </c>
      <c r="AE84" s="11"/>
      <c r="AF84" s="14"/>
      <c r="AG84" s="57"/>
      <c r="AH84" s="59"/>
      <c r="AI84" s="59"/>
      <c r="AJ84" s="57"/>
      <c r="AK84" s="57"/>
    </row>
    <row r="85" spans="17:37" ht="15" customHeight="1" thickBot="1" x14ac:dyDescent="0.25">
      <c r="Q85" s="411"/>
      <c r="R85" s="349"/>
      <c r="S85" s="350"/>
      <c r="T85" s="351"/>
      <c r="U85" s="422"/>
      <c r="V85" s="423"/>
      <c r="W85" s="424"/>
      <c r="X85" s="352"/>
      <c r="Y85" s="330"/>
      <c r="Z85" s="2"/>
      <c r="AA85" s="9"/>
      <c r="AB85" s="9"/>
      <c r="AC85" s="19" t="str">
        <f>IFERROR(VLOOKUP(U85,入出力データ!$B$10:$D$19,3),"")</f>
        <v/>
      </c>
      <c r="AD85" s="160" t="str">
        <f t="shared" si="11"/>
        <v/>
      </c>
      <c r="AE85" s="11"/>
      <c r="AF85" s="14"/>
      <c r="AG85" s="57"/>
      <c r="AH85" s="59"/>
      <c r="AI85" s="59"/>
      <c r="AJ85" s="57"/>
      <c r="AK85" s="57"/>
    </row>
    <row r="86" spans="17:37" ht="15" customHeight="1" thickBot="1" x14ac:dyDescent="0.25">
      <c r="Q86" s="411"/>
      <c r="R86" s="344"/>
      <c r="S86" s="350"/>
      <c r="T86" s="351"/>
      <c r="U86" s="422"/>
      <c r="V86" s="423"/>
      <c r="W86" s="424"/>
      <c r="X86" s="352"/>
      <c r="Y86" s="330"/>
      <c r="Z86" s="2"/>
      <c r="AA86" s="9"/>
      <c r="AB86" s="9"/>
      <c r="AC86" s="19" t="str">
        <f>IFERROR(VLOOKUP(U86,入出力データ!$B$10:$D$19,3),"")</f>
        <v/>
      </c>
      <c r="AD86" s="160" t="str">
        <f t="shared" si="11"/>
        <v/>
      </c>
      <c r="AE86" s="11"/>
      <c r="AF86" s="14"/>
      <c r="AG86" s="57"/>
      <c r="AH86" s="59"/>
      <c r="AI86" s="59"/>
      <c r="AJ86" s="57"/>
      <c r="AK86" s="57"/>
    </row>
    <row r="87" spans="17:37" ht="15" customHeight="1" thickBot="1" x14ac:dyDescent="0.25">
      <c r="Q87" s="411"/>
      <c r="R87" s="349"/>
      <c r="S87" s="350"/>
      <c r="T87" s="351"/>
      <c r="U87" s="422"/>
      <c r="V87" s="423"/>
      <c r="W87" s="424"/>
      <c r="X87" s="352"/>
      <c r="Y87" s="330"/>
      <c r="Z87" s="2"/>
      <c r="AA87" s="9"/>
      <c r="AB87" s="9"/>
      <c r="AC87" s="19" t="str">
        <f>IFERROR(VLOOKUP(U87,入出力データ!$B$10:$D$19,3),"")</f>
        <v/>
      </c>
      <c r="AD87" s="160" t="str">
        <f t="shared" si="11"/>
        <v/>
      </c>
      <c r="AE87" s="11"/>
      <c r="AF87" s="14"/>
      <c r="AG87" s="57"/>
      <c r="AH87" s="59"/>
      <c r="AI87" s="59"/>
      <c r="AJ87" s="57"/>
      <c r="AK87" s="57"/>
    </row>
    <row r="88" spans="17:37" ht="15" customHeight="1" thickBot="1" x14ac:dyDescent="0.25">
      <c r="Q88" s="412"/>
      <c r="R88" s="299"/>
      <c r="S88" s="293" t="s">
        <v>76</v>
      </c>
      <c r="T88" s="283"/>
      <c r="U88" s="442"/>
      <c r="V88" s="443"/>
      <c r="W88" s="444"/>
      <c r="X88" s="161" t="s">
        <v>29</v>
      </c>
      <c r="Y88" s="158">
        <f>AD88</f>
        <v>0</v>
      </c>
      <c r="Z88" s="2"/>
      <c r="AA88" s="9"/>
      <c r="AB88" s="9"/>
      <c r="AC88" s="250"/>
      <c r="AD88" s="156">
        <f>SUM(AD82:AD87)</f>
        <v>0</v>
      </c>
      <c r="AE88" s="11"/>
      <c r="AF88" s="14"/>
      <c r="AG88" s="57"/>
      <c r="AH88" s="59"/>
      <c r="AI88" s="59"/>
      <c r="AJ88" s="57"/>
      <c r="AK88" s="57"/>
    </row>
    <row r="89" spans="17:37" ht="15" customHeight="1" thickTop="1" thickBot="1" x14ac:dyDescent="0.25">
      <c r="Q89" s="411" t="s">
        <v>77</v>
      </c>
      <c r="R89" s="349"/>
      <c r="S89" s="345"/>
      <c r="T89" s="346"/>
      <c r="U89" s="422"/>
      <c r="V89" s="423"/>
      <c r="W89" s="424"/>
      <c r="X89" s="353"/>
      <c r="Y89" s="354"/>
      <c r="Z89" s="2"/>
      <c r="AA89" s="9"/>
      <c r="AB89" s="9"/>
      <c r="AC89" s="144" t="str">
        <f>IFERROR(VLOOKUP(U89,入出力データ!$B$10:$D$19,3),"")</f>
        <v/>
      </c>
      <c r="AD89" s="160" t="str">
        <f t="shared" si="11"/>
        <v/>
      </c>
      <c r="AE89" s="11"/>
      <c r="AF89" s="14"/>
      <c r="AG89" s="57"/>
      <c r="AH89" s="59"/>
      <c r="AI89" s="59"/>
      <c r="AJ89" s="57"/>
      <c r="AK89" s="57"/>
    </row>
    <row r="90" spans="17:37" ht="15" customHeight="1" thickBot="1" x14ac:dyDescent="0.25">
      <c r="Q90" s="411"/>
      <c r="R90" s="349"/>
      <c r="S90" s="345"/>
      <c r="T90" s="346"/>
      <c r="U90" s="422"/>
      <c r="V90" s="423"/>
      <c r="W90" s="424"/>
      <c r="X90" s="353"/>
      <c r="Y90" s="354"/>
      <c r="Z90" s="2"/>
      <c r="AA90" s="9"/>
      <c r="AB90" s="9"/>
      <c r="AC90" s="19" t="str">
        <f>IFERROR(VLOOKUP(U90,入出力データ!$B$10:$D$19,3),"")</f>
        <v/>
      </c>
      <c r="AD90" s="160" t="str">
        <f t="shared" si="11"/>
        <v/>
      </c>
      <c r="AE90" s="11"/>
      <c r="AF90" s="14"/>
      <c r="AG90" s="57"/>
      <c r="AH90" s="59"/>
      <c r="AI90" s="59"/>
      <c r="AJ90" s="57"/>
      <c r="AK90" s="57"/>
    </row>
    <row r="91" spans="17:37" ht="15" customHeight="1" thickBot="1" x14ac:dyDescent="0.25">
      <c r="Q91" s="411"/>
      <c r="R91" s="349"/>
      <c r="S91" s="345"/>
      <c r="T91" s="346"/>
      <c r="U91" s="422"/>
      <c r="V91" s="423"/>
      <c r="W91" s="424"/>
      <c r="X91" s="353"/>
      <c r="Y91" s="354"/>
      <c r="Z91" s="2"/>
      <c r="AA91" s="9"/>
      <c r="AB91" s="9"/>
      <c r="AC91" s="19" t="str">
        <f>IFERROR(VLOOKUP(U91,入出力データ!$B$10:$D$19,3),"")</f>
        <v/>
      </c>
      <c r="AD91" s="160" t="str">
        <f t="shared" si="11"/>
        <v/>
      </c>
      <c r="AE91" s="11"/>
      <c r="AF91" s="14"/>
      <c r="AG91" s="57"/>
      <c r="AH91" s="59"/>
      <c r="AI91" s="59"/>
      <c r="AJ91" s="57"/>
      <c r="AK91" s="57"/>
    </row>
    <row r="92" spans="17:37" ht="15" customHeight="1" thickBot="1" x14ac:dyDescent="0.25">
      <c r="Q92" s="411"/>
      <c r="R92" s="349"/>
      <c r="S92" s="345"/>
      <c r="T92" s="346"/>
      <c r="U92" s="422"/>
      <c r="V92" s="423"/>
      <c r="W92" s="424"/>
      <c r="X92" s="353"/>
      <c r="Y92" s="354"/>
      <c r="Z92" s="2"/>
      <c r="AA92" s="9"/>
      <c r="AB92" s="9"/>
      <c r="AC92" s="19" t="str">
        <f>IFERROR(VLOOKUP(U92,入出力データ!$B$10:$D$19,3),"")</f>
        <v/>
      </c>
      <c r="AD92" s="160" t="str">
        <f t="shared" si="11"/>
        <v/>
      </c>
      <c r="AE92" s="11"/>
      <c r="AF92" s="14"/>
      <c r="AG92" s="57"/>
      <c r="AH92" s="59"/>
      <c r="AI92" s="59"/>
      <c r="AJ92" s="57"/>
      <c r="AK92" s="57"/>
    </row>
    <row r="93" spans="17:37" ht="14.25" customHeight="1" thickBot="1" x14ac:dyDescent="0.25">
      <c r="Q93" s="411"/>
      <c r="R93" s="349"/>
      <c r="S93" s="350"/>
      <c r="T93" s="351"/>
      <c r="U93" s="422"/>
      <c r="V93" s="423"/>
      <c r="W93" s="424"/>
      <c r="X93" s="352"/>
      <c r="Y93" s="330"/>
      <c r="Z93" s="2"/>
      <c r="AA93" s="9"/>
      <c r="AB93" s="9"/>
      <c r="AC93" s="19" t="str">
        <f>IFERROR(VLOOKUP(U93,入出力データ!$B$10:$D$19,3),"")</f>
        <v/>
      </c>
      <c r="AD93" s="160" t="str">
        <f t="shared" si="11"/>
        <v/>
      </c>
      <c r="AE93" s="11"/>
      <c r="AF93" s="14"/>
      <c r="AG93" s="57"/>
      <c r="AH93" s="59"/>
      <c r="AI93" s="59"/>
      <c r="AJ93" s="57"/>
      <c r="AK93" s="57"/>
    </row>
    <row r="94" spans="17:37" ht="15" customHeight="1" thickBot="1" x14ac:dyDescent="0.25">
      <c r="Q94" s="411"/>
      <c r="R94" s="349"/>
      <c r="S94" s="350"/>
      <c r="T94" s="351"/>
      <c r="U94" s="422"/>
      <c r="V94" s="423"/>
      <c r="W94" s="424"/>
      <c r="X94" s="352"/>
      <c r="Y94" s="330"/>
      <c r="Z94" s="2"/>
      <c r="AA94" s="9"/>
      <c r="AB94" s="9"/>
      <c r="AC94" s="19" t="str">
        <f>IFERROR(VLOOKUP(U94,入出力データ!$B$10:$D$19,3),"")</f>
        <v/>
      </c>
      <c r="AD94" s="160" t="str">
        <f t="shared" si="11"/>
        <v/>
      </c>
      <c r="AE94" s="11"/>
      <c r="AF94" s="14"/>
      <c r="AG94" s="57"/>
      <c r="AH94" s="59"/>
      <c r="AI94" s="57"/>
      <c r="AJ94" s="57"/>
      <c r="AK94" s="57"/>
    </row>
    <row r="95" spans="17:37" ht="15" customHeight="1" thickBot="1" x14ac:dyDescent="0.25">
      <c r="Q95" s="413"/>
      <c r="R95" s="298"/>
      <c r="S95" s="294" t="s">
        <v>76</v>
      </c>
      <c r="T95" s="282"/>
      <c r="U95" s="437"/>
      <c r="V95" s="437"/>
      <c r="W95" s="437"/>
      <c r="X95" s="162" t="s">
        <v>37</v>
      </c>
      <c r="Y95" s="158">
        <f>AD95</f>
        <v>0</v>
      </c>
      <c r="Z95" s="2"/>
      <c r="AA95" s="9"/>
      <c r="AB95" s="9"/>
      <c r="AC95" s="251"/>
      <c r="AD95" s="156">
        <f>SUM(AD89:AD94)</f>
        <v>0</v>
      </c>
      <c r="AE95" s="11"/>
      <c r="AF95" s="14"/>
      <c r="AG95" s="57"/>
      <c r="AH95" s="57"/>
      <c r="AI95" s="57"/>
      <c r="AJ95" s="57"/>
      <c r="AK95" s="57"/>
    </row>
    <row r="96" spans="17:37" ht="13.8" thickTop="1" x14ac:dyDescent="0.2">
      <c r="R96" s="295"/>
      <c r="S96" s="296"/>
      <c r="T96" s="296"/>
      <c r="U96" s="9"/>
      <c r="V96" s="9"/>
      <c r="W96" s="9"/>
      <c r="X96" s="9"/>
      <c r="Y96" s="9"/>
      <c r="Z96" s="9"/>
      <c r="AA96" s="9"/>
      <c r="AB96" s="9"/>
      <c r="AC96" s="9"/>
      <c r="AD96" s="9"/>
      <c r="AE96" s="11"/>
      <c r="AF96" s="14"/>
      <c r="AG96" s="57"/>
      <c r="AH96" s="57"/>
      <c r="AI96" s="57"/>
      <c r="AJ96" s="57"/>
      <c r="AK96" s="57"/>
    </row>
    <row r="97" spans="17:37" ht="16.2" x14ac:dyDescent="0.2">
      <c r="Q97" s="15" t="s">
        <v>218</v>
      </c>
      <c r="R97" s="297"/>
      <c r="S97" s="296"/>
      <c r="T97" s="296"/>
      <c r="U97" s="9"/>
      <c r="V97" s="9"/>
      <c r="W97" s="9"/>
      <c r="X97" s="9"/>
      <c r="Y97" s="9"/>
      <c r="Z97" s="9"/>
      <c r="AA97" s="9"/>
      <c r="AB97" s="9"/>
      <c r="AC97" s="9"/>
      <c r="AD97" s="9"/>
      <c r="AE97" s="11"/>
      <c r="AF97" s="14"/>
      <c r="AG97" s="57"/>
      <c r="AH97" s="57"/>
      <c r="AI97" s="57"/>
      <c r="AJ97" s="57"/>
      <c r="AK97" s="57"/>
    </row>
    <row r="98" spans="17:37" x14ac:dyDescent="0.2">
      <c r="Q98" s="405" t="s">
        <v>53</v>
      </c>
      <c r="R98" s="414" t="s">
        <v>54</v>
      </c>
      <c r="S98" s="414" t="s">
        <v>5</v>
      </c>
      <c r="T98" s="414" t="s">
        <v>55</v>
      </c>
      <c r="U98" s="416" t="s">
        <v>82</v>
      </c>
      <c r="V98" s="417"/>
      <c r="W98" s="418"/>
      <c r="X98" s="16" t="s">
        <v>57</v>
      </c>
      <c r="Y98" s="1"/>
      <c r="Z98" s="9"/>
      <c r="AA98" s="9"/>
      <c r="AB98" s="9"/>
      <c r="AC98" s="9"/>
      <c r="AD98" s="9"/>
      <c r="AE98" s="11"/>
      <c r="AF98" s="14"/>
      <c r="AG98" s="57"/>
      <c r="AH98" s="57"/>
      <c r="AI98" s="57"/>
      <c r="AJ98" s="57"/>
      <c r="AK98" s="57"/>
    </row>
    <row r="99" spans="17:37" ht="15" customHeight="1" thickBot="1" x14ac:dyDescent="0.25">
      <c r="Q99" s="406"/>
      <c r="R99" s="425"/>
      <c r="S99" s="436"/>
      <c r="T99" s="415"/>
      <c r="U99" s="419"/>
      <c r="V99" s="420"/>
      <c r="W99" s="421"/>
      <c r="X99" s="16" t="s">
        <v>194</v>
      </c>
      <c r="Y99" s="139" t="s">
        <v>28</v>
      </c>
      <c r="Z99" s="9"/>
      <c r="AA99" s="9"/>
      <c r="AB99" s="9"/>
      <c r="AC99" s="9"/>
      <c r="AD99" s="9"/>
      <c r="AE99" s="11"/>
      <c r="AF99" s="14"/>
      <c r="AG99" s="57"/>
      <c r="AH99" s="57"/>
      <c r="AI99" s="57"/>
      <c r="AJ99" s="57"/>
      <c r="AK99" s="57"/>
    </row>
    <row r="100" spans="17:37" ht="15" customHeight="1" thickBot="1" x14ac:dyDescent="0.25">
      <c r="Q100" s="410" t="s">
        <v>66</v>
      </c>
      <c r="R100" s="300"/>
      <c r="S100" s="355"/>
      <c r="T100" s="356"/>
      <c r="U100" s="422"/>
      <c r="V100" s="423"/>
      <c r="W100" s="424"/>
      <c r="X100" s="347"/>
      <c r="Y100" s="348"/>
      <c r="Z100" s="9"/>
      <c r="AA100" s="9"/>
      <c r="AB100" s="9"/>
      <c r="AC100" s="19" t="str">
        <f>IFERROR(VLOOKUP(U100,入出力データ!$B$10:$D$19,3),"")</f>
        <v/>
      </c>
      <c r="AD100" s="160" t="str">
        <f>IFERROR(X100*AC100,"")</f>
        <v/>
      </c>
      <c r="AE100" s="11"/>
      <c r="AF100" s="14"/>
      <c r="AG100" s="57"/>
      <c r="AH100" s="57"/>
      <c r="AI100" s="57"/>
      <c r="AJ100" s="57"/>
      <c r="AK100" s="57"/>
    </row>
    <row r="101" spans="17:37" ht="15" customHeight="1" thickBot="1" x14ac:dyDescent="0.25">
      <c r="Q101" s="411"/>
      <c r="R101" s="300"/>
      <c r="S101" s="355"/>
      <c r="T101" s="356"/>
      <c r="U101" s="422"/>
      <c r="V101" s="423"/>
      <c r="W101" s="424"/>
      <c r="X101" s="347"/>
      <c r="Y101" s="330"/>
      <c r="Z101" s="9"/>
      <c r="AA101" s="9"/>
      <c r="AB101" s="9"/>
      <c r="AC101" s="19" t="str">
        <f>IFERROR(VLOOKUP(U101,入出力データ!$B$10:$D$19,3),"")</f>
        <v/>
      </c>
      <c r="AD101" s="160" t="str">
        <f t="shared" ref="AD101:AD105" si="12">IFERROR(X101*AC101,"")</f>
        <v/>
      </c>
      <c r="AE101" s="11"/>
      <c r="AF101" s="14"/>
      <c r="AG101" s="57"/>
      <c r="AH101" s="57"/>
      <c r="AI101" s="57"/>
      <c r="AJ101" s="57"/>
      <c r="AK101" s="57"/>
    </row>
    <row r="102" spans="17:37" ht="15" customHeight="1" thickBot="1" x14ac:dyDescent="0.25">
      <c r="Q102" s="411"/>
      <c r="R102" s="300"/>
      <c r="S102" s="355"/>
      <c r="T102" s="356"/>
      <c r="U102" s="422"/>
      <c r="V102" s="423"/>
      <c r="W102" s="424"/>
      <c r="X102" s="347"/>
      <c r="Y102" s="330"/>
      <c r="Z102" s="9"/>
      <c r="AA102" s="9"/>
      <c r="AB102" s="9"/>
      <c r="AC102" s="19" t="str">
        <f>IFERROR(VLOOKUP(U102,入出力データ!$B$10:$D$19,3),"")</f>
        <v/>
      </c>
      <c r="AD102" s="160" t="str">
        <f t="shared" si="12"/>
        <v/>
      </c>
      <c r="AE102" s="11"/>
      <c r="AF102" s="14"/>
      <c r="AG102" s="57"/>
      <c r="AH102" s="57"/>
      <c r="AI102" s="57"/>
      <c r="AJ102" s="57"/>
      <c r="AK102" s="57"/>
    </row>
    <row r="103" spans="17:37" ht="15" customHeight="1" thickBot="1" x14ac:dyDescent="0.25">
      <c r="Q103" s="411"/>
      <c r="R103" s="300"/>
      <c r="S103" s="355"/>
      <c r="T103" s="356"/>
      <c r="U103" s="422"/>
      <c r="V103" s="423"/>
      <c r="W103" s="424"/>
      <c r="X103" s="347"/>
      <c r="Y103" s="330"/>
      <c r="Z103" s="9"/>
      <c r="AA103" s="9"/>
      <c r="AB103" s="9"/>
      <c r="AC103" s="19" t="str">
        <f>IFERROR(VLOOKUP(U103,入出力データ!$B$10:$D$19,3),"")</f>
        <v/>
      </c>
      <c r="AD103" s="160" t="str">
        <f t="shared" si="12"/>
        <v/>
      </c>
      <c r="AE103" s="11"/>
      <c r="AF103" s="14"/>
      <c r="AG103" s="57"/>
      <c r="AH103" s="57"/>
      <c r="AI103" s="57"/>
      <c r="AJ103" s="57"/>
      <c r="AK103" s="57"/>
    </row>
    <row r="104" spans="17:37" ht="15" customHeight="1" thickBot="1" x14ac:dyDescent="0.25">
      <c r="Q104" s="411"/>
      <c r="R104" s="300"/>
      <c r="S104" s="355"/>
      <c r="T104" s="356"/>
      <c r="U104" s="422"/>
      <c r="V104" s="423"/>
      <c r="W104" s="424"/>
      <c r="X104" s="347"/>
      <c r="Y104" s="330"/>
      <c r="Z104" s="9"/>
      <c r="AA104" s="9"/>
      <c r="AB104" s="9"/>
      <c r="AC104" s="19" t="str">
        <f>IFERROR(VLOOKUP(U104,入出力データ!$B$10:$D$19,3),"")</f>
        <v/>
      </c>
      <c r="AD104" s="160" t="str">
        <f t="shared" si="12"/>
        <v/>
      </c>
      <c r="AF104" s="14"/>
      <c r="AG104" s="57"/>
      <c r="AH104" s="57"/>
      <c r="AI104" s="57"/>
      <c r="AJ104" s="57"/>
      <c r="AK104" s="57"/>
    </row>
    <row r="105" spans="17:37" ht="15" customHeight="1" thickBot="1" x14ac:dyDescent="0.25">
      <c r="Q105" s="411"/>
      <c r="R105" s="300"/>
      <c r="S105" s="355"/>
      <c r="T105" s="356"/>
      <c r="U105" s="422"/>
      <c r="V105" s="423"/>
      <c r="W105" s="424"/>
      <c r="X105" s="347"/>
      <c r="Y105" s="330"/>
      <c r="Z105" s="9"/>
      <c r="AA105" s="9"/>
      <c r="AB105" s="9"/>
      <c r="AC105" s="19" t="str">
        <f>IFERROR(VLOOKUP(U105,入出力データ!$B$10:$D$19,3),"")</f>
        <v/>
      </c>
      <c r="AD105" s="160" t="str">
        <f t="shared" si="12"/>
        <v/>
      </c>
      <c r="AF105" s="14"/>
      <c r="AG105" s="57"/>
      <c r="AH105" s="57"/>
      <c r="AI105" s="57"/>
      <c r="AJ105" s="57"/>
      <c r="AK105" s="57"/>
    </row>
    <row r="106" spans="17:37" ht="15" customHeight="1" thickBot="1" x14ac:dyDescent="0.25">
      <c r="Q106" s="412"/>
      <c r="R106" s="292"/>
      <c r="S106" s="293" t="s">
        <v>76</v>
      </c>
      <c r="T106" s="285"/>
      <c r="U106" s="442"/>
      <c r="V106" s="443"/>
      <c r="W106" s="444"/>
      <c r="X106" s="163" t="s">
        <v>29</v>
      </c>
      <c r="Y106" s="158">
        <f>AD106</f>
        <v>0</v>
      </c>
      <c r="Z106" s="9"/>
      <c r="AA106" s="9"/>
      <c r="AB106" s="9"/>
      <c r="AC106" s="250"/>
      <c r="AD106" s="159">
        <f>SUM(AD100:AD105)</f>
        <v>0</v>
      </c>
      <c r="AF106" s="14"/>
      <c r="AG106" s="57"/>
      <c r="AH106" s="57"/>
      <c r="AI106" s="57"/>
      <c r="AJ106" s="57"/>
      <c r="AK106" s="57"/>
    </row>
    <row r="107" spans="17:37" ht="15" customHeight="1" thickTop="1" thickBot="1" x14ac:dyDescent="0.25">
      <c r="Q107" s="411" t="s">
        <v>77</v>
      </c>
      <c r="R107" s="336"/>
      <c r="S107" s="355"/>
      <c r="T107" s="356"/>
      <c r="U107" s="422"/>
      <c r="V107" s="423"/>
      <c r="W107" s="424"/>
      <c r="X107" s="357"/>
      <c r="Y107" s="358"/>
      <c r="Z107" s="9"/>
      <c r="AA107" s="9"/>
      <c r="AB107" s="9"/>
      <c r="AC107" s="144" t="str">
        <f>IFERROR(VLOOKUP(U107,入出力データ!$B$10:$D$19,3),"")</f>
        <v/>
      </c>
      <c r="AD107" s="160" t="str">
        <f>IFERROR(X107*AC107,"")</f>
        <v/>
      </c>
      <c r="AE107" s="11"/>
      <c r="AF107" s="14"/>
      <c r="AG107" s="14"/>
      <c r="AH107" s="9"/>
      <c r="AI107" s="9"/>
    </row>
    <row r="108" spans="17:37" ht="15" customHeight="1" thickBot="1" x14ac:dyDescent="0.25">
      <c r="Q108" s="411"/>
      <c r="R108" s="300"/>
      <c r="S108" s="355"/>
      <c r="T108" s="356"/>
      <c r="U108" s="422"/>
      <c r="V108" s="423"/>
      <c r="W108" s="424"/>
      <c r="X108" s="347"/>
      <c r="Y108" s="348"/>
      <c r="Z108" s="9"/>
      <c r="AA108" s="9"/>
      <c r="AB108" s="9"/>
      <c r="AC108" s="19" t="str">
        <f>IFERROR(VLOOKUP(U108,入出力データ!$B$10:$D$19,3),"")</f>
        <v/>
      </c>
      <c r="AD108" s="160" t="str">
        <f t="shared" ref="AD108:AD112" si="13">IFERROR(X108*AC108,"")</f>
        <v/>
      </c>
      <c r="AE108" s="11"/>
      <c r="AF108" s="14"/>
      <c r="AG108" s="14"/>
      <c r="AH108" s="9"/>
      <c r="AI108" s="9"/>
    </row>
    <row r="109" spans="17:37" ht="15" customHeight="1" thickBot="1" x14ac:dyDescent="0.25">
      <c r="Q109" s="411"/>
      <c r="R109" s="300"/>
      <c r="S109" s="355"/>
      <c r="T109" s="356"/>
      <c r="U109" s="422"/>
      <c r="V109" s="423"/>
      <c r="W109" s="424"/>
      <c r="X109" s="347"/>
      <c r="Y109" s="330"/>
      <c r="Z109" s="9"/>
      <c r="AA109" s="9"/>
      <c r="AB109" s="9"/>
      <c r="AC109" s="19" t="str">
        <f>IFERROR(VLOOKUP(U109,入出力データ!$B$10:$D$19,3),"")</f>
        <v/>
      </c>
      <c r="AD109" s="160" t="str">
        <f t="shared" si="13"/>
        <v/>
      </c>
      <c r="AE109" s="11"/>
      <c r="AF109" s="14"/>
      <c r="AG109" s="14"/>
      <c r="AH109" s="9"/>
      <c r="AI109" s="9"/>
    </row>
    <row r="110" spans="17:37" ht="15" customHeight="1" thickBot="1" x14ac:dyDescent="0.25">
      <c r="Q110" s="411"/>
      <c r="R110" s="300"/>
      <c r="S110" s="355"/>
      <c r="T110" s="356"/>
      <c r="U110" s="422"/>
      <c r="V110" s="423"/>
      <c r="W110" s="424"/>
      <c r="X110" s="347"/>
      <c r="Y110" s="330"/>
      <c r="Z110" s="9"/>
      <c r="AA110" s="9"/>
      <c r="AB110" s="9"/>
      <c r="AC110" s="19" t="str">
        <f>IFERROR(VLOOKUP(U110,入出力データ!$B$10:$D$19,3),"")</f>
        <v/>
      </c>
      <c r="AD110" s="160" t="str">
        <f t="shared" si="13"/>
        <v/>
      </c>
      <c r="AE110" s="11"/>
      <c r="AF110" s="14"/>
      <c r="AG110" s="14"/>
      <c r="AH110" s="9"/>
      <c r="AI110" s="9"/>
    </row>
    <row r="111" spans="17:37" ht="15" customHeight="1" thickBot="1" x14ac:dyDescent="0.25">
      <c r="Q111" s="411"/>
      <c r="R111" s="300"/>
      <c r="S111" s="355"/>
      <c r="T111" s="356"/>
      <c r="U111" s="422"/>
      <c r="V111" s="423"/>
      <c r="W111" s="424"/>
      <c r="X111" s="347"/>
      <c r="Y111" s="330"/>
      <c r="Z111" s="9"/>
      <c r="AA111" s="9"/>
      <c r="AB111" s="9"/>
      <c r="AC111" s="19" t="str">
        <f>IFERROR(VLOOKUP(U111,入出力データ!$B$10:$D$19,3),"")</f>
        <v/>
      </c>
      <c r="AD111" s="160" t="str">
        <f t="shared" si="13"/>
        <v/>
      </c>
      <c r="AF111" s="14"/>
      <c r="AG111" s="14"/>
      <c r="AH111" s="9"/>
      <c r="AI111" s="9"/>
    </row>
    <row r="112" spans="17:37" ht="15" customHeight="1" thickBot="1" x14ac:dyDescent="0.25">
      <c r="Q112" s="411"/>
      <c r="R112" s="300"/>
      <c r="S112" s="355"/>
      <c r="T112" s="356"/>
      <c r="U112" s="422"/>
      <c r="V112" s="423"/>
      <c r="W112" s="424"/>
      <c r="X112" s="347"/>
      <c r="Y112" s="330"/>
      <c r="Z112" s="9"/>
      <c r="AA112" s="9"/>
      <c r="AB112" s="9"/>
      <c r="AC112" s="19" t="str">
        <f>IFERROR(VLOOKUP(U112,入出力データ!$B$10:$D$19,3),"")</f>
        <v/>
      </c>
      <c r="AD112" s="160" t="str">
        <f t="shared" si="13"/>
        <v/>
      </c>
      <c r="AF112" s="14"/>
      <c r="AG112" s="14"/>
      <c r="AH112" s="9"/>
      <c r="AI112" s="9"/>
    </row>
    <row r="113" spans="17:35" ht="15" customHeight="1" thickBot="1" x14ac:dyDescent="0.25">
      <c r="Q113" s="413"/>
      <c r="R113" s="291"/>
      <c r="S113" s="294" t="s">
        <v>76</v>
      </c>
      <c r="T113" s="284"/>
      <c r="U113" s="448"/>
      <c r="V113" s="449"/>
      <c r="W113" s="450"/>
      <c r="X113" s="162" t="s">
        <v>37</v>
      </c>
      <c r="Y113" s="158">
        <f>AD113</f>
        <v>0</v>
      </c>
      <c r="Z113" s="9"/>
      <c r="AA113" s="9"/>
      <c r="AB113" s="9"/>
      <c r="AC113" s="19"/>
      <c r="AD113" s="20">
        <f>SUM(AD107:AD112)</f>
        <v>0</v>
      </c>
      <c r="AF113" s="14"/>
      <c r="AG113" s="14"/>
      <c r="AH113" s="9"/>
      <c r="AI113" s="9"/>
    </row>
    <row r="114" spans="17:35" ht="13.8" thickTop="1" x14ac:dyDescent="0.2">
      <c r="Q114" s="2"/>
      <c r="R114" s="295"/>
      <c r="S114" s="296"/>
      <c r="T114" s="296"/>
      <c r="U114" s="9"/>
      <c r="V114" s="9"/>
      <c r="W114" s="9"/>
      <c r="X114" s="9"/>
      <c r="Y114" s="9"/>
      <c r="Z114" s="9"/>
      <c r="AA114" s="9"/>
      <c r="AB114" s="9"/>
      <c r="AC114" s="9"/>
      <c r="AD114" s="9"/>
      <c r="AE114" s="11"/>
      <c r="AF114" s="14"/>
      <c r="AG114" s="14"/>
      <c r="AH114" s="9"/>
      <c r="AI114" s="9"/>
    </row>
    <row r="115" spans="17:35" ht="16.2" x14ac:dyDescent="0.2">
      <c r="Q115" s="15" t="s">
        <v>84</v>
      </c>
      <c r="R115" s="297"/>
      <c r="S115" s="296"/>
      <c r="T115" s="296"/>
      <c r="U115" s="9"/>
      <c r="V115" s="9"/>
      <c r="W115" s="9"/>
      <c r="X115" s="9"/>
      <c r="Y115" s="9"/>
      <c r="Z115" s="9"/>
      <c r="AA115" s="9"/>
      <c r="AB115" s="9"/>
      <c r="AC115" s="9"/>
      <c r="AD115" s="9"/>
      <c r="AE115" s="11"/>
      <c r="AF115" s="14"/>
      <c r="AG115" s="14"/>
      <c r="AH115" s="9"/>
      <c r="AI115" s="9"/>
    </row>
    <row r="116" spans="17:35" x14ac:dyDescent="0.2">
      <c r="Q116" s="405" t="s">
        <v>53</v>
      </c>
      <c r="R116" s="414" t="s">
        <v>54</v>
      </c>
      <c r="S116" s="414" t="s">
        <v>5</v>
      </c>
      <c r="T116" s="414" t="s">
        <v>55</v>
      </c>
      <c r="U116" s="416" t="s">
        <v>82</v>
      </c>
      <c r="V116" s="417"/>
      <c r="W116" s="418"/>
      <c r="X116" s="16" t="s">
        <v>57</v>
      </c>
      <c r="Y116" s="1"/>
      <c r="Z116" s="9"/>
      <c r="AA116" s="9"/>
      <c r="AB116" s="9"/>
      <c r="AC116" s="9"/>
      <c r="AD116" s="9"/>
      <c r="AE116" s="11"/>
      <c r="AF116" s="14"/>
      <c r="AG116" s="14"/>
      <c r="AH116" s="9"/>
      <c r="AI116" s="9"/>
    </row>
    <row r="117" spans="17:35" ht="15" customHeight="1" thickBot="1" x14ac:dyDescent="0.25">
      <c r="Q117" s="406"/>
      <c r="R117" s="425"/>
      <c r="S117" s="436"/>
      <c r="T117" s="415"/>
      <c r="U117" s="419"/>
      <c r="V117" s="420"/>
      <c r="W117" s="421"/>
      <c r="X117" s="139" t="s">
        <v>85</v>
      </c>
      <c r="Y117" s="139" t="s">
        <v>28</v>
      </c>
      <c r="Z117" s="9"/>
      <c r="AA117" s="9"/>
      <c r="AB117" s="9"/>
      <c r="AC117" s="9"/>
      <c r="AD117" s="9"/>
      <c r="AE117" s="11"/>
      <c r="AF117" s="14"/>
      <c r="AG117" s="14"/>
      <c r="AH117" s="9"/>
      <c r="AI117" s="9"/>
    </row>
    <row r="118" spans="17:35" ht="15" customHeight="1" thickBot="1" x14ac:dyDescent="0.25">
      <c r="Q118" s="410" t="s">
        <v>66</v>
      </c>
      <c r="R118" s="300"/>
      <c r="S118" s="336"/>
      <c r="T118" s="359"/>
      <c r="U118" s="422"/>
      <c r="V118" s="423"/>
      <c r="W118" s="424"/>
      <c r="X118" s="347"/>
      <c r="Y118" s="348"/>
      <c r="Z118" s="9"/>
      <c r="AA118" s="9"/>
      <c r="AB118" s="9"/>
      <c r="AC118" s="19" t="str">
        <f>IFERROR(VLOOKUP(U118,入出力データ!$B$10:$D$19,3),"")</f>
        <v/>
      </c>
      <c r="AD118" s="160" t="str">
        <f>IFERROR(X118*AC118/1000,"")</f>
        <v/>
      </c>
      <c r="AE118" s="11"/>
      <c r="AF118" s="14"/>
      <c r="AG118" s="14"/>
      <c r="AH118" s="9"/>
      <c r="AI118" s="9"/>
    </row>
    <row r="119" spans="17:35" ht="15" customHeight="1" thickBot="1" x14ac:dyDescent="0.25">
      <c r="Q119" s="411"/>
      <c r="R119" s="300"/>
      <c r="S119" s="300"/>
      <c r="T119" s="360"/>
      <c r="U119" s="422"/>
      <c r="V119" s="423"/>
      <c r="W119" s="424"/>
      <c r="X119" s="347"/>
      <c r="Y119" s="335"/>
      <c r="Z119" s="9"/>
      <c r="AA119" s="9"/>
      <c r="AB119" s="9"/>
      <c r="AC119" s="19" t="str">
        <f>IFERROR(VLOOKUP(U119,入出力データ!$B$10:$D$19,3),"")</f>
        <v/>
      </c>
      <c r="AD119" s="160" t="str">
        <f t="shared" ref="AD119:AD123" si="14">IFERROR(X119*AC119/1000,"")</f>
        <v/>
      </c>
      <c r="AE119" s="11"/>
      <c r="AF119" s="14"/>
      <c r="AG119" s="14"/>
      <c r="AH119" s="9"/>
      <c r="AI119" s="9"/>
    </row>
    <row r="120" spans="17:35" ht="15" customHeight="1" thickBot="1" x14ac:dyDescent="0.25">
      <c r="Q120" s="411"/>
      <c r="R120" s="300"/>
      <c r="S120" s="300"/>
      <c r="T120" s="361"/>
      <c r="U120" s="422"/>
      <c r="V120" s="423"/>
      <c r="W120" s="424"/>
      <c r="X120" s="352"/>
      <c r="Y120" s="348"/>
      <c r="Z120" s="9"/>
      <c r="AA120" s="9"/>
      <c r="AB120" s="9"/>
      <c r="AC120" s="19" t="str">
        <f>IFERROR(VLOOKUP(U120,入出力データ!$B$10:$D$19,3),"")</f>
        <v/>
      </c>
      <c r="AD120" s="160" t="str">
        <f t="shared" si="14"/>
        <v/>
      </c>
      <c r="AE120" s="11"/>
      <c r="AF120" s="14"/>
      <c r="AG120" s="14"/>
      <c r="AH120" s="9"/>
      <c r="AI120" s="9"/>
    </row>
    <row r="121" spans="17:35" ht="15" customHeight="1" thickBot="1" x14ac:dyDescent="0.25">
      <c r="Q121" s="411"/>
      <c r="R121" s="300"/>
      <c r="S121" s="361"/>
      <c r="T121" s="361"/>
      <c r="U121" s="422"/>
      <c r="V121" s="423"/>
      <c r="W121" s="424"/>
      <c r="X121" s="347"/>
      <c r="Y121" s="337"/>
      <c r="Z121" s="9"/>
      <c r="AA121" s="9"/>
      <c r="AB121" s="9"/>
      <c r="AC121" s="19" t="str">
        <f>IFERROR(VLOOKUP(U121,入出力データ!$B$10:$D$19,3),"")</f>
        <v/>
      </c>
      <c r="AD121" s="160" t="str">
        <f t="shared" si="14"/>
        <v/>
      </c>
      <c r="AE121" s="11"/>
      <c r="AF121" s="14"/>
      <c r="AG121" s="14"/>
      <c r="AH121" s="9"/>
      <c r="AI121" s="9"/>
    </row>
    <row r="122" spans="17:35" ht="15" customHeight="1" thickBot="1" x14ac:dyDescent="0.25">
      <c r="Q122" s="411"/>
      <c r="R122" s="300"/>
      <c r="S122" s="300"/>
      <c r="T122" s="360"/>
      <c r="U122" s="422"/>
      <c r="V122" s="423"/>
      <c r="W122" s="424"/>
      <c r="X122" s="347"/>
      <c r="Y122" s="330"/>
      <c r="Z122" s="9"/>
      <c r="AA122" s="9"/>
      <c r="AB122" s="9"/>
      <c r="AC122" s="19" t="str">
        <f>IFERROR(VLOOKUP(U122,入出力データ!$B$10:$D$19,3),"")</f>
        <v/>
      </c>
      <c r="AD122" s="160" t="str">
        <f t="shared" si="14"/>
        <v/>
      </c>
      <c r="AE122" s="11"/>
      <c r="AF122" s="14"/>
      <c r="AG122" s="14"/>
      <c r="AH122" s="9"/>
      <c r="AI122" s="9"/>
    </row>
    <row r="123" spans="17:35" ht="15" customHeight="1" thickBot="1" x14ac:dyDescent="0.25">
      <c r="Q123" s="411"/>
      <c r="R123" s="300"/>
      <c r="S123" s="291" t="s">
        <v>86</v>
      </c>
      <c r="T123" s="287" t="s">
        <v>87</v>
      </c>
      <c r="U123" s="422"/>
      <c r="V123" s="423"/>
      <c r="W123" s="424"/>
      <c r="X123" s="363"/>
      <c r="Y123" s="138">
        <f>電力計算部!G43</f>
        <v>0</v>
      </c>
      <c r="Z123" s="9"/>
      <c r="AA123" s="9"/>
      <c r="AB123" s="9"/>
      <c r="AC123" s="19" t="str">
        <f>IFERROR(VLOOKUP(U123,入出力データ!$B$10:$D$19,3),"")</f>
        <v/>
      </c>
      <c r="AD123" s="160" t="str">
        <f t="shared" si="14"/>
        <v/>
      </c>
      <c r="AE123" s="11"/>
      <c r="AF123" s="14"/>
      <c r="AG123" s="14"/>
      <c r="AH123" s="9"/>
      <c r="AI123" s="9"/>
    </row>
    <row r="124" spans="17:35" ht="15" customHeight="1" thickBot="1" x14ac:dyDescent="0.25">
      <c r="Q124" s="412"/>
      <c r="R124" s="362"/>
      <c r="S124" s="362"/>
      <c r="T124" s="364"/>
      <c r="U124" s="438"/>
      <c r="V124" s="439"/>
      <c r="W124" s="440"/>
      <c r="X124" s="163" t="s">
        <v>29</v>
      </c>
      <c r="Y124" s="157">
        <f>ROUND(SUM(Y118:Y123,AD124),0)</f>
        <v>0</v>
      </c>
      <c r="Z124" s="9"/>
      <c r="AA124" s="9"/>
      <c r="AB124" s="9"/>
      <c r="AC124" s="250"/>
      <c r="AD124" s="159">
        <f>SUM(AD118:AD123)</f>
        <v>0</v>
      </c>
      <c r="AE124" s="11"/>
      <c r="AF124" s="14"/>
      <c r="AG124" s="14"/>
      <c r="AH124" s="9"/>
      <c r="AI124" s="9"/>
    </row>
    <row r="125" spans="17:35" ht="15" customHeight="1" thickTop="1" thickBot="1" x14ac:dyDescent="0.25">
      <c r="Q125" s="411" t="s">
        <v>77</v>
      </c>
      <c r="R125" s="336"/>
      <c r="S125" s="336"/>
      <c r="T125" s="359"/>
      <c r="U125" s="422"/>
      <c r="V125" s="423"/>
      <c r="W125" s="424"/>
      <c r="X125" s="357"/>
      <c r="Y125" s="358"/>
      <c r="Z125" s="9"/>
      <c r="AA125" s="9"/>
      <c r="AB125" s="9"/>
      <c r="AC125" s="144" t="str">
        <f>IFERROR(VLOOKUP(U125,入出力データ!$B$10:$D$19,3),"")</f>
        <v/>
      </c>
      <c r="AD125" s="160" t="str">
        <f>IFERROR(X125*AC125/1000,"")</f>
        <v/>
      </c>
      <c r="AE125" s="11"/>
      <c r="AF125" s="14"/>
      <c r="AG125" s="14"/>
      <c r="AH125" s="9"/>
      <c r="AI125" s="9"/>
    </row>
    <row r="126" spans="17:35" ht="15" customHeight="1" thickBot="1" x14ac:dyDescent="0.25">
      <c r="Q126" s="411"/>
      <c r="R126" s="300"/>
      <c r="S126" s="300"/>
      <c r="T126" s="360"/>
      <c r="U126" s="422"/>
      <c r="V126" s="423"/>
      <c r="W126" s="424"/>
      <c r="X126" s="347"/>
      <c r="Y126" s="365"/>
      <c r="Z126" s="9"/>
      <c r="AA126" s="9"/>
      <c r="AB126" s="9"/>
      <c r="AC126" s="19" t="str">
        <f>IFERROR(VLOOKUP(U126,入出力データ!$B$10:$D$19,3),"")</f>
        <v/>
      </c>
      <c r="AD126" s="160" t="str">
        <f t="shared" ref="AD126:AD130" si="15">IFERROR(X126*AC126/1000,"")</f>
        <v/>
      </c>
      <c r="AE126" s="11"/>
      <c r="AF126" s="14"/>
      <c r="AG126" s="14"/>
      <c r="AH126" s="9"/>
      <c r="AI126" s="9"/>
    </row>
    <row r="127" spans="17:35" ht="15" customHeight="1" thickBot="1" x14ac:dyDescent="0.25">
      <c r="Q127" s="411"/>
      <c r="R127" s="300"/>
      <c r="S127" s="300"/>
      <c r="T127" s="361"/>
      <c r="U127" s="422"/>
      <c r="V127" s="423"/>
      <c r="W127" s="424"/>
      <c r="X127" s="352"/>
      <c r="Y127" s="348"/>
      <c r="Z127" s="9"/>
      <c r="AA127" s="9"/>
      <c r="AB127" s="9"/>
      <c r="AC127" s="19" t="str">
        <f>IFERROR(VLOOKUP(U127,入出力データ!$B$10:$D$19,3),"")</f>
        <v/>
      </c>
      <c r="AD127" s="160" t="str">
        <f t="shared" si="15"/>
        <v/>
      </c>
      <c r="AE127" s="11"/>
      <c r="AF127" s="14"/>
      <c r="AG127" s="14"/>
      <c r="AH127" s="9"/>
      <c r="AI127" s="9"/>
    </row>
    <row r="128" spans="17:35" ht="15" customHeight="1" thickBot="1" x14ac:dyDescent="0.25">
      <c r="Q128" s="411"/>
      <c r="R128" s="300"/>
      <c r="S128" s="300"/>
      <c r="T128" s="360"/>
      <c r="U128" s="422"/>
      <c r="V128" s="423"/>
      <c r="W128" s="424"/>
      <c r="X128" s="347"/>
      <c r="Y128" s="337"/>
      <c r="Z128" s="9"/>
      <c r="AA128" s="9"/>
      <c r="AB128" s="9"/>
      <c r="AC128" s="19" t="str">
        <f>IFERROR(VLOOKUP(U128,入出力データ!$B$10:$D$19,3),"")</f>
        <v/>
      </c>
      <c r="AD128" s="160" t="str">
        <f t="shared" si="15"/>
        <v/>
      </c>
      <c r="AE128" s="11"/>
      <c r="AF128" s="14"/>
      <c r="AG128" s="14"/>
      <c r="AH128" s="9"/>
      <c r="AI128" s="9"/>
    </row>
    <row r="129" spans="17:43" ht="15" customHeight="1" thickBot="1" x14ac:dyDescent="0.25">
      <c r="Q129" s="411"/>
      <c r="R129" s="300"/>
      <c r="S129" s="300"/>
      <c r="T129" s="360"/>
      <c r="U129" s="422"/>
      <c r="V129" s="423"/>
      <c r="W129" s="424"/>
      <c r="X129" s="347"/>
      <c r="Y129" s="330"/>
      <c r="Z129" s="9"/>
      <c r="AA129" s="9"/>
      <c r="AB129" s="9"/>
      <c r="AC129" s="19" t="str">
        <f>IFERROR(VLOOKUP(U129,入出力データ!$B$10:$D$19,3),"")</f>
        <v/>
      </c>
      <c r="AD129" s="160" t="str">
        <f t="shared" si="15"/>
        <v/>
      </c>
      <c r="AE129" s="11"/>
      <c r="AF129" s="14"/>
      <c r="AG129" s="14"/>
      <c r="AH129" s="9"/>
      <c r="AI129" s="9"/>
    </row>
    <row r="130" spans="17:43" ht="15" customHeight="1" thickBot="1" x14ac:dyDescent="0.25">
      <c r="Q130" s="411"/>
      <c r="R130" s="300"/>
      <c r="S130" s="291" t="s">
        <v>86</v>
      </c>
      <c r="T130" s="287" t="s">
        <v>87</v>
      </c>
      <c r="U130" s="448"/>
      <c r="V130" s="449"/>
      <c r="W130" s="450"/>
      <c r="X130" s="213"/>
      <c r="Y130" s="138">
        <f>電力計算部!G52</f>
        <v>0</v>
      </c>
      <c r="Z130" s="9"/>
      <c r="AA130" s="9"/>
      <c r="AB130" s="9"/>
      <c r="AC130" s="19"/>
      <c r="AD130" s="160">
        <f t="shared" si="15"/>
        <v>0</v>
      </c>
      <c r="AE130" s="11"/>
      <c r="AF130" s="14"/>
      <c r="AG130" s="14"/>
      <c r="AH130" s="9"/>
      <c r="AI130" s="9"/>
    </row>
    <row r="131" spans="17:43" ht="15" customHeight="1" thickBot="1" x14ac:dyDescent="0.25">
      <c r="Q131" s="413"/>
      <c r="R131" s="291"/>
      <c r="S131" s="291"/>
      <c r="T131" s="286"/>
      <c r="U131" s="448"/>
      <c r="V131" s="449"/>
      <c r="W131" s="450"/>
      <c r="X131" s="162" t="s">
        <v>37</v>
      </c>
      <c r="Y131" s="157">
        <f>ROUND(SUM(Y125:Y130,AD131),0)</f>
        <v>0</v>
      </c>
      <c r="Z131" s="9"/>
      <c r="AA131" s="9"/>
      <c r="AB131" s="9"/>
      <c r="AC131" s="19"/>
      <c r="AD131" s="159">
        <f>SUM(AD125:AD130)</f>
        <v>0</v>
      </c>
      <c r="AE131" s="11"/>
      <c r="AF131" s="14"/>
      <c r="AG131" s="14"/>
      <c r="AH131" s="9"/>
      <c r="AI131" s="9"/>
    </row>
    <row r="132" spans="17:43" ht="15" customHeight="1" x14ac:dyDescent="0.2">
      <c r="Q132" s="137"/>
      <c r="R132" s="295"/>
      <c r="S132" s="295"/>
      <c r="T132" s="296"/>
      <c r="U132" s="9"/>
      <c r="V132" s="9"/>
      <c r="W132" s="9"/>
      <c r="X132" s="164"/>
      <c r="Y132" s="165"/>
      <c r="Z132" s="9"/>
      <c r="AA132" s="9"/>
      <c r="AB132" s="9"/>
      <c r="AC132" s="9"/>
      <c r="AE132" s="11"/>
      <c r="AF132" s="14"/>
      <c r="AG132" s="14"/>
      <c r="AH132" s="9"/>
      <c r="AI132" s="9"/>
    </row>
    <row r="133" spans="17:43" ht="21.75" customHeight="1" x14ac:dyDescent="0.2">
      <c r="Q133" s="2"/>
      <c r="R133" s="295"/>
      <c r="S133" s="296"/>
      <c r="T133" s="296"/>
      <c r="U133" s="9"/>
      <c r="V133" s="9"/>
      <c r="W133" s="9"/>
      <c r="X133" s="9"/>
      <c r="Y133" s="9"/>
      <c r="Z133" s="9"/>
      <c r="AA133" s="9"/>
      <c r="AB133" s="9"/>
      <c r="AC133" s="9"/>
      <c r="AD133" s="9"/>
      <c r="AE133" s="11"/>
      <c r="AF133" s="14"/>
      <c r="AG133" s="14"/>
      <c r="AH133" s="9"/>
      <c r="AI133" s="9"/>
    </row>
    <row r="134" spans="17:43" ht="16.2" x14ac:dyDescent="0.2">
      <c r="Q134" s="18" t="s">
        <v>223</v>
      </c>
      <c r="R134" s="295"/>
      <c r="S134" s="296"/>
      <c r="T134" s="296"/>
      <c r="U134" s="9"/>
      <c r="V134" s="9"/>
      <c r="W134" s="9"/>
      <c r="X134" s="9"/>
      <c r="Y134" s="202" t="s">
        <v>192</v>
      </c>
      <c r="Z134" s="9"/>
      <c r="AA134" s="9"/>
      <c r="AB134" s="9"/>
      <c r="AC134" s="9"/>
      <c r="AD134" s="9"/>
      <c r="AE134" s="11"/>
      <c r="AF134" s="14"/>
      <c r="AG134" s="9"/>
      <c r="AH134" s="9"/>
      <c r="AI134" s="9"/>
      <c r="AJ134" s="9"/>
      <c r="AK134" s="9"/>
      <c r="AL134" s="9"/>
      <c r="AM134" s="9"/>
      <c r="AN134" s="9"/>
      <c r="AO134" s="9"/>
      <c r="AP134" s="9"/>
      <c r="AQ134" s="9"/>
    </row>
    <row r="135" spans="17:43" ht="17.25" customHeight="1" x14ac:dyDescent="0.2">
      <c r="Q135" s="405" t="s">
        <v>53</v>
      </c>
      <c r="R135" s="414" t="s">
        <v>54</v>
      </c>
      <c r="S135" s="414" t="s">
        <v>5</v>
      </c>
      <c r="T135" s="414" t="s">
        <v>55</v>
      </c>
      <c r="U135" s="434" t="s">
        <v>56</v>
      </c>
      <c r="V135" s="435"/>
      <c r="W135" s="431" t="s">
        <v>57</v>
      </c>
      <c r="X135" s="432"/>
      <c r="Y135" s="1"/>
      <c r="Z135" s="2"/>
      <c r="AA135" s="9"/>
      <c r="AB135" s="9"/>
      <c r="AC135" s="9"/>
      <c r="AD135" s="9"/>
      <c r="AE135" s="11"/>
      <c r="AF135" s="14"/>
      <c r="AG135" s="9"/>
      <c r="AH135" s="9"/>
      <c r="AI135" s="9"/>
      <c r="AJ135" s="9"/>
      <c r="AK135" s="9"/>
      <c r="AL135" s="9"/>
      <c r="AM135" s="9"/>
      <c r="AN135" s="9"/>
      <c r="AO135" s="9"/>
      <c r="AP135" s="9"/>
      <c r="AQ135" s="9"/>
    </row>
    <row r="136" spans="17:43" ht="15" customHeight="1" thickBot="1" x14ac:dyDescent="0.25">
      <c r="Q136" s="406"/>
      <c r="R136" s="425"/>
      <c r="S136" s="436"/>
      <c r="T136" s="415"/>
      <c r="U136" s="298" t="s">
        <v>59</v>
      </c>
      <c r="V136" s="298" t="s">
        <v>60</v>
      </c>
      <c r="W136" s="291" t="s">
        <v>194</v>
      </c>
      <c r="X136" s="291" t="s">
        <v>61</v>
      </c>
      <c r="Y136" s="370" t="s">
        <v>28</v>
      </c>
      <c r="Z136" s="13"/>
      <c r="AA136" s="91" t="s">
        <v>62</v>
      </c>
      <c r="AB136" s="73" t="s">
        <v>63</v>
      </c>
      <c r="AC136" s="57" t="s">
        <v>64</v>
      </c>
      <c r="AD136" s="129" t="s">
        <v>28</v>
      </c>
      <c r="AG136" s="9"/>
      <c r="AH136" s="9"/>
      <c r="AI136" s="9"/>
      <c r="AJ136" s="9"/>
      <c r="AK136" s="9"/>
      <c r="AL136" s="9"/>
      <c r="AM136" s="9"/>
      <c r="AN136" s="9"/>
      <c r="AO136" s="9"/>
      <c r="AP136" s="9"/>
      <c r="AQ136" s="9"/>
    </row>
    <row r="137" spans="17:43" ht="15" customHeight="1" thickBot="1" x14ac:dyDescent="0.25">
      <c r="Q137" s="410" t="s">
        <v>66</v>
      </c>
      <c r="R137" s="300"/>
      <c r="S137" s="334"/>
      <c r="T137" s="331"/>
      <c r="U137" s="332"/>
      <c r="V137" s="327"/>
      <c r="W137" s="329"/>
      <c r="X137" s="328"/>
      <c r="Y137" s="138" t="str">
        <f>AD137</f>
        <v/>
      </c>
      <c r="Z137" s="9"/>
      <c r="AA137" s="130">
        <f t="shared" ref="AA137:AA142" si="16">IFERROR(VLOOKUP(U137*1000,$AH$72:$AI$80,2),"")</f>
        <v>500</v>
      </c>
      <c r="AB137" s="131" t="str">
        <f>IFERROR(ROUND(EXP(2.71-0.812*LN(V137)-0.654*LN(AA137)),4),"")</f>
        <v/>
      </c>
      <c r="AC137" s="132" t="str">
        <f>IFERROR(ROUND($AK$69*AB137,4),"")</f>
        <v/>
      </c>
      <c r="AD137" s="133" t="str">
        <f>IFERROR(ROUND(W137*X137*AC137/1000,1),"")</f>
        <v/>
      </c>
      <c r="AG137" s="9"/>
      <c r="AH137" s="9"/>
      <c r="AI137" s="9"/>
      <c r="AJ137" s="9"/>
      <c r="AK137" s="9"/>
      <c r="AL137" s="9"/>
      <c r="AM137" s="9"/>
      <c r="AN137" s="9"/>
      <c r="AO137" s="9"/>
      <c r="AP137" s="9"/>
      <c r="AQ137" s="9"/>
    </row>
    <row r="138" spans="17:43" ht="15" customHeight="1" thickBot="1" x14ac:dyDescent="0.25">
      <c r="Q138" s="411"/>
      <c r="R138" s="300"/>
      <c r="S138" s="334"/>
      <c r="T138" s="331"/>
      <c r="U138" s="332"/>
      <c r="V138" s="333"/>
      <c r="W138" s="328"/>
      <c r="X138" s="328"/>
      <c r="Y138" s="138" t="str">
        <f t="shared" ref="Y138:Y142" si="17">AD138</f>
        <v/>
      </c>
      <c r="Z138" s="9"/>
      <c r="AA138" s="130">
        <f t="shared" si="16"/>
        <v>500</v>
      </c>
      <c r="AB138" s="131" t="str">
        <f t="shared" ref="AB138:AB142" si="18">IFERROR(ROUND(EXP(2.71-0.812*LN(V138)-0.654*LN(AA138)),4),"")</f>
        <v/>
      </c>
      <c r="AC138" s="132" t="str">
        <f t="shared" ref="AC138:AC149" si="19">IFERROR(ROUND($AK$69*AB138,4),"")</f>
        <v/>
      </c>
      <c r="AD138" s="133" t="str">
        <f t="shared" ref="AD138:AD142" si="20">IFERROR(ROUND(W138*X138*AC138/1000,1),"")</f>
        <v/>
      </c>
      <c r="AG138" s="9"/>
      <c r="AH138" s="9"/>
      <c r="AI138" s="9"/>
      <c r="AJ138" s="9"/>
      <c r="AK138" s="9"/>
      <c r="AL138" s="9"/>
      <c r="AM138" s="9"/>
      <c r="AN138" s="9"/>
      <c r="AO138" s="9"/>
      <c r="AP138" s="9"/>
      <c r="AQ138" s="9"/>
    </row>
    <row r="139" spans="17:43" ht="15" customHeight="1" thickBot="1" x14ac:dyDescent="0.25">
      <c r="Q139" s="411"/>
      <c r="R139" s="300"/>
      <c r="S139" s="366"/>
      <c r="T139" s="331"/>
      <c r="U139" s="332"/>
      <c r="V139" s="333"/>
      <c r="W139" s="328"/>
      <c r="X139" s="328"/>
      <c r="Y139" s="138" t="str">
        <f t="shared" si="17"/>
        <v/>
      </c>
      <c r="Z139" s="9"/>
      <c r="AA139" s="130">
        <f t="shared" si="16"/>
        <v>500</v>
      </c>
      <c r="AB139" s="131" t="str">
        <f t="shared" si="18"/>
        <v/>
      </c>
      <c r="AC139" s="132" t="str">
        <f t="shared" si="19"/>
        <v/>
      </c>
      <c r="AD139" s="133" t="str">
        <f t="shared" si="20"/>
        <v/>
      </c>
      <c r="AG139" s="9"/>
      <c r="AH139" s="9"/>
      <c r="AI139" s="9"/>
      <c r="AJ139" s="9"/>
      <c r="AK139" s="9"/>
      <c r="AL139" s="9"/>
      <c r="AM139" s="9"/>
      <c r="AN139" s="9"/>
      <c r="AO139" s="9"/>
      <c r="AP139" s="9"/>
      <c r="AQ139" s="9"/>
    </row>
    <row r="140" spans="17:43" ht="15" customHeight="1" thickBot="1" x14ac:dyDescent="0.25">
      <c r="Q140" s="411"/>
      <c r="R140" s="300"/>
      <c r="S140" s="366"/>
      <c r="T140" s="331"/>
      <c r="U140" s="332"/>
      <c r="V140" s="333"/>
      <c r="W140" s="328"/>
      <c r="X140" s="328"/>
      <c r="Y140" s="138" t="str">
        <f t="shared" si="17"/>
        <v/>
      </c>
      <c r="Z140" s="9"/>
      <c r="AA140" s="130">
        <f t="shared" si="16"/>
        <v>500</v>
      </c>
      <c r="AB140" s="131" t="str">
        <f t="shared" si="18"/>
        <v/>
      </c>
      <c r="AC140" s="132" t="str">
        <f t="shared" si="19"/>
        <v/>
      </c>
      <c r="AD140" s="133" t="str">
        <f t="shared" si="20"/>
        <v/>
      </c>
      <c r="AG140" s="9"/>
      <c r="AH140" s="9"/>
      <c r="AI140" s="9"/>
      <c r="AJ140" s="9"/>
      <c r="AK140" s="9"/>
      <c r="AL140" s="9"/>
      <c r="AM140" s="9"/>
      <c r="AN140" s="9"/>
      <c r="AO140" s="9"/>
      <c r="AP140" s="9"/>
      <c r="AQ140" s="9"/>
    </row>
    <row r="141" spans="17:43" ht="15" customHeight="1" thickBot="1" x14ac:dyDescent="0.25">
      <c r="Q141" s="411"/>
      <c r="R141" s="300"/>
      <c r="S141" s="324"/>
      <c r="T141" s="331"/>
      <c r="U141" s="332"/>
      <c r="V141" s="333"/>
      <c r="W141" s="328"/>
      <c r="X141" s="328"/>
      <c r="Y141" s="138" t="str">
        <f t="shared" si="17"/>
        <v/>
      </c>
      <c r="Z141" s="9"/>
      <c r="AA141" s="130">
        <f t="shared" si="16"/>
        <v>500</v>
      </c>
      <c r="AB141" s="131" t="str">
        <f t="shared" si="18"/>
        <v/>
      </c>
      <c r="AC141" s="132" t="str">
        <f t="shared" si="19"/>
        <v/>
      </c>
      <c r="AD141" s="133" t="str">
        <f t="shared" si="20"/>
        <v/>
      </c>
      <c r="AG141" s="9"/>
      <c r="AH141" s="9"/>
      <c r="AI141" s="9"/>
      <c r="AJ141" s="9"/>
      <c r="AK141" s="9"/>
      <c r="AL141" s="9"/>
      <c r="AM141" s="9"/>
      <c r="AN141" s="9"/>
      <c r="AO141" s="9"/>
      <c r="AP141" s="9"/>
      <c r="AQ141" s="9"/>
    </row>
    <row r="142" spans="17:43" ht="15" customHeight="1" thickBot="1" x14ac:dyDescent="0.25">
      <c r="Q142" s="411"/>
      <c r="R142" s="300"/>
      <c r="S142" s="334"/>
      <c r="T142" s="331"/>
      <c r="U142" s="332"/>
      <c r="V142" s="333"/>
      <c r="W142" s="328"/>
      <c r="X142" s="328"/>
      <c r="Y142" s="367" t="str">
        <f t="shared" si="17"/>
        <v/>
      </c>
      <c r="Z142" s="9"/>
      <c r="AA142" s="130">
        <f t="shared" si="16"/>
        <v>500</v>
      </c>
      <c r="AB142" s="131" t="str">
        <f t="shared" si="18"/>
        <v/>
      </c>
      <c r="AC142" s="132" t="str">
        <f t="shared" si="19"/>
        <v/>
      </c>
      <c r="AD142" s="133" t="str">
        <f t="shared" si="20"/>
        <v/>
      </c>
      <c r="AG142" s="9"/>
      <c r="AH142" s="9"/>
      <c r="AI142" s="9"/>
      <c r="AJ142" s="9"/>
      <c r="AK142" s="9"/>
      <c r="AL142" s="9"/>
      <c r="AM142" s="9"/>
      <c r="AN142" s="9"/>
      <c r="AO142" s="9"/>
      <c r="AP142" s="9"/>
      <c r="AQ142" s="9"/>
    </row>
    <row r="143" spans="17:43" ht="15" customHeight="1" thickBot="1" x14ac:dyDescent="0.25">
      <c r="Q143" s="412"/>
      <c r="R143" s="292"/>
      <c r="S143" s="293" t="s">
        <v>76</v>
      </c>
      <c r="T143" s="281"/>
      <c r="U143" s="142"/>
      <c r="V143" s="142"/>
      <c r="W143" s="143"/>
      <c r="X143" s="161" t="s">
        <v>29</v>
      </c>
      <c r="Y143" s="157">
        <f>ROUND(SUM(Y137:Y142),0)</f>
        <v>0</v>
      </c>
      <c r="Z143" s="9"/>
      <c r="AA143" s="152"/>
      <c r="AB143" s="153"/>
      <c r="AC143" s="154"/>
      <c r="AD143" s="155">
        <f>SUM(AD137:AD142)</f>
        <v>0</v>
      </c>
      <c r="AE143" s="136"/>
      <c r="AG143" s="9"/>
      <c r="AH143" s="9"/>
      <c r="AI143" s="9"/>
      <c r="AJ143" s="9"/>
      <c r="AK143" s="9"/>
      <c r="AL143" s="9"/>
      <c r="AM143" s="9"/>
      <c r="AN143" s="9"/>
      <c r="AO143" s="9"/>
      <c r="AP143" s="9"/>
      <c r="AQ143" s="9"/>
    </row>
    <row r="144" spans="17:43" ht="15" customHeight="1" thickTop="1" thickBot="1" x14ac:dyDescent="0.25">
      <c r="Q144" s="411" t="s">
        <v>77</v>
      </c>
      <c r="R144" s="336"/>
      <c r="S144" s="334"/>
      <c r="T144" s="331"/>
      <c r="U144" s="332"/>
      <c r="V144" s="327"/>
      <c r="W144" s="329"/>
      <c r="X144" s="328"/>
      <c r="Y144" s="368" t="str">
        <f t="shared" ref="Y144:Y149" si="21">AD144</f>
        <v/>
      </c>
      <c r="Z144" s="9"/>
      <c r="AA144" s="148">
        <f t="shared" ref="AA144:AA149" si="22">IFERROR(VLOOKUP(U144*1000,$AH$72:$AI$80,2),"")</f>
        <v>500</v>
      </c>
      <c r="AB144" s="149" t="str">
        <f>IFERROR(ROUND(EXP(2.71-0.812*LN(V144)-0.654*LN(AA144)),4),"")</f>
        <v/>
      </c>
      <c r="AC144" s="150" t="str">
        <f>IFERROR(ROUND($AK$69*AB144,4),"")</f>
        <v/>
      </c>
      <c r="AD144" s="151" t="str">
        <f>IFERROR(ROUND(W144*X144*AC144/1000,1),"")</f>
        <v/>
      </c>
      <c r="AG144" s="9"/>
      <c r="AH144" s="9"/>
      <c r="AI144" s="9"/>
      <c r="AJ144" s="9"/>
      <c r="AK144" s="9"/>
      <c r="AL144" s="9"/>
      <c r="AM144" s="9"/>
      <c r="AN144" s="9"/>
      <c r="AO144" s="9"/>
      <c r="AP144" s="9"/>
      <c r="AQ144" s="9"/>
    </row>
    <row r="145" spans="17:43" ht="15" customHeight="1" thickBot="1" x14ac:dyDescent="0.25">
      <c r="Q145" s="411"/>
      <c r="R145" s="300"/>
      <c r="S145" s="334"/>
      <c r="T145" s="331"/>
      <c r="U145" s="332"/>
      <c r="V145" s="333"/>
      <c r="W145" s="328"/>
      <c r="X145" s="328"/>
      <c r="Y145" s="138" t="str">
        <f t="shared" si="21"/>
        <v/>
      </c>
      <c r="Z145" s="9"/>
      <c r="AA145" s="130">
        <f t="shared" si="22"/>
        <v>500</v>
      </c>
      <c r="AB145" s="131" t="str">
        <f t="shared" ref="AB145:AB149" si="23">IFERROR(ROUND(EXP(2.71-0.812*LN(V145)-0.654*LN(AA145)),4),"")</f>
        <v/>
      </c>
      <c r="AC145" s="132" t="str">
        <f t="shared" si="19"/>
        <v/>
      </c>
      <c r="AD145" s="133" t="str">
        <f t="shared" ref="AD145:AD149" si="24">IFERROR(ROUND(W145*X145*AC145/1000,1),"")</f>
        <v/>
      </c>
      <c r="AG145" s="9"/>
      <c r="AH145" s="9"/>
      <c r="AI145" s="9"/>
      <c r="AJ145" s="9"/>
      <c r="AK145" s="9"/>
      <c r="AL145" s="9"/>
      <c r="AM145" s="9"/>
      <c r="AN145" s="9"/>
      <c r="AO145" s="9"/>
      <c r="AP145" s="9"/>
      <c r="AQ145" s="9"/>
    </row>
    <row r="146" spans="17:43" ht="15" customHeight="1" thickBot="1" x14ac:dyDescent="0.25">
      <c r="Q146" s="411"/>
      <c r="R146" s="300"/>
      <c r="S146" s="366"/>
      <c r="T146" s="331"/>
      <c r="U146" s="332"/>
      <c r="V146" s="333"/>
      <c r="W146" s="328"/>
      <c r="X146" s="328"/>
      <c r="Y146" s="138" t="str">
        <f t="shared" si="21"/>
        <v/>
      </c>
      <c r="Z146" s="9"/>
      <c r="AA146" s="130">
        <f t="shared" si="22"/>
        <v>500</v>
      </c>
      <c r="AB146" s="131" t="str">
        <f t="shared" si="23"/>
        <v/>
      </c>
      <c r="AC146" s="132" t="str">
        <f t="shared" si="19"/>
        <v/>
      </c>
      <c r="AD146" s="133" t="str">
        <f t="shared" si="24"/>
        <v/>
      </c>
      <c r="AG146" s="9"/>
      <c r="AH146" s="9"/>
      <c r="AI146" s="9"/>
      <c r="AJ146" s="9"/>
      <c r="AK146" s="9"/>
      <c r="AL146" s="9"/>
      <c r="AM146" s="9"/>
      <c r="AN146" s="9"/>
      <c r="AO146" s="9"/>
      <c r="AP146" s="9"/>
      <c r="AQ146" s="9"/>
    </row>
    <row r="147" spans="17:43" ht="15" customHeight="1" thickBot="1" x14ac:dyDescent="0.25">
      <c r="Q147" s="411"/>
      <c r="R147" s="300"/>
      <c r="S147" s="366"/>
      <c r="T147" s="331"/>
      <c r="U147" s="332"/>
      <c r="V147" s="333"/>
      <c r="W147" s="328"/>
      <c r="X147" s="328"/>
      <c r="Y147" s="138" t="str">
        <f t="shared" si="21"/>
        <v/>
      </c>
      <c r="Z147" s="9"/>
      <c r="AA147" s="130">
        <f t="shared" si="22"/>
        <v>500</v>
      </c>
      <c r="AB147" s="131" t="str">
        <f t="shared" si="23"/>
        <v/>
      </c>
      <c r="AC147" s="132" t="str">
        <f t="shared" si="19"/>
        <v/>
      </c>
      <c r="AD147" s="133" t="str">
        <f t="shared" si="24"/>
        <v/>
      </c>
      <c r="AG147" s="9"/>
      <c r="AH147" s="9"/>
      <c r="AI147" s="9"/>
      <c r="AJ147" s="9"/>
      <c r="AK147" s="9"/>
      <c r="AL147" s="9"/>
      <c r="AM147" s="9"/>
      <c r="AN147" s="9"/>
      <c r="AO147" s="9"/>
      <c r="AP147" s="9"/>
      <c r="AQ147" s="9"/>
    </row>
    <row r="148" spans="17:43" ht="15" customHeight="1" thickBot="1" x14ac:dyDescent="0.25">
      <c r="Q148" s="411"/>
      <c r="R148" s="300"/>
      <c r="S148" s="366"/>
      <c r="T148" s="331"/>
      <c r="U148" s="332"/>
      <c r="V148" s="333"/>
      <c r="W148" s="328"/>
      <c r="X148" s="328"/>
      <c r="Y148" s="138" t="str">
        <f t="shared" si="21"/>
        <v/>
      </c>
      <c r="Z148" s="9"/>
      <c r="AA148" s="130">
        <f t="shared" si="22"/>
        <v>500</v>
      </c>
      <c r="AB148" s="131" t="str">
        <f t="shared" si="23"/>
        <v/>
      </c>
      <c r="AC148" s="132" t="str">
        <f t="shared" si="19"/>
        <v/>
      </c>
      <c r="AD148" s="133" t="str">
        <f t="shared" si="24"/>
        <v/>
      </c>
      <c r="AG148" s="57"/>
      <c r="AH148" s="59"/>
      <c r="AI148" s="59"/>
      <c r="AJ148" s="57"/>
      <c r="AK148" s="57"/>
    </row>
    <row r="149" spans="17:43" ht="15" customHeight="1" thickBot="1" x14ac:dyDescent="0.25">
      <c r="Q149" s="411"/>
      <c r="R149" s="338"/>
      <c r="S149" s="366"/>
      <c r="T149" s="331"/>
      <c r="U149" s="341"/>
      <c r="V149" s="342"/>
      <c r="W149" s="343"/>
      <c r="X149" s="343"/>
      <c r="Y149" s="367" t="str">
        <f t="shared" si="21"/>
        <v/>
      </c>
      <c r="Z149" s="9"/>
      <c r="AA149" s="130">
        <f t="shared" si="22"/>
        <v>500</v>
      </c>
      <c r="AB149" s="131" t="str">
        <f t="shared" si="23"/>
        <v/>
      </c>
      <c r="AC149" s="132" t="str">
        <f t="shared" si="19"/>
        <v/>
      </c>
      <c r="AD149" s="133" t="str">
        <f t="shared" si="24"/>
        <v/>
      </c>
      <c r="AG149" s="57"/>
      <c r="AH149" s="59"/>
      <c r="AI149" s="59"/>
      <c r="AJ149" s="57"/>
      <c r="AK149" s="57"/>
    </row>
    <row r="150" spans="17:43" ht="15" customHeight="1" thickBot="1" x14ac:dyDescent="0.25">
      <c r="Q150" s="413"/>
      <c r="R150" s="291"/>
      <c r="S150" s="294" t="s">
        <v>76</v>
      </c>
      <c r="T150" s="280"/>
      <c r="U150" s="128"/>
      <c r="V150" s="128"/>
      <c r="W150" s="128"/>
      <c r="X150" s="162" t="s">
        <v>37</v>
      </c>
      <c r="Y150" s="157">
        <f>ROUND(SUM(Y144:Y149),0)</f>
        <v>0</v>
      </c>
      <c r="Z150" s="9"/>
      <c r="AA150" s="145"/>
      <c r="AB150" s="146"/>
      <c r="AC150" s="147"/>
      <c r="AD150" s="134">
        <f>SUM(AD144:AD149)</f>
        <v>0</v>
      </c>
      <c r="AG150" s="57"/>
      <c r="AH150" s="59"/>
      <c r="AI150" s="59"/>
      <c r="AJ150" s="57"/>
      <c r="AK150" s="57"/>
    </row>
    <row r="151" spans="17:43" x14ac:dyDescent="0.2">
      <c r="Q151" s="2"/>
      <c r="R151" s="13"/>
      <c r="S151" s="9"/>
      <c r="T151" s="9"/>
      <c r="U151" s="9"/>
      <c r="V151" s="9"/>
      <c r="W151" s="9"/>
      <c r="X151" s="9"/>
      <c r="Y151" s="202" t="s">
        <v>191</v>
      </c>
      <c r="Z151" s="9"/>
      <c r="AA151" s="9"/>
      <c r="AB151" s="9"/>
      <c r="AC151" s="9"/>
      <c r="AD151" s="9"/>
      <c r="AE151" s="11"/>
      <c r="AF151" s="14"/>
      <c r="AG151" s="14"/>
      <c r="AH151" s="9"/>
      <c r="AI151" s="9"/>
    </row>
    <row r="152" spans="17:43" x14ac:dyDescent="0.2">
      <c r="Q152" s="2"/>
      <c r="R152" s="13"/>
      <c r="S152" s="9"/>
      <c r="T152" s="9"/>
      <c r="U152" s="9"/>
      <c r="V152" s="9"/>
      <c r="W152" s="9"/>
      <c r="X152" s="9"/>
      <c r="Y152" s="9"/>
      <c r="Z152" s="9"/>
      <c r="AA152" s="9"/>
      <c r="AB152" s="9"/>
      <c r="AC152" s="9"/>
      <c r="AD152" s="9"/>
      <c r="AE152" s="11"/>
      <c r="AF152" s="14"/>
      <c r="AG152" s="14"/>
      <c r="AH152" s="9"/>
      <c r="AI152" s="9"/>
    </row>
    <row r="153" spans="17:43" ht="16.2" x14ac:dyDescent="0.2">
      <c r="Q153" s="21"/>
    </row>
    <row r="154" spans="17:43" ht="16.2" x14ac:dyDescent="0.2">
      <c r="Q154" s="21" t="s">
        <v>252</v>
      </c>
    </row>
    <row r="156" spans="17:43" ht="48.75" customHeight="1" x14ac:dyDescent="0.2">
      <c r="Q156" s="398" t="s">
        <v>291</v>
      </c>
      <c r="R156" s="399"/>
      <c r="S156" s="400"/>
      <c r="T156" s="396"/>
      <c r="U156" s="397"/>
      <c r="V156" s="2"/>
    </row>
    <row r="157" spans="17:43" ht="14.4" x14ac:dyDescent="0.2">
      <c r="R157" s="22" t="s">
        <v>13</v>
      </c>
    </row>
  </sheetData>
  <sheetProtection algorithmName="SHA-512" hashValue="5GrHrrEUczJ90hZjBLGnbcNQWcghoHSgPQteDMaX50YjesrBPIxVOn7Sqx5R1TgcIIOY0O5P6mhu0M9ZBNvqGg==" saltValue="G4ch030wlrb45cDux263jw==" spinCount="100000" sheet="1" objects="1" scenarios="1"/>
  <protectedRanges>
    <protectedRange sqref="R64:X69 R71:X76 R82:Y87 R89:Y94 R100:Y105 R107:Y112 R118:Y122 R125:Y129 R137:X142 R144:X149 T156:U156" name="入力２"/>
    <protectedRange sqref="C18:I27 C45:I54 C7:H12 C34:H39" name="素材入力"/>
  </protectedRanges>
  <mergeCells count="100">
    <mergeCell ref="Q137:Q143"/>
    <mergeCell ref="Q144:Q150"/>
    <mergeCell ref="U130:W130"/>
    <mergeCell ref="U131:W131"/>
    <mergeCell ref="Q135:Q136"/>
    <mergeCell ref="R135:R136"/>
    <mergeCell ref="S135:S136"/>
    <mergeCell ref="T135:T136"/>
    <mergeCell ref="U135:V135"/>
    <mergeCell ref="W135:X135"/>
    <mergeCell ref="Q125:Q131"/>
    <mergeCell ref="U125:W125"/>
    <mergeCell ref="U126:W126"/>
    <mergeCell ref="U127:W127"/>
    <mergeCell ref="U128:W128"/>
    <mergeCell ref="U129:W129"/>
    <mergeCell ref="U109:W109"/>
    <mergeCell ref="U110:W110"/>
    <mergeCell ref="U111:W111"/>
    <mergeCell ref="U112:W112"/>
    <mergeCell ref="U113:W113"/>
    <mergeCell ref="U105:W105"/>
    <mergeCell ref="U106:W106"/>
    <mergeCell ref="U107:W107"/>
    <mergeCell ref="U102:W102"/>
    <mergeCell ref="U108:W108"/>
    <mergeCell ref="AG62:AG63"/>
    <mergeCell ref="Q64:Q70"/>
    <mergeCell ref="Q71:Q77"/>
    <mergeCell ref="U90:W90"/>
    <mergeCell ref="U91:W91"/>
    <mergeCell ref="U88:W88"/>
    <mergeCell ref="U89:W89"/>
    <mergeCell ref="T80:T81"/>
    <mergeCell ref="U80:W81"/>
    <mergeCell ref="U83:W83"/>
    <mergeCell ref="U87:W87"/>
    <mergeCell ref="U82:W82"/>
    <mergeCell ref="U84:W84"/>
    <mergeCell ref="U85:W85"/>
    <mergeCell ref="U86:W86"/>
    <mergeCell ref="Q118:Q124"/>
    <mergeCell ref="U122:W122"/>
    <mergeCell ref="U123:W123"/>
    <mergeCell ref="U124:W124"/>
    <mergeCell ref="Q116:Q117"/>
    <mergeCell ref="R116:R117"/>
    <mergeCell ref="S116:S117"/>
    <mergeCell ref="U116:W117"/>
    <mergeCell ref="U118:W118"/>
    <mergeCell ref="U119:W119"/>
    <mergeCell ref="U120:W120"/>
    <mergeCell ref="U121:W121"/>
    <mergeCell ref="T116:T117"/>
    <mergeCell ref="Q100:Q106"/>
    <mergeCell ref="Q107:Q113"/>
    <mergeCell ref="U100:W100"/>
    <mergeCell ref="U101:W101"/>
    <mergeCell ref="W62:X62"/>
    <mergeCell ref="T62:T63"/>
    <mergeCell ref="U62:V62"/>
    <mergeCell ref="Q80:Q81"/>
    <mergeCell ref="R80:R81"/>
    <mergeCell ref="S80:S81"/>
    <mergeCell ref="U93:W93"/>
    <mergeCell ref="U94:W94"/>
    <mergeCell ref="S98:S99"/>
    <mergeCell ref="U92:W92"/>
    <mergeCell ref="U95:W95"/>
    <mergeCell ref="U104:W104"/>
    <mergeCell ref="D6:E6"/>
    <mergeCell ref="D7:E7"/>
    <mergeCell ref="D8:E8"/>
    <mergeCell ref="D29:G29"/>
    <mergeCell ref="D12:E12"/>
    <mergeCell ref="D13:E13"/>
    <mergeCell ref="D9:E9"/>
    <mergeCell ref="D10:E10"/>
    <mergeCell ref="D11:E11"/>
    <mergeCell ref="D33:E33"/>
    <mergeCell ref="D34:E34"/>
    <mergeCell ref="D35:E35"/>
    <mergeCell ref="D36:E36"/>
    <mergeCell ref="D37:E37"/>
    <mergeCell ref="T156:U156"/>
    <mergeCell ref="Q156:S156"/>
    <mergeCell ref="D38:E38"/>
    <mergeCell ref="D39:E39"/>
    <mergeCell ref="D40:E40"/>
    <mergeCell ref="D57:G57"/>
    <mergeCell ref="Q62:Q63"/>
    <mergeCell ref="R62:R63"/>
    <mergeCell ref="S62:S63"/>
    <mergeCell ref="Q82:Q88"/>
    <mergeCell ref="Q89:Q95"/>
    <mergeCell ref="T98:T99"/>
    <mergeCell ref="U98:W99"/>
    <mergeCell ref="U103:W103"/>
    <mergeCell ref="Q98:Q99"/>
    <mergeCell ref="R98:R99"/>
  </mergeCells>
  <phoneticPr fontId="2"/>
  <dataValidations count="2">
    <dataValidation type="list" allowBlank="1" showInputMessage="1" showErrorMessage="1" sqref="H18:H27 H45:H54" xr:uid="{61066793-8D7D-4679-91F9-0D0E96F200E0}">
      <formula1>$M$15:$M$16</formula1>
    </dataValidation>
    <dataValidation type="list" allowBlank="1" showInputMessage="1" showErrorMessage="1" prompt="素材を選択" sqref="D7:E12 D34:E39" xr:uid="{47C1B62D-AA52-45C2-AC71-DF769B72B820}">
      <formula1>素材名</formula1>
    </dataValidation>
  </dataValidations>
  <pageMargins left="0.9055118110236221" right="0" top="0.55118110236220474" bottom="0.35433070866141736" header="0.31496062992125984" footer="0.31496062992125984"/>
  <pageSetup paperSize="9" scale="74" orientation="portrait" r:id="rId1"/>
  <headerFooter>
    <oddFooter>&amp;R&amp;14R６(補正)リチウム</oddFooter>
  </headerFooter>
  <rowBreaks count="1" manualBreakCount="1">
    <brk id="132" min="15" max="2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B706184-4251-471F-B73B-5596C4318EEA}">
          <x14:formula1>
            <xm:f>入出力データ!$B$10:$B$19</xm:f>
          </x14:formula1>
          <xm:sqref>U125:W126 U89:W94 U82:W87 U118:W119 U107:W112 U100:W105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100"/>
  <sheetViews>
    <sheetView showGridLines="0" showZeros="0" topLeftCell="A13" zoomScale="70" zoomScaleNormal="70" workbookViewId="0">
      <selection activeCell="E23" sqref="E23:G23"/>
    </sheetView>
  </sheetViews>
  <sheetFormatPr defaultRowHeight="13.2" x14ac:dyDescent="0.2"/>
  <cols>
    <col min="1" max="1" width="9" customWidth="1"/>
    <col min="2" max="2" width="3.33203125" customWidth="1"/>
    <col min="3" max="3" width="32.88671875" customWidth="1"/>
    <col min="4" max="10" width="13" customWidth="1"/>
    <col min="11" max="11" width="3.109375" customWidth="1"/>
    <col min="12" max="12" width="13.33203125" customWidth="1"/>
    <col min="13" max="13" width="2.88671875" customWidth="1"/>
    <col min="14" max="14" width="18.21875" customWidth="1"/>
    <col min="15" max="21" width="15" customWidth="1"/>
    <col min="22" max="22" width="9.77734375" customWidth="1"/>
    <col min="23" max="23" width="6.6640625" customWidth="1"/>
    <col min="24" max="24" width="10.6640625" customWidth="1"/>
    <col min="25" max="25" width="13.21875" customWidth="1"/>
    <col min="26" max="27" width="15.6640625" customWidth="1"/>
    <col min="28" max="29" width="15.88671875" customWidth="1"/>
  </cols>
  <sheetData>
    <row r="1" spans="2:13" x14ac:dyDescent="0.2">
      <c r="G1" s="2"/>
    </row>
    <row r="2" spans="2:13" ht="27.75" customHeight="1" x14ac:dyDescent="0.2">
      <c r="G2" s="2"/>
      <c r="H2" s="302" t="s">
        <v>260</v>
      </c>
      <c r="I2" s="473"/>
      <c r="J2" s="474"/>
      <c r="K2" s="474"/>
      <c r="L2" s="475"/>
    </row>
    <row r="3" spans="2:13" ht="57" customHeight="1" x14ac:dyDescent="0.2">
      <c r="B3" s="371" t="s">
        <v>272</v>
      </c>
    </row>
    <row r="4" spans="2:13" ht="57" customHeight="1" x14ac:dyDescent="0.2">
      <c r="B4" s="372" t="s">
        <v>0</v>
      </c>
      <c r="C4" s="372" t="s">
        <v>273</v>
      </c>
      <c r="D4" s="288"/>
      <c r="E4" s="288"/>
      <c r="F4" s="288"/>
      <c r="G4" s="288"/>
      <c r="H4" s="288"/>
      <c r="I4" s="288"/>
      <c r="J4" s="288"/>
      <c r="K4" s="288"/>
      <c r="L4" s="288"/>
      <c r="M4" s="288"/>
    </row>
    <row r="5" spans="2:13" ht="57" customHeight="1" thickBot="1" x14ac:dyDescent="0.25">
      <c r="B5" s="288"/>
      <c r="C5" s="451" t="s">
        <v>199</v>
      </c>
      <c r="D5" s="452"/>
      <c r="E5" s="451" t="s">
        <v>200</v>
      </c>
      <c r="F5" s="453"/>
      <c r="G5" s="288"/>
      <c r="H5" s="288"/>
      <c r="I5" s="288"/>
      <c r="J5" s="288"/>
      <c r="K5" s="288"/>
      <c r="L5" s="288"/>
      <c r="M5" s="288"/>
    </row>
    <row r="6" spans="2:13" ht="39.9" customHeight="1" thickTop="1" x14ac:dyDescent="0.2">
      <c r="B6" s="288"/>
      <c r="C6" s="456">
        <f>入力シート!D34</f>
        <v>0</v>
      </c>
      <c r="D6" s="456"/>
      <c r="E6" s="459">
        <f>入力シート!F34-入力シート!F7</f>
        <v>0</v>
      </c>
      <c r="F6" s="460"/>
      <c r="G6" s="288"/>
      <c r="H6" s="288"/>
      <c r="I6" s="288"/>
      <c r="J6" s="288"/>
      <c r="K6" s="288"/>
      <c r="L6" s="288"/>
      <c r="M6" s="288"/>
    </row>
    <row r="7" spans="2:13" ht="39.9" customHeight="1" x14ac:dyDescent="0.2">
      <c r="B7" s="288"/>
      <c r="C7" s="457">
        <f>入力シート!D35</f>
        <v>0</v>
      </c>
      <c r="D7" s="457"/>
      <c r="E7" s="461">
        <f>入力シート!F35-入力シート!F8</f>
        <v>0</v>
      </c>
      <c r="F7" s="462"/>
      <c r="G7" s="288"/>
      <c r="H7" s="288"/>
      <c r="I7" s="288"/>
      <c r="J7" s="288"/>
      <c r="K7" s="288"/>
      <c r="L7" s="288"/>
      <c r="M7" s="288"/>
    </row>
    <row r="8" spans="2:13" ht="39.9" customHeight="1" x14ac:dyDescent="0.2">
      <c r="B8" s="288"/>
      <c r="C8" s="457">
        <f>入力シート!D36</f>
        <v>0</v>
      </c>
      <c r="D8" s="457"/>
      <c r="E8" s="461">
        <f>入力シート!F36-入力シート!F9</f>
        <v>0</v>
      </c>
      <c r="F8" s="462"/>
      <c r="G8" s="288"/>
      <c r="H8" s="288"/>
      <c r="I8" s="288"/>
      <c r="J8" s="288"/>
      <c r="K8" s="288"/>
      <c r="L8" s="288"/>
      <c r="M8" s="288"/>
    </row>
    <row r="9" spans="2:13" ht="39.9" customHeight="1" x14ac:dyDescent="0.2">
      <c r="B9" s="288"/>
      <c r="C9" s="457">
        <f>入力シート!D37</f>
        <v>0</v>
      </c>
      <c r="D9" s="457"/>
      <c r="E9" s="461">
        <f>入力シート!F37-入力シート!F10</f>
        <v>0</v>
      </c>
      <c r="F9" s="462"/>
      <c r="G9" s="288"/>
      <c r="H9" s="288"/>
      <c r="I9" s="288"/>
      <c r="J9" s="288"/>
      <c r="K9" s="288"/>
      <c r="L9" s="288"/>
      <c r="M9" s="288"/>
    </row>
    <row r="10" spans="2:13" ht="39.9" customHeight="1" x14ac:dyDescent="0.2">
      <c r="B10" s="288"/>
      <c r="C10" s="457">
        <f>入力シート!D38</f>
        <v>0</v>
      </c>
      <c r="D10" s="457"/>
      <c r="E10" s="461">
        <f>入力シート!F38-入力シート!F11</f>
        <v>0</v>
      </c>
      <c r="F10" s="462"/>
      <c r="G10" s="288"/>
      <c r="H10" s="288"/>
      <c r="I10" s="288"/>
      <c r="J10" s="288"/>
      <c r="K10" s="288"/>
      <c r="L10" s="288"/>
      <c r="M10" s="288"/>
    </row>
    <row r="11" spans="2:13" ht="39.9" customHeight="1" x14ac:dyDescent="0.2">
      <c r="B11" s="288"/>
      <c r="C11" s="458">
        <f>入力シート!D39</f>
        <v>0</v>
      </c>
      <c r="D11" s="458"/>
      <c r="E11" s="461">
        <f>入力シート!F39-入力シート!F12</f>
        <v>0</v>
      </c>
      <c r="F11" s="462"/>
      <c r="G11" s="288"/>
      <c r="H11" s="288"/>
      <c r="I11" s="288"/>
      <c r="J11" s="288"/>
      <c r="K11" s="288"/>
      <c r="L11" s="288"/>
      <c r="M11" s="288"/>
    </row>
    <row r="12" spans="2:13" ht="39.9" customHeight="1" x14ac:dyDescent="0.2">
      <c r="B12" s="288"/>
      <c r="C12" s="454" t="s">
        <v>2</v>
      </c>
      <c r="D12" s="455"/>
      <c r="E12" s="461">
        <f>SUM(E6:F11)</f>
        <v>0</v>
      </c>
      <c r="F12" s="462"/>
      <c r="G12" s="288"/>
      <c r="H12" s="288"/>
      <c r="I12" s="288"/>
      <c r="J12" s="288"/>
      <c r="K12" s="288"/>
      <c r="L12" s="288"/>
      <c r="M12" s="288"/>
    </row>
    <row r="13" spans="2:13" ht="57" customHeight="1" x14ac:dyDescent="0.2">
      <c r="B13" s="374"/>
      <c r="C13" s="288"/>
      <c r="D13" s="288"/>
      <c r="E13" s="288"/>
      <c r="F13" s="288"/>
      <c r="G13" s="288"/>
      <c r="H13" s="288"/>
      <c r="I13" s="288"/>
      <c r="J13" s="288"/>
      <c r="K13" s="288"/>
      <c r="L13" s="288"/>
      <c r="M13" s="288"/>
    </row>
    <row r="14" spans="2:13" ht="38.25" customHeight="1" x14ac:dyDescent="0.2">
      <c r="B14" s="372" t="s">
        <v>3</v>
      </c>
      <c r="C14" s="372" t="s">
        <v>274</v>
      </c>
      <c r="D14" s="288"/>
      <c r="E14" s="288"/>
      <c r="F14" s="288"/>
      <c r="G14" s="288"/>
      <c r="H14" s="288"/>
      <c r="I14" s="288"/>
      <c r="J14" s="288"/>
      <c r="K14" s="288"/>
      <c r="L14" s="288"/>
      <c r="M14" s="288"/>
    </row>
    <row r="15" spans="2:13" ht="45" customHeight="1" x14ac:dyDescent="0.2">
      <c r="B15" s="288"/>
      <c r="C15" s="375" t="s">
        <v>4</v>
      </c>
      <c r="D15" s="376"/>
      <c r="E15" s="376"/>
      <c r="F15" s="376"/>
      <c r="G15" s="376"/>
      <c r="H15" s="376"/>
      <c r="I15" s="376"/>
      <c r="J15" s="376"/>
      <c r="K15" s="377"/>
      <c r="L15" s="378"/>
      <c r="M15" s="288"/>
    </row>
    <row r="16" spans="2:13" ht="50.1" customHeight="1" x14ac:dyDescent="0.2">
      <c r="B16" s="288"/>
      <c r="C16" s="379" t="s">
        <v>5</v>
      </c>
      <c r="D16" s="380" t="s">
        <v>6</v>
      </c>
      <c r="E16" s="380" t="s">
        <v>196</v>
      </c>
      <c r="F16" s="380" t="s">
        <v>203</v>
      </c>
      <c r="G16" s="380" t="s">
        <v>193</v>
      </c>
      <c r="H16" s="380" t="s">
        <v>197</v>
      </c>
      <c r="I16" s="380" t="s">
        <v>198</v>
      </c>
      <c r="J16" s="381" t="s">
        <v>7</v>
      </c>
      <c r="K16" s="372"/>
      <c r="L16" s="380" t="s">
        <v>8</v>
      </c>
      <c r="M16" s="288"/>
    </row>
    <row r="17" spans="2:27" ht="50.1" customHeight="1" x14ac:dyDescent="0.2">
      <c r="B17" s="288"/>
      <c r="C17" s="382" t="s">
        <v>9</v>
      </c>
      <c r="D17" s="383">
        <f>入力シート!Y70</f>
        <v>0</v>
      </c>
      <c r="E17" s="383">
        <f>入力シート!Y88</f>
        <v>0</v>
      </c>
      <c r="F17" s="383">
        <f>入力シート!Y124</f>
        <v>0</v>
      </c>
      <c r="G17" s="383">
        <f>入力シート!Y106</f>
        <v>0</v>
      </c>
      <c r="H17" s="384">
        <f>入力シート!I40</f>
        <v>0</v>
      </c>
      <c r="I17" s="383">
        <f>入力シート!Y143</f>
        <v>0</v>
      </c>
      <c r="J17" s="385">
        <f>SUM(D17:I17)</f>
        <v>0</v>
      </c>
      <c r="K17" s="372"/>
      <c r="L17" s="373"/>
      <c r="M17" s="288"/>
    </row>
    <row r="18" spans="2:27" ht="50.1" customHeight="1" x14ac:dyDescent="0.2">
      <c r="B18" s="288"/>
      <c r="C18" s="382" t="s">
        <v>10</v>
      </c>
      <c r="D18" s="384">
        <f>入力シート!Y77</f>
        <v>0</v>
      </c>
      <c r="E18" s="384">
        <f>入力シート!Y95</f>
        <v>0</v>
      </c>
      <c r="F18" s="386">
        <f>入力シート!Y131</f>
        <v>0</v>
      </c>
      <c r="G18" s="384">
        <f>入力シート!Y113</f>
        <v>0</v>
      </c>
      <c r="H18" s="383">
        <f>入力シート!I13</f>
        <v>0</v>
      </c>
      <c r="I18" s="386">
        <f>入力シート!Y150</f>
        <v>0</v>
      </c>
      <c r="J18" s="385">
        <f>SUM(D18:I18)</f>
        <v>0</v>
      </c>
      <c r="K18" s="372"/>
      <c r="L18" s="373"/>
      <c r="M18" s="288"/>
    </row>
    <row r="19" spans="2:27" ht="65.25" customHeight="1" x14ac:dyDescent="0.2">
      <c r="B19" s="288"/>
      <c r="C19" s="387" t="s">
        <v>11</v>
      </c>
      <c r="D19" s="384">
        <f t="shared" ref="D19:J19" si="0">D17-D18</f>
        <v>0</v>
      </c>
      <c r="E19" s="384">
        <f t="shared" si="0"/>
        <v>0</v>
      </c>
      <c r="F19" s="384">
        <f t="shared" si="0"/>
        <v>0</v>
      </c>
      <c r="G19" s="384">
        <f t="shared" si="0"/>
        <v>0</v>
      </c>
      <c r="H19" s="384">
        <f t="shared" si="0"/>
        <v>0</v>
      </c>
      <c r="I19" s="384">
        <f t="shared" si="0"/>
        <v>0</v>
      </c>
      <c r="J19" s="388">
        <f t="shared" si="0"/>
        <v>0</v>
      </c>
      <c r="K19" s="389"/>
      <c r="L19" s="373"/>
      <c r="M19" s="288"/>
    </row>
    <row r="20" spans="2:27" ht="31.65" customHeight="1" x14ac:dyDescent="0.2">
      <c r="B20" s="288"/>
      <c r="C20" s="288"/>
      <c r="D20" s="288"/>
      <c r="E20" s="288"/>
      <c r="F20" s="288"/>
      <c r="G20" s="288"/>
      <c r="H20" s="288"/>
      <c r="I20" s="288"/>
      <c r="J20" s="288"/>
      <c r="K20" s="288"/>
      <c r="L20" s="288"/>
      <c r="M20" s="288"/>
    </row>
    <row r="21" spans="2:27" ht="18.75" customHeight="1" x14ac:dyDescent="0.2">
      <c r="B21" s="288"/>
      <c r="C21" s="288"/>
      <c r="D21" s="288"/>
      <c r="E21" s="288"/>
      <c r="F21" s="288"/>
      <c r="G21" s="288"/>
      <c r="H21" s="288"/>
      <c r="I21" s="288"/>
      <c r="J21" s="288"/>
      <c r="K21" s="288"/>
      <c r="L21" s="288"/>
      <c r="M21" s="288"/>
    </row>
    <row r="22" spans="2:27" ht="30.75" customHeight="1" x14ac:dyDescent="0.2">
      <c r="B22" s="372" t="s">
        <v>12</v>
      </c>
      <c r="C22" s="372" t="s">
        <v>228</v>
      </c>
      <c r="D22" s="288"/>
      <c r="E22" s="288"/>
      <c r="F22" s="288"/>
      <c r="G22" s="288"/>
      <c r="H22" s="288"/>
      <c r="I22" s="288"/>
      <c r="J22" s="288"/>
      <c r="K22" s="288"/>
      <c r="L22" s="288"/>
      <c r="M22" s="288"/>
    </row>
    <row r="23" spans="2:27" ht="47.25" customHeight="1" x14ac:dyDescent="0.2">
      <c r="B23" s="288"/>
      <c r="C23" s="468" t="s">
        <v>229</v>
      </c>
      <c r="D23" s="469"/>
      <c r="E23" s="470">
        <f>入力シート!T156</f>
        <v>0</v>
      </c>
      <c r="F23" s="471"/>
      <c r="G23" s="472"/>
      <c r="H23" s="288"/>
      <c r="I23" s="288"/>
      <c r="J23" s="390"/>
      <c r="K23" s="288"/>
      <c r="L23" s="288"/>
      <c r="M23" s="288"/>
    </row>
    <row r="24" spans="2:27" ht="30.15" customHeight="1" x14ac:dyDescent="0.2">
      <c r="B24" s="288"/>
      <c r="C24" s="391"/>
      <c r="D24" s="288"/>
      <c r="E24" s="288"/>
      <c r="F24" s="288"/>
      <c r="G24" s="288"/>
      <c r="H24" s="288"/>
      <c r="I24" s="288"/>
      <c r="J24" s="288"/>
      <c r="K24" s="288"/>
      <c r="L24" s="288"/>
      <c r="M24" s="288"/>
    </row>
    <row r="25" spans="2:27" ht="30.15" customHeight="1" x14ac:dyDescent="0.2">
      <c r="B25" s="288"/>
      <c r="C25" s="288"/>
      <c r="D25" s="288"/>
      <c r="E25" s="288"/>
      <c r="F25" s="288"/>
      <c r="G25" s="288"/>
      <c r="H25" s="288"/>
      <c r="I25" s="288"/>
      <c r="J25" s="288"/>
      <c r="K25" s="288"/>
      <c r="L25" s="288"/>
      <c r="M25" s="288"/>
    </row>
    <row r="26" spans="2:27" ht="30.15" customHeight="1" x14ac:dyDescent="0.2">
      <c r="B26" s="372" t="s">
        <v>14</v>
      </c>
      <c r="C26" s="372" t="s">
        <v>15</v>
      </c>
      <c r="D26" s="288"/>
      <c r="E26" s="288"/>
      <c r="F26" s="288"/>
      <c r="G26" s="288"/>
      <c r="H26" s="288"/>
      <c r="I26" s="288"/>
      <c r="J26" s="288"/>
      <c r="K26" s="288"/>
      <c r="L26" s="288"/>
      <c r="M26" s="288"/>
    </row>
    <row r="27" spans="2:27" ht="38.25" customHeight="1" x14ac:dyDescent="0.2">
      <c r="B27" s="288"/>
      <c r="C27" s="391" t="s">
        <v>16</v>
      </c>
      <c r="D27" s="288"/>
      <c r="E27" s="288"/>
      <c r="F27" s="288"/>
      <c r="G27" s="288"/>
      <c r="H27" s="288"/>
      <c r="I27" s="288"/>
      <c r="J27" s="288"/>
      <c r="K27" s="288"/>
      <c r="L27" s="288"/>
      <c r="M27" s="288"/>
    </row>
    <row r="28" spans="2:27" ht="48" customHeight="1" x14ac:dyDescent="0.2">
      <c r="B28" s="288"/>
      <c r="C28" s="467" t="s">
        <v>17</v>
      </c>
      <c r="D28" s="466"/>
      <c r="E28" s="477">
        <f>J19</f>
        <v>0</v>
      </c>
      <c r="F28" s="478"/>
      <c r="G28" s="479"/>
      <c r="H28" s="288"/>
      <c r="I28" s="288"/>
      <c r="J28" s="288"/>
      <c r="K28" s="288"/>
      <c r="L28" s="288"/>
      <c r="M28" s="288"/>
      <c r="Z28" s="476"/>
      <c r="AA28" s="476"/>
    </row>
    <row r="29" spans="2:27" ht="35.4" hidden="1" customHeight="1" x14ac:dyDescent="0.2">
      <c r="B29" s="288"/>
      <c r="C29" s="288"/>
      <c r="D29" s="392" t="s">
        <v>18</v>
      </c>
      <c r="E29" s="393" t="e">
        <f>+#REF!</f>
        <v>#REF!</v>
      </c>
      <c r="F29" s="372"/>
      <c r="G29" s="288"/>
      <c r="H29" s="288"/>
      <c r="I29" s="288"/>
      <c r="J29" s="288"/>
      <c r="K29" s="288"/>
      <c r="L29" s="288"/>
      <c r="M29" s="288"/>
      <c r="Y29" s="2"/>
      <c r="Z29" s="3"/>
      <c r="AA29" s="2"/>
    </row>
    <row r="30" spans="2:27" ht="33.75" customHeight="1" x14ac:dyDescent="0.2">
      <c r="B30" s="288"/>
      <c r="C30" s="391" t="s">
        <v>19</v>
      </c>
      <c r="D30" s="288"/>
      <c r="E30" s="394"/>
      <c r="F30" s="372"/>
      <c r="G30" s="288"/>
      <c r="H30" s="288"/>
      <c r="I30" s="288"/>
      <c r="J30" s="288"/>
      <c r="K30" s="288"/>
      <c r="L30" s="288"/>
      <c r="M30" s="288"/>
      <c r="Y30" s="2"/>
      <c r="Z30" s="3"/>
      <c r="AA30" s="2"/>
    </row>
    <row r="31" spans="2:27" ht="37.5" customHeight="1" x14ac:dyDescent="0.2">
      <c r="B31" s="288"/>
      <c r="C31" s="391" t="s">
        <v>20</v>
      </c>
      <c r="D31" s="288"/>
      <c r="E31" s="394"/>
      <c r="F31" s="372"/>
      <c r="G31" s="288"/>
      <c r="H31" s="288"/>
      <c r="I31" s="288"/>
      <c r="J31" s="288"/>
      <c r="K31" s="288"/>
      <c r="L31" s="288"/>
      <c r="M31" s="288"/>
      <c r="Y31" s="2"/>
      <c r="Z31" s="3"/>
      <c r="AA31" s="2"/>
    </row>
    <row r="32" spans="2:27" ht="48" customHeight="1" x14ac:dyDescent="0.2">
      <c r="B32" s="288"/>
      <c r="C32" s="463" t="s">
        <v>21</v>
      </c>
      <c r="D32" s="464"/>
      <c r="E32" s="480" t="str">
        <f>IF(E23=0,"",ROUNDDOWN(E23/E28/9,0))</f>
        <v/>
      </c>
      <c r="F32" s="481"/>
      <c r="G32" s="482"/>
      <c r="H32" s="288"/>
      <c r="I32" s="288"/>
      <c r="J32" s="288"/>
      <c r="K32" s="288"/>
      <c r="L32" s="288"/>
      <c r="M32" s="288"/>
      <c r="Y32" s="2"/>
      <c r="Z32" s="3"/>
      <c r="AA32" s="2"/>
    </row>
    <row r="33" spans="2:27" ht="47.25" customHeight="1" x14ac:dyDescent="0.2">
      <c r="B33" s="288"/>
      <c r="C33" s="465" t="s">
        <v>22</v>
      </c>
      <c r="D33" s="466"/>
      <c r="E33" s="483" t="str">
        <f>IF(E12=0,"",ROUNDDOWN(E23/E12/9,0))</f>
        <v/>
      </c>
      <c r="F33" s="484"/>
      <c r="G33" s="485"/>
      <c r="H33" s="288"/>
      <c r="I33" s="288"/>
      <c r="J33" s="288"/>
      <c r="K33" s="288"/>
      <c r="L33" s="288"/>
      <c r="M33" s="288"/>
      <c r="Y33" s="2"/>
      <c r="Z33" s="3"/>
      <c r="AA33" s="2"/>
    </row>
    <row r="34" spans="2:27" ht="15" customHeight="1" x14ac:dyDescent="0.2">
      <c r="B34" s="288"/>
      <c r="C34" s="288"/>
      <c r="D34" s="289"/>
      <c r="E34" s="290"/>
      <c r="F34" s="288"/>
      <c r="G34" s="288"/>
      <c r="H34" s="288"/>
      <c r="I34" s="288"/>
      <c r="J34" s="288"/>
      <c r="K34" s="288"/>
      <c r="L34" s="288"/>
      <c r="M34" s="288"/>
    </row>
    <row r="35" spans="2:27" ht="7.5" customHeight="1" x14ac:dyDescent="0.2">
      <c r="B35" s="288"/>
      <c r="C35" s="288"/>
      <c r="D35" s="289"/>
      <c r="E35" s="290"/>
      <c r="F35" s="288"/>
      <c r="G35" s="288"/>
      <c r="H35" s="288"/>
      <c r="I35" s="288"/>
      <c r="J35" s="288"/>
      <c r="K35" s="288"/>
      <c r="L35" s="288"/>
      <c r="M35" s="288"/>
    </row>
    <row r="36" spans="2:27" ht="29.25" customHeight="1" x14ac:dyDescent="0.2">
      <c r="B36" s="288"/>
      <c r="C36" s="288"/>
      <c r="D36" s="288"/>
      <c r="E36" s="288"/>
      <c r="F36" s="288"/>
      <c r="G36" s="288"/>
      <c r="H36" s="288"/>
      <c r="I36" s="288"/>
      <c r="J36" s="288"/>
      <c r="K36" s="288"/>
      <c r="L36" s="288"/>
      <c r="M36" s="288"/>
    </row>
    <row r="37" spans="2:27" ht="32.25" customHeight="1" x14ac:dyDescent="0.2">
      <c r="B37" s="288"/>
      <c r="C37" s="288"/>
      <c r="D37" s="288"/>
      <c r="E37" s="288"/>
      <c r="F37" s="288"/>
      <c r="G37" s="288"/>
      <c r="H37" s="288"/>
      <c r="I37" s="288"/>
      <c r="J37" s="288"/>
      <c r="K37" s="288"/>
      <c r="L37" s="288"/>
      <c r="M37" s="288"/>
    </row>
    <row r="38" spans="2:27" ht="20.100000000000001" customHeight="1" x14ac:dyDescent="0.2">
      <c r="B38" s="288"/>
      <c r="C38" s="288"/>
      <c r="D38" s="288"/>
      <c r="E38" s="288"/>
      <c r="F38" s="288"/>
      <c r="G38" s="288"/>
      <c r="H38" s="288"/>
      <c r="I38" s="288"/>
      <c r="J38" s="288"/>
      <c r="K38" s="288"/>
      <c r="L38" s="288"/>
      <c r="M38" s="288"/>
    </row>
    <row r="39" spans="2:27" ht="20.100000000000001" customHeight="1" x14ac:dyDescent="0.2">
      <c r="B39" s="288"/>
      <c r="C39" s="288"/>
      <c r="D39" s="288"/>
      <c r="E39" s="288"/>
      <c r="F39" s="288"/>
      <c r="G39" s="288"/>
      <c r="H39" s="288"/>
      <c r="I39" s="288"/>
      <c r="J39" s="288"/>
      <c r="K39" s="288"/>
      <c r="L39" s="288"/>
      <c r="M39" s="288"/>
    </row>
    <row r="40" spans="2:27" ht="20.100000000000001" customHeight="1" x14ac:dyDescent="0.2">
      <c r="B40" s="288"/>
      <c r="C40" s="288"/>
      <c r="D40" s="288"/>
      <c r="E40" s="288"/>
      <c r="F40" s="288"/>
      <c r="G40" s="288"/>
      <c r="H40" s="288"/>
      <c r="I40" s="288"/>
      <c r="J40" s="288"/>
      <c r="K40" s="288"/>
      <c r="L40" s="288"/>
      <c r="M40" s="288"/>
    </row>
    <row r="41" spans="2:27" ht="20.100000000000001" customHeight="1" x14ac:dyDescent="0.2">
      <c r="B41" s="288"/>
      <c r="C41" s="288"/>
      <c r="D41" s="288"/>
      <c r="E41" s="288"/>
      <c r="F41" s="288"/>
      <c r="G41" s="288"/>
      <c r="H41" s="288"/>
      <c r="I41" s="288"/>
      <c r="J41" s="288"/>
      <c r="K41" s="288"/>
      <c r="L41" s="288"/>
      <c r="M41" s="288"/>
    </row>
    <row r="42" spans="2:27" ht="20.100000000000001" customHeight="1" x14ac:dyDescent="0.2">
      <c r="B42" s="288"/>
      <c r="C42" s="288"/>
      <c r="D42" s="288"/>
      <c r="E42" s="288"/>
      <c r="F42" s="288"/>
      <c r="G42" s="288"/>
      <c r="H42" s="288"/>
      <c r="I42" s="288"/>
      <c r="J42" s="288"/>
      <c r="K42" s="288"/>
      <c r="L42" s="288"/>
      <c r="M42" s="288"/>
    </row>
    <row r="43" spans="2:27" ht="20.100000000000001" customHeight="1" x14ac:dyDescent="0.2">
      <c r="B43" s="288"/>
      <c r="C43" s="288"/>
      <c r="D43" s="288"/>
      <c r="E43" s="288"/>
      <c r="F43" s="288"/>
      <c r="G43" s="288"/>
      <c r="H43" s="288"/>
      <c r="I43" s="288"/>
      <c r="J43" s="288"/>
      <c r="K43" s="288"/>
      <c r="L43" s="288"/>
      <c r="M43" s="288"/>
    </row>
    <row r="44" spans="2:27" ht="20.100000000000001" customHeight="1" x14ac:dyDescent="0.2">
      <c r="B44" s="288"/>
      <c r="C44" s="288"/>
      <c r="D44" s="288"/>
      <c r="E44" s="288"/>
      <c r="F44" s="288"/>
      <c r="G44" s="288"/>
      <c r="H44" s="288"/>
      <c r="I44" s="288"/>
      <c r="J44" s="288"/>
      <c r="K44" s="288"/>
      <c r="L44" s="288"/>
      <c r="M44" s="288"/>
    </row>
    <row r="45" spans="2:27" ht="20.100000000000001" customHeight="1" x14ac:dyDescent="0.2">
      <c r="B45" s="288"/>
      <c r="C45" s="288"/>
      <c r="D45" s="288"/>
      <c r="E45" s="288"/>
      <c r="F45" s="288"/>
      <c r="G45" s="288"/>
      <c r="H45" s="288"/>
      <c r="I45" s="288"/>
      <c r="J45" s="288"/>
      <c r="K45" s="288"/>
      <c r="L45" s="288"/>
      <c r="M45" s="288"/>
    </row>
    <row r="46" spans="2:27" ht="20.100000000000001" customHeight="1" x14ac:dyDescent="0.2">
      <c r="B46" s="288"/>
      <c r="C46" s="288"/>
      <c r="D46" s="288"/>
      <c r="E46" s="288"/>
      <c r="F46" s="288"/>
      <c r="G46" s="288"/>
      <c r="H46" s="288"/>
      <c r="I46" s="288"/>
      <c r="J46" s="288"/>
      <c r="K46" s="288"/>
      <c r="L46" s="288"/>
      <c r="M46" s="288"/>
    </row>
    <row r="47" spans="2:27" ht="20.100000000000001" customHeight="1" x14ac:dyDescent="0.2">
      <c r="B47" s="288"/>
      <c r="C47" s="288"/>
      <c r="D47" s="288"/>
      <c r="E47" s="288"/>
      <c r="F47" s="288"/>
      <c r="G47" s="288"/>
      <c r="H47" s="288"/>
      <c r="I47" s="288"/>
      <c r="J47" s="288"/>
      <c r="K47" s="288"/>
      <c r="L47" s="288"/>
      <c r="M47" s="288"/>
    </row>
    <row r="48" spans="2:27" ht="20.100000000000001" customHeight="1" x14ac:dyDescent="0.2">
      <c r="B48" s="288"/>
      <c r="C48" s="288"/>
      <c r="D48" s="288"/>
      <c r="E48" s="288"/>
      <c r="F48" s="288"/>
      <c r="G48" s="288"/>
      <c r="H48" s="288"/>
      <c r="I48" s="288"/>
      <c r="J48" s="288"/>
      <c r="K48" s="288"/>
      <c r="L48" s="288"/>
      <c r="M48" s="288"/>
    </row>
    <row r="49" spans="2:13" ht="20.100000000000001" customHeight="1" x14ac:dyDescent="0.2">
      <c r="B49" s="288"/>
      <c r="C49" s="288"/>
      <c r="D49" s="288"/>
      <c r="E49" s="288"/>
      <c r="F49" s="288"/>
      <c r="G49" s="288"/>
      <c r="H49" s="288"/>
      <c r="I49" s="288"/>
      <c r="J49" s="288"/>
      <c r="K49" s="288"/>
      <c r="L49" s="288"/>
      <c r="M49" s="288"/>
    </row>
    <row r="50" spans="2:13" ht="20.100000000000001" customHeight="1" x14ac:dyDescent="0.2">
      <c r="B50" s="288"/>
      <c r="C50" s="288"/>
      <c r="D50" s="288"/>
      <c r="E50" s="288"/>
      <c r="F50" s="288"/>
      <c r="G50" s="288"/>
      <c r="H50" s="288"/>
      <c r="I50" s="288"/>
      <c r="J50" s="288"/>
      <c r="K50" s="288"/>
      <c r="L50" s="288"/>
      <c r="M50" s="288"/>
    </row>
    <row r="51" spans="2:13" ht="20.100000000000001" customHeight="1" x14ac:dyDescent="0.2">
      <c r="B51" s="288"/>
      <c r="C51" s="288"/>
      <c r="D51" s="288"/>
      <c r="E51" s="288"/>
      <c r="F51" s="288"/>
      <c r="G51" s="288"/>
      <c r="H51" s="288"/>
      <c r="I51" s="288"/>
      <c r="J51" s="288"/>
      <c r="K51" s="288"/>
      <c r="L51" s="288"/>
      <c r="M51" s="288"/>
    </row>
    <row r="52" spans="2:13" ht="20.100000000000001" customHeight="1" x14ac:dyDescent="0.2">
      <c r="B52" s="288"/>
      <c r="C52" s="288"/>
      <c r="D52" s="288"/>
      <c r="E52" s="288"/>
      <c r="F52" s="288"/>
      <c r="G52" s="288"/>
      <c r="H52" s="288"/>
      <c r="I52" s="288"/>
      <c r="J52" s="288"/>
      <c r="K52" s="288"/>
      <c r="L52" s="288"/>
      <c r="M52" s="288"/>
    </row>
    <row r="53" spans="2:13" ht="20.100000000000001" customHeight="1" x14ac:dyDescent="0.2">
      <c r="B53" s="288"/>
      <c r="C53" s="288"/>
      <c r="D53" s="288"/>
      <c r="E53" s="288"/>
      <c r="F53" s="288"/>
      <c r="G53" s="288"/>
      <c r="H53" s="288"/>
      <c r="I53" s="288"/>
      <c r="J53" s="288"/>
      <c r="K53" s="288"/>
      <c r="L53" s="288"/>
      <c r="M53" s="288"/>
    </row>
    <row r="54" spans="2:13" ht="20.100000000000001" customHeight="1" x14ac:dyDescent="0.2">
      <c r="B54" s="288"/>
      <c r="C54" s="288"/>
      <c r="D54" s="288"/>
      <c r="E54" s="288"/>
      <c r="F54" s="288"/>
      <c r="G54" s="288"/>
      <c r="H54" s="288"/>
      <c r="I54" s="288"/>
      <c r="J54" s="288"/>
      <c r="K54" s="288"/>
      <c r="L54" s="288"/>
      <c r="M54" s="288"/>
    </row>
    <row r="55" spans="2:13" ht="20.100000000000001" customHeight="1" x14ac:dyDescent="0.2">
      <c r="B55" s="288"/>
      <c r="C55" s="288"/>
      <c r="D55" s="288"/>
      <c r="E55" s="288"/>
      <c r="F55" s="288"/>
      <c r="G55" s="288"/>
      <c r="H55" s="288"/>
      <c r="I55" s="288"/>
      <c r="J55" s="288"/>
      <c r="K55" s="288"/>
      <c r="L55" s="288"/>
      <c r="M55" s="288"/>
    </row>
    <row r="56" spans="2:13" ht="20.100000000000001" customHeight="1" x14ac:dyDescent="0.2"/>
    <row r="57" spans="2:13" ht="20.100000000000001" customHeight="1" x14ac:dyDescent="0.2"/>
    <row r="58" spans="2:13" ht="20.100000000000001" customHeight="1" x14ac:dyDescent="0.2"/>
    <row r="59" spans="2:13" ht="20.100000000000001" customHeight="1" x14ac:dyDescent="0.2"/>
    <row r="60" spans="2:13" ht="23.25" customHeight="1" x14ac:dyDescent="0.2"/>
    <row r="61" spans="2:13" ht="23.25" customHeight="1" x14ac:dyDescent="0.2"/>
    <row r="62" spans="2:13" ht="31.65" customHeight="1" x14ac:dyDescent="0.2"/>
    <row r="63" spans="2:13" ht="19.5" customHeight="1" x14ac:dyDescent="0.2"/>
    <row r="64" spans="2:13" ht="19.5" customHeight="1" x14ac:dyDescent="0.2"/>
    <row r="65" ht="19.5" customHeight="1" x14ac:dyDescent="0.2"/>
    <row r="66" ht="19.5" customHeight="1" x14ac:dyDescent="0.2"/>
    <row r="68" ht="29.25" customHeight="1" x14ac:dyDescent="0.2"/>
    <row r="69" ht="44.4" customHeight="1" x14ac:dyDescent="0.2"/>
    <row r="70" ht="19.5"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18.75" customHeight="1" x14ac:dyDescent="0.2"/>
    <row r="80" ht="18.75" customHeight="1" x14ac:dyDescent="0.2"/>
    <row r="81" spans="28:29" ht="21.15" customHeight="1" x14ac:dyDescent="0.2"/>
    <row r="84" spans="28:29" x14ac:dyDescent="0.2">
      <c r="AB84" s="7"/>
      <c r="AC84" s="7"/>
    </row>
    <row r="85" spans="28:29" ht="24.9" customHeight="1" x14ac:dyDescent="0.2">
      <c r="AB85" s="7"/>
      <c r="AC85" s="7"/>
    </row>
    <row r="86" spans="28:29" ht="24.9" customHeight="1" x14ac:dyDescent="0.2">
      <c r="AB86" s="4"/>
      <c r="AC86" s="4"/>
    </row>
    <row r="87" spans="28:29" ht="24.9" customHeight="1" x14ac:dyDescent="0.2">
      <c r="AB87" s="5"/>
      <c r="AC87" s="6"/>
    </row>
    <row r="88" spans="28:29" ht="24.9" customHeight="1" x14ac:dyDescent="0.2">
      <c r="AB88" s="5"/>
      <c r="AC88" s="6"/>
    </row>
    <row r="89" spans="28:29" ht="24.9" customHeight="1" x14ac:dyDescent="0.2">
      <c r="AB89" s="5"/>
      <c r="AC89" s="6"/>
    </row>
    <row r="90" spans="28:29" ht="24.9" customHeight="1" x14ac:dyDescent="0.2">
      <c r="AB90" s="5"/>
      <c r="AC90" s="6"/>
    </row>
    <row r="91" spans="28:29" ht="24.9" customHeight="1" x14ac:dyDescent="0.2">
      <c r="AB91" s="5"/>
      <c r="AC91" s="6"/>
    </row>
    <row r="92" spans="28:29" ht="24.9" customHeight="1" x14ac:dyDescent="0.2">
      <c r="AB92" s="5"/>
      <c r="AC92" s="6"/>
    </row>
    <row r="93" spans="28:29" ht="24.9" customHeight="1" x14ac:dyDescent="0.2">
      <c r="AB93" s="5"/>
      <c r="AC93" s="6"/>
    </row>
    <row r="94" spans="28:29" ht="24.9" customHeight="1" x14ac:dyDescent="0.2">
      <c r="AB94" s="5"/>
      <c r="AC94" s="6"/>
    </row>
    <row r="95" spans="28:29" ht="24.9" customHeight="1" x14ac:dyDescent="0.2">
      <c r="AB95" s="5"/>
      <c r="AC95" s="6"/>
    </row>
    <row r="96" spans="28:29" ht="24.9" customHeight="1" x14ac:dyDescent="0.2">
      <c r="AB96" s="5"/>
      <c r="AC96" s="6"/>
    </row>
    <row r="97" spans="28:29" ht="24.9" customHeight="1" x14ac:dyDescent="0.2">
      <c r="AB97" s="5"/>
      <c r="AC97" s="6"/>
    </row>
    <row r="98" spans="28:29" ht="24.9" customHeight="1" x14ac:dyDescent="0.2">
      <c r="AB98" s="5"/>
      <c r="AC98" s="6"/>
    </row>
    <row r="99" spans="28:29" ht="24.9" customHeight="1" x14ac:dyDescent="0.2">
      <c r="AB99" s="5"/>
      <c r="AC99" s="6"/>
    </row>
    <row r="100" spans="28:29" ht="24" customHeight="1" x14ac:dyDescent="0.2"/>
  </sheetData>
  <sheetProtection algorithmName="SHA-512" hashValue="LJEjbs/wXj6Fzccz8Y0zSK/Wh2PSnVQHv7M667h7VRgSiFb7isjJ8Ytx1fcm8DV/ukEmI27CVifTXFdyf4BCYg==" saltValue="ntmXZ5k0zTEVfGC19zs98g==" spinCount="100000" sheet="1" objects="1" scenarios="1"/>
  <mergeCells count="26">
    <mergeCell ref="I2:L2"/>
    <mergeCell ref="Z28:AA28"/>
    <mergeCell ref="E28:G28"/>
    <mergeCell ref="E32:G32"/>
    <mergeCell ref="E33:G33"/>
    <mergeCell ref="E10:F10"/>
    <mergeCell ref="E11:F11"/>
    <mergeCell ref="C32:D32"/>
    <mergeCell ref="C33:D33"/>
    <mergeCell ref="C28:D28"/>
    <mergeCell ref="C23:D23"/>
    <mergeCell ref="E12:F12"/>
    <mergeCell ref="E23:G23"/>
    <mergeCell ref="C5:D5"/>
    <mergeCell ref="E5:F5"/>
    <mergeCell ref="C12:D12"/>
    <mergeCell ref="C6:D6"/>
    <mergeCell ref="C7:D7"/>
    <mergeCell ref="C8:D8"/>
    <mergeCell ref="C9:D9"/>
    <mergeCell ref="C10:D10"/>
    <mergeCell ref="C11:D11"/>
    <mergeCell ref="E6:F6"/>
    <mergeCell ref="E7:F7"/>
    <mergeCell ref="E8:F8"/>
    <mergeCell ref="E9:F9"/>
  </mergeCells>
  <phoneticPr fontId="2"/>
  <pageMargins left="0.70866141732283472" right="0.31496062992125984" top="0.94488188976377963" bottom="0.94488188976377963" header="0.31496062992125984" footer="0.51181102362204722"/>
  <pageSetup paperSize="9" scale="57" orientation="portrait" r:id="rId1"/>
  <headerFooter>
    <oddFooter>&amp;R&amp;14R６（補正）リチウム　&amp;18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B1:R52"/>
  <sheetViews>
    <sheetView showGridLines="0" zoomScaleNormal="100" workbookViewId="0">
      <selection activeCell="I6" sqref="I6"/>
    </sheetView>
  </sheetViews>
  <sheetFormatPr defaultColWidth="9" defaultRowHeight="13.2" x14ac:dyDescent="0.2"/>
  <cols>
    <col min="1" max="1" width="9" style="9"/>
    <col min="2" max="2" width="3.88671875" style="9" customWidth="1"/>
    <col min="3" max="3" width="24.44140625" style="9" customWidth="1"/>
    <col min="4" max="4" width="4.21875" style="9" customWidth="1"/>
    <col min="5" max="5" width="11.88671875" style="9" customWidth="1"/>
    <col min="6" max="6" width="13" style="9" customWidth="1"/>
    <col min="7" max="7" width="11.33203125" style="9" customWidth="1"/>
    <col min="8" max="8" width="8.21875" style="9" customWidth="1"/>
    <col min="9" max="9" width="9.6640625" style="9" customWidth="1"/>
    <col min="10" max="11" width="10.44140625" style="9" customWidth="1"/>
    <col min="12" max="12" width="7.109375" style="9" customWidth="1"/>
    <col min="13" max="13" width="4.109375" style="11" customWidth="1"/>
    <col min="14" max="16384" width="9" style="9"/>
  </cols>
  <sheetData>
    <row r="1" spans="2:18" ht="19.2" x14ac:dyDescent="0.2">
      <c r="B1" s="194" t="s">
        <v>275</v>
      </c>
      <c r="K1" s="208">
        <f>入出力データ!D22</f>
        <v>0.441</v>
      </c>
      <c r="L1" s="10"/>
      <c r="N1" s="12"/>
      <c r="O1" s="13"/>
      <c r="R1" s="9" t="s">
        <v>287</v>
      </c>
    </row>
    <row r="2" spans="2:18" x14ac:dyDescent="0.2">
      <c r="N2" s="14"/>
      <c r="O2" s="14"/>
    </row>
    <row r="3" spans="2:18" x14ac:dyDescent="0.2">
      <c r="C3" s="167" t="s">
        <v>25</v>
      </c>
      <c r="E3" s="420" t="s">
        <v>276</v>
      </c>
      <c r="F3" s="489"/>
      <c r="G3" s="489"/>
      <c r="H3" s="489"/>
      <c r="I3" s="489"/>
      <c r="J3" s="489"/>
      <c r="N3" s="14"/>
      <c r="O3" s="14"/>
    </row>
    <row r="4" spans="2:18" ht="39.6" x14ac:dyDescent="0.2">
      <c r="B4" s="193" t="s">
        <v>30</v>
      </c>
      <c r="C4" s="490" t="s">
        <v>38</v>
      </c>
      <c r="D4" s="491"/>
      <c r="E4" s="191" t="s">
        <v>39</v>
      </c>
      <c r="F4" s="191" t="s">
        <v>40</v>
      </c>
      <c r="G4" s="191" t="s">
        <v>41</v>
      </c>
      <c r="H4" s="191" t="s">
        <v>42</v>
      </c>
      <c r="I4" s="24" t="s">
        <v>43</v>
      </c>
      <c r="J4" s="24" t="s">
        <v>44</v>
      </c>
      <c r="K4" s="191" t="s">
        <v>45</v>
      </c>
      <c r="L4" s="205"/>
      <c r="N4" s="192" t="s">
        <v>46</v>
      </c>
      <c r="P4" s="191" t="s">
        <v>47</v>
      </c>
    </row>
    <row r="5" spans="2:18" x14ac:dyDescent="0.2">
      <c r="B5" s="16" t="str">
        <f>IF(入力シート!C18="","",入力シート!C18)</f>
        <v/>
      </c>
      <c r="C5" s="486" t="str">
        <f>IF(入力シート!D18="","",入力シート!D18)</f>
        <v/>
      </c>
      <c r="D5" s="487"/>
      <c r="E5" s="188" t="str">
        <f>IF(入力シート!E18="","",入力シート!E18)</f>
        <v/>
      </c>
      <c r="F5" s="188" t="str">
        <f>IF(入力シート!F18="","",入力シート!F18)</f>
        <v/>
      </c>
      <c r="G5" s="187" t="str">
        <f>IF(入力シート!G18="","",入力シート!G18)</f>
        <v/>
      </c>
      <c r="H5" s="16" t="str">
        <f>IF(入力シート!H18="","",入力シート!H18)</f>
        <v/>
      </c>
      <c r="I5" s="16" t="str">
        <f>IF(入力シート!I18="","",入力シート!I18)</f>
        <v/>
      </c>
      <c r="J5" s="186" t="str">
        <f t="shared" ref="J5:J14" si="0">IFERROR(IF(AND(I5&gt;0,I5&lt;=1),INT(N5*I5),INT(N5)),"")</f>
        <v/>
      </c>
      <c r="K5" s="178" t="str">
        <f t="shared" ref="K5:K14" si="1">IFERROR(ROUNDDOWN(J5*$K$18/1000,3),"")</f>
        <v/>
      </c>
      <c r="L5" s="206"/>
      <c r="N5" s="184" t="str">
        <f t="shared" ref="N5:N14" si="2">IFERROR(IF(H5="○",(0.0564*EXP(2.7518*F5/E5))*G5/F5,(0.4138*(F5/E5)+0.4307)*G5/F5),"")</f>
        <v/>
      </c>
      <c r="O5" s="189">
        <v>1</v>
      </c>
      <c r="P5" s="190">
        <f>SUMIF(B$5:B$14,O5,K$5:K$14)</f>
        <v>0</v>
      </c>
    </row>
    <row r="6" spans="2:18" x14ac:dyDescent="0.2">
      <c r="B6" s="16" t="str">
        <f>IF(入力シート!C19="","",入力シート!C19)</f>
        <v/>
      </c>
      <c r="C6" s="486" t="str">
        <f>IF(入力シート!D19="","",入力シート!D19)</f>
        <v/>
      </c>
      <c r="D6" s="487"/>
      <c r="E6" s="188" t="str">
        <f>IF(入力シート!E19="","",入力シート!E19)</f>
        <v/>
      </c>
      <c r="F6" s="188" t="str">
        <f>IF(入力シート!F19="","",入力シート!F19)</f>
        <v/>
      </c>
      <c r="G6" s="187" t="str">
        <f>IF(入力シート!G19="","",入力シート!G19)</f>
        <v/>
      </c>
      <c r="H6" s="16" t="str">
        <f>IF(入力シート!H19="","",入力シート!H19)</f>
        <v/>
      </c>
      <c r="I6" s="16" t="str">
        <f>IF(入力シート!I19="","",入力シート!I19)</f>
        <v/>
      </c>
      <c r="J6" s="186" t="str">
        <f t="shared" si="0"/>
        <v/>
      </c>
      <c r="K6" s="178" t="str">
        <f t="shared" si="1"/>
        <v/>
      </c>
      <c r="L6" s="206"/>
      <c r="N6" s="184" t="str">
        <f t="shared" si="2"/>
        <v/>
      </c>
      <c r="O6" s="189">
        <v>2</v>
      </c>
      <c r="P6" s="190">
        <f t="shared" ref="P6:P10" si="3">SUMIF(B$5:B$14,O6,K$5:K$14)</f>
        <v>0</v>
      </c>
    </row>
    <row r="7" spans="2:18" x14ac:dyDescent="0.2">
      <c r="B7" s="16" t="str">
        <f>IF(入力シート!C20="","",入力シート!C20)</f>
        <v/>
      </c>
      <c r="C7" s="486" t="str">
        <f>IF(入力シート!D20="","",入力シート!D20)</f>
        <v/>
      </c>
      <c r="D7" s="487"/>
      <c r="E7" s="188" t="str">
        <f>IF(入力シート!E20="","",入力シート!E20)</f>
        <v/>
      </c>
      <c r="F7" s="188" t="str">
        <f>IF(入力シート!F20="","",入力シート!F20)</f>
        <v/>
      </c>
      <c r="G7" s="187" t="str">
        <f>IF(入力シート!G20="","",入力シート!G20)</f>
        <v/>
      </c>
      <c r="H7" s="16" t="str">
        <f>IF(入力シート!H20="","",入力シート!H20)</f>
        <v/>
      </c>
      <c r="I7" s="16" t="str">
        <f>IF(入力シート!I20="","",入力シート!I20)</f>
        <v/>
      </c>
      <c r="J7" s="186" t="str">
        <f t="shared" si="0"/>
        <v/>
      </c>
      <c r="K7" s="178" t="str">
        <f t="shared" si="1"/>
        <v/>
      </c>
      <c r="L7" s="206"/>
      <c r="N7" s="184" t="str">
        <f t="shared" si="2"/>
        <v/>
      </c>
      <c r="O7" s="189">
        <v>3</v>
      </c>
      <c r="P7" s="190">
        <f t="shared" si="3"/>
        <v>0</v>
      </c>
    </row>
    <row r="8" spans="2:18" x14ac:dyDescent="0.2">
      <c r="B8" s="16" t="str">
        <f>IF(入力シート!C21="","",入力シート!C21)</f>
        <v/>
      </c>
      <c r="C8" s="486" t="str">
        <f>IF(入力シート!D21="","",入力シート!D21)</f>
        <v/>
      </c>
      <c r="D8" s="487"/>
      <c r="E8" s="188" t="str">
        <f>IF(入力シート!E21="","",入力シート!E21)</f>
        <v/>
      </c>
      <c r="F8" s="188" t="str">
        <f>IF(入力シート!F21="","",入力シート!F21)</f>
        <v/>
      </c>
      <c r="G8" s="187" t="str">
        <f>IF(入力シート!G21="","",入力シート!G21)</f>
        <v/>
      </c>
      <c r="H8" s="16" t="str">
        <f>IF(入力シート!H21="","",入力シート!H21)</f>
        <v/>
      </c>
      <c r="I8" s="16" t="str">
        <f>IF(入力シート!I21="","",入力シート!I21)</f>
        <v/>
      </c>
      <c r="J8" s="186" t="str">
        <f t="shared" si="0"/>
        <v/>
      </c>
      <c r="K8" s="178" t="str">
        <f t="shared" si="1"/>
        <v/>
      </c>
      <c r="L8" s="206"/>
      <c r="N8" s="184" t="str">
        <f t="shared" si="2"/>
        <v/>
      </c>
      <c r="O8" s="189">
        <v>4</v>
      </c>
      <c r="P8" s="190">
        <f t="shared" si="3"/>
        <v>0</v>
      </c>
    </row>
    <row r="9" spans="2:18" x14ac:dyDescent="0.2">
      <c r="B9" s="16" t="str">
        <f>IF(入力シート!C22="","",入力シート!C22)</f>
        <v/>
      </c>
      <c r="C9" s="486" t="str">
        <f>IF(入力シート!D22="","",入力シート!D22)</f>
        <v/>
      </c>
      <c r="D9" s="487"/>
      <c r="E9" s="188" t="str">
        <f>IF(入力シート!E22="","",入力シート!E22)</f>
        <v/>
      </c>
      <c r="F9" s="188" t="str">
        <f>IF(入力シート!F22="","",入力シート!F22)</f>
        <v/>
      </c>
      <c r="G9" s="187" t="str">
        <f>IF(入力シート!G22="","",入力シート!G22)</f>
        <v/>
      </c>
      <c r="H9" s="16" t="str">
        <f>IF(入力シート!H22="","",入力シート!H22)</f>
        <v/>
      </c>
      <c r="I9" s="16" t="str">
        <f>IF(入力シート!I22="","",入力シート!I22)</f>
        <v/>
      </c>
      <c r="J9" s="186" t="str">
        <f t="shared" si="0"/>
        <v/>
      </c>
      <c r="K9" s="178" t="str">
        <f t="shared" si="1"/>
        <v/>
      </c>
      <c r="L9" s="206"/>
      <c r="N9" s="184" t="str">
        <f t="shared" si="2"/>
        <v/>
      </c>
      <c r="O9" s="189">
        <v>5</v>
      </c>
      <c r="P9" s="190">
        <f t="shared" si="3"/>
        <v>0</v>
      </c>
    </row>
    <row r="10" spans="2:18" x14ac:dyDescent="0.2">
      <c r="B10" s="16" t="str">
        <f>IF(入力シート!C23="","",入力シート!C23)</f>
        <v/>
      </c>
      <c r="C10" s="486" t="str">
        <f>IF(入力シート!D23="","",入力シート!D23)</f>
        <v/>
      </c>
      <c r="D10" s="487"/>
      <c r="E10" s="188" t="str">
        <f>IF(入力シート!E23="","",入力シート!E23)</f>
        <v/>
      </c>
      <c r="F10" s="188" t="str">
        <f>IF(入力シート!F23="","",入力シート!F23)</f>
        <v/>
      </c>
      <c r="G10" s="187" t="str">
        <f>IF(入力シート!G23="","",入力シート!G23)</f>
        <v/>
      </c>
      <c r="H10" s="16" t="str">
        <f>IF(入力シート!H23="","",入力シート!H23)</f>
        <v/>
      </c>
      <c r="I10" s="16" t="str">
        <f>IF(入力シート!I23="","",入力シート!I23)</f>
        <v/>
      </c>
      <c r="J10" s="186" t="str">
        <f t="shared" si="0"/>
        <v/>
      </c>
      <c r="K10" s="185" t="str">
        <f t="shared" si="1"/>
        <v/>
      </c>
      <c r="L10" s="207"/>
      <c r="N10" s="184" t="str">
        <f t="shared" si="2"/>
        <v/>
      </c>
      <c r="O10" s="189">
        <v>6</v>
      </c>
      <c r="P10" s="190">
        <f t="shared" si="3"/>
        <v>0</v>
      </c>
    </row>
    <row r="11" spans="2:18" x14ac:dyDescent="0.2">
      <c r="B11" s="16" t="str">
        <f>IF(入力シート!C24="","",入力シート!C24)</f>
        <v/>
      </c>
      <c r="C11" s="486" t="str">
        <f>IF(入力シート!D24="","",入力シート!D24)</f>
        <v/>
      </c>
      <c r="D11" s="487"/>
      <c r="E11" s="188" t="str">
        <f>IF(入力シート!E24="","",入力シート!E24)</f>
        <v/>
      </c>
      <c r="F11" s="188" t="str">
        <f>IF(入力シート!F24="","",入力シート!F24)</f>
        <v/>
      </c>
      <c r="G11" s="187" t="str">
        <f>IF(入力シート!G24="","",入力シート!G24)</f>
        <v/>
      </c>
      <c r="H11" s="16" t="str">
        <f>IF(入力シート!H24="","",入力シート!H24)</f>
        <v/>
      </c>
      <c r="I11" s="16" t="str">
        <f>IF(入力シート!I24="","",入力シート!I24)</f>
        <v/>
      </c>
      <c r="J11" s="186" t="str">
        <f t="shared" si="0"/>
        <v/>
      </c>
      <c r="K11" s="185" t="str">
        <f t="shared" si="1"/>
        <v/>
      </c>
      <c r="L11" s="207"/>
      <c r="N11" s="184" t="str">
        <f t="shared" si="2"/>
        <v/>
      </c>
    </row>
    <row r="12" spans="2:18" x14ac:dyDescent="0.2">
      <c r="B12" s="16" t="str">
        <f>IF(入力シート!C25="","",入力シート!C25)</f>
        <v/>
      </c>
      <c r="C12" s="486" t="str">
        <f>IF(入力シート!D25="","",入力シート!D25)</f>
        <v/>
      </c>
      <c r="D12" s="487"/>
      <c r="E12" s="188" t="str">
        <f>IF(入力シート!E25="","",入力シート!E25)</f>
        <v/>
      </c>
      <c r="F12" s="188" t="str">
        <f>IF(入力シート!F25="","",入力シート!F25)</f>
        <v/>
      </c>
      <c r="G12" s="187" t="str">
        <f>IF(入力シート!G25="","",入力シート!G25)</f>
        <v/>
      </c>
      <c r="H12" s="16" t="str">
        <f>IF(入力シート!H25="","",入力シート!H25)</f>
        <v/>
      </c>
      <c r="I12" s="16" t="str">
        <f>IF(入力シート!I25="","",入力シート!I25)</f>
        <v/>
      </c>
      <c r="J12" s="186" t="str">
        <f t="shared" si="0"/>
        <v/>
      </c>
      <c r="K12" s="185" t="str">
        <f t="shared" si="1"/>
        <v/>
      </c>
      <c r="L12" s="207"/>
      <c r="N12" s="184" t="str">
        <f t="shared" si="2"/>
        <v/>
      </c>
    </row>
    <row r="13" spans="2:18" x14ac:dyDescent="0.2">
      <c r="B13" s="16" t="str">
        <f>IF(入力シート!C26="","",入力シート!C26)</f>
        <v/>
      </c>
      <c r="C13" s="486" t="str">
        <f>IF(入力シート!D26="","",入力シート!D26)</f>
        <v/>
      </c>
      <c r="D13" s="487"/>
      <c r="E13" s="188" t="str">
        <f>IF(入力シート!E26="","",入力シート!E26)</f>
        <v/>
      </c>
      <c r="F13" s="188" t="str">
        <f>IF(入力シート!F26="","",入力シート!F26)</f>
        <v/>
      </c>
      <c r="G13" s="187" t="str">
        <f>IF(入力シート!G26="","",入力シート!G26)</f>
        <v/>
      </c>
      <c r="H13" s="16" t="str">
        <f>IF(入力シート!H26="","",入力シート!H26)</f>
        <v/>
      </c>
      <c r="I13" s="16" t="str">
        <f>IF(入力シート!I26="","",入力シート!I26)</f>
        <v/>
      </c>
      <c r="J13" s="186" t="str">
        <f t="shared" si="0"/>
        <v/>
      </c>
      <c r="K13" s="185" t="str">
        <f t="shared" si="1"/>
        <v/>
      </c>
      <c r="L13" s="207"/>
      <c r="N13" s="184" t="str">
        <f t="shared" si="2"/>
        <v/>
      </c>
    </row>
    <row r="14" spans="2:18" x14ac:dyDescent="0.2">
      <c r="B14" s="16" t="str">
        <f>IF(入力シート!C27="","",入力シート!C27)</f>
        <v/>
      </c>
      <c r="C14" s="486" t="str">
        <f>IF(入力シート!D27="","",入力シート!D27)</f>
        <v/>
      </c>
      <c r="D14" s="487"/>
      <c r="E14" s="188" t="str">
        <f>IF(入力シート!E27="","",入力シート!E27)</f>
        <v/>
      </c>
      <c r="F14" s="188" t="str">
        <f>IF(入力シート!F27="","",入力シート!F27)</f>
        <v/>
      </c>
      <c r="G14" s="187" t="str">
        <f>IF(入力シート!G27="","",入力シート!G27)</f>
        <v/>
      </c>
      <c r="H14" s="16" t="str">
        <f>IF(入力シート!H27="","",入力シート!H27)</f>
        <v/>
      </c>
      <c r="I14" s="16" t="str">
        <f>IF(入力シート!I27="","",入力シート!I27)</f>
        <v/>
      </c>
      <c r="J14" s="186" t="str">
        <f t="shared" si="0"/>
        <v/>
      </c>
      <c r="K14" s="185" t="str">
        <f t="shared" si="1"/>
        <v/>
      </c>
      <c r="L14" s="207"/>
      <c r="N14" s="184" t="str">
        <f t="shared" si="2"/>
        <v/>
      </c>
    </row>
    <row r="15" spans="2:18" x14ac:dyDescent="0.2">
      <c r="B15" s="488" t="s">
        <v>48</v>
      </c>
      <c r="C15" s="488"/>
      <c r="D15" s="488"/>
      <c r="E15" s="183"/>
      <c r="F15" s="182"/>
      <c r="G15" s="182"/>
      <c r="H15" s="181"/>
      <c r="I15" s="180"/>
      <c r="J15" s="179">
        <f>+SUM(J5:J14)</f>
        <v>0</v>
      </c>
      <c r="K15" s="178">
        <f>+SUM(K5:K14)</f>
        <v>0</v>
      </c>
      <c r="L15" s="206"/>
    </row>
    <row r="16" spans="2:18" x14ac:dyDescent="0.2">
      <c r="I16" s="9" t="str">
        <f>"※排出係数＝"&amp;K1&amp;"㎏-CO2/kWh"</f>
        <v>※排出係数＝0.441㎏-CO2/kWh</v>
      </c>
    </row>
    <row r="18" spans="2:16" ht="19.2" x14ac:dyDescent="0.2">
      <c r="B18" s="194"/>
      <c r="K18" s="208">
        <f>K1</f>
        <v>0.441</v>
      </c>
      <c r="L18" s="10"/>
      <c r="N18" s="12"/>
      <c r="O18" s="13"/>
    </row>
    <row r="19" spans="2:16" x14ac:dyDescent="0.2">
      <c r="N19" s="14"/>
      <c r="O19" s="14"/>
    </row>
    <row r="20" spans="2:16" x14ac:dyDescent="0.2">
      <c r="C20" s="167" t="s">
        <v>36</v>
      </c>
      <c r="E20" s="420" t="s">
        <v>276</v>
      </c>
      <c r="F20" s="489"/>
      <c r="G20" s="489"/>
      <c r="H20" s="489"/>
      <c r="I20" s="489"/>
      <c r="J20" s="489"/>
      <c r="N20" s="14"/>
      <c r="O20" s="14"/>
    </row>
    <row r="21" spans="2:16" ht="39.6" x14ac:dyDescent="0.2">
      <c r="B21" s="193" t="s">
        <v>30</v>
      </c>
      <c r="C21" s="490" t="s">
        <v>38</v>
      </c>
      <c r="D21" s="491"/>
      <c r="E21" s="191" t="s">
        <v>39</v>
      </c>
      <c r="F21" s="191" t="s">
        <v>40</v>
      </c>
      <c r="G21" s="191" t="s">
        <v>41</v>
      </c>
      <c r="H21" s="191" t="s">
        <v>42</v>
      </c>
      <c r="I21" s="24" t="s">
        <v>43</v>
      </c>
      <c r="J21" s="24" t="s">
        <v>44</v>
      </c>
      <c r="K21" s="191" t="s">
        <v>45</v>
      </c>
      <c r="L21" s="205"/>
      <c r="N21" s="192" t="s">
        <v>46</v>
      </c>
      <c r="P21" s="191" t="s">
        <v>47</v>
      </c>
    </row>
    <row r="22" spans="2:16" x14ac:dyDescent="0.2">
      <c r="B22" s="16" t="str">
        <f>IF(入力シート!C45="","",入力シート!C45)</f>
        <v/>
      </c>
      <c r="C22" s="486" t="str">
        <f>IF(入力シート!D45="","",入力シート!D45)</f>
        <v/>
      </c>
      <c r="D22" s="487"/>
      <c r="E22" s="188" t="str">
        <f>IF(入力シート!E45="","",入力シート!E45)</f>
        <v/>
      </c>
      <c r="F22" s="188" t="str">
        <f>IF(入力シート!F45="","",入力シート!F45)</f>
        <v/>
      </c>
      <c r="G22" s="187" t="str">
        <f>IF(入力シート!G45="","",入力シート!G45)</f>
        <v/>
      </c>
      <c r="H22" s="16" t="str">
        <f>IF(入力シート!H45="","",入力シート!H45)</f>
        <v/>
      </c>
      <c r="I22" s="16" t="str">
        <f>IF(入力シート!I45="","",入力シート!I45)</f>
        <v/>
      </c>
      <c r="J22" s="186" t="str">
        <f t="shared" ref="J22:J31" si="4">IFERROR(IF(AND(I22&gt;0,I22&lt;=1),INT(N22*I22),INT(N22)),"")</f>
        <v/>
      </c>
      <c r="K22" s="178" t="str">
        <f t="shared" ref="K22:K31" si="5">IFERROR(ROUNDDOWN(J22*$K$18/1000,3),"")</f>
        <v/>
      </c>
      <c r="L22" s="206"/>
      <c r="N22" s="184" t="str">
        <f t="shared" ref="N22:N31" si="6">IFERROR(IF(H22="○",(0.0564*EXP(2.7518*F22/E22))*G22/F22,(0.4138*(F22/E22)+0.4307)*G22/F22),"")</f>
        <v/>
      </c>
      <c r="O22" s="189">
        <v>1</v>
      </c>
      <c r="P22" s="190">
        <f>SUMIF(B$22:B$31,O22,K$22:K$31)</f>
        <v>0</v>
      </c>
    </row>
    <row r="23" spans="2:16" x14ac:dyDescent="0.2">
      <c r="B23" s="16" t="str">
        <f>IF(入力シート!C46="","",入力シート!C46)</f>
        <v/>
      </c>
      <c r="C23" s="486" t="str">
        <f>IF(入力シート!D46="","",入力シート!D46)</f>
        <v/>
      </c>
      <c r="D23" s="487"/>
      <c r="E23" s="188" t="str">
        <f>IF(入力シート!E46="","",入力シート!E46)</f>
        <v/>
      </c>
      <c r="F23" s="188" t="str">
        <f>IF(入力シート!F46="","",入力シート!F46)</f>
        <v/>
      </c>
      <c r="G23" s="187" t="str">
        <f>IF(入力シート!G46="","",入力シート!G46)</f>
        <v/>
      </c>
      <c r="H23" s="16" t="str">
        <f>IF(入力シート!H46="","",入力シート!H46)</f>
        <v/>
      </c>
      <c r="I23" s="16" t="str">
        <f>IF(入力シート!I46="","",入力シート!I46)</f>
        <v/>
      </c>
      <c r="J23" s="186" t="str">
        <f t="shared" si="4"/>
        <v/>
      </c>
      <c r="K23" s="178" t="str">
        <f t="shared" si="5"/>
        <v/>
      </c>
      <c r="L23" s="206"/>
      <c r="N23" s="184" t="str">
        <f t="shared" si="6"/>
        <v/>
      </c>
      <c r="O23" s="189">
        <v>2</v>
      </c>
      <c r="P23" s="190">
        <f t="shared" ref="P23:P27" si="7">SUMIF(B$22:B$31,O23,K$22:K$31)</f>
        <v>0</v>
      </c>
    </row>
    <row r="24" spans="2:16" x14ac:dyDescent="0.2">
      <c r="B24" s="16" t="str">
        <f>IF(入力シート!C47="","",入力シート!C47)</f>
        <v/>
      </c>
      <c r="C24" s="486" t="str">
        <f>IF(入力シート!D47="","",入力シート!D47)</f>
        <v/>
      </c>
      <c r="D24" s="487"/>
      <c r="E24" s="188" t="str">
        <f>IF(入力シート!E47="","",入力シート!E47)</f>
        <v/>
      </c>
      <c r="F24" s="188" t="str">
        <f>IF(入力シート!F47="","",入力シート!F47)</f>
        <v/>
      </c>
      <c r="G24" s="187" t="str">
        <f>IF(入力シート!G47="","",入力シート!G47)</f>
        <v/>
      </c>
      <c r="H24" s="16" t="str">
        <f>IF(入力シート!H47="","",入力シート!H47)</f>
        <v/>
      </c>
      <c r="I24" s="16" t="str">
        <f>IF(入力シート!I47="","",入力シート!I47)</f>
        <v/>
      </c>
      <c r="J24" s="186" t="str">
        <f t="shared" si="4"/>
        <v/>
      </c>
      <c r="K24" s="178" t="str">
        <f t="shared" si="5"/>
        <v/>
      </c>
      <c r="L24" s="206"/>
      <c r="N24" s="184" t="str">
        <f t="shared" si="6"/>
        <v/>
      </c>
      <c r="O24" s="189">
        <v>3</v>
      </c>
      <c r="P24" s="190">
        <f t="shared" si="7"/>
        <v>0</v>
      </c>
    </row>
    <row r="25" spans="2:16" x14ac:dyDescent="0.2">
      <c r="B25" s="16" t="str">
        <f>IF(入力シート!C48="","",入力シート!C48)</f>
        <v/>
      </c>
      <c r="C25" s="486" t="str">
        <f>IF(入力シート!D48="","",入力シート!D48)</f>
        <v/>
      </c>
      <c r="D25" s="487"/>
      <c r="E25" s="188" t="str">
        <f>IF(入力シート!E48="","",入力シート!E48)</f>
        <v/>
      </c>
      <c r="F25" s="188" t="str">
        <f>IF(入力シート!F48="","",入力シート!F48)</f>
        <v/>
      </c>
      <c r="G25" s="187" t="str">
        <f>IF(入力シート!G48="","",入力シート!G48)</f>
        <v/>
      </c>
      <c r="H25" s="16" t="str">
        <f>IF(入力シート!H48="","",入力シート!H48)</f>
        <v/>
      </c>
      <c r="I25" s="16" t="str">
        <f>IF(入力シート!I48="","",入力シート!I48)</f>
        <v/>
      </c>
      <c r="J25" s="186" t="str">
        <f t="shared" si="4"/>
        <v/>
      </c>
      <c r="K25" s="178" t="str">
        <f t="shared" si="5"/>
        <v/>
      </c>
      <c r="L25" s="206"/>
      <c r="N25" s="184" t="str">
        <f t="shared" si="6"/>
        <v/>
      </c>
      <c r="O25" s="189">
        <v>4</v>
      </c>
      <c r="P25" s="190">
        <f t="shared" si="7"/>
        <v>0</v>
      </c>
    </row>
    <row r="26" spans="2:16" x14ac:dyDescent="0.2">
      <c r="B26" s="16" t="str">
        <f>IF(入力シート!C49="","",入力シート!C49)</f>
        <v/>
      </c>
      <c r="C26" s="486" t="str">
        <f>IF(入力シート!D49="","",入力シート!D49)</f>
        <v/>
      </c>
      <c r="D26" s="487"/>
      <c r="E26" s="188" t="str">
        <f>IF(入力シート!E49="","",入力シート!E49)</f>
        <v/>
      </c>
      <c r="F26" s="188" t="str">
        <f>IF(入力シート!F49="","",入力シート!F49)</f>
        <v/>
      </c>
      <c r="G26" s="187" t="str">
        <f>IF(入力シート!G49="","",入力シート!G49)</f>
        <v/>
      </c>
      <c r="H26" s="16" t="str">
        <f>IF(入力シート!H49="","",入力シート!H49)</f>
        <v/>
      </c>
      <c r="I26" s="16" t="str">
        <f>IF(入力シート!I49="","",入力シート!I49)</f>
        <v/>
      </c>
      <c r="J26" s="186" t="str">
        <f t="shared" si="4"/>
        <v/>
      </c>
      <c r="K26" s="178" t="str">
        <f t="shared" si="5"/>
        <v/>
      </c>
      <c r="L26" s="206"/>
      <c r="N26" s="184" t="str">
        <f t="shared" si="6"/>
        <v/>
      </c>
      <c r="O26" s="189">
        <v>5</v>
      </c>
      <c r="P26" s="190">
        <f t="shared" si="7"/>
        <v>0</v>
      </c>
    </row>
    <row r="27" spans="2:16" x14ac:dyDescent="0.2">
      <c r="B27" s="16" t="str">
        <f>IF(入力シート!C50="","",入力シート!C50)</f>
        <v/>
      </c>
      <c r="C27" s="486" t="str">
        <f>IF(入力シート!D50="","",入力シート!D50)</f>
        <v/>
      </c>
      <c r="D27" s="487"/>
      <c r="E27" s="188" t="str">
        <f>IF(入力シート!E50="","",入力シート!E50)</f>
        <v/>
      </c>
      <c r="F27" s="188" t="str">
        <f>IF(入力シート!F50="","",入力シート!F50)</f>
        <v/>
      </c>
      <c r="G27" s="187" t="str">
        <f>IF(入力シート!G50="","",入力シート!G50)</f>
        <v/>
      </c>
      <c r="H27" s="16" t="str">
        <f>IF(入力シート!H50="","",入力シート!H50)</f>
        <v/>
      </c>
      <c r="I27" s="16" t="str">
        <f>IF(入力シート!I50="","",入力シート!I50)</f>
        <v/>
      </c>
      <c r="J27" s="186" t="str">
        <f t="shared" si="4"/>
        <v/>
      </c>
      <c r="K27" s="178" t="str">
        <f t="shared" si="5"/>
        <v/>
      </c>
      <c r="L27" s="206"/>
      <c r="N27" s="184" t="str">
        <f t="shared" si="6"/>
        <v/>
      </c>
      <c r="O27" s="189">
        <v>6</v>
      </c>
      <c r="P27" s="190">
        <f t="shared" si="7"/>
        <v>0</v>
      </c>
    </row>
    <row r="28" spans="2:16" x14ac:dyDescent="0.2">
      <c r="B28" s="16" t="str">
        <f>IF(入力シート!C51="","",入力シート!C51)</f>
        <v/>
      </c>
      <c r="C28" s="486" t="str">
        <f>IF(入力シート!D51="","",入力シート!D51)</f>
        <v/>
      </c>
      <c r="D28" s="487"/>
      <c r="E28" s="188" t="str">
        <f>IF(入力シート!E51="","",入力シート!E51)</f>
        <v/>
      </c>
      <c r="F28" s="188" t="str">
        <f>IF(入力シート!F51="","",入力シート!F51)</f>
        <v/>
      </c>
      <c r="G28" s="187" t="str">
        <f>IF(入力シート!G51="","",入力シート!G51)</f>
        <v/>
      </c>
      <c r="H28" s="16" t="str">
        <f>IF(入力シート!H51="","",入力シート!H51)</f>
        <v/>
      </c>
      <c r="I28" s="16" t="str">
        <f>IF(入力シート!I51="","",入力シート!I51)</f>
        <v/>
      </c>
      <c r="J28" s="186" t="str">
        <f t="shared" si="4"/>
        <v/>
      </c>
      <c r="K28" s="185" t="str">
        <f t="shared" si="5"/>
        <v/>
      </c>
      <c r="L28" s="207"/>
      <c r="N28" s="184" t="str">
        <f t="shared" si="6"/>
        <v/>
      </c>
    </row>
    <row r="29" spans="2:16" x14ac:dyDescent="0.2">
      <c r="B29" s="16" t="str">
        <f>IF(入力シート!C52="","",入力シート!C52)</f>
        <v/>
      </c>
      <c r="C29" s="486" t="str">
        <f>IF(入力シート!D52="","",入力シート!D52)</f>
        <v/>
      </c>
      <c r="D29" s="487"/>
      <c r="E29" s="188" t="str">
        <f>IF(入力シート!E52="","",入力シート!E52)</f>
        <v/>
      </c>
      <c r="F29" s="188" t="str">
        <f>IF(入力シート!F52="","",入力シート!F52)</f>
        <v/>
      </c>
      <c r="G29" s="187" t="str">
        <f>IF(入力シート!G52="","",入力シート!G52)</f>
        <v/>
      </c>
      <c r="H29" s="16" t="str">
        <f>IF(入力シート!H52="","",入力シート!H52)</f>
        <v/>
      </c>
      <c r="I29" s="16" t="str">
        <f>IF(入力シート!I52="","",入力シート!I52)</f>
        <v/>
      </c>
      <c r="J29" s="186" t="str">
        <f t="shared" si="4"/>
        <v/>
      </c>
      <c r="K29" s="185" t="str">
        <f t="shared" si="5"/>
        <v/>
      </c>
      <c r="L29" s="207"/>
      <c r="N29" s="184" t="str">
        <f t="shared" si="6"/>
        <v/>
      </c>
    </row>
    <row r="30" spans="2:16" x14ac:dyDescent="0.2">
      <c r="B30" s="16" t="str">
        <f>IF(入力シート!C53="","",入力シート!C53)</f>
        <v/>
      </c>
      <c r="C30" s="486" t="str">
        <f>IF(入力シート!D53="","",入力シート!D53)</f>
        <v/>
      </c>
      <c r="D30" s="487"/>
      <c r="E30" s="188" t="str">
        <f>IF(入力シート!E53="","",入力シート!E53)</f>
        <v/>
      </c>
      <c r="F30" s="188" t="str">
        <f>IF(入力シート!F53="","",入力シート!F53)</f>
        <v/>
      </c>
      <c r="G30" s="187" t="str">
        <f>IF(入力シート!G53="","",入力シート!G53)</f>
        <v/>
      </c>
      <c r="H30" s="16" t="str">
        <f>IF(入力シート!H53="","",入力シート!H53)</f>
        <v/>
      </c>
      <c r="I30" s="16" t="str">
        <f>IF(入力シート!I53="","",入力シート!I53)</f>
        <v/>
      </c>
      <c r="J30" s="186" t="str">
        <f t="shared" si="4"/>
        <v/>
      </c>
      <c r="K30" s="185" t="str">
        <f t="shared" si="5"/>
        <v/>
      </c>
      <c r="L30" s="207"/>
      <c r="N30" s="184" t="str">
        <f t="shared" si="6"/>
        <v/>
      </c>
    </row>
    <row r="31" spans="2:16" x14ac:dyDescent="0.2">
      <c r="B31" s="16" t="str">
        <f>IF(入力シート!C54="","",入力シート!C54)</f>
        <v/>
      </c>
      <c r="C31" s="486" t="str">
        <f>IF(入力シート!D54="","",入力シート!D54)</f>
        <v/>
      </c>
      <c r="D31" s="487"/>
      <c r="E31" s="188" t="str">
        <f>IF(入力シート!E54="","",入力シート!E54)</f>
        <v/>
      </c>
      <c r="F31" s="188" t="str">
        <f>IF(入力シート!F54="","",入力シート!F54)</f>
        <v/>
      </c>
      <c r="G31" s="187" t="str">
        <f>IF(入力シート!G54="","",入力シート!G54)</f>
        <v/>
      </c>
      <c r="H31" s="16" t="str">
        <f>IF(入力シート!H54="","",入力シート!H54)</f>
        <v/>
      </c>
      <c r="I31" s="16" t="str">
        <f>IF(入力シート!I54="","",入力シート!I54)</f>
        <v/>
      </c>
      <c r="J31" s="186" t="str">
        <f t="shared" si="4"/>
        <v/>
      </c>
      <c r="K31" s="185" t="str">
        <f t="shared" si="5"/>
        <v/>
      </c>
      <c r="L31" s="207"/>
      <c r="N31" s="184" t="str">
        <f t="shared" si="6"/>
        <v/>
      </c>
    </row>
    <row r="32" spans="2:16" x14ac:dyDescent="0.2">
      <c r="B32" s="488" t="s">
        <v>48</v>
      </c>
      <c r="C32" s="488"/>
      <c r="D32" s="488"/>
      <c r="E32" s="183"/>
      <c r="F32" s="182"/>
      <c r="G32" s="182"/>
      <c r="H32" s="181"/>
      <c r="I32" s="180"/>
      <c r="J32" s="179">
        <f>+SUM(J22:J31)</f>
        <v>0</v>
      </c>
      <c r="K32" s="178">
        <f>+SUM(K22:K31)</f>
        <v>0</v>
      </c>
      <c r="L32" s="206"/>
    </row>
    <row r="33" spans="2:9" ht="15" customHeight="1" x14ac:dyDescent="0.2">
      <c r="I33" s="9" t="str">
        <f>"※排出係数＝"&amp;K18&amp;"㎏-CO2/kWh"</f>
        <v>※排出係数＝0.441㎏-CO2/kWh</v>
      </c>
    </row>
    <row r="35" spans="2:9" x14ac:dyDescent="0.2">
      <c r="C35" s="167" t="s">
        <v>25</v>
      </c>
    </row>
    <row r="36" spans="2:9" x14ac:dyDescent="0.2">
      <c r="B36" s="172"/>
      <c r="C36" s="172"/>
      <c r="D36" s="172" t="s">
        <v>221</v>
      </c>
      <c r="E36" s="175" t="s">
        <v>49</v>
      </c>
      <c r="F36" s="174" t="s">
        <v>50</v>
      </c>
      <c r="G36" s="173" t="s">
        <v>220</v>
      </c>
      <c r="H36" s="172"/>
    </row>
    <row r="37" spans="2:9" x14ac:dyDescent="0.2">
      <c r="B37" s="9" t="str">
        <f>IF(入力シート!C7="","",入力シート!C7)</f>
        <v/>
      </c>
      <c r="C37" s="9" t="str">
        <f>IF(入力シート!D7="","",入力シート!D7)</f>
        <v/>
      </c>
      <c r="E37" s="204" t="str">
        <f>IF(入力シート!G7="","",入力シート!G7)</f>
        <v/>
      </c>
      <c r="F37" s="171" t="str">
        <f>IFERROR(VLOOKUP(B37,$O$5:$P$10,2),"")</f>
        <v/>
      </c>
      <c r="G37" s="170" t="str">
        <f>IFERROR(E37*F37,"")</f>
        <v/>
      </c>
    </row>
    <row r="38" spans="2:9" x14ac:dyDescent="0.2">
      <c r="B38" s="9" t="str">
        <f>IF(入力シート!C8="","",入力シート!C8)</f>
        <v/>
      </c>
      <c r="C38" s="9" t="str">
        <f>IF(入力シート!D8="","",入力シート!D8)</f>
        <v/>
      </c>
      <c r="E38" s="204" t="str">
        <f>IF(入力シート!G8="","",入力シート!G8)</f>
        <v/>
      </c>
      <c r="F38" s="171" t="str">
        <f t="shared" ref="F38:F41" si="8">IFERROR(VLOOKUP(B38,$O$5:$P$10,2),"")</f>
        <v/>
      </c>
      <c r="G38" s="170" t="str">
        <f>IFERROR(E38*F38,"")</f>
        <v/>
      </c>
    </row>
    <row r="39" spans="2:9" x14ac:dyDescent="0.2">
      <c r="B39" s="9" t="str">
        <f>IF(入力シート!C9="","",入力シート!C9)</f>
        <v/>
      </c>
      <c r="C39" s="9" t="str">
        <f>IF(入力シート!D9="","",入力シート!D9)</f>
        <v/>
      </c>
      <c r="E39" s="204" t="str">
        <f>IF(入力シート!G9="","",入力シート!G9)</f>
        <v/>
      </c>
      <c r="F39" s="171" t="str">
        <f t="shared" si="8"/>
        <v/>
      </c>
      <c r="G39" s="170" t="str">
        <f>IFERROR(E39*F39,"")</f>
        <v/>
      </c>
    </row>
    <row r="40" spans="2:9" x14ac:dyDescent="0.2">
      <c r="B40" s="9" t="str">
        <f>IF(入力シート!C10="","",入力シート!C10)</f>
        <v/>
      </c>
      <c r="C40" s="9" t="str">
        <f>IF(入力シート!D10="","",入力シート!D10)</f>
        <v/>
      </c>
      <c r="E40" s="204" t="str">
        <f>IF(入力シート!G10="","",入力シート!G10)</f>
        <v/>
      </c>
      <c r="F40" s="171" t="str">
        <f t="shared" si="8"/>
        <v/>
      </c>
      <c r="G40" s="170" t="str">
        <f>IFERROR(E40*F40,"")</f>
        <v/>
      </c>
    </row>
    <row r="41" spans="2:9" x14ac:dyDescent="0.2">
      <c r="B41" s="9" t="str">
        <f>IF(入力シート!C11="","",入力シート!C11)</f>
        <v/>
      </c>
      <c r="C41" s="9" t="str">
        <f>IF(入力シート!D11="","",入力シート!D11)</f>
        <v/>
      </c>
      <c r="E41" s="204" t="str">
        <f>IF(入力シート!G11="","",入力シート!G11)</f>
        <v/>
      </c>
      <c r="F41" s="171" t="str">
        <f t="shared" si="8"/>
        <v/>
      </c>
      <c r="G41" s="170" t="str">
        <f t="shared" ref="G41:G42" si="9">IFERROR(E41*F41,"")</f>
        <v/>
      </c>
    </row>
    <row r="42" spans="2:9" ht="13.8" thickBot="1" x14ac:dyDescent="0.25">
      <c r="B42" s="9" t="str">
        <f>IF(入力シート!C12="","",入力シート!C12)</f>
        <v/>
      </c>
      <c r="C42" s="9" t="str">
        <f>IF(入力シート!D12="","",入力シート!D12)</f>
        <v/>
      </c>
      <c r="E42" s="204" t="str">
        <f>IF(入力シート!G12="","",入力シート!G12)</f>
        <v/>
      </c>
      <c r="F42" s="171" t="str">
        <f>IFERROR(VLOOKUP(B42,$O$5:$P$10,2),"")</f>
        <v/>
      </c>
      <c r="G42" s="170" t="str">
        <f t="shared" si="9"/>
        <v/>
      </c>
    </row>
    <row r="43" spans="2:9" ht="13.8" thickBot="1" x14ac:dyDescent="0.25">
      <c r="E43" s="177"/>
      <c r="F43" s="240" t="s">
        <v>219</v>
      </c>
      <c r="G43" s="168">
        <f>SUM(G37:G42)</f>
        <v>0</v>
      </c>
    </row>
    <row r="44" spans="2:9" x14ac:dyDescent="0.2">
      <c r="C44" s="167" t="s">
        <v>51</v>
      </c>
      <c r="E44" s="169"/>
      <c r="F44" s="171"/>
    </row>
    <row r="45" spans="2:9" x14ac:dyDescent="0.2">
      <c r="B45" s="172"/>
      <c r="C45" s="172"/>
      <c r="D45" s="176" t="s">
        <v>222</v>
      </c>
      <c r="E45" s="175" t="s">
        <v>49</v>
      </c>
      <c r="F45" s="174" t="s">
        <v>50</v>
      </c>
      <c r="G45" s="173" t="s">
        <v>220</v>
      </c>
      <c r="H45" s="172"/>
    </row>
    <row r="46" spans="2:9" x14ac:dyDescent="0.2">
      <c r="B46" s="9" t="str">
        <f>IF(入力シート!C34="","",入力シート!C34)</f>
        <v/>
      </c>
      <c r="C46" s="9" t="str">
        <f>IF(入力シート!D34="","",入力シート!D34)</f>
        <v/>
      </c>
      <c r="E46" s="204" t="str">
        <f>IF(入力シート!G34="","",入力シート!G34)</f>
        <v/>
      </c>
      <c r="F46" s="171" t="str">
        <f>IFERROR(VLOOKUP(B46,$O$22:$P$27,2),"")</f>
        <v/>
      </c>
      <c r="G46" s="170" t="str">
        <f>IFERROR(E46*F46,"")</f>
        <v/>
      </c>
    </row>
    <row r="47" spans="2:9" x14ac:dyDescent="0.2">
      <c r="B47" s="9" t="str">
        <f>IF(入力シート!C35="","",入力シート!C35)</f>
        <v/>
      </c>
      <c r="C47" s="9" t="str">
        <f>IF(入力シート!D35="","",入力シート!D35)</f>
        <v/>
      </c>
      <c r="E47" s="204" t="str">
        <f>IF(入力シート!G35="","",入力シート!G35)</f>
        <v/>
      </c>
      <c r="F47" s="171" t="str">
        <f t="shared" ref="F47:F50" si="10">IFERROR(VLOOKUP(B47,$O$22:$P$27,2),"")</f>
        <v/>
      </c>
      <c r="G47" s="170" t="str">
        <f>IFERROR(E47*F47,"")</f>
        <v/>
      </c>
    </row>
    <row r="48" spans="2:9" x14ac:dyDescent="0.2">
      <c r="B48" s="9" t="str">
        <f>IF(入力シート!C36="","",入力シート!C36)</f>
        <v/>
      </c>
      <c r="C48" s="9" t="str">
        <f>IF(入力シート!D36="","",入力シート!D36)</f>
        <v/>
      </c>
      <c r="E48" s="204" t="str">
        <f>IF(入力シート!G36="","",入力シート!G36)</f>
        <v/>
      </c>
      <c r="F48" s="171" t="str">
        <f>IFERROR(VLOOKUP(B48,$O$22:$P$27,2),"")</f>
        <v/>
      </c>
      <c r="G48" s="170" t="str">
        <f>IFERROR(E48*F48,"")</f>
        <v/>
      </c>
    </row>
    <row r="49" spans="2:12" x14ac:dyDescent="0.2">
      <c r="B49" s="9" t="str">
        <f>IF(入力シート!C37="","",入力シート!C37)</f>
        <v/>
      </c>
      <c r="C49" s="9" t="str">
        <f>IF(入力シート!D37="","",入力シート!D37)</f>
        <v/>
      </c>
      <c r="E49" s="204" t="str">
        <f>IF(入力シート!G37="","",入力シート!G37)</f>
        <v/>
      </c>
      <c r="F49" s="171" t="str">
        <f t="shared" si="10"/>
        <v/>
      </c>
      <c r="G49" s="170" t="str">
        <f>IFERROR(E49*F49,"")</f>
        <v/>
      </c>
    </row>
    <row r="50" spans="2:12" x14ac:dyDescent="0.2">
      <c r="B50" s="9" t="str">
        <f>IF(入力シート!C38="","",入力シート!C38)</f>
        <v/>
      </c>
      <c r="C50" s="9" t="str">
        <f>IF(入力シート!D38="","",入力シート!D38)</f>
        <v/>
      </c>
      <c r="E50" s="204" t="str">
        <f>IF(入力シート!G38="","",入力シート!G38)</f>
        <v/>
      </c>
      <c r="F50" s="171" t="str">
        <f t="shared" si="10"/>
        <v/>
      </c>
      <c r="G50" s="170" t="str">
        <f t="shared" ref="G50:G51" si="11">IFERROR(E50*F50,"")</f>
        <v/>
      </c>
    </row>
    <row r="51" spans="2:12" ht="13.8" thickBot="1" x14ac:dyDescent="0.25">
      <c r="B51" s="9" t="str">
        <f>IF(入力シート!C39="","",入力シート!C39)</f>
        <v/>
      </c>
      <c r="C51" s="9" t="str">
        <f>IF(入力シート!D39="","",入力シート!D39)</f>
        <v/>
      </c>
      <c r="E51" s="204" t="str">
        <f>IF(入力シート!G39="","",入力シート!G39)</f>
        <v/>
      </c>
      <c r="F51" s="171" t="str">
        <f>IFERROR(VLOOKUP(B51,$O$22:$P$27,2),"")</f>
        <v/>
      </c>
      <c r="G51" s="170" t="str">
        <f t="shared" si="11"/>
        <v/>
      </c>
    </row>
    <row r="52" spans="2:12" ht="13.8" thickBot="1" x14ac:dyDescent="0.25">
      <c r="F52" s="240" t="s">
        <v>219</v>
      </c>
      <c r="G52" s="168">
        <f>SUM(G46:G51)</f>
        <v>0</v>
      </c>
      <c r="K52" s="10"/>
      <c r="L52" s="10"/>
    </row>
  </sheetData>
  <sheetProtection algorithmName="SHA-512" hashValue="FgroeL8wFHGjleX+ABSqsBpwJ289Q7s5KBVb5icYUFX5PFOGFVKoWbNr8L43h0bdkzuq5jglK+2UrBKcFnYrvg==" saltValue="N4ksshAZtMN5v3PiVVoWlQ==" spinCount="100000" sheet="1" objects="1" scenarios="1"/>
  <mergeCells count="26">
    <mergeCell ref="C14:D14"/>
    <mergeCell ref="B15:D15"/>
    <mergeCell ref="C8:D8"/>
    <mergeCell ref="C9:D9"/>
    <mergeCell ref="C10:D10"/>
    <mergeCell ref="C11:D11"/>
    <mergeCell ref="C12:D12"/>
    <mergeCell ref="C13:D13"/>
    <mergeCell ref="E20:J20"/>
    <mergeCell ref="C21:D21"/>
    <mergeCell ref="C22:D22"/>
    <mergeCell ref="C23:D23"/>
    <mergeCell ref="C24:D24"/>
    <mergeCell ref="E3:J3"/>
    <mergeCell ref="C4:D4"/>
    <mergeCell ref="C5:D5"/>
    <mergeCell ref="C6:D6"/>
    <mergeCell ref="C7:D7"/>
    <mergeCell ref="C25:D25"/>
    <mergeCell ref="C26:D26"/>
    <mergeCell ref="B32:D32"/>
    <mergeCell ref="C27:D27"/>
    <mergeCell ref="C28:D28"/>
    <mergeCell ref="C29:D29"/>
    <mergeCell ref="C30:D30"/>
    <mergeCell ref="C31:D31"/>
  </mergeCells>
  <phoneticPr fontId="2"/>
  <pageMargins left="0.62992125984251968" right="0" top="0.74803149606299213" bottom="0.74803149606299213" header="0.31496062992125984" footer="0.31496062992125984"/>
  <pageSetup paperSize="9" scale="79" fitToHeight="0" orientation="portrait" r:id="rId1"/>
  <headerFooter>
    <oddFooter>&amp;R&amp;14R６（補正）リチウム</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83A95-246F-4888-A922-15C1A22B386A}">
  <sheetPr>
    <pageSetUpPr fitToPage="1"/>
  </sheetPr>
  <dimension ref="A1:N26"/>
  <sheetViews>
    <sheetView workbookViewId="0">
      <selection activeCell="K16" sqref="K16"/>
    </sheetView>
  </sheetViews>
  <sheetFormatPr defaultRowHeight="13.2" x14ac:dyDescent="0.2"/>
  <cols>
    <col min="1" max="2" width="0.88671875" style="214" customWidth="1"/>
    <col min="3" max="3" width="4.6640625" style="214" customWidth="1"/>
    <col min="4" max="4" width="16.44140625" style="214" customWidth="1"/>
    <col min="5" max="5" width="18.21875" style="214" customWidth="1"/>
    <col min="6" max="6" width="5.21875" style="214" customWidth="1"/>
    <col min="7" max="7" width="7.21875" style="214" customWidth="1"/>
    <col min="8" max="8" width="5.21875" style="214" customWidth="1"/>
    <col min="9" max="10" width="18.21875" style="214" customWidth="1"/>
    <col min="11" max="12" width="10.6640625" style="214" customWidth="1"/>
    <col min="13" max="13" width="10.33203125" style="214" customWidth="1"/>
    <col min="14" max="14" width="10.21875" style="214" customWidth="1"/>
  </cols>
  <sheetData>
    <row r="1" spans="1:14" s="232" customFormat="1" ht="15.75" customHeight="1" x14ac:dyDescent="0.2">
      <c r="A1" s="214"/>
      <c r="B1" s="214"/>
      <c r="C1" s="236" t="s">
        <v>277</v>
      </c>
      <c r="D1" s="236"/>
      <c r="E1" s="236"/>
      <c r="F1" s="236"/>
      <c r="G1" s="236"/>
      <c r="H1" s="236"/>
      <c r="I1" s="236"/>
      <c r="J1" s="236"/>
      <c r="K1" s="236"/>
      <c r="L1" s="236"/>
      <c r="M1" s="236"/>
      <c r="N1" s="236"/>
    </row>
    <row r="2" spans="1:14" s="232" customFormat="1" ht="21.9" customHeight="1" thickBot="1" x14ac:dyDescent="0.25">
      <c r="A2" s="214"/>
      <c r="B2" s="214"/>
      <c r="C2" s="214"/>
      <c r="D2" s="214"/>
      <c r="E2" s="214"/>
      <c r="F2" s="214"/>
      <c r="G2" s="214"/>
      <c r="H2" s="214"/>
      <c r="I2" s="214"/>
      <c r="J2" s="214"/>
      <c r="K2" s="214"/>
      <c r="L2" s="214"/>
      <c r="M2" s="214"/>
      <c r="N2" s="214"/>
    </row>
    <row r="3" spans="1:14" s="232" customFormat="1" ht="21.9" customHeight="1" x14ac:dyDescent="0.2">
      <c r="C3" s="496"/>
      <c r="D3" s="498" t="s">
        <v>38</v>
      </c>
      <c r="E3" s="500" t="s">
        <v>215</v>
      </c>
      <c r="F3" s="492" t="s">
        <v>214</v>
      </c>
      <c r="G3" s="492" t="s">
        <v>213</v>
      </c>
      <c r="H3" s="492" t="s">
        <v>212</v>
      </c>
      <c r="I3" s="500" t="s">
        <v>211</v>
      </c>
      <c r="J3" s="502"/>
      <c r="K3" s="502"/>
      <c r="L3" s="498"/>
      <c r="M3" s="492" t="s">
        <v>210</v>
      </c>
      <c r="N3" s="494" t="s">
        <v>209</v>
      </c>
    </row>
    <row r="4" spans="1:14" s="214" customFormat="1" ht="21.9" customHeight="1" x14ac:dyDescent="0.2">
      <c r="A4" s="232"/>
      <c r="B4" s="232"/>
      <c r="C4" s="497"/>
      <c r="D4" s="499"/>
      <c r="E4" s="501"/>
      <c r="F4" s="493"/>
      <c r="G4" s="493"/>
      <c r="H4" s="493"/>
      <c r="I4" s="235" t="s">
        <v>208</v>
      </c>
      <c r="J4" s="235" t="s">
        <v>207</v>
      </c>
      <c r="K4" s="235" t="s">
        <v>206</v>
      </c>
      <c r="L4" s="235" t="s">
        <v>205</v>
      </c>
      <c r="M4" s="493"/>
      <c r="N4" s="495"/>
    </row>
    <row r="5" spans="1:14" s="214" customFormat="1" ht="21.9" customHeight="1" x14ac:dyDescent="0.2">
      <c r="A5" s="232"/>
      <c r="B5" s="232"/>
      <c r="C5" s="226"/>
      <c r="D5" s="234"/>
      <c r="E5" s="234"/>
      <c r="F5" s="225"/>
      <c r="G5" s="225"/>
      <c r="H5" s="225"/>
      <c r="I5" s="225"/>
      <c r="J5" s="225"/>
      <c r="K5" s="229"/>
      <c r="L5" s="225"/>
      <c r="M5" s="225"/>
      <c r="N5" s="233"/>
    </row>
    <row r="6" spans="1:14" s="232" customFormat="1" ht="21.9" customHeight="1" x14ac:dyDescent="0.2">
      <c r="C6" s="227"/>
      <c r="D6" s="231"/>
      <c r="E6" s="231"/>
      <c r="F6" s="225"/>
      <c r="G6" s="225"/>
      <c r="H6" s="225"/>
      <c r="I6" s="225"/>
      <c r="J6" s="225"/>
      <c r="K6" s="229"/>
      <c r="L6" s="225"/>
      <c r="M6" s="225"/>
      <c r="N6" s="230"/>
    </row>
    <row r="7" spans="1:14" s="214" customFormat="1" ht="21.9" customHeight="1" x14ac:dyDescent="0.2">
      <c r="C7" s="226"/>
      <c r="D7" s="231"/>
      <c r="E7" s="231"/>
      <c r="F7" s="225"/>
      <c r="G7" s="225"/>
      <c r="H7" s="225"/>
      <c r="I7" s="225"/>
      <c r="J7" s="225"/>
      <c r="K7" s="229"/>
      <c r="L7" s="225"/>
      <c r="M7" s="225"/>
      <c r="N7" s="230"/>
    </row>
    <row r="8" spans="1:14" s="214" customFormat="1" ht="21.9" customHeight="1" x14ac:dyDescent="0.2">
      <c r="C8" s="227"/>
      <c r="D8" s="231"/>
      <c r="E8" s="231"/>
      <c r="F8" s="225"/>
      <c r="G8" s="225"/>
      <c r="H8" s="225"/>
      <c r="I8" s="225"/>
      <c r="J8" s="225"/>
      <c r="K8" s="229"/>
      <c r="L8" s="225"/>
      <c r="M8" s="225"/>
      <c r="N8" s="230"/>
    </row>
    <row r="9" spans="1:14" s="214" customFormat="1" ht="21.9" customHeight="1" x14ac:dyDescent="0.2">
      <c r="A9" s="232"/>
      <c r="B9" s="232"/>
      <c r="C9" s="226"/>
      <c r="D9" s="231"/>
      <c r="E9" s="231"/>
      <c r="F9" s="225"/>
      <c r="G9" s="225"/>
      <c r="H9" s="225"/>
      <c r="I9" s="225"/>
      <c r="J9" s="225"/>
      <c r="K9" s="229"/>
      <c r="L9" s="225"/>
      <c r="M9" s="225"/>
      <c r="N9" s="230"/>
    </row>
    <row r="10" spans="1:14" s="214" customFormat="1" ht="21.9" customHeight="1" x14ac:dyDescent="0.2">
      <c r="C10" s="227"/>
      <c r="D10" s="220"/>
      <c r="E10" s="220"/>
      <c r="F10" s="225"/>
      <c r="G10" s="223"/>
      <c r="H10" s="223"/>
      <c r="I10" s="223"/>
      <c r="J10" s="225"/>
      <c r="K10" s="229"/>
      <c r="L10" s="225"/>
      <c r="M10" s="225"/>
      <c r="N10" s="222"/>
    </row>
    <row r="11" spans="1:14" s="214" customFormat="1" ht="21.9" customHeight="1" x14ac:dyDescent="0.2">
      <c r="C11" s="226"/>
      <c r="D11" s="220"/>
      <c r="E11" s="220"/>
      <c r="F11" s="225"/>
      <c r="G11" s="220"/>
      <c r="H11" s="223"/>
      <c r="I11" s="223"/>
      <c r="J11" s="225"/>
      <c r="K11" s="229"/>
      <c r="L11" s="225"/>
      <c r="M11" s="225"/>
      <c r="N11" s="222"/>
    </row>
    <row r="12" spans="1:14" s="214" customFormat="1" ht="21.9" customHeight="1" x14ac:dyDescent="0.2">
      <c r="C12" s="227"/>
      <c r="D12" s="220"/>
      <c r="E12" s="220"/>
      <c r="F12" s="225"/>
      <c r="G12" s="220"/>
      <c r="H12" s="223"/>
      <c r="I12" s="223"/>
      <c r="J12" s="225"/>
      <c r="K12" s="224"/>
      <c r="L12" s="225"/>
      <c r="M12" s="225"/>
      <c r="N12" s="222"/>
    </row>
    <row r="13" spans="1:14" s="214" customFormat="1" ht="21.9" customHeight="1" x14ac:dyDescent="0.2">
      <c r="C13" s="226"/>
      <c r="D13" s="220"/>
      <c r="E13" s="220"/>
      <c r="F13" s="225"/>
      <c r="G13" s="220"/>
      <c r="H13" s="223"/>
      <c r="I13" s="225"/>
      <c r="J13" s="225"/>
      <c r="K13" s="229"/>
      <c r="L13" s="225"/>
      <c r="M13" s="225"/>
      <c r="N13" s="222"/>
    </row>
    <row r="14" spans="1:14" s="214" customFormat="1" ht="21.9" customHeight="1" x14ac:dyDescent="0.2">
      <c r="C14" s="227"/>
      <c r="D14" s="220"/>
      <c r="E14" s="220"/>
      <c r="F14" s="225"/>
      <c r="G14" s="220"/>
      <c r="H14" s="223"/>
      <c r="I14" s="223"/>
      <c r="J14" s="225"/>
      <c r="K14" s="224"/>
      <c r="L14" s="225"/>
      <c r="M14" s="225"/>
      <c r="N14" s="222"/>
    </row>
    <row r="15" spans="1:14" s="214" customFormat="1" ht="21.9" customHeight="1" x14ac:dyDescent="0.2">
      <c r="C15" s="226"/>
      <c r="D15" s="220"/>
      <c r="E15" s="220"/>
      <c r="F15" s="225"/>
      <c r="G15" s="220"/>
      <c r="H15" s="223"/>
      <c r="I15" s="223"/>
      <c r="J15" s="225"/>
      <c r="K15" s="224"/>
      <c r="L15" s="220"/>
      <c r="M15" s="220"/>
      <c r="N15" s="222"/>
    </row>
    <row r="16" spans="1:14" s="214" customFormat="1" ht="21.9" customHeight="1" x14ac:dyDescent="0.2">
      <c r="C16" s="253"/>
      <c r="D16" s="254"/>
      <c r="E16" s="254"/>
      <c r="F16" s="255"/>
      <c r="G16" s="254"/>
      <c r="H16" s="256"/>
      <c r="I16" s="256"/>
      <c r="J16" s="255"/>
      <c r="K16" s="257"/>
      <c r="L16" s="255"/>
      <c r="M16" s="255"/>
      <c r="N16" s="228"/>
    </row>
    <row r="17" spans="3:14" s="214" customFormat="1" ht="21.9" customHeight="1" x14ac:dyDescent="0.2">
      <c r="C17" s="227"/>
      <c r="D17" s="220"/>
      <c r="E17" s="220"/>
      <c r="F17" s="225"/>
      <c r="G17" s="223"/>
      <c r="H17" s="223"/>
      <c r="I17" s="223"/>
      <c r="J17" s="223"/>
      <c r="K17" s="224"/>
      <c r="L17" s="225"/>
      <c r="M17" s="225"/>
      <c r="N17" s="222"/>
    </row>
    <row r="18" spans="3:14" s="214" customFormat="1" ht="21.9" customHeight="1" x14ac:dyDescent="0.2">
      <c r="C18" s="226"/>
      <c r="D18" s="220"/>
      <c r="E18" s="220"/>
      <c r="F18" s="225"/>
      <c r="G18" s="220"/>
      <c r="H18" s="223"/>
      <c r="I18" s="223"/>
      <c r="J18" s="223"/>
      <c r="K18" s="224"/>
      <c r="L18" s="223"/>
      <c r="M18" s="220"/>
      <c r="N18" s="222"/>
    </row>
    <row r="19" spans="3:14" s="214" customFormat="1" ht="21.9" customHeight="1" x14ac:dyDescent="0.2">
      <c r="C19" s="221"/>
      <c r="D19" s="220"/>
      <c r="E19" s="220"/>
      <c r="F19" s="220"/>
      <c r="G19" s="220"/>
      <c r="H19" s="223"/>
      <c r="I19" s="220"/>
      <c r="J19" s="220"/>
      <c r="K19" s="220"/>
      <c r="L19" s="220"/>
      <c r="M19" s="220"/>
      <c r="N19" s="222"/>
    </row>
    <row r="20" spans="3:14" s="214" customFormat="1" ht="21.9" customHeight="1" x14ac:dyDescent="0.2">
      <c r="C20" s="221"/>
      <c r="D20" s="220"/>
      <c r="E20" s="220"/>
      <c r="F20" s="220"/>
      <c r="G20" s="220"/>
      <c r="H20" s="223"/>
      <c r="I20" s="220"/>
      <c r="J20" s="220"/>
      <c r="K20" s="220"/>
      <c r="L20" s="220"/>
      <c r="M20" s="220"/>
      <c r="N20" s="222"/>
    </row>
    <row r="21" spans="3:14" s="214" customFormat="1" ht="21.9" customHeight="1" x14ac:dyDescent="0.2">
      <c r="C21" s="221"/>
      <c r="D21" s="220"/>
      <c r="E21" s="220"/>
      <c r="F21" s="220"/>
      <c r="G21" s="220"/>
      <c r="H21" s="223"/>
      <c r="I21" s="220"/>
      <c r="J21" s="220"/>
      <c r="K21" s="220"/>
      <c r="L21" s="220"/>
      <c r="M21" s="220"/>
      <c r="N21" s="222"/>
    </row>
    <row r="22" spans="3:14" s="214" customFormat="1" ht="21.9" customHeight="1" x14ac:dyDescent="0.2">
      <c r="C22" s="221"/>
      <c r="D22" s="220"/>
      <c r="E22" s="220"/>
      <c r="F22" s="220"/>
      <c r="G22" s="220"/>
      <c r="H22" s="223"/>
      <c r="I22" s="220"/>
      <c r="J22" s="220"/>
      <c r="K22" s="220"/>
      <c r="L22" s="220"/>
      <c r="M22" s="220"/>
      <c r="N22" s="222"/>
    </row>
    <row r="23" spans="3:14" s="214" customFormat="1" ht="21.9" customHeight="1" x14ac:dyDescent="0.2">
      <c r="C23" s="221"/>
      <c r="D23" s="220"/>
      <c r="E23" s="220"/>
      <c r="F23" s="220"/>
      <c r="G23" s="220"/>
      <c r="H23" s="223"/>
      <c r="I23" s="220"/>
      <c r="J23" s="220"/>
      <c r="K23" s="220"/>
      <c r="L23" s="220"/>
      <c r="M23" s="220"/>
      <c r="N23" s="219"/>
    </row>
    <row r="24" spans="3:14" s="214" customFormat="1" ht="21.9" customHeight="1" x14ac:dyDescent="0.2">
      <c r="C24" s="221"/>
      <c r="D24" s="220"/>
      <c r="E24" s="220"/>
      <c r="F24" s="220"/>
      <c r="G24" s="220"/>
      <c r="H24" s="223"/>
      <c r="I24" s="220"/>
      <c r="J24" s="220"/>
      <c r="K24" s="220"/>
      <c r="L24" s="220"/>
      <c r="M24" s="220"/>
      <c r="N24" s="219"/>
    </row>
    <row r="25" spans="3:14" ht="21.75" customHeight="1" thickBot="1" x14ac:dyDescent="0.25">
      <c r="C25" s="218"/>
      <c r="D25" s="216"/>
      <c r="E25" s="216"/>
      <c r="F25" s="216"/>
      <c r="G25" s="216"/>
      <c r="H25" s="395"/>
      <c r="I25" s="216"/>
      <c r="J25" s="216"/>
      <c r="K25" s="217"/>
      <c r="L25" s="216"/>
      <c r="M25" s="216"/>
      <c r="N25" s="215"/>
    </row>
    <row r="26" spans="3:14" x14ac:dyDescent="0.2">
      <c r="N26" s="252" t="s">
        <v>204</v>
      </c>
    </row>
  </sheetData>
  <mergeCells count="9">
    <mergeCell ref="M3:M4"/>
    <mergeCell ref="N3:N4"/>
    <mergeCell ref="C3:C4"/>
    <mergeCell ref="D3:D4"/>
    <mergeCell ref="E3:E4"/>
    <mergeCell ref="F3:F4"/>
    <mergeCell ref="G3:G4"/>
    <mergeCell ref="H3:H4"/>
    <mergeCell ref="I3:L3"/>
  </mergeCells>
  <phoneticPr fontId="2"/>
  <dataValidations count="1">
    <dataValidation type="list" allowBlank="1" showInputMessage="1" showErrorMessage="1" sqref="H5:H25" xr:uid="{E12D0907-391B-4FE7-BD11-12233C44AB16}">
      <formula1>"〇"</formula1>
    </dataValidation>
  </dataValidations>
  <pageMargins left="0.70866141732283472" right="0.70866141732283472" top="0.74803149606299213" bottom="0.74803149606299213" header="0.31496062992125984" footer="0.31496062992125984"/>
  <pageSetup paperSize="9" scale="95" orientation="landscape" r:id="rId1"/>
  <headerFooter>
    <oddFooter>&amp;R&amp;14R６（補正）リチウム</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dimension ref="A1:H22"/>
  <sheetViews>
    <sheetView topLeftCell="A3" workbookViewId="0">
      <selection activeCell="C5" sqref="C5"/>
    </sheetView>
  </sheetViews>
  <sheetFormatPr defaultColWidth="9" defaultRowHeight="13.2" x14ac:dyDescent="0.2"/>
  <cols>
    <col min="1" max="1" width="13.6640625" style="9" customWidth="1"/>
    <col min="2" max="2" width="26.21875" style="9" customWidth="1"/>
    <col min="3" max="3" width="17.6640625" style="9" customWidth="1"/>
    <col min="4" max="4" width="9" style="9"/>
    <col min="5" max="5" width="14.33203125" style="9" customWidth="1"/>
    <col min="6" max="6" width="11.88671875" style="9" customWidth="1"/>
    <col min="7" max="7" width="10.109375" style="9" customWidth="1"/>
    <col min="8" max="8" width="58" style="9" customWidth="1"/>
    <col min="9" max="16384" width="9" style="9"/>
  </cols>
  <sheetData>
    <row r="1" spans="1:8" ht="26.25" customHeight="1" x14ac:dyDescent="0.2">
      <c r="B1" s="39"/>
      <c r="C1" s="38" t="s">
        <v>23</v>
      </c>
      <c r="D1" s="38"/>
      <c r="E1" s="38"/>
      <c r="F1" s="37"/>
      <c r="H1" s="36"/>
    </row>
    <row r="2" spans="1:8" x14ac:dyDescent="0.2">
      <c r="A2" s="9" t="s">
        <v>165</v>
      </c>
      <c r="B2" s="35" t="s">
        <v>166</v>
      </c>
      <c r="C2" s="35" t="s">
        <v>167</v>
      </c>
      <c r="D2" s="35"/>
      <c r="E2" s="35"/>
      <c r="F2" s="35"/>
    </row>
    <row r="3" spans="1:8" ht="30.15" customHeight="1" x14ac:dyDescent="0.2">
      <c r="A3" s="264"/>
      <c r="B3" s="210" t="s">
        <v>268</v>
      </c>
      <c r="C3" s="259">
        <v>34.4</v>
      </c>
      <c r="D3" s="30"/>
      <c r="E3" s="29"/>
      <c r="F3" s="28"/>
      <c r="H3" s="210" t="s">
        <v>261</v>
      </c>
    </row>
    <row r="4" spans="1:8" ht="30.15" customHeight="1" x14ac:dyDescent="0.2">
      <c r="A4" s="209"/>
      <c r="B4" s="210" t="s">
        <v>269</v>
      </c>
      <c r="C4" s="260">
        <v>8.6199999999999992</v>
      </c>
      <c r="D4" s="258"/>
      <c r="E4" s="29"/>
      <c r="F4" s="28"/>
      <c r="H4" s="210" t="s">
        <v>262</v>
      </c>
    </row>
    <row r="5" spans="1:8" ht="30.15" customHeight="1" x14ac:dyDescent="0.2">
      <c r="A5" s="261" t="s">
        <v>244</v>
      </c>
      <c r="B5" s="210" t="s">
        <v>263</v>
      </c>
      <c r="C5" s="212">
        <v>389</v>
      </c>
      <c r="D5" s="258"/>
      <c r="E5" s="29"/>
      <c r="F5" s="28"/>
      <c r="H5" s="210" t="s">
        <v>263</v>
      </c>
    </row>
    <row r="6" spans="1:8" ht="30.15" customHeight="1" x14ac:dyDescent="0.2">
      <c r="A6" s="209"/>
      <c r="B6" s="31" t="s">
        <v>270</v>
      </c>
      <c r="C6" s="303">
        <v>1.73</v>
      </c>
      <c r="D6" s="258"/>
      <c r="E6" s="29"/>
      <c r="F6" s="28"/>
      <c r="H6" s="31" t="s">
        <v>264</v>
      </c>
    </row>
    <row r="7" spans="1:8" ht="30.15" customHeight="1" x14ac:dyDescent="0.2">
      <c r="A7" s="261" t="s">
        <v>245</v>
      </c>
      <c r="B7" s="210" t="s">
        <v>265</v>
      </c>
      <c r="C7" s="304">
        <v>20.100000000000001</v>
      </c>
      <c r="D7" s="258"/>
      <c r="E7" s="29"/>
      <c r="F7" s="28"/>
      <c r="H7" s="210" t="s">
        <v>265</v>
      </c>
    </row>
    <row r="8" spans="1:8" ht="30.15" customHeight="1" x14ac:dyDescent="0.2">
      <c r="A8" s="261" t="s">
        <v>246</v>
      </c>
      <c r="B8" s="211" t="s">
        <v>266</v>
      </c>
      <c r="C8" s="262">
        <v>21.7</v>
      </c>
      <c r="D8" s="30"/>
      <c r="E8" s="29"/>
      <c r="F8" s="28"/>
      <c r="H8" s="211" t="s">
        <v>266</v>
      </c>
    </row>
    <row r="9" spans="1:8" ht="30.15" customHeight="1" x14ac:dyDescent="0.2">
      <c r="A9" s="261" t="s">
        <v>247</v>
      </c>
      <c r="B9" s="211" t="s">
        <v>267</v>
      </c>
      <c r="C9" s="263">
        <v>70.099999999999994</v>
      </c>
      <c r="D9" s="30"/>
      <c r="E9" s="29"/>
      <c r="F9" s="28"/>
      <c r="H9" s="211" t="s">
        <v>267</v>
      </c>
    </row>
    <row r="10" spans="1:8" ht="30.15" customHeight="1" x14ac:dyDescent="0.2">
      <c r="A10" s="261"/>
      <c r="B10" s="210"/>
      <c r="C10" s="262"/>
      <c r="D10" s="30"/>
      <c r="E10" s="29"/>
      <c r="F10" s="28"/>
    </row>
    <row r="11" spans="1:8" ht="30.15" customHeight="1" x14ac:dyDescent="0.2">
      <c r="A11" s="261"/>
      <c r="B11" s="211"/>
      <c r="C11" s="262"/>
      <c r="D11" s="30"/>
      <c r="E11" s="29"/>
      <c r="F11" s="28"/>
    </row>
    <row r="12" spans="1:8" ht="30.15" customHeight="1" x14ac:dyDescent="0.2">
      <c r="A12" s="261"/>
      <c r="B12" s="211"/>
      <c r="C12" s="263"/>
      <c r="D12" s="30"/>
      <c r="E12" s="29"/>
      <c r="F12" s="28"/>
    </row>
    <row r="13" spans="1:8" ht="30.15" customHeight="1" x14ac:dyDescent="0.2">
      <c r="B13" s="31"/>
      <c r="C13" s="30"/>
      <c r="D13" s="30"/>
      <c r="E13" s="29"/>
      <c r="F13" s="28"/>
    </row>
    <row r="14" spans="1:8" ht="30.15" customHeight="1" x14ac:dyDescent="0.2">
      <c r="B14" s="31"/>
      <c r="C14" s="30"/>
      <c r="D14" s="30"/>
      <c r="E14" s="29"/>
      <c r="F14" s="28"/>
    </row>
    <row r="15" spans="1:8" ht="30.15" customHeight="1" x14ac:dyDescent="0.2">
      <c r="A15" s="32"/>
      <c r="B15" s="31"/>
      <c r="C15" s="30"/>
      <c r="D15" s="30"/>
      <c r="E15" s="29"/>
      <c r="F15" s="28"/>
    </row>
    <row r="16" spans="1:8" ht="30.15" customHeight="1" x14ac:dyDescent="0.2">
      <c r="A16" s="32"/>
      <c r="B16" s="31"/>
      <c r="C16" s="30"/>
      <c r="D16" s="30"/>
      <c r="E16" s="29"/>
      <c r="F16" s="28"/>
    </row>
    <row r="17" spans="1:6" ht="30.15" customHeight="1" x14ac:dyDescent="0.2">
      <c r="A17" s="32"/>
      <c r="B17" s="31"/>
      <c r="C17" s="30"/>
      <c r="D17" s="30"/>
      <c r="E17" s="29"/>
      <c r="F17" s="28"/>
    </row>
    <row r="18" spans="1:6" ht="30.15" customHeight="1" x14ac:dyDescent="0.2">
      <c r="A18" s="32"/>
      <c r="B18" s="31"/>
      <c r="C18" s="30"/>
      <c r="D18" s="30"/>
      <c r="E18" s="29"/>
      <c r="F18" s="28"/>
    </row>
    <row r="19" spans="1:6" ht="30.15" customHeight="1" x14ac:dyDescent="0.2">
      <c r="A19" s="32"/>
      <c r="B19" s="31"/>
      <c r="C19" s="30"/>
      <c r="D19" s="30"/>
      <c r="E19" s="29"/>
      <c r="F19" s="28"/>
    </row>
    <row r="21" spans="1:6" ht="30.75" customHeight="1" x14ac:dyDescent="0.2">
      <c r="A21" s="27" t="s">
        <v>170</v>
      </c>
      <c r="B21" s="26" t="s">
        <v>171</v>
      </c>
      <c r="C21" s="9">
        <v>3.0949999999999998E-2</v>
      </c>
      <c r="D21" s="25">
        <v>50</v>
      </c>
    </row>
    <row r="22" spans="1:6" ht="33.75" customHeight="1" x14ac:dyDescent="0.2">
      <c r="A22" s="27" t="s">
        <v>172</v>
      </c>
      <c r="B22" s="26" t="s">
        <v>173</v>
      </c>
      <c r="C22" s="9">
        <v>1.6950000000000003E-2</v>
      </c>
      <c r="D22" s="25">
        <v>50</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dimension ref="A1:I38"/>
  <sheetViews>
    <sheetView topLeftCell="A17" workbookViewId="0">
      <selection activeCell="P21" sqref="P21"/>
    </sheetView>
  </sheetViews>
  <sheetFormatPr defaultColWidth="9" defaultRowHeight="13.2" x14ac:dyDescent="0.2"/>
  <cols>
    <col min="1" max="1" width="17.77734375" style="40" customWidth="1"/>
    <col min="2" max="2" width="42.109375" style="40" customWidth="1"/>
    <col min="3" max="3" width="7.77734375" style="40" customWidth="1"/>
    <col min="4" max="5" width="17.77734375" style="40" customWidth="1"/>
    <col min="6" max="16384" width="9" style="40"/>
  </cols>
  <sheetData>
    <row r="1" spans="1:9" ht="36.75" customHeight="1" x14ac:dyDescent="0.2">
      <c r="A1" s="50" t="s">
        <v>174</v>
      </c>
      <c r="B1" s="50" t="s">
        <v>24</v>
      </c>
      <c r="C1" s="49" t="s">
        <v>175</v>
      </c>
      <c r="D1" s="48" t="s">
        <v>176</v>
      </c>
    </row>
    <row r="2" spans="1:9" ht="30" customHeight="1" x14ac:dyDescent="0.2">
      <c r="A2" s="53" t="s">
        <v>248</v>
      </c>
      <c r="B2" s="45" t="s">
        <v>177</v>
      </c>
      <c r="C2" s="46" t="s">
        <v>178</v>
      </c>
      <c r="D2" s="45">
        <v>0.35199999999999998</v>
      </c>
      <c r="E2" s="40" t="s">
        <v>179</v>
      </c>
    </row>
    <row r="3" spans="1:9" ht="30" customHeight="1" x14ac:dyDescent="0.2">
      <c r="A3" s="53" t="s">
        <v>249</v>
      </c>
      <c r="B3" s="45" t="s">
        <v>180</v>
      </c>
      <c r="C3" s="46" t="s">
        <v>178</v>
      </c>
      <c r="D3" s="45">
        <v>0.62</v>
      </c>
      <c r="E3" s="40" t="s">
        <v>179</v>
      </c>
    </row>
    <row r="4" spans="1:9" ht="30" customHeight="1" x14ac:dyDescent="0.2">
      <c r="A4" s="45" t="s">
        <v>250</v>
      </c>
      <c r="B4" s="45" t="s">
        <v>181</v>
      </c>
      <c r="C4" s="46" t="s">
        <v>178</v>
      </c>
      <c r="D4" s="45">
        <v>0.193</v>
      </c>
      <c r="E4" s="40" t="s">
        <v>179</v>
      </c>
    </row>
    <row r="5" spans="1:9" ht="30" customHeight="1" x14ac:dyDescent="0.2">
      <c r="A5" s="45" t="s">
        <v>251</v>
      </c>
      <c r="B5" s="45" t="s">
        <v>182</v>
      </c>
      <c r="C5" s="46" t="s">
        <v>178</v>
      </c>
      <c r="D5" s="45">
        <v>0.33900000000000002</v>
      </c>
      <c r="E5" s="40" t="s">
        <v>179</v>
      </c>
    </row>
    <row r="9" spans="1:9" ht="40.5" customHeight="1" x14ac:dyDescent="0.2">
      <c r="A9" s="50" t="s">
        <v>174</v>
      </c>
      <c r="B9" s="50" t="s">
        <v>24</v>
      </c>
      <c r="C9" s="49" t="s">
        <v>175</v>
      </c>
      <c r="D9" s="48" t="s">
        <v>176</v>
      </c>
      <c r="F9" s="54" t="s">
        <v>230</v>
      </c>
      <c r="G9" s="54" t="s">
        <v>231</v>
      </c>
      <c r="H9" s="46" t="s">
        <v>183</v>
      </c>
      <c r="I9" s="48">
        <v>0.432</v>
      </c>
    </row>
    <row r="10" spans="1:9" ht="40.5" customHeight="1" x14ac:dyDescent="0.2">
      <c r="A10" s="54" t="s">
        <v>288</v>
      </c>
      <c r="B10" s="54" t="s">
        <v>278</v>
      </c>
      <c r="C10" s="46" t="s">
        <v>183</v>
      </c>
      <c r="D10" s="48">
        <f>ROUND(B32*0.169,2)</f>
        <v>0.35</v>
      </c>
      <c r="E10" s="40" t="s">
        <v>179</v>
      </c>
      <c r="F10" s="40" t="s">
        <v>255</v>
      </c>
    </row>
    <row r="11" spans="1:9" ht="40.5" customHeight="1" x14ac:dyDescent="0.2">
      <c r="A11" s="53" t="s">
        <v>232</v>
      </c>
      <c r="B11" s="45" t="s">
        <v>279</v>
      </c>
      <c r="C11" s="46" t="s">
        <v>183</v>
      </c>
      <c r="D11" s="45">
        <v>0.193</v>
      </c>
      <c r="E11" s="40" t="s">
        <v>179</v>
      </c>
    </row>
    <row r="12" spans="1:9" ht="40.5" customHeight="1" x14ac:dyDescent="0.2">
      <c r="A12" s="53" t="s">
        <v>233</v>
      </c>
      <c r="B12" s="45" t="s">
        <v>280</v>
      </c>
      <c r="C12" s="46" t="s">
        <v>183</v>
      </c>
      <c r="D12" s="45">
        <v>1.1000000000000001</v>
      </c>
      <c r="E12" s="40" t="s">
        <v>179</v>
      </c>
    </row>
    <row r="13" spans="1:9" ht="40.5" customHeight="1" x14ac:dyDescent="0.2">
      <c r="A13" s="53" t="s">
        <v>238</v>
      </c>
      <c r="B13" s="45" t="s">
        <v>281</v>
      </c>
      <c r="C13" s="46" t="s">
        <v>183</v>
      </c>
      <c r="D13" s="45">
        <v>6.7000000000000002E-3</v>
      </c>
      <c r="E13" s="40" t="s">
        <v>179</v>
      </c>
    </row>
    <row r="14" spans="1:9" ht="41.25" customHeight="1" x14ac:dyDescent="0.2">
      <c r="A14" s="53" t="s">
        <v>235</v>
      </c>
      <c r="B14" s="45" t="s">
        <v>282</v>
      </c>
      <c r="C14" s="46" t="s">
        <v>184</v>
      </c>
      <c r="D14" s="45">
        <v>0.33600000000000002</v>
      </c>
      <c r="E14" s="40" t="s">
        <v>179</v>
      </c>
    </row>
    <row r="15" spans="1:9" ht="41.25" customHeight="1" x14ac:dyDescent="0.2">
      <c r="A15" s="53" t="s">
        <v>236</v>
      </c>
      <c r="B15" s="45" t="s">
        <v>283</v>
      </c>
      <c r="C15" s="46" t="s">
        <v>184</v>
      </c>
      <c r="D15" s="45">
        <v>1.99</v>
      </c>
      <c r="E15" s="40" t="s">
        <v>179</v>
      </c>
    </row>
    <row r="16" spans="1:9" ht="41.25" customHeight="1" x14ac:dyDescent="0.2">
      <c r="A16" s="45" t="s">
        <v>237</v>
      </c>
      <c r="B16" s="45" t="s">
        <v>284</v>
      </c>
      <c r="C16" s="46" t="s">
        <v>184</v>
      </c>
      <c r="D16" s="45">
        <v>0.51100000000000001</v>
      </c>
      <c r="E16" s="40" t="s">
        <v>179</v>
      </c>
    </row>
    <row r="17" spans="1:9" ht="41.25" customHeight="1" x14ac:dyDescent="0.2">
      <c r="A17" s="45" t="s">
        <v>234</v>
      </c>
      <c r="B17" s="45" t="s">
        <v>285</v>
      </c>
      <c r="C17" s="46" t="s">
        <v>183</v>
      </c>
      <c r="D17" s="45">
        <v>1.99</v>
      </c>
      <c r="E17" s="40" t="s">
        <v>179</v>
      </c>
      <c r="G17" s="17" t="s">
        <v>257</v>
      </c>
      <c r="H17" s="16" t="s">
        <v>256</v>
      </c>
      <c r="I17" s="17">
        <v>2.99</v>
      </c>
    </row>
    <row r="18" spans="1:9" s="9" customFormat="1" ht="38.25" customHeight="1" x14ac:dyDescent="0.2">
      <c r="A18" s="17"/>
      <c r="B18" s="17" t="s">
        <v>286</v>
      </c>
      <c r="C18" s="16" t="s">
        <v>256</v>
      </c>
      <c r="D18" s="17">
        <v>8.9999999999999993E-3</v>
      </c>
      <c r="E18" s="40" t="s">
        <v>179</v>
      </c>
      <c r="G18" s="17" t="s">
        <v>258</v>
      </c>
      <c r="H18" s="16" t="s">
        <v>256</v>
      </c>
      <c r="I18" s="52">
        <v>-0.94</v>
      </c>
    </row>
    <row r="19" spans="1:9" s="9" customFormat="1" ht="38.25" customHeight="1" x14ac:dyDescent="0.2">
      <c r="A19" s="17"/>
      <c r="B19" s="17"/>
      <c r="C19" s="16"/>
      <c r="D19" s="52"/>
      <c r="E19" s="40"/>
    </row>
    <row r="20" spans="1:9" ht="21.75" customHeight="1" x14ac:dyDescent="0.2">
      <c r="C20" s="51"/>
    </row>
    <row r="21" spans="1:9" ht="40.5" customHeight="1" x14ac:dyDescent="0.2">
      <c r="A21" s="50" t="s">
        <v>185</v>
      </c>
      <c r="B21" s="50" t="s">
        <v>24</v>
      </c>
      <c r="C21" s="49" t="s">
        <v>175</v>
      </c>
      <c r="D21" s="48" t="s">
        <v>176</v>
      </c>
    </row>
    <row r="22" spans="1:9" ht="43.5" customHeight="1" x14ac:dyDescent="0.2">
      <c r="A22" s="47" t="s">
        <v>290</v>
      </c>
      <c r="B22" s="310" t="s">
        <v>289</v>
      </c>
      <c r="C22" s="46" t="s">
        <v>186</v>
      </c>
      <c r="D22" s="45">
        <v>0.441</v>
      </c>
      <c r="E22" s="311" t="s">
        <v>294</v>
      </c>
    </row>
    <row r="23" spans="1:9" s="9" customFormat="1" ht="38.25" customHeight="1" x14ac:dyDescent="0.2">
      <c r="A23" s="17"/>
      <c r="B23" s="17" t="s">
        <v>187</v>
      </c>
      <c r="C23" s="16" t="s">
        <v>188</v>
      </c>
      <c r="D23" s="44">
        <f>D32/1000</f>
        <v>38.299999999999997</v>
      </c>
      <c r="E23" s="306">
        <f>ROUND((D23*0.2)*1000/3600*D22,2)</f>
        <v>0.94</v>
      </c>
    </row>
    <row r="24" spans="1:9" s="9" customFormat="1" ht="39" customHeight="1" x14ac:dyDescent="0.2">
      <c r="A24" s="17"/>
      <c r="B24" s="17" t="s">
        <v>189</v>
      </c>
      <c r="C24" s="16" t="s">
        <v>190</v>
      </c>
      <c r="D24" s="17"/>
      <c r="E24" s="308">
        <f>C32</f>
        <v>2.99</v>
      </c>
    </row>
    <row r="26" spans="1:9" s="9" customFormat="1" x14ac:dyDescent="0.2">
      <c r="A26" s="35" t="s">
        <v>24</v>
      </c>
      <c r="B26" s="35" t="s">
        <v>167</v>
      </c>
      <c r="C26" s="35" t="s">
        <v>168</v>
      </c>
      <c r="D26" s="35" t="s">
        <v>169</v>
      </c>
      <c r="E26" s="43"/>
    </row>
    <row r="27" spans="1:9" s="9" customFormat="1" ht="29.25" customHeight="1" x14ac:dyDescent="0.2">
      <c r="A27" s="33" t="s">
        <v>239</v>
      </c>
      <c r="B27" s="30">
        <v>2.02</v>
      </c>
      <c r="C27" s="30">
        <v>3.14</v>
      </c>
      <c r="D27" s="28">
        <v>46000</v>
      </c>
    </row>
    <row r="28" spans="1:9" s="9" customFormat="1" ht="29.25" customHeight="1" x14ac:dyDescent="0.2">
      <c r="A28" s="33" t="s">
        <v>240</v>
      </c>
      <c r="B28" s="30">
        <v>1.96</v>
      </c>
      <c r="C28" s="30">
        <v>3.14</v>
      </c>
      <c r="D28" s="28">
        <v>46000</v>
      </c>
    </row>
    <row r="29" spans="1:9" s="9" customFormat="1" ht="29.25" customHeight="1" x14ac:dyDescent="0.2">
      <c r="A29" s="33" t="s">
        <v>241</v>
      </c>
      <c r="B29" s="30">
        <v>2.0099999999999998</v>
      </c>
      <c r="C29" s="30">
        <v>3.14</v>
      </c>
      <c r="D29" s="28">
        <v>44000</v>
      </c>
    </row>
    <row r="30" spans="1:9" s="9" customFormat="1" ht="29.25" customHeight="1" x14ac:dyDescent="0.2">
      <c r="A30" s="33" t="s">
        <v>242</v>
      </c>
      <c r="B30" s="34">
        <v>3.05</v>
      </c>
      <c r="C30" s="30">
        <v>3.39</v>
      </c>
      <c r="D30" s="28">
        <v>40200</v>
      </c>
    </row>
    <row r="31" spans="1:9" s="9" customFormat="1" ht="29.25" customHeight="1" x14ac:dyDescent="0.2">
      <c r="A31" s="33" t="s">
        <v>243</v>
      </c>
      <c r="B31" s="30">
        <v>3.2</v>
      </c>
      <c r="C31" s="30">
        <v>2.29</v>
      </c>
      <c r="D31" s="28">
        <v>23000</v>
      </c>
    </row>
    <row r="32" spans="1:9" s="9" customFormat="1" ht="27" customHeight="1" x14ac:dyDescent="0.2">
      <c r="A32" s="17" t="s">
        <v>83</v>
      </c>
      <c r="B32" s="307">
        <f>E24-E23</f>
        <v>2.0500000000000003</v>
      </c>
      <c r="C32" s="309">
        <v>2.99</v>
      </c>
      <c r="D32" s="42">
        <v>38300</v>
      </c>
      <c r="E32" s="305"/>
      <c r="F32" s="41"/>
    </row>
    <row r="33" spans="4:4" s="9" customFormat="1" ht="33.75" customHeight="1" x14ac:dyDescent="0.2"/>
    <row r="34" spans="4:4" s="9" customFormat="1" x14ac:dyDescent="0.2">
      <c r="D34" s="311"/>
    </row>
    <row r="35" spans="4:4" s="9" customFormat="1" x14ac:dyDescent="0.2"/>
    <row r="36" spans="4:4" s="9" customFormat="1" x14ac:dyDescent="0.2"/>
    <row r="37" spans="4:4" s="9" customFormat="1" x14ac:dyDescent="0.2"/>
    <row r="38" spans="4:4" s="9" customFormat="1" x14ac:dyDescent="0.2"/>
  </sheetData>
  <phoneticPr fontId="2"/>
  <hyperlinks>
    <hyperlink ref="A22" r:id="rId1" xr:uid="{DC592F85-9C09-4488-8355-6BC0A33614AA}"/>
    <hyperlink ref="E22" r:id="rId2" xr:uid="{EF139DF9-A53C-4471-A2EE-4F25A0D317A3}"/>
  </hyperlinks>
  <pageMargins left="0.7" right="0.7" top="0.75" bottom="0.75" header="0.3" footer="0.3"/>
  <pageSetup paperSize="9" orientation="portrait" horizontalDpi="4294967293" verticalDpi="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zoomScaleNormal="100" zoomScaleSheetLayoutView="100" workbookViewId="0">
      <selection activeCell="D24" sqref="D24:N24"/>
    </sheetView>
  </sheetViews>
  <sheetFormatPr defaultColWidth="9" defaultRowHeight="13.2" x14ac:dyDescent="0.2"/>
  <cols>
    <col min="1" max="1" width="10.33203125" style="57" customWidth="1"/>
    <col min="2" max="3" width="9" style="57"/>
    <col min="4" max="4" width="9.21875" style="57" customWidth="1"/>
    <col min="5" max="6" width="7.6640625" style="57" customWidth="1"/>
    <col min="7" max="8" width="7.77734375" style="57" customWidth="1"/>
    <col min="9" max="14" width="6.88671875" style="57" customWidth="1"/>
    <col min="15" max="16" width="8.109375" style="57" customWidth="1"/>
    <col min="17" max="17" width="14.109375" style="57" customWidth="1"/>
    <col min="18" max="18" width="9" style="57"/>
    <col min="19" max="19" width="10.44140625" style="57" customWidth="1"/>
    <col min="20" max="16384" width="9" style="57"/>
  </cols>
  <sheetData>
    <row r="1" spans="1:17" ht="16.2" x14ac:dyDescent="0.2">
      <c r="A1" s="127" t="s">
        <v>88</v>
      </c>
      <c r="B1" s="106"/>
      <c r="C1" s="106"/>
      <c r="D1" s="106"/>
      <c r="E1" s="106"/>
      <c r="F1" s="106"/>
      <c r="G1" s="106"/>
      <c r="H1" s="106"/>
      <c r="I1" s="106"/>
      <c r="J1" s="106"/>
      <c r="K1" s="106"/>
      <c r="L1" s="106"/>
      <c r="M1" s="106"/>
      <c r="N1" s="106"/>
      <c r="O1" s="106"/>
      <c r="P1" s="106"/>
      <c r="Q1" s="106"/>
    </row>
    <row r="2" spans="1:17" ht="16.2" x14ac:dyDescent="0.2">
      <c r="A2" s="127" t="s">
        <v>89</v>
      </c>
      <c r="B2" s="106"/>
      <c r="C2" s="106"/>
      <c r="D2" s="106"/>
      <c r="E2" s="106"/>
      <c r="F2" s="106"/>
      <c r="G2" s="106"/>
      <c r="H2" s="106"/>
      <c r="I2" s="106"/>
      <c r="J2" s="106"/>
      <c r="K2" s="106"/>
      <c r="L2" s="106"/>
      <c r="M2" s="106"/>
      <c r="N2" s="106"/>
      <c r="O2" s="106"/>
      <c r="P2" s="106"/>
      <c r="Q2" s="106"/>
    </row>
    <row r="3" spans="1:17" x14ac:dyDescent="0.2">
      <c r="A3" s="106"/>
      <c r="B3" s="106"/>
      <c r="C3" s="106"/>
      <c r="D3" s="106"/>
      <c r="E3" s="106"/>
      <c r="F3" s="106"/>
      <c r="G3" s="106"/>
      <c r="H3" s="106"/>
      <c r="I3" s="106"/>
      <c r="J3" s="106"/>
      <c r="K3" s="106"/>
      <c r="L3" s="106"/>
      <c r="M3" s="106"/>
      <c r="N3" s="106"/>
      <c r="O3" s="106"/>
      <c r="P3" s="106"/>
      <c r="Q3" s="106"/>
    </row>
    <row r="4" spans="1:17" x14ac:dyDescent="0.2">
      <c r="A4" s="106" t="s">
        <v>90</v>
      </c>
      <c r="B4" s="106"/>
      <c r="C4" s="106"/>
      <c r="D4" s="106"/>
      <c r="E4" s="106"/>
      <c r="F4" s="106"/>
      <c r="G4" s="106"/>
      <c r="H4" s="106"/>
      <c r="I4" s="106"/>
      <c r="J4" s="106"/>
      <c r="K4" s="106"/>
      <c r="L4" s="106"/>
      <c r="M4" s="106"/>
      <c r="N4" s="106"/>
      <c r="O4" s="106"/>
      <c r="P4" s="106"/>
      <c r="Q4" s="106"/>
    </row>
    <row r="5" spans="1:17" x14ac:dyDescent="0.2">
      <c r="A5" s="106" t="s">
        <v>91</v>
      </c>
      <c r="B5" s="106"/>
      <c r="C5" s="106"/>
      <c r="D5" s="106"/>
      <c r="E5" s="106"/>
      <c r="F5" s="106"/>
      <c r="G5" s="106"/>
      <c r="H5" s="106"/>
      <c r="I5" s="106"/>
      <c r="J5" s="106"/>
      <c r="K5" s="106"/>
      <c r="L5" s="106"/>
      <c r="M5" s="106"/>
      <c r="N5" s="106"/>
      <c r="O5" s="106"/>
      <c r="P5" s="106"/>
      <c r="Q5" s="106"/>
    </row>
    <row r="6" spans="1:17" x14ac:dyDescent="0.2">
      <c r="A6" s="106" t="s">
        <v>92</v>
      </c>
      <c r="B6" s="106"/>
      <c r="C6" s="106"/>
      <c r="D6" s="106"/>
      <c r="E6" s="106"/>
      <c r="F6" s="106"/>
      <c r="G6" s="106"/>
      <c r="H6" s="106"/>
      <c r="I6" s="106"/>
      <c r="J6" s="106"/>
      <c r="K6" s="106"/>
      <c r="L6" s="106"/>
      <c r="M6" s="106"/>
      <c r="N6" s="106"/>
      <c r="O6" s="106"/>
      <c r="P6" s="106"/>
      <c r="Q6" s="106"/>
    </row>
    <row r="7" spans="1:17" x14ac:dyDescent="0.2">
      <c r="A7" s="106"/>
      <c r="B7" s="106"/>
      <c r="C7" s="106"/>
      <c r="D7" s="106"/>
      <c r="E7" s="106"/>
      <c r="F7" s="106"/>
      <c r="G7" s="106"/>
      <c r="H7" s="106"/>
      <c r="I7" s="106"/>
      <c r="J7" s="106"/>
      <c r="K7" s="106"/>
      <c r="L7" s="106"/>
      <c r="M7" s="106"/>
      <c r="N7" s="106"/>
      <c r="O7" s="106"/>
      <c r="P7" s="106"/>
      <c r="Q7" s="106"/>
    </row>
    <row r="8" spans="1:17" ht="13.5" customHeight="1" x14ac:dyDescent="0.2">
      <c r="A8" s="126"/>
      <c r="B8" s="125"/>
      <c r="C8" s="125"/>
      <c r="D8" s="125"/>
      <c r="E8" s="125"/>
      <c r="F8" s="125"/>
      <c r="G8" s="125"/>
      <c r="H8" s="125"/>
      <c r="I8" s="124"/>
      <c r="J8" s="124"/>
      <c r="K8" s="124"/>
      <c r="L8" s="124"/>
      <c r="M8" s="124"/>
      <c r="N8" s="124"/>
      <c r="O8" s="124"/>
      <c r="P8" s="124"/>
      <c r="Q8" s="123"/>
    </row>
    <row r="9" spans="1:17" ht="14.4" x14ac:dyDescent="0.2">
      <c r="A9" s="122" t="s">
        <v>93</v>
      </c>
      <c r="B9" s="60"/>
      <c r="C9" s="60"/>
      <c r="D9" s="60"/>
      <c r="E9" s="60"/>
      <c r="F9" s="60"/>
      <c r="G9" s="60"/>
      <c r="H9" s="60"/>
      <c r="I9" s="106"/>
      <c r="J9" s="106"/>
      <c r="K9" s="106"/>
      <c r="L9" s="106"/>
      <c r="M9" s="106"/>
      <c r="N9" s="106"/>
      <c r="O9" s="106"/>
      <c r="P9" s="106"/>
      <c r="Q9" s="121"/>
    </row>
    <row r="10" spans="1:17" ht="14.25" customHeight="1" x14ac:dyDescent="0.2">
      <c r="A10" s="505" t="s">
        <v>94</v>
      </c>
      <c r="B10" s="506"/>
      <c r="C10" s="506"/>
      <c r="D10" s="506"/>
      <c r="E10" s="506"/>
      <c r="F10" s="506"/>
      <c r="G10" s="506"/>
      <c r="H10" s="506"/>
      <c r="I10" s="506"/>
      <c r="J10" s="506"/>
      <c r="K10" s="506"/>
      <c r="L10" s="506"/>
      <c r="M10" s="506"/>
      <c r="N10" s="506"/>
      <c r="O10" s="506"/>
      <c r="P10" s="506"/>
      <c r="Q10" s="507"/>
    </row>
    <row r="11" spans="1:17" ht="13.5" customHeight="1" x14ac:dyDescent="0.2">
      <c r="A11" s="547" t="s">
        <v>95</v>
      </c>
      <c r="B11" s="548"/>
      <c r="C11" s="548"/>
      <c r="D11" s="548"/>
      <c r="E11" s="548"/>
      <c r="F11" s="548"/>
      <c r="G11" s="548"/>
      <c r="H11" s="548"/>
      <c r="I11" s="548"/>
      <c r="J11" s="548"/>
      <c r="K11" s="548"/>
      <c r="L11" s="548"/>
      <c r="M11" s="548"/>
      <c r="N11" s="548"/>
      <c r="O11" s="548"/>
      <c r="P11" s="548"/>
      <c r="Q11" s="549"/>
    </row>
    <row r="12" spans="1:17" x14ac:dyDescent="0.2">
      <c r="A12" s="120"/>
      <c r="B12" s="119"/>
      <c r="C12" s="119"/>
      <c r="D12" s="119"/>
      <c r="E12" s="119"/>
      <c r="F12" s="119"/>
      <c r="G12" s="119"/>
      <c r="H12" s="119"/>
      <c r="I12" s="118"/>
      <c r="J12" s="118"/>
      <c r="K12" s="118"/>
      <c r="L12" s="118"/>
      <c r="M12" s="118"/>
      <c r="N12" s="118"/>
      <c r="O12" s="118"/>
      <c r="P12" s="118"/>
      <c r="Q12" s="117"/>
    </row>
    <row r="13" spans="1:17" x14ac:dyDescent="0.2">
      <c r="A13" s="60"/>
      <c r="B13" s="60"/>
      <c r="C13" s="60"/>
      <c r="D13" s="60"/>
      <c r="E13" s="60"/>
      <c r="F13" s="60"/>
      <c r="G13" s="60"/>
      <c r="H13" s="60"/>
      <c r="I13" s="106"/>
      <c r="J13" s="106"/>
      <c r="K13" s="106"/>
      <c r="L13" s="106"/>
      <c r="M13" s="106"/>
      <c r="N13" s="106"/>
      <c r="O13" s="106"/>
      <c r="P13" s="106"/>
      <c r="Q13" s="106"/>
    </row>
    <row r="14" spans="1:17" x14ac:dyDescent="0.2">
      <c r="A14" s="112" t="s">
        <v>96</v>
      </c>
      <c r="B14" s="106"/>
      <c r="C14" s="106"/>
      <c r="D14" s="106"/>
      <c r="E14" s="106"/>
      <c r="F14" s="106"/>
      <c r="G14" s="106"/>
      <c r="H14" s="106"/>
      <c r="I14" s="106"/>
      <c r="J14" s="106"/>
      <c r="K14" s="106"/>
      <c r="L14" s="106"/>
      <c r="M14" s="106"/>
      <c r="N14" s="106"/>
      <c r="O14" s="106"/>
      <c r="P14" s="106"/>
      <c r="Q14" s="106"/>
    </row>
    <row r="15" spans="1:17" x14ac:dyDescent="0.2">
      <c r="A15" s="112" t="s">
        <v>97</v>
      </c>
      <c r="B15" s="106"/>
      <c r="C15" s="106"/>
      <c r="D15" s="106"/>
      <c r="E15" s="106"/>
      <c r="F15" s="106"/>
      <c r="G15" s="106"/>
      <c r="H15" s="106"/>
      <c r="I15" s="106"/>
      <c r="J15" s="106"/>
      <c r="K15" s="106"/>
      <c r="L15" s="106"/>
      <c r="M15" s="106"/>
      <c r="N15" s="106"/>
      <c r="O15" s="106"/>
      <c r="P15" s="106"/>
      <c r="Q15" s="106"/>
    </row>
    <row r="16" spans="1:17" ht="18.75" customHeight="1" x14ac:dyDescent="0.2">
      <c r="A16" s="106"/>
      <c r="B16" s="564" t="s">
        <v>98</v>
      </c>
      <c r="C16" s="565"/>
      <c r="D16" s="565"/>
      <c r="E16" s="565"/>
      <c r="F16" s="565"/>
      <c r="G16" s="565"/>
      <c r="H16" s="565"/>
      <c r="I16" s="565"/>
      <c r="J16" s="565"/>
      <c r="K16" s="565"/>
      <c r="L16" s="565"/>
      <c r="M16" s="565"/>
      <c r="N16" s="566"/>
      <c r="O16" s="106"/>
      <c r="P16" s="106"/>
      <c r="Q16" s="106"/>
    </row>
    <row r="17" spans="1:17" x14ac:dyDescent="0.2">
      <c r="A17" s="116"/>
      <c r="B17" s="116"/>
      <c r="C17" s="116"/>
      <c r="D17" s="116"/>
      <c r="E17" s="116"/>
      <c r="F17" s="116"/>
      <c r="G17" s="116"/>
      <c r="H17" s="116"/>
      <c r="I17" s="116"/>
      <c r="J17" s="116"/>
      <c r="K17" s="116"/>
      <c r="L17" s="116"/>
      <c r="M17" s="106"/>
      <c r="N17" s="106"/>
      <c r="O17" s="106"/>
      <c r="P17" s="106"/>
      <c r="Q17" s="106"/>
    </row>
    <row r="18" spans="1:17" x14ac:dyDescent="0.2">
      <c r="A18" s="112" t="s">
        <v>99</v>
      </c>
      <c r="B18" s="106"/>
      <c r="C18" s="106"/>
      <c r="D18" s="106"/>
      <c r="E18" s="106"/>
      <c r="F18" s="106"/>
      <c r="G18" s="106"/>
      <c r="H18" s="106"/>
      <c r="I18" s="106"/>
      <c r="J18" s="106"/>
      <c r="K18" s="106"/>
      <c r="L18" s="106"/>
      <c r="M18" s="106"/>
      <c r="N18" s="106"/>
      <c r="O18" s="106"/>
      <c r="P18" s="106"/>
      <c r="Q18" s="106"/>
    </row>
    <row r="19" spans="1:17" x14ac:dyDescent="0.2">
      <c r="A19" s="112" t="s">
        <v>100</v>
      </c>
      <c r="B19" s="106"/>
      <c r="C19" s="106"/>
      <c r="D19" s="106"/>
      <c r="E19" s="106"/>
      <c r="F19" s="106"/>
      <c r="G19" s="106"/>
      <c r="H19" s="106"/>
      <c r="I19" s="106"/>
      <c r="J19" s="106"/>
      <c r="K19" s="106"/>
      <c r="L19" s="106"/>
      <c r="M19" s="106"/>
      <c r="N19" s="106"/>
      <c r="O19" s="106"/>
      <c r="P19" s="106"/>
      <c r="Q19" s="106"/>
    </row>
    <row r="20" spans="1:17" x14ac:dyDescent="0.2">
      <c r="A20" s="112" t="s">
        <v>101</v>
      </c>
      <c r="B20" s="106"/>
      <c r="C20" s="106"/>
      <c r="D20" s="106"/>
      <c r="E20" s="106"/>
      <c r="F20" s="106"/>
      <c r="G20" s="106"/>
      <c r="H20" s="106"/>
      <c r="I20" s="106"/>
      <c r="J20" s="106"/>
      <c r="K20" s="106"/>
      <c r="L20" s="106"/>
      <c r="M20" s="106"/>
      <c r="N20" s="106"/>
      <c r="O20" s="106"/>
      <c r="P20" s="106"/>
      <c r="Q20" s="106"/>
    </row>
    <row r="21" spans="1:17" ht="18.75" customHeight="1" x14ac:dyDescent="0.2">
      <c r="A21" s="106"/>
      <c r="B21" s="564" t="s">
        <v>102</v>
      </c>
      <c r="C21" s="565"/>
      <c r="D21" s="565"/>
      <c r="E21" s="565"/>
      <c r="F21" s="565"/>
      <c r="G21" s="565"/>
      <c r="H21" s="565"/>
      <c r="I21" s="565"/>
      <c r="J21" s="565"/>
      <c r="K21" s="565"/>
      <c r="L21" s="565"/>
      <c r="M21" s="565"/>
      <c r="N21" s="566"/>
      <c r="O21" s="106"/>
      <c r="P21" s="106"/>
      <c r="Q21" s="106"/>
    </row>
    <row r="22" spans="1:17" x14ac:dyDescent="0.2">
      <c r="A22" s="106"/>
      <c r="B22" s="106"/>
      <c r="C22" s="106"/>
      <c r="D22" s="106"/>
      <c r="E22" s="106"/>
      <c r="F22" s="106"/>
      <c r="G22" s="106"/>
      <c r="H22" s="106"/>
      <c r="I22" s="106"/>
      <c r="J22" s="106"/>
      <c r="K22" s="106"/>
      <c r="L22" s="106"/>
      <c r="M22" s="106"/>
      <c r="N22" s="106"/>
      <c r="O22" s="106"/>
      <c r="P22" s="106"/>
      <c r="Q22" s="106"/>
    </row>
    <row r="23" spans="1:17" x14ac:dyDescent="0.2">
      <c r="A23" s="112" t="s">
        <v>103</v>
      </c>
      <c r="B23" s="106"/>
      <c r="C23" s="106"/>
      <c r="D23" s="106"/>
      <c r="E23" s="106"/>
      <c r="F23" s="106"/>
      <c r="G23" s="106"/>
      <c r="H23" s="106"/>
      <c r="I23" s="106"/>
      <c r="J23" s="106"/>
      <c r="K23" s="106"/>
      <c r="L23" s="106"/>
      <c r="M23" s="106"/>
      <c r="N23" s="106"/>
      <c r="O23" s="106"/>
      <c r="P23" s="106"/>
      <c r="Q23" s="106"/>
    </row>
    <row r="24" spans="1:17" x14ac:dyDescent="0.2">
      <c r="A24" s="106"/>
      <c r="B24" s="576" t="s">
        <v>104</v>
      </c>
      <c r="C24" s="577"/>
      <c r="D24" s="562" t="s">
        <v>105</v>
      </c>
      <c r="E24" s="562"/>
      <c r="F24" s="562"/>
      <c r="G24" s="562"/>
      <c r="H24" s="562"/>
      <c r="I24" s="562"/>
      <c r="J24" s="562"/>
      <c r="K24" s="562"/>
      <c r="L24" s="562"/>
      <c r="M24" s="562"/>
      <c r="N24" s="563"/>
      <c r="O24" s="106"/>
      <c r="P24" s="106"/>
      <c r="Q24" s="106"/>
    </row>
    <row r="25" spans="1:17" x14ac:dyDescent="0.2">
      <c r="A25" s="106"/>
      <c r="B25" s="574" t="s">
        <v>106</v>
      </c>
      <c r="C25" s="575"/>
      <c r="D25" s="569" t="s">
        <v>107</v>
      </c>
      <c r="E25" s="569"/>
      <c r="F25" s="569"/>
      <c r="G25" s="569"/>
      <c r="H25" s="569"/>
      <c r="I25" s="569"/>
      <c r="J25" s="569"/>
      <c r="K25" s="569"/>
      <c r="L25" s="569"/>
      <c r="M25" s="569"/>
      <c r="N25" s="570"/>
      <c r="O25" s="106"/>
      <c r="P25" s="106"/>
      <c r="Q25" s="106"/>
    </row>
    <row r="26" spans="1:17" x14ac:dyDescent="0.2">
      <c r="A26" s="106"/>
      <c r="B26" s="115"/>
      <c r="C26" s="106"/>
      <c r="D26" s="569" t="s">
        <v>108</v>
      </c>
      <c r="E26" s="569"/>
      <c r="F26" s="569"/>
      <c r="G26" s="569"/>
      <c r="H26" s="569"/>
      <c r="I26" s="569"/>
      <c r="J26" s="569"/>
      <c r="K26" s="569"/>
      <c r="L26" s="569"/>
      <c r="M26" s="569"/>
      <c r="N26" s="570"/>
      <c r="O26" s="106"/>
      <c r="P26" s="106"/>
      <c r="Q26" s="106"/>
    </row>
    <row r="27" spans="1:17" x14ac:dyDescent="0.2">
      <c r="A27" s="106"/>
      <c r="B27" s="115"/>
      <c r="C27" s="106"/>
      <c r="D27" s="569" t="s">
        <v>109</v>
      </c>
      <c r="E27" s="569"/>
      <c r="F27" s="569"/>
      <c r="G27" s="569"/>
      <c r="H27" s="569"/>
      <c r="I27" s="569"/>
      <c r="J27" s="569"/>
      <c r="K27" s="569"/>
      <c r="L27" s="569"/>
      <c r="M27" s="569"/>
      <c r="N27" s="570"/>
      <c r="O27" s="106"/>
      <c r="P27" s="106"/>
      <c r="Q27" s="106"/>
    </row>
    <row r="28" spans="1:17" x14ac:dyDescent="0.2">
      <c r="A28" s="106"/>
      <c r="B28" s="114"/>
      <c r="C28" s="113"/>
      <c r="D28" s="567" t="s">
        <v>110</v>
      </c>
      <c r="E28" s="567"/>
      <c r="F28" s="567"/>
      <c r="G28" s="567"/>
      <c r="H28" s="567"/>
      <c r="I28" s="567"/>
      <c r="J28" s="567"/>
      <c r="K28" s="567"/>
      <c r="L28" s="567"/>
      <c r="M28" s="567"/>
      <c r="N28" s="568"/>
      <c r="O28" s="106"/>
      <c r="P28" s="106"/>
      <c r="Q28" s="106"/>
    </row>
    <row r="29" spans="1:17" x14ac:dyDescent="0.2">
      <c r="A29" s="106"/>
      <c r="B29" s="106"/>
      <c r="C29" s="106"/>
      <c r="D29" s="106"/>
      <c r="E29" s="106"/>
      <c r="F29" s="106"/>
      <c r="G29" s="106"/>
      <c r="H29" s="106"/>
      <c r="I29" s="106"/>
      <c r="J29" s="106"/>
      <c r="K29" s="106"/>
      <c r="L29" s="106"/>
      <c r="M29" s="106"/>
      <c r="N29" s="106"/>
      <c r="O29" s="106"/>
      <c r="P29" s="106"/>
      <c r="Q29" s="106"/>
    </row>
    <row r="30" spans="1:17" x14ac:dyDescent="0.2">
      <c r="A30" s="112" t="s">
        <v>111</v>
      </c>
      <c r="B30" s="106"/>
      <c r="C30" s="106"/>
      <c r="D30" s="106"/>
      <c r="E30" s="106"/>
      <c r="F30" s="106"/>
      <c r="G30" s="106"/>
      <c r="H30" s="106"/>
      <c r="I30" s="106"/>
      <c r="J30" s="106"/>
      <c r="K30" s="106"/>
      <c r="L30" s="106"/>
      <c r="M30" s="106"/>
      <c r="N30" s="106"/>
      <c r="O30" s="106"/>
      <c r="P30" s="106"/>
      <c r="Q30" s="106"/>
    </row>
    <row r="31" spans="1:17" ht="18.75" customHeight="1" x14ac:dyDescent="0.2">
      <c r="A31" s="106"/>
      <c r="B31" s="564" t="s">
        <v>112</v>
      </c>
      <c r="C31" s="565"/>
      <c r="D31" s="565"/>
      <c r="E31" s="565"/>
      <c r="F31" s="565"/>
      <c r="G31" s="565"/>
      <c r="H31" s="565"/>
      <c r="I31" s="565"/>
      <c r="J31" s="565"/>
      <c r="K31" s="565"/>
      <c r="L31" s="565"/>
      <c r="M31" s="565"/>
      <c r="N31" s="566"/>
      <c r="O31" s="106"/>
      <c r="P31" s="106"/>
      <c r="Q31" s="106"/>
    </row>
    <row r="32" spans="1:17" x14ac:dyDescent="0.2">
      <c r="A32" s="106"/>
      <c r="B32" s="106"/>
      <c r="C32" s="106"/>
      <c r="D32" s="106"/>
      <c r="E32" s="106"/>
      <c r="F32" s="106"/>
      <c r="G32" s="106"/>
      <c r="H32" s="106"/>
      <c r="I32" s="106"/>
      <c r="J32" s="106"/>
      <c r="K32" s="106"/>
      <c r="L32" s="106"/>
      <c r="M32" s="106"/>
      <c r="N32" s="106"/>
      <c r="O32" s="106"/>
      <c r="P32" s="106"/>
      <c r="Q32" s="106"/>
    </row>
    <row r="33" spans="1:17" x14ac:dyDescent="0.2">
      <c r="A33" s="106"/>
      <c r="B33" s="106" t="s">
        <v>113</v>
      </c>
      <c r="C33" s="106"/>
      <c r="D33" s="106"/>
      <c r="E33" s="106"/>
      <c r="F33" s="106"/>
      <c r="G33" s="106"/>
      <c r="H33" s="106"/>
      <c r="I33" s="106"/>
      <c r="J33" s="106"/>
      <c r="K33" s="106"/>
      <c r="L33" s="106"/>
      <c r="M33" s="106"/>
      <c r="N33" s="106"/>
      <c r="O33" s="106"/>
      <c r="P33" s="106"/>
      <c r="Q33" s="106"/>
    </row>
    <row r="34" spans="1:17" ht="17.25" customHeight="1" x14ac:dyDescent="0.2">
      <c r="A34" s="106"/>
      <c r="B34" s="106"/>
      <c r="C34" s="106"/>
      <c r="D34" s="578" t="s">
        <v>114</v>
      </c>
      <c r="E34" s="571" t="s">
        <v>115</v>
      </c>
      <c r="F34" s="572"/>
      <c r="G34" s="573"/>
      <c r="H34" s="106"/>
      <c r="I34" s="106"/>
      <c r="J34" s="106"/>
      <c r="K34" s="106"/>
      <c r="L34" s="106"/>
      <c r="M34" s="106"/>
      <c r="N34" s="106"/>
      <c r="O34" s="106"/>
      <c r="P34" s="106"/>
      <c r="Q34" s="106"/>
    </row>
    <row r="35" spans="1:17" ht="17.25" customHeight="1" thickBot="1" x14ac:dyDescent="0.25">
      <c r="A35" s="106"/>
      <c r="B35" s="106"/>
      <c r="C35" s="106"/>
      <c r="D35" s="579"/>
      <c r="E35" s="559" t="s">
        <v>116</v>
      </c>
      <c r="F35" s="560"/>
      <c r="G35" s="561"/>
      <c r="H35" s="106"/>
      <c r="I35" s="106"/>
      <c r="J35" s="106"/>
      <c r="K35" s="106"/>
      <c r="L35" s="106"/>
      <c r="M35" s="106"/>
      <c r="N35" s="106"/>
      <c r="O35" s="106"/>
      <c r="P35" s="106"/>
      <c r="Q35" s="106"/>
    </row>
    <row r="36" spans="1:17" ht="18" customHeight="1" thickTop="1" x14ac:dyDescent="0.2">
      <c r="A36" s="106"/>
      <c r="B36" s="106"/>
      <c r="C36" s="106"/>
      <c r="D36" s="111" t="s">
        <v>117</v>
      </c>
      <c r="E36" s="556">
        <v>22</v>
      </c>
      <c r="F36" s="557"/>
      <c r="G36" s="558"/>
      <c r="H36" s="106"/>
      <c r="I36" s="106"/>
      <c r="J36" s="106"/>
      <c r="K36" s="106"/>
      <c r="L36" s="106"/>
      <c r="M36" s="106"/>
      <c r="N36" s="106"/>
      <c r="O36" s="106"/>
      <c r="P36" s="106"/>
      <c r="Q36" s="106"/>
    </row>
    <row r="37" spans="1:17" ht="18" customHeight="1" x14ac:dyDescent="0.2">
      <c r="A37" s="106"/>
      <c r="B37" s="106"/>
      <c r="C37" s="106"/>
      <c r="D37" s="110" t="s">
        <v>118</v>
      </c>
      <c r="E37" s="553">
        <v>39</v>
      </c>
      <c r="F37" s="554"/>
      <c r="G37" s="555"/>
      <c r="H37" s="106"/>
      <c r="I37" s="106"/>
      <c r="J37" s="106"/>
      <c r="K37" s="106"/>
      <c r="L37" s="106"/>
      <c r="M37" s="106"/>
      <c r="N37" s="106"/>
      <c r="O37" s="106"/>
      <c r="P37" s="106"/>
      <c r="Q37" s="106"/>
    </row>
    <row r="38" spans="1:17" ht="18" customHeight="1" x14ac:dyDescent="0.2">
      <c r="A38" s="106"/>
      <c r="B38" s="106"/>
      <c r="C38" s="106"/>
      <c r="D38" s="110" t="s">
        <v>119</v>
      </c>
      <c r="E38" s="550">
        <v>1490</v>
      </c>
      <c r="F38" s="551"/>
      <c r="G38" s="552"/>
      <c r="H38" s="106"/>
      <c r="I38" s="106"/>
      <c r="J38" s="106"/>
      <c r="K38" s="106"/>
      <c r="L38" s="106"/>
      <c r="M38" s="106"/>
      <c r="N38" s="106"/>
      <c r="O38" s="106"/>
      <c r="P38" s="106"/>
      <c r="Q38" s="106"/>
    </row>
    <row r="39" spans="1:17" ht="15" customHeight="1" x14ac:dyDescent="0.2">
      <c r="A39" s="106"/>
      <c r="B39" s="106"/>
      <c r="C39" s="61" t="s">
        <v>120</v>
      </c>
      <c r="D39" s="525" t="s">
        <v>121</v>
      </c>
      <c r="E39" s="525"/>
      <c r="F39" s="525"/>
      <c r="G39" s="525"/>
      <c r="H39" s="525"/>
      <c r="I39" s="525"/>
      <c r="J39" s="525"/>
      <c r="K39" s="525"/>
      <c r="L39" s="525"/>
      <c r="M39" s="525"/>
      <c r="N39" s="525"/>
      <c r="O39" s="525"/>
      <c r="P39" s="108"/>
      <c r="Q39" s="108"/>
    </row>
    <row r="40" spans="1:17" ht="15" customHeight="1" x14ac:dyDescent="0.2">
      <c r="A40" s="109"/>
      <c r="B40" s="106"/>
      <c r="C40" s="106"/>
      <c r="D40" s="525"/>
      <c r="E40" s="525"/>
      <c r="F40" s="525"/>
      <c r="G40" s="525"/>
      <c r="H40" s="525"/>
      <c r="I40" s="525"/>
      <c r="J40" s="525"/>
      <c r="K40" s="525"/>
      <c r="L40" s="525"/>
      <c r="M40" s="525"/>
      <c r="N40" s="525"/>
      <c r="O40" s="525"/>
      <c r="P40" s="108"/>
      <c r="Q40" s="108"/>
    </row>
    <row r="41" spans="1:17" ht="15" customHeight="1" x14ac:dyDescent="0.2">
      <c r="A41" s="109"/>
      <c r="B41" s="106"/>
      <c r="C41" s="106"/>
      <c r="D41" s="525"/>
      <c r="E41" s="525"/>
      <c r="F41" s="525"/>
      <c r="G41" s="525"/>
      <c r="H41" s="525"/>
      <c r="I41" s="525"/>
      <c r="J41" s="525"/>
      <c r="K41" s="525"/>
      <c r="L41" s="525"/>
      <c r="M41" s="525"/>
      <c r="N41" s="525"/>
      <c r="O41" s="525"/>
      <c r="P41" s="108"/>
      <c r="Q41" s="108"/>
    </row>
    <row r="42" spans="1:17" x14ac:dyDescent="0.2">
      <c r="A42" s="106"/>
      <c r="B42" s="106"/>
      <c r="C42" s="61" t="s">
        <v>122</v>
      </c>
      <c r="D42" s="107" t="s">
        <v>123</v>
      </c>
      <c r="E42" s="106"/>
      <c r="F42" s="106"/>
      <c r="G42" s="106"/>
      <c r="H42" s="106"/>
      <c r="I42" s="106"/>
      <c r="J42" s="106"/>
      <c r="K42" s="106"/>
      <c r="L42" s="106"/>
      <c r="M42" s="106"/>
      <c r="N42" s="106"/>
      <c r="O42" s="106"/>
      <c r="P42" s="106"/>
      <c r="Q42" s="106"/>
    </row>
    <row r="43" spans="1:17" x14ac:dyDescent="0.2">
      <c r="A43" s="106"/>
      <c r="B43" s="106"/>
      <c r="C43" s="106"/>
      <c r="D43" s="106"/>
      <c r="E43" s="106"/>
      <c r="F43" s="106"/>
      <c r="G43" s="106"/>
      <c r="H43" s="106"/>
      <c r="I43" s="106"/>
      <c r="J43" s="106"/>
      <c r="K43" s="106"/>
      <c r="L43" s="106"/>
      <c r="M43" s="106"/>
      <c r="N43" s="106"/>
      <c r="O43" s="106"/>
      <c r="P43" s="106"/>
      <c r="Q43" s="106"/>
    </row>
    <row r="44" spans="1:17" ht="13.8" thickBot="1" x14ac:dyDescent="0.25">
      <c r="A44" s="526" t="s">
        <v>124</v>
      </c>
      <c r="B44" s="526"/>
      <c r="C44" s="526"/>
      <c r="D44" s="526"/>
      <c r="E44" s="526"/>
      <c r="F44" s="526"/>
      <c r="G44" s="526"/>
      <c r="H44" s="526"/>
      <c r="I44" s="526"/>
      <c r="J44" s="526"/>
      <c r="K44" s="526"/>
      <c r="L44" s="526"/>
      <c r="M44" s="526"/>
      <c r="N44" s="526"/>
      <c r="O44" s="526"/>
      <c r="P44" s="526"/>
      <c r="Q44" s="526"/>
    </row>
    <row r="45" spans="1:17" ht="28.5" customHeight="1" x14ac:dyDescent="0.2">
      <c r="A45" s="516" t="s">
        <v>125</v>
      </c>
      <c r="B45" s="516" t="s">
        <v>126</v>
      </c>
      <c r="C45" s="582" t="s">
        <v>127</v>
      </c>
      <c r="D45" s="583"/>
      <c r="E45" s="582" t="s">
        <v>128</v>
      </c>
      <c r="F45" s="584"/>
      <c r="G45" s="582" t="s">
        <v>129</v>
      </c>
      <c r="H45" s="583"/>
      <c r="I45" s="583"/>
      <c r="J45" s="583"/>
      <c r="K45" s="583"/>
      <c r="L45" s="583"/>
      <c r="M45" s="583"/>
      <c r="N45" s="583"/>
      <c r="O45" s="516" t="s">
        <v>130</v>
      </c>
      <c r="P45" s="516" t="s">
        <v>131</v>
      </c>
      <c r="Q45" s="516" t="s">
        <v>132</v>
      </c>
    </row>
    <row r="46" spans="1:17" ht="18.75" customHeight="1" x14ac:dyDescent="0.2">
      <c r="A46" s="517"/>
      <c r="B46" s="517"/>
      <c r="C46" s="580"/>
      <c r="D46" s="581"/>
      <c r="E46" s="580"/>
      <c r="F46" s="585"/>
      <c r="G46" s="580" t="s">
        <v>133</v>
      </c>
      <c r="H46" s="581"/>
      <c r="I46" s="581"/>
      <c r="J46" s="581"/>
      <c r="K46" s="581"/>
      <c r="L46" s="581"/>
      <c r="M46" s="581"/>
      <c r="N46" s="581"/>
      <c r="O46" s="517"/>
      <c r="P46" s="517"/>
      <c r="Q46" s="517"/>
    </row>
    <row r="47" spans="1:17" ht="18.75" customHeight="1" x14ac:dyDescent="0.2">
      <c r="A47" s="517"/>
      <c r="B47" s="517"/>
      <c r="C47" s="511"/>
      <c r="D47" s="520" t="s">
        <v>134</v>
      </c>
      <c r="E47" s="531" t="s">
        <v>135</v>
      </c>
      <c r="F47" s="533" t="s">
        <v>136</v>
      </c>
      <c r="G47" s="543" t="s">
        <v>137</v>
      </c>
      <c r="H47" s="544"/>
      <c r="I47" s="503">
        <v>0.1</v>
      </c>
      <c r="J47" s="527">
        <v>0.2</v>
      </c>
      <c r="K47" s="527">
        <v>0.4</v>
      </c>
      <c r="L47" s="527">
        <v>0.6</v>
      </c>
      <c r="M47" s="527">
        <v>0.8</v>
      </c>
      <c r="N47" s="541">
        <v>1</v>
      </c>
      <c r="O47" s="82" t="s">
        <v>138</v>
      </c>
      <c r="P47" s="82" t="s">
        <v>139</v>
      </c>
      <c r="Q47" s="105" t="s">
        <v>140</v>
      </c>
    </row>
    <row r="48" spans="1:17" ht="18.75" customHeight="1" thickBot="1" x14ac:dyDescent="0.25">
      <c r="A48" s="519"/>
      <c r="B48" s="519"/>
      <c r="C48" s="512"/>
      <c r="D48" s="521"/>
      <c r="E48" s="532"/>
      <c r="F48" s="534"/>
      <c r="G48" s="104" t="s">
        <v>135</v>
      </c>
      <c r="H48" s="103" t="s">
        <v>136</v>
      </c>
      <c r="I48" s="504"/>
      <c r="J48" s="528"/>
      <c r="K48" s="528"/>
      <c r="L48" s="528"/>
      <c r="M48" s="528"/>
      <c r="N48" s="542"/>
      <c r="O48" s="102" t="s">
        <v>141</v>
      </c>
      <c r="P48" s="102" t="s">
        <v>80</v>
      </c>
      <c r="Q48" s="101" t="s">
        <v>142</v>
      </c>
    </row>
    <row r="49" spans="1:23" ht="32.25" customHeight="1" thickTop="1" x14ac:dyDescent="0.2">
      <c r="A49" s="83" t="s">
        <v>143</v>
      </c>
      <c r="B49" s="524" t="s">
        <v>144</v>
      </c>
      <c r="C49" s="100" t="s">
        <v>143</v>
      </c>
      <c r="D49" s="96">
        <v>350</v>
      </c>
      <c r="E49" s="93">
        <v>0.41</v>
      </c>
      <c r="F49" s="92">
        <v>0.1</v>
      </c>
      <c r="G49" s="79">
        <v>0.74099999999999999</v>
      </c>
      <c r="H49" s="95">
        <v>2.74</v>
      </c>
      <c r="I49" s="77">
        <v>2.74</v>
      </c>
      <c r="J49" s="76">
        <v>1.44</v>
      </c>
      <c r="K49" s="76">
        <v>0.75800000000000001</v>
      </c>
      <c r="L49" s="76">
        <v>0.52100000000000002</v>
      </c>
      <c r="M49" s="76">
        <v>0.39900000000000002</v>
      </c>
      <c r="N49" s="74">
        <v>0.32400000000000001</v>
      </c>
      <c r="O49" s="513">
        <v>34.6</v>
      </c>
      <c r="P49" s="513">
        <v>1.83E-2</v>
      </c>
      <c r="Q49" s="522">
        <v>2.3216600000000001</v>
      </c>
    </row>
    <row r="50" spans="1:23" ht="32.25" customHeight="1" x14ac:dyDescent="0.2">
      <c r="A50" s="83" t="s">
        <v>145</v>
      </c>
      <c r="B50" s="517"/>
      <c r="C50" s="99">
        <v>1999</v>
      </c>
      <c r="D50" s="80">
        <v>1000</v>
      </c>
      <c r="E50" s="93">
        <v>0.32</v>
      </c>
      <c r="F50" s="92">
        <v>0.1</v>
      </c>
      <c r="G50" s="79">
        <v>0.47199999999999998</v>
      </c>
      <c r="H50" s="95">
        <v>1.39</v>
      </c>
      <c r="I50" s="77">
        <v>1.39</v>
      </c>
      <c r="J50" s="89">
        <v>0.73</v>
      </c>
      <c r="K50" s="76">
        <v>0.38400000000000001</v>
      </c>
      <c r="L50" s="76">
        <v>0.26400000000000001</v>
      </c>
      <c r="M50" s="76">
        <v>0.20200000000000001</v>
      </c>
      <c r="N50" s="74">
        <v>0.16400000000000001</v>
      </c>
      <c r="O50" s="514"/>
      <c r="P50" s="514"/>
      <c r="Q50" s="509"/>
    </row>
    <row r="51" spans="1:23" ht="32.25" customHeight="1" thickBot="1" x14ac:dyDescent="0.25">
      <c r="A51" s="72" t="s">
        <v>146</v>
      </c>
      <c r="B51" s="518"/>
      <c r="C51" s="98">
        <v>2000</v>
      </c>
      <c r="D51" s="70">
        <v>2000</v>
      </c>
      <c r="E51" s="69">
        <v>0.52</v>
      </c>
      <c r="F51" s="68">
        <v>0.24</v>
      </c>
      <c r="G51" s="67">
        <v>0.192</v>
      </c>
      <c r="H51" s="66">
        <v>0.39400000000000002</v>
      </c>
      <c r="I51" s="65">
        <v>0.88600000000000001</v>
      </c>
      <c r="J51" s="64">
        <v>0.46600000000000003</v>
      </c>
      <c r="K51" s="64">
        <v>0.245</v>
      </c>
      <c r="L51" s="64">
        <v>0.16800000000000001</v>
      </c>
      <c r="M51" s="64">
        <v>0.129</v>
      </c>
      <c r="N51" s="63">
        <v>0.105</v>
      </c>
      <c r="O51" s="515"/>
      <c r="P51" s="515"/>
      <c r="Q51" s="523"/>
      <c r="S51" s="97" t="s">
        <v>58</v>
      </c>
      <c r="T51" s="73" t="s">
        <v>65</v>
      </c>
    </row>
    <row r="52" spans="1:23" ht="32.25" customHeight="1" thickBot="1" x14ac:dyDescent="0.25">
      <c r="A52" s="83" t="s">
        <v>145</v>
      </c>
      <c r="B52" s="516" t="s">
        <v>147</v>
      </c>
      <c r="C52" s="81" t="s">
        <v>148</v>
      </c>
      <c r="D52" s="96">
        <v>500</v>
      </c>
      <c r="E52" s="93">
        <v>0.36</v>
      </c>
      <c r="F52" s="92">
        <v>0.1</v>
      </c>
      <c r="G52" s="79">
        <v>0.59199999999999997</v>
      </c>
      <c r="H52" s="95">
        <v>1.67</v>
      </c>
      <c r="I52" s="77">
        <v>1.67</v>
      </c>
      <c r="J52" s="76">
        <v>0.95399999999999996</v>
      </c>
      <c r="K52" s="76">
        <v>0.54300000000000004</v>
      </c>
      <c r="L52" s="76">
        <v>0.39100000000000001</v>
      </c>
      <c r="M52" s="76">
        <v>0.309</v>
      </c>
      <c r="N52" s="74">
        <v>0.25800000000000001</v>
      </c>
      <c r="O52" s="545">
        <v>37.700000000000003</v>
      </c>
      <c r="P52" s="545">
        <v>1.8700000000000001E-2</v>
      </c>
      <c r="Q52" s="508">
        <v>2.5849633333333299</v>
      </c>
      <c r="S52" s="57" t="s">
        <v>67</v>
      </c>
    </row>
    <row r="53" spans="1:23" ht="32.25" customHeight="1" thickBot="1" x14ac:dyDescent="0.25">
      <c r="A53" s="83" t="s">
        <v>146</v>
      </c>
      <c r="B53" s="517"/>
      <c r="C53" s="81" t="s">
        <v>149</v>
      </c>
      <c r="D53" s="80">
        <v>1500</v>
      </c>
      <c r="E53" s="93">
        <v>0.42</v>
      </c>
      <c r="F53" s="92">
        <v>0.17</v>
      </c>
      <c r="G53" s="79">
        <v>0.255</v>
      </c>
      <c r="H53" s="94">
        <v>0.53</v>
      </c>
      <c r="I53" s="77">
        <v>0.81599999999999995</v>
      </c>
      <c r="J53" s="76">
        <v>0.46500000000000002</v>
      </c>
      <c r="K53" s="76">
        <v>0.26500000000000001</v>
      </c>
      <c r="L53" s="76">
        <v>0.191</v>
      </c>
      <c r="M53" s="76">
        <v>0.151</v>
      </c>
      <c r="N53" s="74">
        <v>0.126</v>
      </c>
      <c r="O53" s="514"/>
      <c r="P53" s="514"/>
      <c r="Q53" s="509"/>
      <c r="T53" s="90">
        <v>6000</v>
      </c>
      <c r="U53" s="57" t="s">
        <v>68</v>
      </c>
    </row>
    <row r="54" spans="1:23" ht="32.25" customHeight="1" thickBot="1" x14ac:dyDescent="0.25">
      <c r="A54" s="83"/>
      <c r="B54" s="517"/>
      <c r="C54" s="81" t="s">
        <v>150</v>
      </c>
      <c r="D54" s="80">
        <v>3000</v>
      </c>
      <c r="E54" s="93">
        <v>0.57999999999999996</v>
      </c>
      <c r="F54" s="92">
        <v>0.39</v>
      </c>
      <c r="G54" s="79">
        <v>0.124</v>
      </c>
      <c r="H54" s="87">
        <v>0.17199999999999999</v>
      </c>
      <c r="I54" s="77">
        <v>0.51900000000000002</v>
      </c>
      <c r="J54" s="76">
        <v>0.29499999999999998</v>
      </c>
      <c r="K54" s="76">
        <v>0.16800000000000001</v>
      </c>
      <c r="L54" s="76">
        <v>0.121</v>
      </c>
      <c r="M54" s="76">
        <v>9.5799999999999996E-2</v>
      </c>
      <c r="N54" s="86">
        <v>0.08</v>
      </c>
      <c r="O54" s="514"/>
      <c r="P54" s="514"/>
      <c r="Q54" s="509"/>
      <c r="S54" s="91" t="s">
        <v>62</v>
      </c>
      <c r="T54" s="59">
        <f>VLOOKUP(T53,T60:U67,2)</f>
        <v>7000</v>
      </c>
      <c r="U54" s="57" t="s">
        <v>68</v>
      </c>
    </row>
    <row r="55" spans="1:23" ht="32.25" customHeight="1" thickBot="1" x14ac:dyDescent="0.25">
      <c r="A55" s="83"/>
      <c r="B55" s="517"/>
      <c r="C55" s="81" t="s">
        <v>151</v>
      </c>
      <c r="D55" s="80">
        <v>5000</v>
      </c>
      <c r="E55" s="535">
        <v>0.62</v>
      </c>
      <c r="F55" s="538">
        <v>0.49</v>
      </c>
      <c r="G55" s="79">
        <v>8.4400000000000003E-2</v>
      </c>
      <c r="H55" s="87">
        <v>0.10199999999999999</v>
      </c>
      <c r="I55" s="77">
        <v>0.371</v>
      </c>
      <c r="J55" s="76">
        <v>0.21199999999999999</v>
      </c>
      <c r="K55" s="89">
        <v>0.12</v>
      </c>
      <c r="L55" s="76">
        <v>8.6699999999999999E-2</v>
      </c>
      <c r="M55" s="76">
        <v>6.8599999999999994E-2</v>
      </c>
      <c r="N55" s="74">
        <v>5.7299999999999997E-2</v>
      </c>
      <c r="O55" s="514"/>
      <c r="P55" s="514"/>
      <c r="Q55" s="509"/>
      <c r="S55" s="91" t="s">
        <v>69</v>
      </c>
      <c r="T55" s="90">
        <v>100</v>
      </c>
      <c r="U55" s="57" t="s">
        <v>70</v>
      </c>
    </row>
    <row r="56" spans="1:23" ht="32.25" customHeight="1" thickBot="1" x14ac:dyDescent="0.25">
      <c r="A56" s="83"/>
      <c r="B56" s="517"/>
      <c r="C56" s="81" t="s">
        <v>152</v>
      </c>
      <c r="D56" s="80">
        <v>7000</v>
      </c>
      <c r="E56" s="536"/>
      <c r="F56" s="539"/>
      <c r="G56" s="79">
        <v>6.7699999999999996E-2</v>
      </c>
      <c r="H56" s="78">
        <v>8.2000000000000003E-2</v>
      </c>
      <c r="I56" s="77">
        <v>0.29799999999999999</v>
      </c>
      <c r="J56" s="89">
        <v>0.17</v>
      </c>
      <c r="K56" s="76">
        <v>9.6699999999999994E-2</v>
      </c>
      <c r="L56" s="76">
        <v>6.9599999999999995E-2</v>
      </c>
      <c r="M56" s="76">
        <v>5.5100000000000003E-2</v>
      </c>
      <c r="N56" s="74">
        <v>4.5900000000000003E-2</v>
      </c>
      <c r="O56" s="514"/>
      <c r="P56" s="514"/>
      <c r="Q56" s="509"/>
      <c r="S56" s="73" t="s">
        <v>63</v>
      </c>
      <c r="T56" s="57" t="s">
        <v>71</v>
      </c>
      <c r="U56" s="57" t="s">
        <v>72</v>
      </c>
      <c r="V56" s="88" t="s">
        <v>73</v>
      </c>
      <c r="W56" s="57" t="s">
        <v>75</v>
      </c>
    </row>
    <row r="57" spans="1:23" ht="32.25" customHeight="1" thickBot="1" x14ac:dyDescent="0.25">
      <c r="A57" s="83"/>
      <c r="B57" s="517"/>
      <c r="C57" s="81" t="s">
        <v>153</v>
      </c>
      <c r="D57" s="80">
        <v>9000</v>
      </c>
      <c r="E57" s="536"/>
      <c r="F57" s="539"/>
      <c r="G57" s="79">
        <v>5.7500000000000002E-2</v>
      </c>
      <c r="H57" s="87">
        <v>6.9599999999999995E-2</v>
      </c>
      <c r="I57" s="77">
        <v>0.253</v>
      </c>
      <c r="J57" s="76">
        <v>0.14399999999999999</v>
      </c>
      <c r="K57" s="75">
        <v>8.2000000000000003E-2</v>
      </c>
      <c r="L57" s="76">
        <v>5.8999999999999997E-2</v>
      </c>
      <c r="M57" s="76">
        <v>4.6699999999999998E-2</v>
      </c>
      <c r="N57" s="86">
        <v>3.9E-2</v>
      </c>
      <c r="O57" s="514"/>
      <c r="P57" s="514"/>
      <c r="Q57" s="509"/>
      <c r="S57" s="85">
        <f>ROUND(EXP(2.71-0.812*LN(T55/100)-0.654*LN(T54)),4)</f>
        <v>4.5900000000000003E-2</v>
      </c>
      <c r="T57" s="57">
        <v>37.700000000000003</v>
      </c>
      <c r="U57" s="57">
        <v>1.8700000000000001E-2</v>
      </c>
      <c r="V57" s="57">
        <f>44/12</f>
        <v>3.6666666666666665</v>
      </c>
      <c r="W57" s="84">
        <f>S57*T57*U57*V57/1000</f>
        <v>1.1864981700000004E-4</v>
      </c>
    </row>
    <row r="58" spans="1:23" ht="32.25" customHeight="1" x14ac:dyDescent="0.2">
      <c r="A58" s="83"/>
      <c r="B58" s="517"/>
      <c r="C58" s="81" t="s">
        <v>154</v>
      </c>
      <c r="D58" s="80">
        <v>11000</v>
      </c>
      <c r="E58" s="536"/>
      <c r="F58" s="539"/>
      <c r="G58" s="79">
        <v>5.04E-2</v>
      </c>
      <c r="H58" s="78">
        <v>6.0999999999999999E-2</v>
      </c>
      <c r="I58" s="77">
        <v>0.222</v>
      </c>
      <c r="J58" s="76">
        <v>0.126</v>
      </c>
      <c r="K58" s="76">
        <v>7.1900000000000006E-2</v>
      </c>
      <c r="L58" s="76">
        <v>5.1799999999999999E-2</v>
      </c>
      <c r="M58" s="75">
        <v>4.1000000000000002E-2</v>
      </c>
      <c r="N58" s="74">
        <v>3.4200000000000001E-2</v>
      </c>
      <c r="O58" s="514"/>
      <c r="P58" s="514"/>
      <c r="Q58" s="509"/>
      <c r="S58" s="73" t="s">
        <v>78</v>
      </c>
      <c r="T58" s="73" t="s">
        <v>79</v>
      </c>
      <c r="U58" s="57" t="s">
        <v>80</v>
      </c>
      <c r="W58" s="57" t="s">
        <v>81</v>
      </c>
    </row>
    <row r="59" spans="1:23" ht="32.25" customHeight="1" thickBot="1" x14ac:dyDescent="0.25">
      <c r="A59" s="72"/>
      <c r="B59" s="518"/>
      <c r="C59" s="71" t="s">
        <v>155</v>
      </c>
      <c r="D59" s="70">
        <v>14500</v>
      </c>
      <c r="E59" s="537"/>
      <c r="F59" s="540"/>
      <c r="G59" s="67">
        <v>4.2099999999999999E-2</v>
      </c>
      <c r="H59" s="66">
        <v>5.0900000000000001E-2</v>
      </c>
      <c r="I59" s="65">
        <v>0.185</v>
      </c>
      <c r="J59" s="64">
        <v>0.105</v>
      </c>
      <c r="K59" s="64">
        <v>6.0100000000000001E-2</v>
      </c>
      <c r="L59" s="64">
        <v>4.3200000000000002E-2</v>
      </c>
      <c r="M59" s="64">
        <v>3.4200000000000001E-2</v>
      </c>
      <c r="N59" s="63">
        <v>2.8500000000000001E-2</v>
      </c>
      <c r="O59" s="546"/>
      <c r="P59" s="546"/>
      <c r="Q59" s="510"/>
    </row>
    <row r="60" spans="1:23" x14ac:dyDescent="0.2">
      <c r="A60" s="61" t="s">
        <v>120</v>
      </c>
      <c r="B60" s="530" t="s">
        <v>156</v>
      </c>
      <c r="C60" s="530"/>
      <c r="D60" s="530"/>
      <c r="E60" s="530"/>
      <c r="F60" s="530"/>
      <c r="G60" s="530"/>
      <c r="H60" s="530"/>
      <c r="I60" s="530"/>
      <c r="J60" s="530"/>
      <c r="K60" s="530"/>
      <c r="L60" s="530"/>
      <c r="M60" s="530"/>
      <c r="N60" s="530"/>
      <c r="O60" s="530"/>
      <c r="P60" s="530"/>
      <c r="Q60" s="530"/>
      <c r="T60" s="59">
        <v>0</v>
      </c>
      <c r="U60" s="59">
        <v>500</v>
      </c>
    </row>
    <row r="61" spans="1:23" x14ac:dyDescent="0.2">
      <c r="A61" s="61" t="s">
        <v>157</v>
      </c>
      <c r="B61" s="529" t="s">
        <v>158</v>
      </c>
      <c r="C61" s="529"/>
      <c r="D61" s="529"/>
      <c r="E61" s="529"/>
      <c r="F61" s="529"/>
      <c r="G61" s="529"/>
      <c r="H61" s="529"/>
      <c r="I61" s="529"/>
      <c r="J61" s="529"/>
      <c r="K61" s="529"/>
      <c r="L61" s="529"/>
      <c r="M61" s="529"/>
      <c r="N61" s="529"/>
      <c r="O61" s="529"/>
      <c r="P61" s="529"/>
      <c r="Q61" s="529"/>
      <c r="T61" s="59">
        <v>1000</v>
      </c>
      <c r="U61" s="59">
        <v>1500</v>
      </c>
    </row>
    <row r="62" spans="1:23" x14ac:dyDescent="0.2">
      <c r="A62" s="62"/>
      <c r="B62" s="529"/>
      <c r="C62" s="529"/>
      <c r="D62" s="529"/>
      <c r="E62" s="529"/>
      <c r="F62" s="529"/>
      <c r="G62" s="529"/>
      <c r="H62" s="529"/>
      <c r="I62" s="529"/>
      <c r="J62" s="529"/>
      <c r="K62" s="529"/>
      <c r="L62" s="529"/>
      <c r="M62" s="529"/>
      <c r="N62" s="529"/>
      <c r="O62" s="529"/>
      <c r="P62" s="529"/>
      <c r="Q62" s="529"/>
      <c r="T62" s="59">
        <v>2000</v>
      </c>
      <c r="U62" s="59">
        <v>3000</v>
      </c>
    </row>
    <row r="63" spans="1:23" x14ac:dyDescent="0.2">
      <c r="A63" s="61" t="s">
        <v>159</v>
      </c>
      <c r="B63" s="529" t="s">
        <v>160</v>
      </c>
      <c r="C63" s="529"/>
      <c r="D63" s="529"/>
      <c r="E63" s="529"/>
      <c r="F63" s="529"/>
      <c r="G63" s="529"/>
      <c r="H63" s="529"/>
      <c r="I63" s="529"/>
      <c r="J63" s="529"/>
      <c r="K63" s="529"/>
      <c r="L63" s="529"/>
      <c r="M63" s="529"/>
      <c r="N63" s="529"/>
      <c r="O63" s="529"/>
      <c r="P63" s="529"/>
      <c r="Q63" s="529"/>
      <c r="T63" s="59">
        <v>4000</v>
      </c>
      <c r="U63" s="59">
        <v>5000</v>
      </c>
    </row>
    <row r="64" spans="1:23" x14ac:dyDescent="0.2">
      <c r="A64" s="62"/>
      <c r="B64" s="529"/>
      <c r="C64" s="529"/>
      <c r="D64" s="529"/>
      <c r="E64" s="529"/>
      <c r="F64" s="529"/>
      <c r="G64" s="529"/>
      <c r="H64" s="529"/>
      <c r="I64" s="529"/>
      <c r="J64" s="529"/>
      <c r="K64" s="529"/>
      <c r="L64" s="529"/>
      <c r="M64" s="529"/>
      <c r="N64" s="529"/>
      <c r="O64" s="529"/>
      <c r="P64" s="529"/>
      <c r="Q64" s="529"/>
      <c r="T64" s="59">
        <v>6000</v>
      </c>
      <c r="U64" s="59">
        <v>7000</v>
      </c>
    </row>
    <row r="65" spans="1:21" x14ac:dyDescent="0.2">
      <c r="A65" s="61" t="s">
        <v>161</v>
      </c>
      <c r="B65" s="529" t="s">
        <v>162</v>
      </c>
      <c r="C65" s="529"/>
      <c r="D65" s="529"/>
      <c r="E65" s="529"/>
      <c r="F65" s="529"/>
      <c r="G65" s="529"/>
      <c r="H65" s="529"/>
      <c r="I65" s="529"/>
      <c r="J65" s="529"/>
      <c r="K65" s="529"/>
      <c r="L65" s="529"/>
      <c r="M65" s="529"/>
      <c r="N65" s="529"/>
      <c r="O65" s="529"/>
      <c r="P65" s="529"/>
      <c r="Q65" s="529"/>
      <c r="T65" s="59">
        <v>8000</v>
      </c>
      <c r="U65" s="59">
        <v>9000</v>
      </c>
    </row>
    <row r="66" spans="1:21" x14ac:dyDescent="0.2">
      <c r="A66" s="62"/>
      <c r="B66" s="529" t="s">
        <v>163</v>
      </c>
      <c r="C66" s="529"/>
      <c r="D66" s="529"/>
      <c r="E66" s="529"/>
      <c r="F66" s="529"/>
      <c r="G66" s="529"/>
      <c r="H66" s="529"/>
      <c r="I66" s="529"/>
      <c r="J66" s="529"/>
      <c r="K66" s="529"/>
      <c r="L66" s="529"/>
      <c r="M66" s="529"/>
      <c r="N66" s="529"/>
      <c r="O66" s="529"/>
      <c r="P66" s="529"/>
      <c r="Q66" s="529"/>
      <c r="T66" s="59">
        <v>10000</v>
      </c>
      <c r="U66" s="59">
        <v>11000</v>
      </c>
    </row>
    <row r="67" spans="1:21" x14ac:dyDescent="0.2">
      <c r="A67" s="61" t="s">
        <v>122</v>
      </c>
      <c r="B67" s="529" t="s">
        <v>164</v>
      </c>
      <c r="C67" s="529"/>
      <c r="D67" s="529"/>
      <c r="E67" s="529"/>
      <c r="F67" s="529"/>
      <c r="G67" s="529"/>
      <c r="H67" s="529"/>
      <c r="I67" s="529"/>
      <c r="J67" s="529"/>
      <c r="K67" s="529"/>
      <c r="L67" s="529"/>
      <c r="M67" s="529"/>
      <c r="N67" s="529"/>
      <c r="O67" s="529"/>
      <c r="P67" s="529"/>
      <c r="Q67" s="529"/>
      <c r="T67" s="59">
        <v>12000</v>
      </c>
      <c r="U67" s="59">
        <v>14500</v>
      </c>
    </row>
    <row r="68" spans="1:21" x14ac:dyDescent="0.2">
      <c r="T68" s="59">
        <v>17000</v>
      </c>
    </row>
    <row r="168" spans="3:3" x14ac:dyDescent="0.2">
      <c r="C168" s="58"/>
    </row>
  </sheetData>
  <mergeCells count="56">
    <mergeCell ref="D34:D35"/>
    <mergeCell ref="B21:N21"/>
    <mergeCell ref="O45:O46"/>
    <mergeCell ref="P45:P46"/>
    <mergeCell ref="G46:N46"/>
    <mergeCell ref="C45:D46"/>
    <mergeCell ref="E45:F46"/>
    <mergeCell ref="G45:N45"/>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s>
  <phoneticPr fontId="2"/>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65" firstPageNumber="4" fitToHeight="0" orientation="portrait" r:id="rId2"/>
  <headerFooter>
    <oddFooter>&amp;C4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5" ma:contentTypeDescription="新しいドキュメントを作成します。" ma:contentTypeScope="" ma:versionID="d322d7324c42fc06cee60745fce850c2">
  <xsd:schema xmlns:xsd="http://www.w3.org/2001/XMLSchema" xmlns:xs="http://www.w3.org/2001/XMLSchema" xmlns:p="http://schemas.microsoft.com/office/2006/metadata/properties" xmlns:ns2="fba91e89-1200-45c5-ab68-79a6f81781dc" targetNamespace="http://schemas.microsoft.com/office/2006/metadata/properties" ma:root="true" ma:fieldsID="20409c9e66320df636a50d118501d27d" ns2:_="">
    <xsd:import namespace="fba91e89-1200-45c5-ab68-79a6f81781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A915FD-AA74-4F7D-8FEF-E407FCB58305}">
  <ds:schemaRefs>
    <ds:schemaRef ds:uri="http://schemas.microsoft.com/office/2006/metadata/properties"/>
    <ds:schemaRef ds:uri="http://purl.org/dc/dcmitype/"/>
    <ds:schemaRef ds:uri="http://purl.org/dc/terms/"/>
    <ds:schemaRef ds:uri="http://purl.org/dc/elements/1.1/"/>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fba91e89-1200-45c5-ab68-79a6f81781dc"/>
  </ds:schemaRefs>
</ds:datastoreItem>
</file>

<file path=customXml/itemProps2.xml><?xml version="1.0" encoding="utf-8"?>
<ds:datastoreItem xmlns:ds="http://schemas.openxmlformats.org/officeDocument/2006/customXml" ds:itemID="{E1224766-077C-4A8C-A346-C39F7B78ECB2}">
  <ds:schemaRefs>
    <ds:schemaRef ds:uri="http://schemas.microsoft.com/sharepoint/v3/contenttype/forms"/>
  </ds:schemaRefs>
</ds:datastoreItem>
</file>

<file path=customXml/itemProps3.xml><?xml version="1.0" encoding="utf-8"?>
<ds:datastoreItem xmlns:ds="http://schemas.openxmlformats.org/officeDocument/2006/customXml" ds:itemID="{8D9864A1-EBFC-4724-814E-BCCB9E0CE7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入力シート</vt:lpstr>
      <vt:lpstr>CO2削減量及び費用対効果</vt:lpstr>
      <vt:lpstr>電力計算部</vt:lpstr>
      <vt:lpstr>設備機器一覧表</vt:lpstr>
      <vt:lpstr>原単位</vt:lpstr>
      <vt:lpstr>入出力データ</vt:lpstr>
      <vt:lpstr>輸送【トンキロ法】参考</vt:lpstr>
      <vt:lpstr>CO2削減量及び費用対効果!Print_Area</vt:lpstr>
      <vt:lpstr>電力計算部!Print_Area</vt:lpstr>
      <vt:lpstr>入力シート!Print_Area</vt:lpstr>
      <vt:lpstr>輸送【トンキロ法】参考!Print_Area</vt:lpstr>
      <vt:lpstr>原単位表</vt:lpstr>
      <vt:lpstr>素材名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fukuda</dc:creator>
  <cp:keywords/>
  <dc:description/>
  <cp:lastModifiedBy>福田 裕</cp:lastModifiedBy>
  <cp:revision/>
  <cp:lastPrinted>2025-03-17T01:26:18Z</cp:lastPrinted>
  <dcterms:created xsi:type="dcterms:W3CDTF">2019-01-24T06:21:46Z</dcterms:created>
  <dcterms:modified xsi:type="dcterms:W3CDTF">2025-03-17T01:26:20Z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