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heckCompatibility="1"/>
  <mc:AlternateContent xmlns:mc="http://schemas.openxmlformats.org/markup-compatibility/2006">
    <mc:Choice Requires="x15">
      <x15ac:absPath xmlns:x15ac="http://schemas.microsoft.com/office/spreadsheetml/2010/11/ac" url="C:\Users\ishikawa\Desktop\"/>
    </mc:Choice>
  </mc:AlternateContent>
  <xr:revisionPtr revIDLastSave="0" documentId="8_{D559E738-E781-49A9-9845-CA893FB48D14}" xr6:coauthVersionLast="47" xr6:coauthVersionMax="47" xr10:uidLastSave="{00000000-0000-0000-0000-000000000000}"/>
  <bookViews>
    <workbookView xWindow="-120" yWindow="-120" windowWidth="29040" windowHeight="157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I36" i="15"/>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<sst xmlns="http://schemas.openxmlformats.org/spreadsheetml/2006/main" count="331" uniqueCount="185">
  <si>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</si>
  <si>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</si>
  <si>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</si>
  <si>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</si>
  <si>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</si>
  <si>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</si>
  <si>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</si>
  <si>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</si>
  <si>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</si>
  <si>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</si>
  <si>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</si>
  <si>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</si>
  <si>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</si>
  <si>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</si>
  <si>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</si>
  <si>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</si>
  <si>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</si>
  <si>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</si>
  <si>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</si>
  <si>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</si>
  <si>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</si>
  <si>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</si>
  <si>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</si>
  <si>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</si>
  <si>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</si>
  <si>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</si>
  <si>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</si>
  <si>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</si>
  <si>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</si>
  <si>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</si>
  <si>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</si>
  <si>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</si>
  <si>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</si>
  <si>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</si>
  <si>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</si>
  <si>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</si>
  <si>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</si>
  <si>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</si>
  <si>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</si>
  <si>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</si>
  <si>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</si>
  <si>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</si>
  <si>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</si>
  <si>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</si>
  <si>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</si>
  <si>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</si>
  <si>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</si>
  <si>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</si>
  <si>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</si>
  <si>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</si>
  <si>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</si>
  <si>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</si>
  <si>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</si>
  <si>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</si>
  <si>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</si>
  <si>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</si>
  <si>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</si>
  <si>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</si>
  <si>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</si>
  <si>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</si>
  <si>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</si>
  <si>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</si>
  <si>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</si>
  <si>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</si>
  <si>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</si>
  <si>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</si>
  <si>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</si>
  <si>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</si>
  <si>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</si>
  <si>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</si>
  <si>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</si>
  <si>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</si>
  <si>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</si>
  <si>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</si>
  <si>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</si>
  <si>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</si>
  <si>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</si>
  <si>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</si>
  <si>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</si>
  <si>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</si>
  <si>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</si>
  <si>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</si>
  <si>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</si>
  <si>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</si>
  <si>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</si>
  <si>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</si>
  <si>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</si>
  <si>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</si>
  <si>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</si>
  <si>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</si>
  <si>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</si>
  <si>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</si>
  <si>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</si>
  <si>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</si>
  <si>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</si>
  <si>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</si>
  <si>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</si>
  <si>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</si>
  <si>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</si>
  <si>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</si>
  <si>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</si>
  <si>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</si>
  <si>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</si>
  <si>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</si>
  <si>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</si>
  <si>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</si>
  <si>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</si>
  <si>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</si>
  <si>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</si>
  <si>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</si>
  <si>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</si>
  <si>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</si>
  <si>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</si>
  <si>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</si>
  <si>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</si>
  <si>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</si>
  <si>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</si>
  <si>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</si>
  <si>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</si>
  <si>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</si>
  <si>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</si>
  <si>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</si>
  <si>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</si>
  <si>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</si>
  <si>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</si>
  <si>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</si>
  <si>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</si>
  <si>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</si>
  <si>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</si>
  <si>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</si>
  <si>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</si>
  <si>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</si>
  <si>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</si>
  <si>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</si>
  <si>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</si>
  <si>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</si>
  <si>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</si>
  <si>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</si>
  <si>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</si>
  <si>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</si>
  <si>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</si>
  <si>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</si>
  <si>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</si>
  <si>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</si>
  <si>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</si>
  <si>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</si>
  <si>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</si>
  <si>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</si>
  <si>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</si>
  <si>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</si>
  <si>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</si>
  <si>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</si>
  <si>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</si>
  <si>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地球温暖化対策事業効果算定ガイドブック　補助事業申請者向けハード対策事業計算ファイル（令和６年度版）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</si>
  <si>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</si>
  <si>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</si>
  <si>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</si>
  <si>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</si>
  <si>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</si>
  <si>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</si>
  <si>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</si>
  <si>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</si>
  <si>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</si>
  <si>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</si>
  <si>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</si>
  <si>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</si>
  <si>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</si>
  <si>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</si>
  <si>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</si>
  <si>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</si>
  <si>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</si>
  <si>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</si>
  <si>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r>
      <t>・本計算ファイルは</t>
    </r>
    <r>
      <rPr>
        <b/>
        <u/>
        <sz val="11"/>
        <color rgb="FFFF0000"/>
        <rFont val="ＭＳ Ｐゴシック"/>
        <family val="3"/>
        <charset val="128"/>
        <scheme val="minor"/>
      </rPr>
      <t>令和6年度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</si>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</sst>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26">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80" zoomScaleNormal="80" zoomScaleSheetLayoutView="80"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0" t="s">
        <v>153</v>
      </c>
      <c r="C2" s="160"/>
      <c r="D2" s="160"/>
      <c r="E2" s="160"/>
      <c r="F2" s="160"/>
      <c r="G2" s="160"/>
      <c r="H2" s="160"/>
      <c r="I2" s="160"/>
      <c r="J2" s="160"/>
      <c r="K2" s="160"/>
      <c r="L2" s="160"/>
      <c r="M2" s="160"/>
    </row>
    <row r="3" spans="2:23" ht="4.3499999999999996" customHeight="1" x14ac:dyDescent="0.15">
      <c r="B3" s="1"/>
      <c r="C3" s="1"/>
      <c r="D3" s="1"/>
      <c r="E3" s="1"/>
      <c r="F3" s="1"/>
      <c r="G3" s="1"/>
      <c r="H3" s="1"/>
      <c r="I3" s="1"/>
      <c r="J3" s="1"/>
      <c r="K3" s="1"/>
      <c r="L3" s="1"/>
      <c r="M3" s="1"/>
    </row>
    <row r="4" spans="2:23" ht="27.6" customHeight="1" x14ac:dyDescent="0.15">
      <c r="B4" s="172" t="s">
        <v>146</v>
      </c>
      <c r="C4" s="172"/>
      <c r="D4" s="172"/>
      <c r="E4" s="172"/>
      <c r="F4" s="172"/>
      <c r="G4" s="172"/>
      <c r="H4" s="172"/>
      <c r="I4" s="172"/>
      <c r="J4" s="172"/>
      <c r="K4" s="172"/>
      <c r="L4" s="172"/>
      <c r="M4" s="172"/>
    </row>
    <row r="5" spans="2:23" ht="4.3499999999999996" customHeight="1" x14ac:dyDescent="0.15">
      <c r="B5" s="1"/>
      <c r="C5" s="1"/>
      <c r="D5" s="1"/>
      <c r="E5" s="1"/>
      <c r="F5" s="1"/>
      <c r="G5" s="1"/>
      <c r="H5" s="1"/>
      <c r="I5" s="1"/>
      <c r="J5" s="1"/>
      <c r="K5" s="1"/>
      <c r="L5" s="1"/>
      <c r="M5" s="1"/>
    </row>
    <row r="6" spans="2:23" ht="20.100000000000001" customHeight="1" x14ac:dyDescent="0.15">
      <c r="B6" s="166" t="s">
        <v>172</v>
      </c>
      <c r="C6" s="167"/>
      <c r="D6" s="167"/>
      <c r="E6" s="167"/>
      <c r="F6" s="167"/>
      <c r="G6" s="167"/>
      <c r="H6" s="167"/>
      <c r="I6" s="167"/>
      <c r="J6" s="167"/>
      <c r="K6" s="167"/>
      <c r="L6" s="167"/>
      <c r="M6" s="168"/>
    </row>
    <row r="7" spans="2:23" ht="27" customHeight="1" x14ac:dyDescent="0.15">
      <c r="B7" s="169"/>
      <c r="C7" s="170"/>
      <c r="D7" s="170"/>
      <c r="E7" s="170"/>
      <c r="F7" s="170"/>
      <c r="G7" s="170"/>
      <c r="H7" s="170"/>
      <c r="I7" s="170"/>
      <c r="J7" s="170"/>
      <c r="K7" s="170"/>
      <c r="L7" s="170"/>
      <c r="M7" s="171"/>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1" t="s">
        <v>7</v>
      </c>
      <c r="C9" s="162"/>
      <c r="D9" s="163" t="s">
        <v>37</v>
      </c>
      <c r="E9" s="164"/>
      <c r="F9" s="164"/>
      <c r="G9" s="164"/>
      <c r="H9" s="164"/>
      <c r="I9" s="164"/>
      <c r="J9" s="164"/>
      <c r="K9" s="164"/>
      <c r="L9" s="164"/>
      <c r="M9" s="165"/>
    </row>
    <row r="10" spans="2:23" ht="10.35" customHeight="1" x14ac:dyDescent="0.15">
      <c r="B10" s="8"/>
      <c r="C10" s="8"/>
      <c r="D10" s="8"/>
      <c r="E10" s="8"/>
      <c r="F10" s="8"/>
      <c r="G10" s="8"/>
      <c r="H10" s="8"/>
      <c r="I10" s="8"/>
      <c r="J10" s="8"/>
      <c r="K10" s="8"/>
      <c r="L10" s="8"/>
      <c r="M10" s="8"/>
      <c r="S10" s="5"/>
      <c r="T10" s="5"/>
      <c r="U10" s="5"/>
      <c r="V10" s="5"/>
      <c r="W10" s="5"/>
    </row>
    <row r="11" spans="2:23" x14ac:dyDescent="0.15">
      <c r="B11" s="77" t="s">
        <v>8</v>
      </c>
      <c r="C11" s="77"/>
      <c r="D11" s="77"/>
      <c r="E11" s="77"/>
      <c r="F11" s="77"/>
      <c r="G11" s="77"/>
      <c r="H11" s="77"/>
      <c r="I11" s="77"/>
      <c r="J11" s="77"/>
      <c r="K11" s="77"/>
      <c r="L11" s="77"/>
      <c r="M11" s="77"/>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2" t="s">
        <v>55</v>
      </c>
      <c r="C13" s="189"/>
      <c r="D13" s="185" t="s">
        <v>39</v>
      </c>
      <c r="E13" s="186"/>
      <c r="F13" s="8"/>
      <c r="G13" s="86" t="s">
        <v>92</v>
      </c>
      <c r="H13" s="87"/>
      <c r="I13" s="87"/>
      <c r="J13" s="87"/>
      <c r="K13" s="87"/>
      <c r="L13" s="87"/>
      <c r="M13" s="88"/>
    </row>
    <row r="14" spans="2:23" ht="20.100000000000001" customHeight="1" thickBot="1" x14ac:dyDescent="0.2">
      <c r="B14" s="190"/>
      <c r="C14" s="191"/>
      <c r="D14" s="187"/>
      <c r="E14" s="188"/>
      <c r="F14" s="8"/>
      <c r="G14" s="89"/>
      <c r="H14" s="90"/>
      <c r="I14" s="90"/>
      <c r="J14" s="90"/>
      <c r="K14" s="90"/>
      <c r="L14" s="90"/>
      <c r="M14" s="91"/>
    </row>
    <row r="15" spans="2:23" ht="7.35" customHeight="1" thickBot="1" x14ac:dyDescent="0.2">
      <c r="B15" s="8"/>
      <c r="C15" s="8"/>
      <c r="D15" s="8"/>
      <c r="E15" s="8"/>
      <c r="F15" s="8"/>
      <c r="G15" s="8"/>
      <c r="H15" s="8"/>
      <c r="I15" s="8"/>
      <c r="J15" s="8"/>
      <c r="K15" s="8"/>
      <c r="L15" s="8"/>
      <c r="M15" s="8"/>
    </row>
    <row r="16" spans="2:23" ht="20.100000000000001" customHeight="1" x14ac:dyDescent="0.15">
      <c r="B16" s="162" t="s">
        <v>35</v>
      </c>
      <c r="C16" s="189"/>
      <c r="D16" s="181" t="s">
        <v>39</v>
      </c>
      <c r="E16" s="182"/>
      <c r="F16" s="162" t="s">
        <v>54</v>
      </c>
      <c r="G16" s="189"/>
      <c r="H16" s="173" t="s">
        <v>109</v>
      </c>
      <c r="I16" s="174"/>
      <c r="J16" s="124" t="s">
        <v>88</v>
      </c>
      <c r="K16" s="189"/>
      <c r="L16" s="194" t="s">
        <v>101</v>
      </c>
      <c r="M16" s="195"/>
      <c r="V16" s="6"/>
    </row>
    <row r="17" spans="2:22" ht="20.100000000000001" customHeight="1" thickBot="1" x14ac:dyDescent="0.2">
      <c r="B17" s="190"/>
      <c r="C17" s="191"/>
      <c r="D17" s="183"/>
      <c r="E17" s="184"/>
      <c r="F17" s="192"/>
      <c r="G17" s="193"/>
      <c r="H17" s="175"/>
      <c r="I17" s="176"/>
      <c r="J17" s="192"/>
      <c r="K17" s="193"/>
      <c r="L17" s="196"/>
      <c r="M17" s="197"/>
      <c r="V17" s="6"/>
    </row>
    <row r="18" spans="2:22" ht="20.100000000000001" customHeight="1" x14ac:dyDescent="0.15">
      <c r="B18" s="17"/>
      <c r="C18" s="17"/>
      <c r="D18" s="17"/>
      <c r="E18" s="17"/>
      <c r="F18" s="177" t="s">
        <v>50</v>
      </c>
      <c r="G18" s="178"/>
      <c r="H18" s="179" t="str">
        <f>IF($D$13="モーダルシフト","kgCO2/トンキロ",IF($D$13="フォークリフト",VLOOKUP($D$16,$AB$58:$AC$71,2,0),IF($D$13="ショベルカー",VLOOKUP($D$16,$AB$58:$AC$71,2,0),IF($D$13="ローダー",VLOOKUP($D$16,$AB$58:$AC$71,2,0),VLOOKUP($D$16,$V$58:$W$74,$T$57,0)))))</f>
        <v>-</v>
      </c>
      <c r="I18" s="180"/>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7" t="s">
        <v>76</v>
      </c>
      <c r="C20" s="157"/>
      <c r="D20" s="157"/>
      <c r="E20" s="157"/>
      <c r="F20" s="157" t="s">
        <v>103</v>
      </c>
      <c r="G20" s="157"/>
      <c r="H20" s="157"/>
      <c r="I20" s="157"/>
      <c r="J20" s="157" t="s">
        <v>89</v>
      </c>
      <c r="K20" s="157"/>
      <c r="L20" s="157"/>
      <c r="M20" s="157"/>
    </row>
    <row r="21" spans="2:22" ht="20.100000000000001" customHeight="1" x14ac:dyDescent="0.15">
      <c r="B21" s="158"/>
      <c r="C21" s="158"/>
      <c r="D21" s="158"/>
      <c r="E21" s="158"/>
      <c r="F21" s="158"/>
      <c r="G21" s="158"/>
      <c r="H21" s="158"/>
      <c r="I21" s="158"/>
      <c r="J21" s="158"/>
      <c r="K21" s="158"/>
      <c r="L21" s="158"/>
      <c r="M21" s="158"/>
    </row>
    <row r="22" spans="2:22" ht="20.100000000000001" customHeight="1" x14ac:dyDescent="0.15">
      <c r="B22" s="159"/>
      <c r="C22" s="159"/>
      <c r="D22" s="159"/>
      <c r="E22" s="159"/>
      <c r="F22" s="159"/>
      <c r="G22" s="159"/>
      <c r="H22" s="159"/>
      <c r="I22" s="159"/>
      <c r="J22" s="159"/>
      <c r="K22" s="159"/>
      <c r="L22" s="159"/>
      <c r="M22" s="159"/>
      <c r="V22" s="6"/>
    </row>
    <row r="23" spans="2:22" ht="20.100000000000001" customHeight="1" x14ac:dyDescent="0.15">
      <c r="B23" s="221" t="s">
        <v>59</v>
      </c>
      <c r="C23" s="212"/>
      <c r="D23" s="212"/>
      <c r="E23" s="213"/>
      <c r="F23" s="212" t="s">
        <v>60</v>
      </c>
      <c r="G23" s="212"/>
      <c r="H23" s="212"/>
      <c r="I23" s="213"/>
      <c r="J23" s="17"/>
      <c r="K23" s="17"/>
      <c r="L23" s="17"/>
      <c r="M23" s="17"/>
      <c r="V23" s="6"/>
    </row>
    <row r="24" spans="2:22" ht="31.35" customHeight="1" x14ac:dyDescent="0.15">
      <c r="B24" s="222" t="str">
        <f>VLOOKUP($D$13,$S$58:$U$73,$T$57,0)</f>
        <v>-</v>
      </c>
      <c r="C24" s="223"/>
      <c r="D24" s="223"/>
      <c r="E24" s="224"/>
      <c r="F24" s="214" t="str">
        <f>VLOOKUP($D$13,$S$58:$U$73,$U$57,0)</f>
        <v>-</v>
      </c>
      <c r="G24" s="215"/>
      <c r="H24" s="215"/>
      <c r="I24" s="216"/>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2" t="s">
        <v>52</v>
      </c>
      <c r="C26" s="189"/>
      <c r="D26" s="217" t="s">
        <v>38</v>
      </c>
      <c r="E26" s="218"/>
      <c r="F26" s="162" t="s">
        <v>36</v>
      </c>
      <c r="G26" s="189"/>
      <c r="H26" s="185" t="s">
        <v>39</v>
      </c>
      <c r="I26" s="186"/>
      <c r="J26" s="162" t="s">
        <v>46</v>
      </c>
      <c r="K26" s="189"/>
      <c r="L26" s="208" t="s">
        <v>109</v>
      </c>
      <c r="M26" s="209"/>
      <c r="O26" s="3"/>
      <c r="V26" s="6"/>
    </row>
    <row r="27" spans="2:22" ht="20.100000000000001" customHeight="1" thickBot="1" x14ac:dyDescent="0.2">
      <c r="B27" s="190"/>
      <c r="C27" s="191"/>
      <c r="D27" s="219"/>
      <c r="E27" s="220"/>
      <c r="F27" s="190"/>
      <c r="G27" s="191"/>
      <c r="H27" s="187"/>
      <c r="I27" s="188"/>
      <c r="J27" s="192"/>
      <c r="K27" s="193"/>
      <c r="L27" s="210"/>
      <c r="M27" s="211"/>
      <c r="O27" s="3"/>
      <c r="V27" s="6"/>
    </row>
    <row r="28" spans="2:22" ht="20.100000000000001" customHeight="1" x14ac:dyDescent="0.15">
      <c r="B28" s="8"/>
      <c r="C28" s="8"/>
      <c r="D28" s="8"/>
      <c r="E28" s="8"/>
      <c r="F28" s="8"/>
      <c r="G28" s="8"/>
      <c r="H28" s="8"/>
      <c r="I28" s="8"/>
      <c r="J28" s="177" t="s">
        <v>50</v>
      </c>
      <c r="K28" s="178"/>
      <c r="L28" s="225" t="str">
        <f>IF($D$13="モーダルシフト","kgCO2/トンキロ",IF($D$13="フォークリフト",VLOOKUP($H$26,$AB$58:$AC$71,2,0),IF($D$13="ショベルカー",VLOOKUP($H$26,$AB$58:$AC$71,2,0),IF($D$13="ローダー",VLOOKUP($H$26,$AB$58:$AC$71,2,0),VLOOKUP($H$26,$V$58:$W$74,$T$57,0)))))</f>
        <v>-</v>
      </c>
      <c r="M28" s="226"/>
      <c r="V28" s="6"/>
    </row>
    <row r="29" spans="2:22" ht="13.35" customHeight="1" x14ac:dyDescent="0.15">
      <c r="B29" s="8"/>
      <c r="C29" s="8"/>
      <c r="D29" s="8"/>
      <c r="E29" s="8"/>
      <c r="F29" s="8"/>
      <c r="G29" s="8"/>
      <c r="H29" s="8"/>
      <c r="I29" s="8"/>
      <c r="J29" s="17"/>
      <c r="K29" s="17"/>
      <c r="L29" s="9"/>
      <c r="M29" s="9"/>
    </row>
    <row r="30" spans="2:22" ht="20.100000000000001" customHeight="1" x14ac:dyDescent="0.15">
      <c r="B30" s="157" t="s">
        <v>102</v>
      </c>
      <c r="C30" s="157"/>
      <c r="D30" s="157"/>
      <c r="E30" s="157"/>
      <c r="F30" s="157" t="s">
        <v>84</v>
      </c>
      <c r="G30" s="157"/>
      <c r="H30" s="157"/>
      <c r="I30" s="157"/>
      <c r="J30" s="157" t="s">
        <v>104</v>
      </c>
      <c r="K30" s="157"/>
      <c r="L30" s="157"/>
      <c r="M30" s="157"/>
    </row>
    <row r="31" spans="2:22" ht="20.100000000000001" customHeight="1" x14ac:dyDescent="0.15">
      <c r="B31" s="158"/>
      <c r="C31" s="158"/>
      <c r="D31" s="158"/>
      <c r="E31" s="158"/>
      <c r="F31" s="158"/>
      <c r="G31" s="158"/>
      <c r="H31" s="158"/>
      <c r="I31" s="158"/>
      <c r="J31" s="158"/>
      <c r="K31" s="158"/>
      <c r="L31" s="158"/>
      <c r="M31" s="158"/>
    </row>
    <row r="32" spans="2:22" ht="20.100000000000001" customHeight="1" x14ac:dyDescent="0.15">
      <c r="B32" s="159"/>
      <c r="C32" s="159"/>
      <c r="D32" s="159"/>
      <c r="E32" s="159"/>
      <c r="F32" s="159"/>
      <c r="G32" s="159"/>
      <c r="H32" s="159"/>
      <c r="I32" s="159"/>
      <c r="J32" s="159"/>
      <c r="K32" s="159"/>
      <c r="L32" s="159"/>
      <c r="M32" s="159"/>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2" t="str">
        <f>IF(D13="モーダルシフト","トンキロ数","導入機器数")</f>
        <v>導入機器数</v>
      </c>
      <c r="C34" s="189"/>
      <c r="D34" s="198" t="s">
        <v>109</v>
      </c>
      <c r="E34" s="199"/>
      <c r="F34" s="7" t="s">
        <v>9</v>
      </c>
      <c r="G34" s="227" t="s">
        <v>109</v>
      </c>
      <c r="H34" s="228"/>
      <c r="I34" s="8"/>
      <c r="J34" s="205" t="s">
        <v>77</v>
      </c>
      <c r="K34" s="206"/>
      <c r="L34" s="206"/>
      <c r="M34" s="207"/>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6" t="str">
        <f>IF($G$34="記入してください","1台あたりの年間走行距離または使用時間","1"&amp;$G$34&amp;"あたりの年間走行距離または使用時間")</f>
        <v>1台あたりの年間走行距離または使用時間</v>
      </c>
      <c r="C36" s="96"/>
      <c r="D36" s="96"/>
      <c r="E36" s="96"/>
      <c r="F36" s="96"/>
      <c r="G36" s="198" t="str">
        <f>IF($D$13="モーダルシフト",1,"記入してください")</f>
        <v>記入してください</v>
      </c>
      <c r="H36" s="199"/>
      <c r="I36" s="203" t="str">
        <f>VLOOKUP($D$13,$S$58:$X$73,6,0)</f>
        <v>-</v>
      </c>
      <c r="J36" s="204"/>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0" t="s">
        <v>83</v>
      </c>
      <c r="C38" s="201"/>
      <c r="D38" s="201"/>
      <c r="E38" s="201"/>
      <c r="F38" s="201"/>
      <c r="G38" s="201"/>
      <c r="H38" s="201"/>
      <c r="I38" s="201"/>
      <c r="J38" s="201"/>
      <c r="K38" s="201"/>
      <c r="L38" s="201"/>
      <c r="M38" s="202"/>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0" t="s">
        <v>11</v>
      </c>
      <c r="C40" s="121"/>
      <c r="D40" s="136" t="s">
        <v>133</v>
      </c>
      <c r="E40" s="137"/>
      <c r="F40" s="138"/>
      <c r="G40" s="12" t="s">
        <v>14</v>
      </c>
      <c r="H40" s="139" t="s">
        <v>101</v>
      </c>
      <c r="I40" s="140"/>
      <c r="J40" s="141"/>
      <c r="K40" s="8"/>
      <c r="L40" s="8"/>
      <c r="M40" s="8"/>
      <c r="S40" t="s">
        <v>137</v>
      </c>
      <c r="T40" t="s">
        <v>145</v>
      </c>
      <c r="U40" t="s">
        <v>144</v>
      </c>
      <c r="V40" t="s">
        <v>143</v>
      </c>
    </row>
    <row r="41" spans="2:22" ht="13.35" customHeight="1" x14ac:dyDescent="0.15">
      <c r="B41" s="8"/>
      <c r="C41" s="8"/>
      <c r="D41" s="8"/>
      <c r="E41" s="8"/>
      <c r="F41" s="8"/>
      <c r="G41" s="8"/>
      <c r="H41" s="8"/>
      <c r="I41" s="8"/>
      <c r="J41" s="8"/>
      <c r="K41" s="8"/>
      <c r="L41" s="8"/>
      <c r="M41" s="8"/>
      <c r="S41" t="s">
        <v>138</v>
      </c>
      <c r="T41">
        <v>10924822</v>
      </c>
      <c r="U41">
        <v>165242542</v>
      </c>
      <c r="V41" s="42">
        <f>U41/T41</f>
        <v>15.125421906187579</v>
      </c>
    </row>
    <row r="42" spans="2:22" ht="28.35" customHeight="1" x14ac:dyDescent="0.15">
      <c r="B42" s="142" t="s">
        <v>105</v>
      </c>
      <c r="C42" s="143"/>
      <c r="D42" s="143"/>
      <c r="E42" s="143"/>
      <c r="F42" s="143"/>
      <c r="G42" s="143"/>
      <c r="H42" s="143"/>
      <c r="I42" s="143"/>
      <c r="J42" s="143"/>
      <c r="K42" s="143"/>
      <c r="L42" s="143"/>
      <c r="M42" s="144"/>
      <c r="S42" t="s">
        <v>134</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139</v>
      </c>
      <c r="T43">
        <v>8261081</v>
      </c>
      <c r="U43">
        <v>101620807</v>
      </c>
      <c r="V43" s="42">
        <f t="shared" si="0"/>
        <v>12.301151265796813</v>
      </c>
    </row>
    <row r="44" spans="2:22" ht="20.100000000000001" customHeight="1" thickBot="1" x14ac:dyDescent="0.2">
      <c r="B44" s="15" t="s">
        <v>85</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2" t="s">
        <v>46</v>
      </c>
      <c r="C45" s="123"/>
      <c r="D45" s="126" t="s">
        <v>34</v>
      </c>
      <c r="E45" s="127"/>
      <c r="F45" s="127"/>
      <c r="G45" s="127"/>
      <c r="H45" s="127"/>
      <c r="I45" s="127"/>
      <c r="J45" s="127"/>
      <c r="K45" s="127"/>
      <c r="L45" s="127"/>
      <c r="M45" s="128"/>
      <c r="S45" t="s">
        <v>140</v>
      </c>
      <c r="T45">
        <v>514952</v>
      </c>
      <c r="U45">
        <v>5944822</v>
      </c>
      <c r="V45" s="42">
        <f t="shared" si="0"/>
        <v>11.54441967406671</v>
      </c>
    </row>
    <row r="46" spans="2:22" ht="20.100000000000001" customHeight="1" thickBot="1" x14ac:dyDescent="0.2">
      <c r="B46" s="124"/>
      <c r="C46" s="125"/>
      <c r="D46" s="129"/>
      <c r="E46" s="130"/>
      <c r="F46" s="130"/>
      <c r="G46" s="130"/>
      <c r="H46" s="130"/>
      <c r="I46" s="130"/>
      <c r="J46" s="130"/>
      <c r="K46" s="130"/>
      <c r="L46" s="130"/>
      <c r="M46" s="131"/>
      <c r="S46" t="s">
        <v>141</v>
      </c>
      <c r="T46">
        <v>136257</v>
      </c>
      <c r="U46">
        <v>1107169</v>
      </c>
      <c r="V46" s="42">
        <f t="shared" si="0"/>
        <v>8.125593547487469</v>
      </c>
    </row>
    <row r="47" spans="2:22" ht="20.100000000000001" customHeight="1" x14ac:dyDescent="0.15">
      <c r="B47" s="132" t="str">
        <f>IF($G$34="記入してください","1台あたりの年間
走行距離または
使用時間","1"&amp;$G$34&amp;"あたりの年間
走行距離または
使用時間")</f>
        <v>1台あたりの年間
走行距離または
使用時間</v>
      </c>
      <c r="C47" s="133"/>
      <c r="D47" s="126" t="s">
        <v>33</v>
      </c>
      <c r="E47" s="127"/>
      <c r="F47" s="127"/>
      <c r="G47" s="127"/>
      <c r="H47" s="127"/>
      <c r="I47" s="127"/>
      <c r="J47" s="127"/>
      <c r="K47" s="127"/>
      <c r="L47" s="127"/>
      <c r="M47" s="128"/>
      <c r="S47" t="s">
        <v>142</v>
      </c>
      <c r="T47">
        <v>11318075</v>
      </c>
      <c r="U47">
        <v>42912202</v>
      </c>
      <c r="V47" s="42">
        <f t="shared" si="0"/>
        <v>3.7914753171365274</v>
      </c>
    </row>
    <row r="48" spans="2:22" ht="20.100000000000001" customHeight="1" thickBot="1" x14ac:dyDescent="0.2">
      <c r="B48" s="134" t="str">
        <f>IF($G$34="記載してください","1台あたりの年間
使用距離／時間","1"&amp;$G$34&amp;"あたりの年間
使用距離／時間")</f>
        <v>1記入してくださいあたりの年間
使用距離／時間</v>
      </c>
      <c r="C48" s="135"/>
      <c r="D48" s="129"/>
      <c r="E48" s="130"/>
      <c r="F48" s="130"/>
      <c r="G48" s="130"/>
      <c r="H48" s="130"/>
      <c r="I48" s="130"/>
      <c r="J48" s="130"/>
      <c r="K48" s="130"/>
      <c r="L48" s="130"/>
      <c r="M48" s="131"/>
    </row>
    <row r="49" spans="2:30" ht="12.6" customHeight="1" x14ac:dyDescent="0.15">
      <c r="B49" s="8"/>
      <c r="C49" s="8"/>
      <c r="D49" s="8"/>
      <c r="E49" s="8"/>
      <c r="F49" s="8"/>
      <c r="G49" s="8"/>
      <c r="H49" s="8"/>
      <c r="I49" s="8"/>
      <c r="J49" s="8"/>
      <c r="K49" s="8"/>
      <c r="L49" s="8"/>
      <c r="M49" s="8"/>
    </row>
    <row r="50" spans="2:30" ht="29.45" customHeight="1" x14ac:dyDescent="0.15">
      <c r="B50" s="142" t="s">
        <v>86</v>
      </c>
      <c r="C50" s="143"/>
      <c r="D50" s="143"/>
      <c r="E50" s="143"/>
      <c r="F50" s="143"/>
      <c r="G50" s="143"/>
      <c r="H50" s="143"/>
      <c r="I50" s="143"/>
      <c r="J50" s="143"/>
      <c r="K50" s="143"/>
      <c r="L50" s="143"/>
      <c r="M50" s="144"/>
    </row>
    <row r="51" spans="2:30" ht="10.35" customHeight="1" x14ac:dyDescent="0.15">
      <c r="B51" s="8"/>
      <c r="C51" s="8"/>
      <c r="D51" s="8"/>
      <c r="E51" s="8"/>
      <c r="F51" s="8"/>
      <c r="G51" s="8"/>
      <c r="H51" s="8"/>
      <c r="I51" s="8"/>
      <c r="J51" s="8"/>
      <c r="K51" s="8"/>
      <c r="L51" s="8"/>
      <c r="M51" s="8"/>
    </row>
    <row r="52" spans="2:30" x14ac:dyDescent="0.15">
      <c r="B52" s="77" t="s">
        <v>87</v>
      </c>
      <c r="C52" s="77"/>
      <c r="D52" s="77"/>
      <c r="E52" s="77"/>
      <c r="F52" s="77"/>
      <c r="G52" s="77"/>
      <c r="H52" s="77"/>
      <c r="I52" s="77"/>
      <c r="J52" s="77"/>
      <c r="K52" s="77"/>
      <c r="L52" s="77"/>
      <c r="M52" s="77"/>
    </row>
    <row r="53" spans="2:30" ht="4.3499999999999996" customHeight="1" x14ac:dyDescent="0.15">
      <c r="B53" s="1"/>
      <c r="C53" s="1"/>
      <c r="D53" s="1"/>
      <c r="E53" s="1"/>
      <c r="F53" s="1"/>
      <c r="G53" s="1"/>
      <c r="H53" s="1"/>
      <c r="I53" s="1"/>
      <c r="J53" s="1"/>
      <c r="K53" s="1"/>
      <c r="L53" s="1"/>
      <c r="M53" s="1"/>
    </row>
    <row r="54" spans="2:30" ht="20.100000000000001" customHeight="1" x14ac:dyDescent="0.15">
      <c r="B54" s="114" t="s">
        <v>78</v>
      </c>
      <c r="C54" s="115"/>
      <c r="D54" s="116"/>
      <c r="E54" s="114" t="s">
        <v>79</v>
      </c>
      <c r="F54" s="115"/>
      <c r="G54" s="116"/>
      <c r="H54" s="8"/>
      <c r="I54" s="8"/>
      <c r="J54" s="8"/>
      <c r="K54" s="8"/>
      <c r="L54" s="8"/>
      <c r="M54" s="8"/>
    </row>
    <row r="55" spans="2:30" ht="22.35" customHeight="1" x14ac:dyDescent="0.15">
      <c r="B55" s="117"/>
      <c r="C55" s="118"/>
      <c r="D55" s="119"/>
      <c r="E55" s="117"/>
      <c r="F55" s="118"/>
      <c r="G55" s="119"/>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6" t="s">
        <v>0</v>
      </c>
      <c r="C57" s="147"/>
      <c r="D57" s="147" t="s">
        <v>6</v>
      </c>
      <c r="E57" s="147"/>
      <c r="F57" s="147"/>
      <c r="G57" s="147"/>
      <c r="H57" s="150" t="s">
        <v>1</v>
      </c>
      <c r="I57" s="150"/>
      <c r="J57" s="150"/>
      <c r="K57" s="145" t="s">
        <v>10</v>
      </c>
      <c r="L57" s="61"/>
      <c r="M57" s="61"/>
      <c r="P57" s="4"/>
      <c r="Q57" s="4"/>
      <c r="R57" s="4"/>
      <c r="T57">
        <v>2</v>
      </c>
      <c r="U57">
        <v>3</v>
      </c>
    </row>
    <row r="58" spans="2:30" ht="20.100000000000001" customHeight="1" x14ac:dyDescent="0.15">
      <c r="B58" s="148"/>
      <c r="C58" s="149"/>
      <c r="D58" s="19" t="s">
        <v>4</v>
      </c>
      <c r="E58" s="19" t="s">
        <v>3</v>
      </c>
      <c r="F58" s="149" t="s">
        <v>5</v>
      </c>
      <c r="G58" s="149"/>
      <c r="H58" s="151"/>
      <c r="I58" s="151"/>
      <c r="J58" s="151"/>
      <c r="K58" s="145"/>
      <c r="L58" s="61"/>
      <c r="M58" s="61"/>
      <c r="P58" s="5"/>
      <c r="Q58" s="4"/>
      <c r="R58" s="4"/>
      <c r="S58" s="4" t="s">
        <v>39</v>
      </c>
      <c r="T58" s="5" t="s">
        <v>40</v>
      </c>
      <c r="U58" s="5" t="s">
        <v>40</v>
      </c>
      <c r="V58" s="4" t="s">
        <v>39</v>
      </c>
      <c r="W58" s="5" t="s">
        <v>64</v>
      </c>
      <c r="X58" s="5" t="s">
        <v>82</v>
      </c>
      <c r="Y58" s="4" t="s">
        <v>39</v>
      </c>
      <c r="Z58" s="5" t="s">
        <v>40</v>
      </c>
      <c r="AA58" s="4" t="s">
        <v>39</v>
      </c>
      <c r="AB58" s="4" t="s">
        <v>39</v>
      </c>
      <c r="AC58" s="57" t="s">
        <v>40</v>
      </c>
      <c r="AD58" s="56" t="s">
        <v>39</v>
      </c>
    </row>
    <row r="59" spans="2:30" ht="20.100000000000001" customHeight="1" x14ac:dyDescent="0.15">
      <c r="B59" s="154" t="s">
        <v>155</v>
      </c>
      <c r="C59" s="154"/>
      <c r="D59" s="28">
        <f>IF(ISERROR(IF($D$13=$B$70,0,IF($D$16=$B$59,$G$36/$H$16,0)))=TRUE,0,IF($D$13=$B$70,0,IF($D$16=$B$59,$G$36/$H$16,0)))</f>
        <v>0</v>
      </c>
      <c r="E59" s="28">
        <f>IF(ISERROR(IF($D$13=$B$70,0,IF($H$26=$B$59,$G$36/$L$26,0)))=TRUE,0,IF($D$13=$B$70,0,IF($H$26=$B$59,$G$36/$L$26,0)))</f>
        <v>0</v>
      </c>
      <c r="F59" s="155" t="s">
        <v>29</v>
      </c>
      <c r="G59" s="155"/>
      <c r="H59" s="44">
        <v>2.29</v>
      </c>
      <c r="I59" s="156" t="s">
        <v>94</v>
      </c>
      <c r="J59" s="156"/>
      <c r="K59" s="28">
        <f>IF(ISERROR(($D$59-$E$59)*$H$59)=TRUE,0,($D$59-$E$59)*$H$59)</f>
        <v>0</v>
      </c>
      <c r="L59" s="152" t="str">
        <f>"kgCO2/年/"&amp;$G$34</f>
        <v>kgCO2/年/記入してください</v>
      </c>
      <c r="M59" s="153"/>
      <c r="P59" s="5"/>
      <c r="Q59" s="4"/>
      <c r="R59" s="4"/>
      <c r="S59" t="s">
        <v>65</v>
      </c>
      <c r="T59" t="s">
        <v>65</v>
      </c>
      <c r="U59" s="5" t="s">
        <v>75</v>
      </c>
      <c r="V59" t="s">
        <v>65</v>
      </c>
      <c r="W59" s="57" t="s">
        <v>40</v>
      </c>
      <c r="X59" t="str">
        <f t="shared" ref="X59:X75" si="1">"[km/年/"&amp;$G$34&amp;"]"</f>
        <v>[km/年/記入してください]</v>
      </c>
      <c r="Y59" s="4" t="s">
        <v>156</v>
      </c>
      <c r="Z59" s="5" t="s">
        <v>80</v>
      </c>
      <c r="AA59" t="s">
        <v>65</v>
      </c>
      <c r="AB59" t="s">
        <v>65</v>
      </c>
      <c r="AC59" s="57" t="s">
        <v>40</v>
      </c>
      <c r="AD59" s="58" t="s">
        <v>65</v>
      </c>
    </row>
    <row r="60" spans="2:30" ht="20.100000000000001" customHeight="1" x14ac:dyDescent="0.15">
      <c r="B60" s="82" t="s">
        <v>17</v>
      </c>
      <c r="C60" s="82"/>
      <c r="D60" s="29">
        <f>IF(ISERROR(IF($D$13=$B$70,0,IF($D$16=$B$60,$G$36/$H$16,0)))=TRUE,0,IF($D$13=$B$70,0,IF($D$16=$B$60,$G$36/$H$16,0)))</f>
        <v>0</v>
      </c>
      <c r="E60" s="29">
        <f>IF(ISERROR(IF($D$13=$B$70,0,IF($H$26=$B$60,$G$36/$L$26,0)))=TRUE,0,IF($D$13=$B$70,0,IF($H$26=$B$60,$G$36/$L$26,0)))</f>
        <v>0</v>
      </c>
      <c r="F60" s="68" t="s">
        <v>29</v>
      </c>
      <c r="G60" s="68"/>
      <c r="H60" s="45">
        <v>2.62</v>
      </c>
      <c r="I60" s="60" t="s">
        <v>94</v>
      </c>
      <c r="J60" s="60"/>
      <c r="K60" s="29">
        <f>IF(ISERROR(($D$60-$E$60)*$H$60)=TRUE,0,($D$60-$E$60)*$H$60)</f>
        <v>0</v>
      </c>
      <c r="L60" s="69" t="str">
        <f t="shared" ref="L60:L69" si="2">"kgCO2/年/"&amp;$G$34</f>
        <v>kgCO2/年/記入してください</v>
      </c>
      <c r="M60" s="70"/>
      <c r="P60" s="5"/>
      <c r="Q60" s="4"/>
      <c r="R60" s="4"/>
      <c r="S60" s="5" t="s">
        <v>15</v>
      </c>
      <c r="T60" s="4" t="s">
        <v>156</v>
      </c>
      <c r="U60" s="43">
        <f>V41</f>
        <v>15.125421906187579</v>
      </c>
      <c r="V60" s="4" t="s">
        <v>156</v>
      </c>
      <c r="W60" s="5" t="s">
        <v>58</v>
      </c>
      <c r="X60" t="str">
        <f t="shared" si="1"/>
        <v>[km/年/記入してください]</v>
      </c>
      <c r="Y60" s="4" t="s">
        <v>17</v>
      </c>
      <c r="Z60" s="5" t="s">
        <v>80</v>
      </c>
      <c r="AA60" s="4" t="s">
        <v>16</v>
      </c>
      <c r="AB60" s="4" t="s">
        <v>156</v>
      </c>
      <c r="AC60" s="57" t="s">
        <v>80</v>
      </c>
      <c r="AD60" s="56" t="s">
        <v>156</v>
      </c>
    </row>
    <row r="61" spans="2:30" ht="20.100000000000001" customHeight="1" x14ac:dyDescent="0.15">
      <c r="B61" s="82" t="s">
        <v>164</v>
      </c>
      <c r="C61" s="82"/>
      <c r="D61" s="29">
        <f>IF(ISERROR(IF($D$13=$B$70,0,IF($D$16=$B$61,$G$36/$H$16,0)))=TRUE,0,IF($D$13=$B$70,0,IF($D$16=$B$61,$G$36/$H$16,0)))</f>
        <v>0</v>
      </c>
      <c r="E61" s="29">
        <f>IF(ISERROR(IF($D$13=$B$70,0,IF($H$26=$B$61,$G$36/$L$26,0)))=TRUE,0,IF($D$13=$B$70,0,IF($H$26=$B$61,$G$36/$L$26,0)))</f>
        <v>0</v>
      </c>
      <c r="F61" s="68" t="s">
        <v>25</v>
      </c>
      <c r="G61" s="68"/>
      <c r="H61" s="46">
        <v>0.434</v>
      </c>
      <c r="I61" s="60" t="s">
        <v>30</v>
      </c>
      <c r="J61" s="60"/>
      <c r="K61" s="36">
        <f>IF(ISERROR(($D$61-$E$61)*$H$61)=TRUE,0,($D$61-$E$61)*$H$61)</f>
        <v>0</v>
      </c>
      <c r="L61" s="69" t="str">
        <f t="shared" si="2"/>
        <v>kgCO2/年/記入してください</v>
      </c>
      <c r="M61" s="70"/>
      <c r="P61" s="5"/>
      <c r="Q61" s="4"/>
      <c r="R61" s="4"/>
      <c r="S61" s="5" t="s">
        <v>135</v>
      </c>
      <c r="T61" s="4" t="s">
        <v>156</v>
      </c>
      <c r="U61" s="43">
        <f t="shared" ref="U61:U66" si="3">V42</f>
        <v>9.6604182910709664</v>
      </c>
      <c r="V61" s="4" t="s">
        <v>17</v>
      </c>
      <c r="W61" s="5" t="s">
        <v>58</v>
      </c>
      <c r="X61" t="str">
        <f t="shared" si="1"/>
        <v>[km/年/記入してください]</v>
      </c>
      <c r="Y61" s="4" t="s">
        <v>169</v>
      </c>
      <c r="Z61" s="5" t="s">
        <v>81</v>
      </c>
      <c r="AA61" s="4" t="s">
        <v>17</v>
      </c>
      <c r="AB61" s="4" t="s">
        <v>17</v>
      </c>
      <c r="AC61" s="57" t="s">
        <v>80</v>
      </c>
      <c r="AD61" s="56" t="s">
        <v>17</v>
      </c>
    </row>
    <row r="62" spans="2:30" ht="20.100000000000001" customHeight="1" x14ac:dyDescent="0.15">
      <c r="B62" s="82" t="s">
        <v>154</v>
      </c>
      <c r="C62" s="82"/>
      <c r="D62" s="29">
        <f>IF(ISERROR(IF($D$13=$B$70,0,IF($D$16=$B$62,$G$36/$H$16,0)))=TRUE,0,IF($D$13=$B$70,0,IF($D$16=$B$62,$G$36/$H$16,0)))</f>
        <v>0</v>
      </c>
      <c r="E62" s="29">
        <f>IF(ISERROR(IF($D$13=$B$70,0,IF($H$26=$B$62,$G$36/$L$26,0)))=TRUE,0,IF($D$13=$B$70,0,IF($H$26=$B$62,$G$36/$L$26,0)))</f>
        <v>0</v>
      </c>
      <c r="F62" s="68" t="s">
        <v>95</v>
      </c>
      <c r="G62" s="68"/>
      <c r="H62" s="45">
        <v>2.99</v>
      </c>
      <c r="I62" s="59" t="s">
        <v>96</v>
      </c>
      <c r="J62" s="60"/>
      <c r="K62" s="29">
        <f>IF(ISERROR(($D$62-$E$62)*$H$62)=TRUE,0,($D$62-$E$62)*$H$62)</f>
        <v>0</v>
      </c>
      <c r="L62" s="69" t="str">
        <f t="shared" si="2"/>
        <v>kgCO2/年/記入してください</v>
      </c>
      <c r="M62" s="70"/>
      <c r="P62" s="5"/>
      <c r="Q62" s="4"/>
      <c r="R62" s="4"/>
      <c r="S62" s="5" t="s">
        <v>136</v>
      </c>
      <c r="T62" s="4" t="s">
        <v>156</v>
      </c>
      <c r="U62" s="43">
        <f t="shared" si="3"/>
        <v>12.301151265796813</v>
      </c>
      <c r="V62" s="4" t="s">
        <v>17</v>
      </c>
      <c r="W62" s="5" t="s">
        <v>58</v>
      </c>
      <c r="X62" t="str">
        <f t="shared" si="1"/>
        <v>[km/年/記入してください]</v>
      </c>
      <c r="Y62" s="4" t="s">
        <v>169</v>
      </c>
      <c r="Z62" s="5" t="s">
        <v>81</v>
      </c>
      <c r="AA62" s="4" t="s">
        <v>169</v>
      </c>
      <c r="AB62" s="4" t="s">
        <v>169</v>
      </c>
      <c r="AC62" s="57" t="s">
        <v>81</v>
      </c>
      <c r="AD62" s="56" t="s">
        <v>169</v>
      </c>
    </row>
    <row r="63" spans="2:30" ht="20.100000000000001" hidden="1" customHeight="1" x14ac:dyDescent="0.15">
      <c r="B63" s="82" t="s">
        <v>97</v>
      </c>
      <c r="C63" s="82"/>
      <c r="D63" s="29">
        <f>IF(ISERROR(IF($D$13=$B$70,0,IF($D$16=$B$63,$G$36/$H$16,0)))=TRUE,0,IF($D$13=$B$70,0,IF($D$16=$B$63,$G$36/$H$16,0)))</f>
        <v>0</v>
      </c>
      <c r="E63" s="29">
        <f>IF(ISERROR(IF($D$13=$B$70,0,IF($H$26=$B$63,$G$36/$L$26,0)))=TRUE,0,IF($D$13=$B$70,0,IF($H$26=$B$63,$G$36/$L$26,0)))</f>
        <v>0</v>
      </c>
      <c r="F63" s="68" t="s">
        <v>42</v>
      </c>
      <c r="G63" s="68"/>
      <c r="H63" s="45">
        <v>1.67</v>
      </c>
      <c r="I63" s="59" t="s">
        <v>93</v>
      </c>
      <c r="J63" s="60"/>
      <c r="K63" s="29">
        <f>IF(ISERROR(($D$63-$E$63)*$H$63)=TRUE,0,($D$63-$E$63)*$H$63)</f>
        <v>0</v>
      </c>
      <c r="L63" s="69" t="str">
        <f t="shared" si="2"/>
        <v>kgCO2/年/記入してください</v>
      </c>
      <c r="M63" s="70"/>
      <c r="P63" s="5"/>
      <c r="Q63" s="4"/>
      <c r="R63" s="4"/>
      <c r="S63" s="5" t="s">
        <v>18</v>
      </c>
      <c r="T63" s="4" t="s">
        <v>17</v>
      </c>
      <c r="U63" s="43">
        <f t="shared" si="3"/>
        <v>3.1155835292762837</v>
      </c>
      <c r="V63" s="4" t="s">
        <v>169</v>
      </c>
      <c r="W63" s="5" t="s">
        <v>61</v>
      </c>
      <c r="X63" t="str">
        <f t="shared" si="1"/>
        <v>[km/年/記入してください]</v>
      </c>
      <c r="Y63" s="4" t="s">
        <v>122</v>
      </c>
      <c r="Z63" s="5" t="s">
        <v>123</v>
      </c>
      <c r="AA63" s="4" t="s">
        <v>98</v>
      </c>
      <c r="AB63" s="4" t="s">
        <v>154</v>
      </c>
      <c r="AC63" s="57" t="s">
        <v>123</v>
      </c>
      <c r="AD63" s="56" t="s">
        <v>154</v>
      </c>
    </row>
    <row r="64" spans="2:30" ht="20.100000000000001" hidden="1" customHeight="1" x14ac:dyDescent="0.15">
      <c r="B64" s="82" t="s">
        <v>20</v>
      </c>
      <c r="C64" s="82"/>
      <c r="D64" s="29">
        <f>IF(ISERROR(IF($D$13=$B$70,0,IF($D$16=$B$64,$G$36/$H$16,0)))=TRUE,0,IF($D$13=$B$70,0,IF($D$16=$B$64,$G$36/$H$16,0)))</f>
        <v>0</v>
      </c>
      <c r="E64" s="29">
        <f>IF(ISERROR(IF($D$13=$B$70,0,IF($H$26=$B$64,$G$36/$L$26,0)))=TRUE,0,IF($D$13=$B$70,0,IF($H$26=$B$64,$G$36/$L$26,0)))</f>
        <v>0</v>
      </c>
      <c r="F64" s="68" t="s">
        <v>27</v>
      </c>
      <c r="G64" s="68"/>
      <c r="H64" s="45">
        <v>2.23</v>
      </c>
      <c r="I64" s="59" t="s">
        <v>32</v>
      </c>
      <c r="J64" s="60"/>
      <c r="K64" s="29">
        <f>IF(ISERROR(($D$64-$E$64)*$H$64)=TRUE,0,($D$64-$E$64)*$H$64)</f>
        <v>0</v>
      </c>
      <c r="L64" s="69" t="str">
        <f t="shared" si="2"/>
        <v>kgCO2/年/記入してください</v>
      </c>
      <c r="M64" s="70"/>
      <c r="P64" s="5"/>
      <c r="Q64" s="4"/>
      <c r="R64" s="4"/>
      <c r="S64" s="5" t="s">
        <v>19</v>
      </c>
      <c r="T64" s="4" t="s">
        <v>53</v>
      </c>
      <c r="U64" s="43">
        <f t="shared" si="3"/>
        <v>11.54441967406671</v>
      </c>
      <c r="V64" s="4" t="s">
        <v>98</v>
      </c>
      <c r="W64" s="5" t="s">
        <v>62</v>
      </c>
      <c r="X64" t="str">
        <f t="shared" si="1"/>
        <v>[km/年/記入してください]</v>
      </c>
      <c r="AA64" s="4" t="s">
        <v>97</v>
      </c>
      <c r="AB64" s="4" t="s">
        <v>22</v>
      </c>
      <c r="AC64" s="57" t="s">
        <v>180</v>
      </c>
      <c r="AD64" s="56" t="s">
        <v>22</v>
      </c>
    </row>
    <row r="65" spans="2:30" ht="20.100000000000001" customHeight="1" thickBot="1" x14ac:dyDescent="0.2">
      <c r="B65" s="82" t="s">
        <v>22</v>
      </c>
      <c r="C65" s="82"/>
      <c r="D65" s="29">
        <f>IF(ISERROR(IF($D$13=$B$70,0,IF($D$16=$B$65,$G$36/$H$16,0)))=TRUE,0,IF($D$13=$B$70,0,IF($D$16=$B$65,$G$36/$H$16,0)))</f>
        <v>0</v>
      </c>
      <c r="E65" s="29">
        <f>IF(ISERROR(IF($D$13=$B$70,0,IF($H$26=$B$65,$G$36/$L$26,0)))=TRUE,0,IF($D$13=$B$70,0,IF($H$26=$B$65,$G$36/$L$26,0)))</f>
        <v>0</v>
      </c>
      <c r="F65" s="68" t="s">
        <v>26</v>
      </c>
      <c r="G65" s="68"/>
      <c r="H65" s="47">
        <v>2.79</v>
      </c>
      <c r="I65" s="59" t="s">
        <v>31</v>
      </c>
      <c r="J65" s="60"/>
      <c r="K65" s="29">
        <f>IF(ISERROR(($D$65-$E$65)*$H$65)=TRUE,0,($D$65-$E$65)*$H$65)</f>
        <v>0</v>
      </c>
      <c r="L65" s="69" t="str">
        <f t="shared" si="2"/>
        <v>kgCO2/年/記入してください</v>
      </c>
      <c r="M65" s="70"/>
      <c r="P65" s="5"/>
      <c r="Q65" s="4"/>
      <c r="R65" s="4"/>
      <c r="S65" s="5" t="s">
        <v>21</v>
      </c>
      <c r="T65" s="4" t="s">
        <v>17</v>
      </c>
      <c r="U65" s="43">
        <f t="shared" si="3"/>
        <v>8.125593547487469</v>
      </c>
      <c r="V65" s="4" t="s">
        <v>154</v>
      </c>
      <c r="W65" s="5" t="s">
        <v>62</v>
      </c>
      <c r="X65" t="str">
        <f t="shared" si="1"/>
        <v>[km/年/記入してください]</v>
      </c>
      <c r="AA65" s="4" t="s">
        <v>20</v>
      </c>
      <c r="AB65" s="4" t="s">
        <v>24</v>
      </c>
      <c r="AC65" s="57" t="s">
        <v>123</v>
      </c>
      <c r="AD65" s="56" t="s">
        <v>24</v>
      </c>
    </row>
    <row r="66" spans="2:30" ht="20.100000000000001" customHeight="1" thickBot="1" x14ac:dyDescent="0.2">
      <c r="B66" s="82" t="s">
        <v>24</v>
      </c>
      <c r="C66" s="82"/>
      <c r="D66" s="30">
        <f>IF(ISERROR(IF($D$13=$B$70,0,IF($D$16=$B$66,$G$36/$H$16,0)))=TRUE,0,IF($D$13=$B$70,0,IF($D$16=$B$66,$G$36/$H$16,0)))</f>
        <v>0</v>
      </c>
      <c r="E66" s="30">
        <f>IF(ISERROR(IF($D$13=$B$70,0,IF($H$26=$B$66,$G$36/$L$26,0)))=TRUE,0,IF($D$13=$B$70,0,IF($H$26=$B$66,$G$36/$L$26,0)))</f>
        <v>0</v>
      </c>
      <c r="F66" s="68" t="s">
        <v>26</v>
      </c>
      <c r="G66" s="85"/>
      <c r="H66" s="39">
        <v>0</v>
      </c>
      <c r="I66" s="59" t="s">
        <v>31</v>
      </c>
      <c r="J66" s="60"/>
      <c r="K66" s="29">
        <f>IF(ISERROR(($D$66-$E$66)*$H$66)=TRUE,0,($D$66-$E$66)*$H$66)</f>
        <v>0</v>
      </c>
      <c r="L66" s="69" t="str">
        <f t="shared" si="2"/>
        <v>kgCO2/年/記入してください</v>
      </c>
      <c r="M66" s="70"/>
      <c r="P66" s="5"/>
      <c r="Q66" s="4"/>
      <c r="R66" s="4"/>
      <c r="S66" s="5" t="s">
        <v>23</v>
      </c>
      <c r="T66" s="4" t="s">
        <v>17</v>
      </c>
      <c r="U66" s="43">
        <f t="shared" si="3"/>
        <v>3.7914753171365274</v>
      </c>
      <c r="V66" s="4" t="s">
        <v>20</v>
      </c>
      <c r="W66" s="5" t="s">
        <v>58</v>
      </c>
      <c r="X66" t="str">
        <f t="shared" si="1"/>
        <v>[km/年/記入してください]</v>
      </c>
      <c r="AA66" s="4" t="s">
        <v>22</v>
      </c>
      <c r="AB66" s="4" t="s">
        <v>45</v>
      </c>
      <c r="AC66" s="57" t="s">
        <v>80</v>
      </c>
      <c r="AD66" s="56" t="s">
        <v>45</v>
      </c>
    </row>
    <row r="67" spans="2:30" ht="20.100000000000001" customHeight="1" x14ac:dyDescent="0.15">
      <c r="B67" s="67" t="s">
        <v>45</v>
      </c>
      <c r="C67" s="67"/>
      <c r="D67" s="30">
        <f>IF(ISERROR(IF($D$13=$B$70,0,IF($D$16=$B$67,$G$36/$H$16,0)))=TRUE,0,IF($D$13=$B$70,0,IF($D$16=$B$67,$G$36/$H$16,0)))</f>
        <v>0</v>
      </c>
      <c r="E67" s="30">
        <f>IF(ISERROR(IF($D$13=$B$70,0,IF($H$26=$B$67,$G$36/$L$26,0)))=TRUE,0,IF($D$13=$B$70,0,IF($H$26=$B$67,$G$36/$L$26,0)))</f>
        <v>0</v>
      </c>
      <c r="F67" s="68" t="s">
        <v>42</v>
      </c>
      <c r="G67" s="68"/>
      <c r="H67" s="48">
        <v>2.48</v>
      </c>
      <c r="I67" s="60" t="s">
        <v>94</v>
      </c>
      <c r="J67" s="60"/>
      <c r="K67" s="29">
        <f>IF(ISERROR(($D$67-$E$67)*$H$67)=TRUE,0,($D$67-$E$67)*$H$67)</f>
        <v>0</v>
      </c>
      <c r="L67" s="69" t="str">
        <f t="shared" si="2"/>
        <v>kgCO2/年/記入してください</v>
      </c>
      <c r="M67" s="70"/>
      <c r="P67" s="5"/>
      <c r="Q67" s="4"/>
      <c r="R67" s="4"/>
      <c r="S67" s="5" t="s">
        <v>70</v>
      </c>
      <c r="T67" s="4" t="s">
        <v>74</v>
      </c>
      <c r="U67" s="5" t="s">
        <v>40</v>
      </c>
      <c r="V67" s="4" t="s">
        <v>22</v>
      </c>
      <c r="W67" s="5" t="s">
        <v>63</v>
      </c>
      <c r="X67" t="str">
        <f t="shared" si="1"/>
        <v>[km/年/記入してください]</v>
      </c>
      <c r="AA67" s="4" t="s">
        <v>24</v>
      </c>
      <c r="AB67" s="4" t="s">
        <v>44</v>
      </c>
      <c r="AC67" s="57" t="s">
        <v>80</v>
      </c>
      <c r="AD67" s="56" t="s">
        <v>44</v>
      </c>
    </row>
    <row r="68" spans="2:30" ht="20.100000000000001" customHeight="1" x14ac:dyDescent="0.15">
      <c r="B68" s="67" t="s">
        <v>44</v>
      </c>
      <c r="C68" s="67"/>
      <c r="D68" s="30">
        <f>IF(ISERROR(IF($D$13=$B$70,0,IF($D$16=$B$68,$G$36/$H$16,0)))=TRUE,0,IF($D$13=$B$70,0,IF($D$16=$B$68,$G$36/$H$16,0)))</f>
        <v>0</v>
      </c>
      <c r="E68" s="30">
        <f>IF(ISERROR(IF($D$13=$B$70,0,IF($H$26=$B$68,$G$36/$L$26,0)))=TRUE,0,IF($D$13=$B$70,0,IF($H$26=$B$68,$G$36/$L$26,0)))</f>
        <v>0</v>
      </c>
      <c r="F68" s="68" t="s">
        <v>42</v>
      </c>
      <c r="G68" s="68"/>
      <c r="H68" s="47">
        <v>2.75</v>
      </c>
      <c r="I68" s="60" t="s">
        <v>94</v>
      </c>
      <c r="J68" s="60"/>
      <c r="K68" s="29">
        <f>IF(ISERROR(($D$68-$E$68)*$H$68)=TRUE,0,($D$68-$E$68)*$H$68)</f>
        <v>0</v>
      </c>
      <c r="L68" s="69" t="str">
        <f t="shared" si="2"/>
        <v>kgCO2/年/記入してください</v>
      </c>
      <c r="M68" s="70"/>
      <c r="P68" s="5"/>
      <c r="Q68" s="4"/>
      <c r="R68" s="4"/>
      <c r="S68" s="5" t="s">
        <v>51</v>
      </c>
      <c r="T68" s="4" t="s">
        <v>17</v>
      </c>
      <c r="U68" s="5" t="s">
        <v>40</v>
      </c>
      <c r="V68" s="4" t="s">
        <v>24</v>
      </c>
      <c r="W68" s="5" t="s">
        <v>62</v>
      </c>
      <c r="X68" t="str">
        <f>"[h/年/"&amp;$G$34&amp;"]"</f>
        <v>[h/年/記入してください]</v>
      </c>
      <c r="AA68" s="4" t="s">
        <v>45</v>
      </c>
      <c r="AB68" s="4" t="s">
        <v>43</v>
      </c>
      <c r="AC68" s="57" t="s">
        <v>80</v>
      </c>
      <c r="AD68" s="56" t="s">
        <v>43</v>
      </c>
    </row>
    <row r="69" spans="2:30" ht="20.100000000000001" customHeight="1" x14ac:dyDescent="0.15">
      <c r="B69" s="67" t="s">
        <v>43</v>
      </c>
      <c r="C69" s="67"/>
      <c r="D69" s="29">
        <f>IF(ISERROR(IF($D$13=$B$70,0,IF($D$16=$B$69,$G$36/$H$16,0)))=TRUE,0,IF($D$13=$B$70,0,IF($D$16=$B$69,$G$36/$H$16,0)))</f>
        <v>0</v>
      </c>
      <c r="E69" s="29">
        <f>IF(ISERROR(IF($D$13=$B$70,0,IF($H$26=$B$69,$G$36/$L$26,0)))=TRUE,0,IF($D$13=$B$70,0,IF($H$26=$B$69,$G$36/$L$26,0)))</f>
        <v>0</v>
      </c>
      <c r="F69" s="68" t="s">
        <v>42</v>
      </c>
      <c r="G69" s="68"/>
      <c r="H69" s="47">
        <v>3.1</v>
      </c>
      <c r="I69" s="60" t="s">
        <v>94</v>
      </c>
      <c r="J69" s="60"/>
      <c r="K69" s="29">
        <f>IF(ISERROR(($D$69-$E$69)*$H$69)=TRUE,0,($D$69-$E$69)*$H$69)</f>
        <v>0</v>
      </c>
      <c r="L69" s="69" t="str">
        <f t="shared" si="2"/>
        <v>kgCO2/年/記入してください</v>
      </c>
      <c r="M69" s="70"/>
      <c r="S69" s="5" t="s">
        <v>68</v>
      </c>
      <c r="T69" s="4" t="s">
        <v>17</v>
      </c>
      <c r="U69" s="5" t="s">
        <v>40</v>
      </c>
      <c r="V69" s="4" t="s">
        <v>45</v>
      </c>
      <c r="W69" s="5" t="s">
        <v>58</v>
      </c>
      <c r="X69" t="str">
        <f>"[h/年/"&amp;$G$34&amp;"]"</f>
        <v>[h/年/記入してください]</v>
      </c>
      <c r="AA69" s="4" t="s">
        <v>44</v>
      </c>
      <c r="AB69" s="56" t="s">
        <v>56</v>
      </c>
      <c r="AC69" s="57" t="s">
        <v>80</v>
      </c>
      <c r="AD69" s="56" t="s">
        <v>66</v>
      </c>
    </row>
    <row r="70" spans="2:30" ht="20.100000000000001" customHeight="1" thickBot="1" x14ac:dyDescent="0.2">
      <c r="B70" s="67" t="s">
        <v>67</v>
      </c>
      <c r="C70" s="67"/>
      <c r="D70" s="31">
        <f>IF(ISERROR(IF($D$13=$B$70,$D$34*$H$16,0))=TRUE,0,IF($D$13=$B$70,$D$34*$H$16,0))</f>
        <v>0</v>
      </c>
      <c r="E70" s="31">
        <f>IF(ISERROR(IF($D$13=$B$70,$D$34*$L$26,0))=TRUE,0,IF($D$13=$B$70,$D$34*$L$26,0))</f>
        <v>0</v>
      </c>
      <c r="F70" s="68" t="s">
        <v>71</v>
      </c>
      <c r="G70" s="68"/>
      <c r="H70" s="35">
        <v>1</v>
      </c>
      <c r="I70" s="67" t="s">
        <v>72</v>
      </c>
      <c r="J70" s="67"/>
      <c r="K70" s="37">
        <f>IF(ISERROR(($D$70-$E$70)*$H$70)=TRUE,0,($D$70-$E$70)*$H$70)</f>
        <v>0</v>
      </c>
      <c r="L70" s="69" t="s">
        <v>71</v>
      </c>
      <c r="M70" s="70"/>
      <c r="S70" s="5" t="s">
        <v>69</v>
      </c>
      <c r="T70" t="s">
        <v>74</v>
      </c>
      <c r="U70" s="5" t="s">
        <v>40</v>
      </c>
      <c r="V70" s="4" t="s">
        <v>44</v>
      </c>
      <c r="W70" s="5" t="s">
        <v>58</v>
      </c>
      <c r="X70" t="str">
        <f>"[h/年/"&amp;$G$34&amp;"]"</f>
        <v>[h/年/記入してください]</v>
      </c>
      <c r="AA70" s="4" t="s">
        <v>43</v>
      </c>
      <c r="AB70" s="56" t="s">
        <v>57</v>
      </c>
      <c r="AC70" s="57" t="s">
        <v>80</v>
      </c>
    </row>
    <row r="71" spans="2:30" ht="20.100000000000001" customHeight="1" x14ac:dyDescent="0.15">
      <c r="B71" s="78" t="s">
        <v>56</v>
      </c>
      <c r="C71" s="79"/>
      <c r="D71" s="32">
        <f>IF(ISERROR(IF($D$13=$B$70,0,IF($D$16=$B$71,$G$36/$H$16,0)))=TRUE,0,IF($D$13=$B$70,0,IF($D$16=$B$71,$G$36/$H$16,0)))</f>
        <v>0</v>
      </c>
      <c r="E71" s="32">
        <f>IF(ISERROR(IF($D$13=$B$70,0,IF($H$26=$B$71,$G$36/$L$26,0)))=TRUE,0,IF($D$13=$B$70,0,IF($H$26=$B$71,$G$36/$L$26,0)))</f>
        <v>0</v>
      </c>
      <c r="F71" s="97" t="s">
        <v>42</v>
      </c>
      <c r="G71" s="97"/>
      <c r="H71" s="49">
        <f>H59*0.982</f>
        <v>2.24878</v>
      </c>
      <c r="I71" s="59" t="s">
        <v>94</v>
      </c>
      <c r="J71" s="60"/>
      <c r="K71" s="29">
        <f>IF(ISERROR(($D$71-$E$71)*$H$71)=TRUE,0,($D$71-$E$71)*$H$71)</f>
        <v>0</v>
      </c>
      <c r="L71" s="69" t="str">
        <f>"kgCO2/年/"&amp;$G$34</f>
        <v>kgCO2/年/記入してください</v>
      </c>
      <c r="M71" s="70"/>
      <c r="O71" s="2"/>
      <c r="S71" s="5" t="s">
        <v>49</v>
      </c>
      <c r="T71" s="4" t="s">
        <v>48</v>
      </c>
      <c r="U71" s="5" t="s">
        <v>40</v>
      </c>
      <c r="V71" s="4" t="s">
        <v>43</v>
      </c>
      <c r="W71" s="5" t="s">
        <v>58</v>
      </c>
      <c r="X71" t="str">
        <f t="shared" si="1"/>
        <v>[km/年/記入してください]</v>
      </c>
      <c r="AA71" s="4" t="s">
        <v>66</v>
      </c>
      <c r="AB71" s="4" t="s">
        <v>66</v>
      </c>
      <c r="AC71" s="57" t="s">
        <v>40</v>
      </c>
    </row>
    <row r="72" spans="2:30" ht="20.100000000000001" customHeight="1" thickBot="1" x14ac:dyDescent="0.2">
      <c r="B72" s="78" t="s">
        <v>57</v>
      </c>
      <c r="C72" s="79"/>
      <c r="D72" s="33">
        <f>IF(ISERROR(IF($D$13=$B$70,0,IF($D$16=$B$72,$G$36/$H$16,0)))=TRUE,0,IF($D$13=$B$70,0,IF($D$16=$B$72,$G$36/$H$16,0)))</f>
        <v>0</v>
      </c>
      <c r="E72" s="33">
        <f>IF(ISERROR(IF($D$13=$B$70,0,IF($H$26=$B$72,$G$36/$L$26,0)))=TRUE,0,IF($D$13=$B$70,0,IF($H$26=$B$72,$G$36/$L$26,0)))</f>
        <v>0</v>
      </c>
      <c r="F72" s="92" t="s">
        <v>29</v>
      </c>
      <c r="G72" s="92"/>
      <c r="H72" s="50">
        <f>H60*0.97</f>
        <v>2.5413999999999999</v>
      </c>
      <c r="I72" s="93" t="s">
        <v>94</v>
      </c>
      <c r="J72" s="94"/>
      <c r="K72" s="29">
        <f>IF(ISERROR(($D$72-$E$72)*$H$72)=TRUE,0,($D$72-$E$72)*$H$72)</f>
        <v>0</v>
      </c>
      <c r="L72" s="69" t="str">
        <f>"kgCO2/年/"&amp;$G$34</f>
        <v>kgCO2/年/記入してください</v>
      </c>
      <c r="M72" s="70"/>
      <c r="O72" s="2"/>
      <c r="S72" s="5" t="s">
        <v>47</v>
      </c>
      <c r="T72" s="4" t="s">
        <v>164</v>
      </c>
      <c r="U72" s="5" t="s">
        <v>40</v>
      </c>
      <c r="V72" s="56" t="s">
        <v>56</v>
      </c>
      <c r="W72" s="57" t="s">
        <v>58</v>
      </c>
      <c r="X72" s="58" t="str">
        <f t="shared" si="1"/>
        <v>[km/年/記入してください]</v>
      </c>
    </row>
    <row r="73" spans="2:30" ht="20.100000000000001" customHeight="1" thickBot="1" x14ac:dyDescent="0.2">
      <c r="B73" s="69" t="s">
        <v>66</v>
      </c>
      <c r="C73" s="72"/>
      <c r="D73" s="34">
        <v>0</v>
      </c>
      <c r="E73" s="34">
        <v>0</v>
      </c>
      <c r="F73" s="73" t="s">
        <v>28</v>
      </c>
      <c r="G73" s="74"/>
      <c r="H73" s="40">
        <v>0</v>
      </c>
      <c r="I73" s="75" t="s">
        <v>2</v>
      </c>
      <c r="J73" s="76"/>
      <c r="K73" s="38">
        <f>IF(ISERROR(($D$73-$E$73)*$H$73)=TRUE,0,($D$73-$E$73)*$H$73)</f>
        <v>0</v>
      </c>
      <c r="L73" s="69" t="str">
        <f>"kgCO2/年/"&amp;$G$34</f>
        <v>kgCO2/年/記入してください</v>
      </c>
      <c r="M73" s="70"/>
      <c r="S73" s="5" t="s">
        <v>73</v>
      </c>
      <c r="T73" s="5" t="s">
        <v>40</v>
      </c>
      <c r="U73" s="5" t="s">
        <v>40</v>
      </c>
      <c r="V73" s="56" t="s">
        <v>57</v>
      </c>
      <c r="W73" s="57" t="s">
        <v>58</v>
      </c>
      <c r="X73" s="58" t="str">
        <f t="shared" si="1"/>
        <v>[km/年/記入してください]</v>
      </c>
    </row>
    <row r="74" spans="2:30" ht="20.100000000000001" customHeight="1" x14ac:dyDescent="0.15">
      <c r="B74" s="83" t="str">
        <f>"削減原単位[kgCO2/年/"&amp;G34&amp;"]"</f>
        <v>削減原単位[kgCO2/年/記入してください]</v>
      </c>
      <c r="C74" s="83"/>
      <c r="D74" s="84"/>
      <c r="E74" s="84"/>
      <c r="F74" s="84"/>
      <c r="G74" s="84"/>
      <c r="H74" s="84"/>
      <c r="I74" s="84"/>
      <c r="J74" s="84"/>
      <c r="K74" s="29">
        <f>SUM($K$59:$K$73)</f>
        <v>0</v>
      </c>
      <c r="L74" s="69" t="str">
        <f>"kgCO2/年/"&amp;$G$34</f>
        <v>kgCO2/年/記入してください</v>
      </c>
      <c r="M74" s="70"/>
      <c r="V74" s="4" t="s">
        <v>73</v>
      </c>
      <c r="W74" s="5" t="s">
        <v>72</v>
      </c>
      <c r="X74" t="str">
        <f t="shared" si="1"/>
        <v>[km/年/記入してください]</v>
      </c>
    </row>
    <row r="75" spans="2:30" ht="21.6" customHeight="1" x14ac:dyDescent="0.15">
      <c r="B75" s="8"/>
      <c r="C75" s="8"/>
      <c r="D75" s="8"/>
      <c r="E75" s="8"/>
      <c r="F75" s="8"/>
      <c r="G75" s="8"/>
      <c r="H75" s="8"/>
      <c r="I75" s="8"/>
      <c r="J75" s="8"/>
      <c r="K75" s="8"/>
      <c r="L75" s="8"/>
      <c r="M75" s="8"/>
      <c r="X75" t="str">
        <f t="shared" si="1"/>
        <v>[km/年/記入してください]</v>
      </c>
    </row>
    <row r="76" spans="2:30" ht="20.100000000000001" customHeight="1" x14ac:dyDescent="0.15">
      <c r="B76" s="86" t="s">
        <v>179</v>
      </c>
      <c r="C76" s="87"/>
      <c r="D76" s="87"/>
      <c r="E76" s="87"/>
      <c r="F76" s="87"/>
      <c r="G76" s="87"/>
      <c r="H76" s="87"/>
      <c r="I76" s="87"/>
      <c r="J76" s="87"/>
      <c r="K76" s="87"/>
      <c r="L76" s="87"/>
      <c r="M76" s="88"/>
    </row>
    <row r="77" spans="2:30" ht="20.100000000000001" customHeight="1" x14ac:dyDescent="0.15">
      <c r="B77" s="89"/>
      <c r="C77" s="90"/>
      <c r="D77" s="90"/>
      <c r="E77" s="90"/>
      <c r="F77" s="90"/>
      <c r="G77" s="90"/>
      <c r="H77" s="90"/>
      <c r="I77" s="90"/>
      <c r="J77" s="90"/>
      <c r="K77" s="90"/>
      <c r="L77" s="90"/>
      <c r="M77" s="91"/>
    </row>
    <row r="78" spans="2:30" ht="3" customHeight="1" thickBot="1" x14ac:dyDescent="0.2">
      <c r="B78" s="8"/>
      <c r="C78" s="8"/>
      <c r="D78" s="8"/>
      <c r="E78" s="8"/>
      <c r="F78" s="8"/>
      <c r="G78" s="8"/>
      <c r="H78" s="8"/>
      <c r="I78" s="8"/>
      <c r="J78" s="8"/>
      <c r="K78" s="8"/>
      <c r="L78" s="8"/>
      <c r="M78" s="8"/>
    </row>
    <row r="79" spans="2:30" ht="19.5" customHeight="1" x14ac:dyDescent="0.15">
      <c r="B79" s="98" t="s">
        <v>170</v>
      </c>
      <c r="C79" s="99"/>
      <c r="D79" s="102"/>
      <c r="E79" s="103"/>
      <c r="F79" s="103"/>
      <c r="G79" s="103"/>
      <c r="H79" s="103"/>
      <c r="I79" s="104"/>
      <c r="J79" s="1"/>
      <c r="K79" s="108" t="s">
        <v>178</v>
      </c>
      <c r="L79" s="109"/>
      <c r="M79" s="110"/>
    </row>
    <row r="80" spans="2:30" ht="19.5" customHeight="1" thickBot="1" x14ac:dyDescent="0.2">
      <c r="B80" s="100"/>
      <c r="C80" s="101"/>
      <c r="D80" s="105"/>
      <c r="E80" s="106"/>
      <c r="F80" s="106"/>
      <c r="G80" s="106"/>
      <c r="H80" s="106"/>
      <c r="I80" s="107"/>
      <c r="J80" s="1"/>
      <c r="K80" s="111"/>
      <c r="L80" s="112"/>
      <c r="M80" s="113"/>
    </row>
    <row r="81" spans="2:13" ht="3" customHeight="1" x14ac:dyDescent="0.15">
      <c r="B81" s="8"/>
      <c r="C81" s="8"/>
      <c r="D81" s="8"/>
      <c r="E81" s="8"/>
      <c r="F81" s="8"/>
      <c r="G81" s="8"/>
      <c r="H81" s="8"/>
      <c r="I81" s="8"/>
      <c r="J81" s="8"/>
      <c r="K81" s="8"/>
      <c r="L81" s="8"/>
      <c r="M81" s="8"/>
    </row>
    <row r="82" spans="2:13" x14ac:dyDescent="0.15">
      <c r="B82" s="77" t="s">
        <v>13</v>
      </c>
      <c r="C82" s="77"/>
      <c r="D82" s="77"/>
      <c r="E82" s="77"/>
      <c r="F82" s="77"/>
      <c r="G82" s="77"/>
      <c r="H82" s="77"/>
      <c r="I82" s="77"/>
      <c r="J82" s="77"/>
      <c r="K82" s="77"/>
      <c r="L82" s="77"/>
      <c r="M82" s="77"/>
    </row>
    <row r="83" spans="2:13" ht="4.3499999999999996" customHeight="1" x14ac:dyDescent="0.15">
      <c r="B83" s="8"/>
      <c r="C83" s="8"/>
      <c r="D83" s="8"/>
      <c r="E83" s="8"/>
      <c r="F83" s="8"/>
      <c r="G83" s="8"/>
      <c r="H83" s="8"/>
      <c r="I83" s="8"/>
      <c r="J83" s="8"/>
      <c r="K83" s="8"/>
      <c r="L83" s="8"/>
      <c r="M83" s="8"/>
    </row>
    <row r="84" spans="2:13" ht="39.6" customHeight="1" x14ac:dyDescent="0.15">
      <c r="B84" s="62" t="s">
        <v>12</v>
      </c>
      <c r="C84" s="63"/>
      <c r="D84" s="71">
        <f>IF(ISERROR(IF($D$13="モーダルシフト",$K$74,$D$34*$K$74))=TRUE,0,IF($D$13="モーダルシフト",$K$74,$D$34*$K$74))</f>
        <v>0</v>
      </c>
      <c r="E84" s="71"/>
      <c r="F84" s="18" t="s">
        <v>107</v>
      </c>
      <c r="G84" s="65" t="s">
        <v>90</v>
      </c>
      <c r="H84" s="66"/>
      <c r="I84" s="62" t="s">
        <v>12</v>
      </c>
      <c r="J84" s="63"/>
      <c r="K84" s="64">
        <f>IF(ISERROR($D$84/1000)=TRUE,0,$D$84/1000)</f>
        <v>0</v>
      </c>
      <c r="L84" s="64"/>
      <c r="M84" s="18" t="s">
        <v>106</v>
      </c>
    </row>
    <row r="85" spans="2:13" ht="7.35" customHeight="1" x14ac:dyDescent="0.15">
      <c r="B85" s="13"/>
      <c r="C85" s="13"/>
      <c r="D85" s="13"/>
      <c r="E85" s="13"/>
      <c r="F85" s="13"/>
      <c r="G85" s="13"/>
      <c r="H85" s="13"/>
      <c r="I85" s="13"/>
      <c r="J85" s="13"/>
      <c r="K85" s="13"/>
      <c r="L85" s="13"/>
      <c r="M85" s="13"/>
    </row>
    <row r="86" spans="2:13" ht="39.6" customHeight="1" x14ac:dyDescent="0.15">
      <c r="B86" s="62" t="s">
        <v>108</v>
      </c>
      <c r="C86" s="63"/>
      <c r="D86" s="71">
        <f>IF(ISERROR($D$84*$D$40)=TRUE,0,$D$84*$D$40)</f>
        <v>0</v>
      </c>
      <c r="E86" s="71"/>
      <c r="F86" s="18" t="s">
        <v>91</v>
      </c>
      <c r="G86" s="65" t="s">
        <v>90</v>
      </c>
      <c r="H86" s="66"/>
      <c r="I86" s="62" t="s">
        <v>108</v>
      </c>
      <c r="J86" s="63"/>
      <c r="K86" s="64">
        <f>IF(ISERROR($D$86/1000)=TRUE,0,$D$86/1000)</f>
        <v>0</v>
      </c>
      <c r="L86" s="64"/>
      <c r="M86" s="18" t="s">
        <v>41</v>
      </c>
    </row>
    <row r="87" spans="2:13" ht="10.35" customHeight="1" x14ac:dyDescent="0.15">
      <c r="B87" s="8"/>
      <c r="C87" s="8"/>
      <c r="D87" s="8"/>
      <c r="E87" s="8"/>
      <c r="F87" s="8"/>
      <c r="G87" s="8"/>
      <c r="H87" s="8"/>
      <c r="I87" s="8"/>
      <c r="J87" s="8"/>
      <c r="K87" s="8"/>
      <c r="L87" s="8"/>
      <c r="M87" s="8"/>
    </row>
    <row r="88" spans="2:13" ht="20.100000000000001" customHeight="1" x14ac:dyDescent="0.15">
      <c r="B88" s="77" t="s">
        <v>99</v>
      </c>
      <c r="C88" s="77"/>
      <c r="D88" s="77"/>
      <c r="E88" s="77"/>
      <c r="F88" s="77"/>
      <c r="G88" s="77"/>
      <c r="H88" s="77"/>
      <c r="I88" s="77"/>
      <c r="J88" s="77"/>
      <c r="K88" s="77"/>
      <c r="L88" s="77"/>
      <c r="M88" s="77"/>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5" t="s">
        <v>100</v>
      </c>
      <c r="C90" s="96"/>
      <c r="D90" s="96"/>
      <c r="E90" s="69" t="str">
        <f>L16</f>
        <v>選択してください</v>
      </c>
      <c r="F90" s="70"/>
      <c r="H90" s="61" t="s">
        <v>11</v>
      </c>
      <c r="I90" s="61"/>
      <c r="J90" s="61"/>
      <c r="K90" s="41" t="str">
        <f>IF(D40="記入してください","-",D40&amp;"年")</f>
        <v>-</v>
      </c>
      <c r="L90" s="80" t="str">
        <f>H40</f>
        <v>選択してください</v>
      </c>
      <c r="M90" s="81"/>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3+R5ZtWjrPXvdFgaUxG4p2+JQwmHOlDsyL3qv70HTk0isEIQmed6v36aPpheZ4rPDE3Zr5N5wun33POBex1oPA==" saltValue="ikIQirpTHTV3zBxYgcxhGA==" spinCount="100000" sheet="1" objects="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25" priority="25" stopIfTrue="1" operator="greaterThan">
      <formula>0</formula>
    </cfRule>
  </conditionalFormatting>
  <conditionalFormatting sqref="B62:B63">
    <cfRule type="expression" dxfId="24" priority="3" stopIfTrue="1">
      <formula>#REF!="Ⅲ[再生可能エネルギー供給量]"</formula>
    </cfRule>
    <cfRule type="expression" dxfId="23" priority="4" stopIfTrue="1">
      <formula>#REF!="Ⅰ[想定削減率]"</formula>
    </cfRule>
  </conditionalFormatting>
  <conditionalFormatting sqref="B67:B69">
    <cfRule type="expression" dxfId="22" priority="45" stopIfTrue="1">
      <formula>#REF!="Ⅰ[想定削減率]"</formula>
    </cfRule>
    <cfRule type="expression" dxfId="21" priority="44" stopIfTrue="1">
      <formula>#REF!="Ⅲ[再生可能エネルギー供給量]"</formula>
    </cfRule>
  </conditionalFormatting>
  <conditionalFormatting sqref="B70">
    <cfRule type="expression" dxfId="20" priority="23" stopIfTrue="1">
      <formula>#REF!="Ⅰ[想定削減率]"</formula>
    </cfRule>
    <cfRule type="expression" dxfId="19" priority="22" stopIfTrue="1">
      <formula>#REF!="Ⅲ[再生可能エネルギー供給量]"</formula>
    </cfRule>
  </conditionalFormatting>
  <conditionalFormatting sqref="B36:H36">
    <cfRule type="expression" dxfId="18" priority="2" stopIfTrue="1">
      <formula>$D$13="モーダルシフト"</formula>
    </cfRule>
  </conditionalFormatting>
  <conditionalFormatting sqref="B44:L44 B45 B47 B57:D57 H57:K57 B58:F58 H58:J58 B59:B61 D59:F62 H59:I62 K59:L62 D63:E63 H63 K63 H64:I64 B64:B66 D64:F66 K64:L66 D67:E70 K67:K70 H67:H72 B71:B73 D71:F73 K71:L74 H73:I73 B74:J74">
    <cfRule type="expression" dxfId="17" priority="57" stopIfTrue="1">
      <formula>#REF!="Ⅰ[想定削減率]"</formula>
    </cfRule>
    <cfRule type="expression" dxfId="16" priority="56" stopIfTrue="1">
      <formula>#REF!="Ⅲ[再生可能エネルギー供給量]"</formula>
    </cfRule>
  </conditionalFormatting>
  <conditionalFormatting sqref="F63">
    <cfRule type="expression" dxfId="15" priority="9" stopIfTrue="1">
      <formula>#REF!="Ⅲ[再生可能エネルギー供給量]"</formula>
    </cfRule>
    <cfRule type="expression" dxfId="14" priority="10" stopIfTrue="1">
      <formula>#REF!="Ⅰ[想定削減率]"</formula>
    </cfRule>
  </conditionalFormatting>
  <conditionalFormatting sqref="F67:F69">
    <cfRule type="expression" dxfId="13" priority="28" stopIfTrue="1">
      <formula>#REF!="Ⅲ[再生可能エネルギー供給量]"</formula>
    </cfRule>
    <cfRule type="expression" dxfId="12" priority="29" stopIfTrue="1">
      <formula>#REF!="Ⅰ[想定削減率]"</formula>
    </cfRule>
  </conditionalFormatting>
  <conditionalFormatting sqref="F70">
    <cfRule type="expression" dxfId="11" priority="20" stopIfTrue="1">
      <formula>#REF!="Ⅲ[再生可能エネルギー供給量]"</formula>
    </cfRule>
    <cfRule type="expression" dxfId="10" priority="21" stopIfTrue="1">
      <formula>#REF!="Ⅰ[想定削減率]"</formula>
    </cfRule>
  </conditionalFormatting>
  <conditionalFormatting sqref="H65:I66">
    <cfRule type="expression" dxfId="9" priority="55" stopIfTrue="1">
      <formula>#REF!="Ⅰ[想定削減率]"</formula>
    </cfRule>
    <cfRule type="expression" dxfId="8" priority="54" stopIfTrue="1">
      <formula>#REF!="Ⅲ[再生可能エネルギー供給量]"</formula>
    </cfRule>
  </conditionalFormatting>
  <conditionalFormatting sqref="I63">
    <cfRule type="expression" dxfId="7" priority="7" stopIfTrue="1">
      <formula>#REF!="Ⅲ[再生可能エネルギー供給量]"</formula>
    </cfRule>
    <cfRule type="expression" dxfId="6" priority="8" stopIfTrue="1">
      <formula>#REF!="Ⅰ[想定削減率]"</formula>
    </cfRule>
  </conditionalFormatting>
  <conditionalFormatting sqref="I67:I72">
    <cfRule type="expression" dxfId="5" priority="18" stopIfTrue="1">
      <formula>#REF!="Ⅲ[再生可能エネルギー供給量]"</formula>
    </cfRule>
    <cfRule type="expression" dxfId="4" priority="19" stopIfTrue="1">
      <formula>#REF!="Ⅰ[想定削減率]"</formula>
    </cfRule>
  </conditionalFormatting>
  <conditionalFormatting sqref="L63">
    <cfRule type="expression" dxfId="3" priority="5" stopIfTrue="1">
      <formula>#REF!="Ⅲ[再生可能エネルギー供給量]"</formula>
    </cfRule>
    <cfRule type="expression" dxfId="2" priority="6" stopIfTrue="1">
      <formula>#REF!="Ⅰ[想定削減率]"</formula>
    </cfRule>
  </conditionalFormatting>
  <conditionalFormatting sqref="L67:L70">
    <cfRule type="expression" dxfId="1" priority="16" stopIfTrue="1">
      <formula>#REF!="Ⅲ[再生可能エネルギー供給量]"</formula>
    </cfRule>
    <cfRule type="expression" dxfId="0" priority="17"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2"/>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118</v>
      </c>
      <c r="C2" s="229"/>
      <c r="D2" s="229"/>
      <c r="E2" s="229"/>
    </row>
    <row r="3" spans="2:5" s="27" customFormat="1" x14ac:dyDescent="0.15"/>
    <row r="4" spans="2:5" x14ac:dyDescent="0.15">
      <c r="B4" s="22" t="s">
        <v>110</v>
      </c>
      <c r="C4" s="23" t="s">
        <v>111</v>
      </c>
      <c r="D4" s="23" t="s">
        <v>112</v>
      </c>
      <c r="E4" s="24" t="s">
        <v>113</v>
      </c>
    </row>
    <row r="5" spans="2:5" ht="27" x14ac:dyDescent="0.15">
      <c r="B5" s="20">
        <v>42865</v>
      </c>
      <c r="C5" s="25" t="s">
        <v>114</v>
      </c>
      <c r="D5" s="21" t="s">
        <v>115</v>
      </c>
      <c r="E5" s="26" t="s">
        <v>117</v>
      </c>
    </row>
    <row r="6" spans="2:5" ht="27" x14ac:dyDescent="0.15">
      <c r="B6" s="20">
        <v>42865</v>
      </c>
      <c r="C6" s="25" t="s">
        <v>116</v>
      </c>
      <c r="D6" s="21" t="s">
        <v>115</v>
      </c>
      <c r="E6" s="26" t="s">
        <v>117</v>
      </c>
    </row>
    <row r="7" spans="2:5" x14ac:dyDescent="0.15">
      <c r="B7" s="20">
        <v>42888</v>
      </c>
      <c r="C7" s="25" t="s">
        <v>119</v>
      </c>
      <c r="D7" s="21" t="s">
        <v>120</v>
      </c>
      <c r="E7" s="26" t="s">
        <v>121</v>
      </c>
    </row>
    <row r="8" spans="2:5" ht="202.5" x14ac:dyDescent="0.15">
      <c r="B8" s="20">
        <v>43237</v>
      </c>
      <c r="C8" s="25" t="s">
        <v>124</v>
      </c>
      <c r="D8" s="26" t="s">
        <v>126</v>
      </c>
      <c r="E8" s="26" t="s">
        <v>128</v>
      </c>
    </row>
    <row r="9" spans="2:5" ht="121.5" x14ac:dyDescent="0.15">
      <c r="B9" s="20">
        <v>43237</v>
      </c>
      <c r="C9" s="25" t="s">
        <v>125</v>
      </c>
      <c r="D9" s="26" t="s">
        <v>127</v>
      </c>
      <c r="E9" s="26" t="s">
        <v>129</v>
      </c>
    </row>
    <row r="10" spans="2:5" ht="66" customHeight="1" x14ac:dyDescent="0.15">
      <c r="B10" s="20">
        <v>44434</v>
      </c>
      <c r="C10" s="25" t="s">
        <v>130</v>
      </c>
      <c r="D10" s="26" t="s">
        <v>132</v>
      </c>
      <c r="E10" s="21" t="s">
        <v>131</v>
      </c>
    </row>
    <row r="11" spans="2:5" ht="27" x14ac:dyDescent="0.15">
      <c r="B11" s="51">
        <v>45387</v>
      </c>
      <c r="C11" s="52" t="s">
        <v>147</v>
      </c>
      <c r="D11" s="53" t="s">
        <v>148</v>
      </c>
      <c r="E11" s="54" t="s">
        <v>159</v>
      </c>
    </row>
    <row r="12" spans="2:5" x14ac:dyDescent="0.15">
      <c r="B12" s="51">
        <v>45387</v>
      </c>
      <c r="C12" s="55" t="s">
        <v>149</v>
      </c>
      <c r="D12" s="53" t="s">
        <v>150</v>
      </c>
      <c r="E12" s="54" t="s">
        <v>158</v>
      </c>
    </row>
    <row r="13" spans="2:5" ht="27" x14ac:dyDescent="0.15">
      <c r="B13" s="51">
        <v>45387</v>
      </c>
      <c r="C13" s="55" t="s">
        <v>151</v>
      </c>
      <c r="D13" s="53" t="s">
        <v>152</v>
      </c>
      <c r="E13" s="54" t="s">
        <v>157</v>
      </c>
    </row>
    <row r="14" spans="2:5" x14ac:dyDescent="0.15">
      <c r="B14" s="51">
        <v>45387</v>
      </c>
      <c r="C14" s="55" t="s">
        <v>160</v>
      </c>
      <c r="D14" s="53" t="s">
        <v>161</v>
      </c>
      <c r="E14" s="54" t="s">
        <v>162</v>
      </c>
    </row>
    <row r="15" spans="2:5" ht="27" x14ac:dyDescent="0.15">
      <c r="B15" s="51">
        <v>45387</v>
      </c>
      <c r="C15" s="55" t="s">
        <v>167</v>
      </c>
      <c r="D15" s="54" t="s">
        <v>181</v>
      </c>
      <c r="E15" s="54" t="s">
        <v>158</v>
      </c>
    </row>
    <row r="16" spans="2:5" x14ac:dyDescent="0.15">
      <c r="B16" s="51">
        <v>45387</v>
      </c>
      <c r="C16" s="55" t="s">
        <v>173</v>
      </c>
      <c r="D16" s="53" t="s">
        <v>177</v>
      </c>
      <c r="E16" s="54" t="s">
        <v>174</v>
      </c>
    </row>
    <row r="17" spans="2:5" ht="202.5" x14ac:dyDescent="0.15">
      <c r="B17" s="51">
        <v>45387</v>
      </c>
      <c r="C17" s="55" t="s">
        <v>124</v>
      </c>
      <c r="D17" s="26" t="s">
        <v>182</v>
      </c>
      <c r="E17" s="54" t="s">
        <v>184</v>
      </c>
    </row>
    <row r="18" spans="2:5" ht="27" x14ac:dyDescent="0.15">
      <c r="B18" s="51">
        <v>45387</v>
      </c>
      <c r="C18" s="55" t="s">
        <v>168</v>
      </c>
      <c r="D18" s="54" t="s">
        <v>181</v>
      </c>
      <c r="E18" s="54" t="s">
        <v>158</v>
      </c>
    </row>
    <row r="19" spans="2:5" ht="162" x14ac:dyDescent="0.15">
      <c r="B19" s="51">
        <v>45387</v>
      </c>
      <c r="C19" s="55" t="s">
        <v>125</v>
      </c>
      <c r="D19" s="26" t="s">
        <v>183</v>
      </c>
      <c r="E19" s="54" t="s">
        <v>184</v>
      </c>
    </row>
    <row r="20" spans="2:5" x14ac:dyDescent="0.15">
      <c r="B20" s="51">
        <v>45387</v>
      </c>
      <c r="C20" s="55" t="s">
        <v>175</v>
      </c>
      <c r="D20" s="53" t="s">
        <v>176</v>
      </c>
      <c r="E20" s="54" t="s">
        <v>174</v>
      </c>
    </row>
    <row r="21" spans="2:5" x14ac:dyDescent="0.15">
      <c r="B21" s="51">
        <v>45387</v>
      </c>
      <c r="C21" s="55" t="s">
        <v>165</v>
      </c>
      <c r="D21" s="53" t="s">
        <v>166</v>
      </c>
      <c r="E21" s="54" t="s">
        <v>158</v>
      </c>
    </row>
    <row r="22" spans="2:5" x14ac:dyDescent="0.15">
      <c r="B22" s="51">
        <v>45387</v>
      </c>
      <c r="C22" s="55" t="s">
        <v>171</v>
      </c>
      <c r="D22" s="53" t="s">
        <v>163</v>
      </c>
      <c r="E22" s="54" t="s">
        <v>158</v>
      </c>
    </row>
  </sheetData>
  <sheetProtection algorithmName="SHA-512" hashValue="PLb1nwNEyiAF7zlOh6JEwb51kaOPfKOqIuMu3iuVGFPDQDquI0p0PPb4DN09KqTDBo2y3sJkjbDkve6MRtrDSQ==" saltValue="edGsUk252L5CwtEyBb5O2g==" spinCount="100000" sheet="1" selectLockedCells="1"/>
  <mergeCells count="1">
    <mergeCell ref="B2:E2"/>
  </mergeCells>
  <phoneticPr fontId="1"/>
  <pageMargins left="0.7" right="0.7" top="0.75" bottom="0.75" header="0.3" footer="0.3"/>
  <pageSetup paperSize="9" scale="6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dcterms:created xsi:type="dcterms:W3CDTF">2024-04-08T00:29:53Z</dcterms:created>
  <dcterms:modified xsi:type="dcterms:W3CDTF">2024-04-08T00:29:55Z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