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G:\共有ドライブ\2部_zeh\2023\02_集合ZEH-M\01_超高層ZEH-M実証事業（METI）\04.交付申請書様式\02.新規\Jgrants\"/>
    </mc:Choice>
  </mc:AlternateContent>
  <xr:revisionPtr revIDLastSave="0" documentId="13_ncr:1_{F09E04D0-F010-44AB-B2FD-0AE138C9134C}" xr6:coauthVersionLast="47" xr6:coauthVersionMax="47" xr10:uidLastSave="{00000000-0000-0000-0000-000000000000}"/>
  <bookViews>
    <workbookView xWindow="-120" yWindow="-120" windowWidth="29040" windowHeight="15840" tabRatio="878" xr2:uid="{353C3061-D23D-49DC-BBCF-35086E61DBA1}"/>
  </bookViews>
  <sheets>
    <sheet name="入力シート" sheetId="35" r:id="rId1"/>
    <sheet name="申請書類リスト" sheetId="84" r:id="rId2"/>
    <sheet name="定型様式1_交付申請書" sheetId="4" r:id="rId3"/>
    <sheet name="誓約書" sheetId="98" r:id="rId4"/>
    <sheet name="1.申請者の詳細" sheetId="6" r:id="rId5"/>
    <sheet name="2.全体概要" sheetId="7" r:id="rId6"/>
    <sheet name="3.補助事業概要図" sheetId="99" r:id="rId7"/>
    <sheet name="4.住戸情報入力" sheetId="18" r:id="rId8"/>
    <sheet name="5.補助対象経費総括表（まとめ）" sheetId="96" r:id="rId9"/>
    <sheet name="6-1.補助対象経費総括表（1年目） " sheetId="55" r:id="rId10"/>
    <sheet name="6-2.補助対象経費総括表（2年目）" sheetId="93" r:id="rId11"/>
    <sheet name="6-3.補助対象経費総括表（3年目）" sheetId="94" r:id="rId12"/>
    <sheet name="6-4.補助対象経費総括表（4年目）" sheetId="95" r:id="rId13"/>
    <sheet name="6-5.補助対象経費総括表（5年目）" sheetId="100" r:id="rId14"/>
    <sheet name="7.共用部定額単価算出シート" sheetId="101" r:id="rId15"/>
    <sheet name="8.共用部空調設備費用算出シート" sheetId="86" r:id="rId16"/>
    <sheet name="9.費用明細書（共用部）" sheetId="102" r:id="rId17"/>
    <sheet name="10.蓄電システム補助対象経費算出シート（共用部）" sheetId="89" r:id="rId18"/>
    <sheet name="11.MEMS補助対象経費算出シート " sheetId="90" r:id="rId19"/>
    <sheet name="12.パネルラジエーター設備費用算出シート" sheetId="83" r:id="rId20"/>
    <sheet name="13.工程表" sheetId="103" r:id="rId21"/>
    <sheet name="個人情報の取得と利用について" sheetId="97" r:id="rId22"/>
  </sheets>
  <externalReferences>
    <externalReference r:id="rId23"/>
    <externalReference r:id="rId24"/>
    <externalReference r:id="rId25"/>
    <externalReference r:id="rId26"/>
  </externalReferences>
  <definedNames>
    <definedName name="_xlnm._FilterDatabase" localSheetId="5" hidden="1">'2.全体概要'!$A$1:$Y$59</definedName>
    <definedName name="_Key1" localSheetId="17" hidden="1">#REF!</definedName>
    <definedName name="_Key1" localSheetId="20" hidden="1">#REF!</definedName>
    <definedName name="_Key1" localSheetId="6" hidden="1">#REF!</definedName>
    <definedName name="_Key1" localSheetId="7" hidden="1">#REF!</definedName>
    <definedName name="_Key1" localSheetId="14" hidden="1">#REF!</definedName>
    <definedName name="_Key1" localSheetId="16" hidden="1">#REF!</definedName>
    <definedName name="_Key1" localSheetId="21" hidden="1">#REF!</definedName>
    <definedName name="_Key1" localSheetId="3" hidden="1">#REF!</definedName>
    <definedName name="_Key1" hidden="1">#REF!</definedName>
    <definedName name="_Key2" localSheetId="17" hidden="1">#REF!</definedName>
    <definedName name="_Key2" localSheetId="20" hidden="1">#REF!</definedName>
    <definedName name="_Key2" localSheetId="6" hidden="1">#REF!</definedName>
    <definedName name="_Key2" localSheetId="7" hidden="1">#REF!</definedName>
    <definedName name="_Key2" localSheetId="14" hidden="1">#REF!</definedName>
    <definedName name="_Key2" localSheetId="16" hidden="1">#REF!</definedName>
    <definedName name="_Key2" localSheetId="21" hidden="1">#REF!</definedName>
    <definedName name="_Key2" localSheetId="3" hidden="1">#REF!</definedName>
    <definedName name="_Key2" hidden="1">#REF!</definedName>
    <definedName name="_Order1" hidden="1">255</definedName>
    <definedName name="_Order2" hidden="1">255</definedName>
    <definedName name="_Sort" localSheetId="17" hidden="1">#REF!</definedName>
    <definedName name="_Sort" localSheetId="18" hidden="1">#REF!</definedName>
    <definedName name="_Sort" localSheetId="20" hidden="1">#REF!</definedName>
    <definedName name="_Sort" localSheetId="6" hidden="1">#REF!</definedName>
    <definedName name="_Sort" localSheetId="7" hidden="1">#REF!</definedName>
    <definedName name="_Sort" localSheetId="14" hidden="1">#REF!</definedName>
    <definedName name="_Sort" localSheetId="16" hidden="1">#REF!</definedName>
    <definedName name="_Sort" localSheetId="21" hidden="1">#REF!</definedName>
    <definedName name="_Sort" localSheetId="3" hidden="1">#REF!</definedName>
    <definedName name="_Sort" hidden="1">#REF!</definedName>
    <definedName name="○×">[1]選択肢!$G$59:$G$60</definedName>
    <definedName name="⑩BEMS_制御実施内容" localSheetId="6">#REF!</definedName>
    <definedName name="⑩BEMS_制御実施内容" localSheetId="3">#REF!</definedName>
    <definedName name="⑩BEMS_制御実施内容">#REF!</definedName>
    <definedName name="a" localSheetId="6" hidden="1">#REF!</definedName>
    <definedName name="a" localSheetId="3" hidden="1">#REF!</definedName>
    <definedName name="a" hidden="1">#REF!</definedName>
    <definedName name="Ａ．居室シーリングライト" localSheetId="17">#REF!</definedName>
    <definedName name="Ａ．居室シーリングライト" localSheetId="18">#REF!</definedName>
    <definedName name="Ａ．居室シーリングライト" localSheetId="20">#REF!</definedName>
    <definedName name="Ａ．居室シーリングライト" localSheetId="6">#REF!</definedName>
    <definedName name="Ａ．居室シーリングライト" localSheetId="14">#REF!</definedName>
    <definedName name="Ａ．居室シーリングライト" localSheetId="16">#REF!</definedName>
    <definedName name="Ａ．居室シーリングライト" localSheetId="21">#REF!</definedName>
    <definedName name="Ａ．居室シーリングライト" localSheetId="3">#REF!</definedName>
    <definedName name="Ａ．居室シーリングライト">#REF!</definedName>
    <definedName name="A_1" localSheetId="8">#REF!</definedName>
    <definedName name="Ｂ．ダウンライト" localSheetId="20">#REF!</definedName>
    <definedName name="Ｂ．ダウンライト" localSheetId="6">#REF!</definedName>
    <definedName name="Ｂ．ダウンライト" localSheetId="14">#REF!</definedName>
    <definedName name="Ｂ．ダウンライト" localSheetId="16">#REF!</definedName>
    <definedName name="Ｂ．ダウンライト" localSheetId="21">#REF!</definedName>
    <definedName name="Ｂ．ダウンライト" localSheetId="3">#REF!</definedName>
    <definedName name="Ｂ．ダウンライト">#REF!</definedName>
    <definedName name="B_1" localSheetId="8">#REF!</definedName>
    <definedName name="Ｃ．ペンダント" localSheetId="20">#REF!</definedName>
    <definedName name="Ｃ．ペンダント" localSheetId="6">#REF!</definedName>
    <definedName name="Ｃ．ペンダント" localSheetId="14">#REF!</definedName>
    <definedName name="Ｃ．ペンダント" localSheetId="16">#REF!</definedName>
    <definedName name="Ｃ．ペンダント" localSheetId="3">#REF!</definedName>
    <definedName name="Ｃ．ペンダント">#REF!</definedName>
    <definedName name="C_1" localSheetId="8">#REF!</definedName>
    <definedName name="CLT使用部位">[2]d!$U$3:$U$8</definedName>
    <definedName name="Ｄ．室内用スポットライト" localSheetId="17">#REF!</definedName>
    <definedName name="Ｄ．室内用スポットライト" localSheetId="20">#REF!</definedName>
    <definedName name="Ｄ．室内用スポットライト" localSheetId="6">#REF!</definedName>
    <definedName name="Ｄ．室内用スポットライト" localSheetId="8">#REF!</definedName>
    <definedName name="Ｄ．室内用スポットライト" localSheetId="14">#REF!</definedName>
    <definedName name="Ｄ．室内用スポットライト" localSheetId="16">#REF!</definedName>
    <definedName name="Ｄ．室内用スポットライト" localSheetId="3">#REF!</definedName>
    <definedName name="Ｄ．室内用スポットライト">#REF!</definedName>
    <definedName name="D_1" localSheetId="8">#REF!</definedName>
    <definedName name="Ｅ．ブラケット" localSheetId="17">#REF!</definedName>
    <definedName name="Ｅ．ブラケット" localSheetId="20">#REF!</definedName>
    <definedName name="Ｅ．ブラケット" localSheetId="6">#REF!</definedName>
    <definedName name="Ｅ．ブラケット" localSheetId="14">#REF!</definedName>
    <definedName name="Ｅ．ブラケット" localSheetId="16">#REF!</definedName>
    <definedName name="Ｅ．ブラケット" localSheetId="3">#REF!</definedName>
    <definedName name="Ｅ．ブラケット">#REF!</definedName>
    <definedName name="E_1" localSheetId="8">#REF!</definedName>
    <definedName name="Esub一覧" localSheetId="20" hidden="1">#REF!</definedName>
    <definedName name="Esub一覧" localSheetId="6" hidden="1">#REF!</definedName>
    <definedName name="Esub一覧" localSheetId="7" hidden="1">#REF!</definedName>
    <definedName name="Esub一覧" localSheetId="14" hidden="1">#REF!</definedName>
    <definedName name="Esub一覧" localSheetId="16" hidden="1">#REF!</definedName>
    <definedName name="Esub一覧" localSheetId="3" hidden="1">#REF!</definedName>
    <definedName name="Esub一覧" hidden="1">#REF!</definedName>
    <definedName name="Ｆ．非居室のシーリングライト" localSheetId="20">#REF!</definedName>
    <definedName name="Ｆ．非居室のシーリングライト" localSheetId="6">#REF!</definedName>
    <definedName name="Ｆ．非居室のシーリングライト" localSheetId="14">#REF!</definedName>
    <definedName name="Ｆ．非居室のシーリングライト" localSheetId="16">#REF!</definedName>
    <definedName name="Ｆ．非居室のシーリングライト" localSheetId="3">#REF!</definedName>
    <definedName name="Ｆ．非居室のシーリングライト">#REF!</definedName>
    <definedName name="ｆだあｓｄ" localSheetId="20">#REF!</definedName>
    <definedName name="ｆだあｓｄ" localSheetId="6">#REF!</definedName>
    <definedName name="ｆだあｓｄ" localSheetId="14">#REF!</definedName>
    <definedName name="ｆだあｓｄ" localSheetId="16">#REF!</definedName>
    <definedName name="ｆだあｓｄ" localSheetId="3">#REF!</definedName>
    <definedName name="ｆだあｓｄ">#REF!</definedName>
    <definedName name="Ｇ．足元灯" localSheetId="20">#REF!</definedName>
    <definedName name="Ｇ．足元灯" localSheetId="6">#REF!</definedName>
    <definedName name="Ｇ．足元灯" localSheetId="14">#REF!</definedName>
    <definedName name="Ｇ．足元灯" localSheetId="16">#REF!</definedName>
    <definedName name="Ｇ．足元灯" localSheetId="3">#REF!</definedName>
    <definedName name="Ｇ．足元灯">#REF!</definedName>
    <definedName name="ＨＵＵ" localSheetId="20" hidden="1">#REF!</definedName>
    <definedName name="ＨＵＵ" localSheetId="6" hidden="1">#REF!</definedName>
    <definedName name="ＨＵＵ" localSheetId="7" hidden="1">#REF!</definedName>
    <definedName name="ＨＵＵ" localSheetId="14" hidden="1">#REF!</definedName>
    <definedName name="ＨＵＵ" localSheetId="16" hidden="1">#REF!</definedName>
    <definedName name="ＨＵＵ" localSheetId="3" hidden="1">#REF!</definedName>
    <definedName name="ＨＵＵ" hidden="1">#REF!</definedName>
    <definedName name="J_1" localSheetId="8">#REF!</definedName>
    <definedName name="_xlnm.Print_Area" localSheetId="4">'1.申請者の詳細'!$A$3:$J$42</definedName>
    <definedName name="_xlnm.Print_Area" localSheetId="17">'10.蓄電システム補助対象経費算出シート（共用部）'!$B$4:$AI$43</definedName>
    <definedName name="_xlnm.Print_Area" localSheetId="18">'11.MEMS補助対象経費算出シート '!$B$4:$AI$64</definedName>
    <definedName name="_xlnm.Print_Area" localSheetId="19">'12.パネルラジエーター設備費用算出シート'!$B$3:$O$56</definedName>
    <definedName name="_xlnm.Print_Area" localSheetId="20">'13.工程表'!$A$3:$AI$58</definedName>
    <definedName name="_xlnm.Print_Area" localSheetId="5">'2.全体概要'!$A$4:$AJ$67</definedName>
    <definedName name="_xlnm.Print_Area" localSheetId="6">'3.補助事業概要図'!$A$3:$O$57</definedName>
    <definedName name="_xlnm.Print_Area" localSheetId="7">'4.住戸情報入力'!$A$4:$BB$512</definedName>
    <definedName name="_xlnm.Print_Area" localSheetId="8">'5.補助対象経費総括表（まとめ）'!$A$3:$H$36</definedName>
    <definedName name="_xlnm.Print_Area" localSheetId="9">'6-1.補助対象経費総括表（1年目） '!$A$2:$S$53</definedName>
    <definedName name="_xlnm.Print_Area" localSheetId="10">'6-2.補助対象経費総括表（2年目）'!$A$2:$S$53</definedName>
    <definedName name="_xlnm.Print_Area" localSheetId="11">'6-3.補助対象経費総括表（3年目）'!$A$2:$S$53</definedName>
    <definedName name="_xlnm.Print_Area" localSheetId="12">'6-4.補助対象経費総括表（4年目）'!$A$2:$S$53</definedName>
    <definedName name="_xlnm.Print_Area" localSheetId="13">'6-5.補助対象経費総括表（5年目）'!$A$2:$S$53</definedName>
    <definedName name="_xlnm.Print_Area" localSheetId="14">'7.共用部定額単価算出シート'!$A$2:$AD$50</definedName>
    <definedName name="_xlnm.Print_Area" localSheetId="15">'8.共用部空調設備費用算出シート'!$A$3:$L$49</definedName>
    <definedName name="_xlnm.Print_Area" localSheetId="16">'9.費用明細書（共用部）'!$A$5:$BH$75</definedName>
    <definedName name="_xlnm.Print_Area" localSheetId="21">個人情報の取得と利用について!$B$3:$AV$111</definedName>
    <definedName name="_xlnm.Print_Area" localSheetId="1">申請書類リスト!$B$3:$G$37</definedName>
    <definedName name="_xlnm.Print_Area" localSheetId="3">誓約書!$B$2:$AR$66</definedName>
    <definedName name="_xlnm.Print_Area" localSheetId="2">定型様式1_交付申請書!$A$2:$P$204</definedName>
    <definedName name="_xlnm.Print_Area" localSheetId="0">入力シート!$A$1:$M$164</definedName>
    <definedName name="_xlnm.Print_Titles" localSheetId="7">'4.住戸情報入力'!$8:$12</definedName>
    <definedName name="PV">[2]d!$V$3:$V$6</definedName>
    <definedName name="WEBプログラム" localSheetId="17">#REF!</definedName>
    <definedName name="WEBプログラム" localSheetId="18">#REF!</definedName>
    <definedName name="WEBプログラム" localSheetId="20">#REF!</definedName>
    <definedName name="WEBプログラム" localSheetId="6">#REF!</definedName>
    <definedName name="WEBプログラム" localSheetId="14">#REF!</definedName>
    <definedName name="WEBプログラム" localSheetId="16">#REF!</definedName>
    <definedName name="WEBプログラム" localSheetId="21">#REF!</definedName>
    <definedName name="WEBプログラム" localSheetId="3">#REF!</definedName>
    <definedName name="WEBプログラム">#REF!</definedName>
    <definedName name="あ" localSheetId="17" hidden="1">#REF!</definedName>
    <definedName name="あ" localSheetId="18" hidden="1">#REF!</definedName>
    <definedName name="あ" localSheetId="20" hidden="1">#REF!</definedName>
    <definedName name="あ" localSheetId="6" hidden="1">#REF!</definedName>
    <definedName name="あ" localSheetId="7" hidden="1">#REF!</definedName>
    <definedName name="あ" localSheetId="14" hidden="1">#REF!</definedName>
    <definedName name="あ" localSheetId="16" hidden="1">#REF!</definedName>
    <definedName name="あ" localSheetId="21" hidden="1">#REF!</definedName>
    <definedName name="あ" localSheetId="3" hidden="1">#REF!</definedName>
    <definedName name="あ" hidden="1">#REF!</definedName>
    <definedName name="あｆｇｄｆｇ" localSheetId="6" hidden="1">#REF!</definedName>
    <definedName name="あｆｇｄｆｇ" localSheetId="3" hidden="1">#REF!</definedName>
    <definedName name="あｆｇｄｆｇ" hidden="1">#REF!</definedName>
    <definedName name="い" localSheetId="6" hidden="1">#REF!</definedName>
    <definedName name="い" localSheetId="3" hidden="1">#REF!</definedName>
    <definedName name="い" hidden="1">#REF!</definedName>
    <definedName name="おｋ" localSheetId="6" hidden="1">#REF!</definedName>
    <definedName name="おｋ" localSheetId="3" hidden="1">#REF!</definedName>
    <definedName name="おｋ" hidden="1">#REF!</definedName>
    <definedName name="シーリングライト" localSheetId="6">#REF!</definedName>
    <definedName name="シーリングライト" localSheetId="3">#REF!</definedName>
    <definedName name="シーリングライト">#REF!</definedName>
    <definedName name="スポットライト" localSheetId="17">#REF!</definedName>
    <definedName name="スポットライト" localSheetId="18">#REF!</definedName>
    <definedName name="スポットライト" localSheetId="20">#REF!</definedName>
    <definedName name="スポットライト" localSheetId="6">#REF!</definedName>
    <definedName name="スポットライト" localSheetId="14">#REF!</definedName>
    <definedName name="スポットライト" localSheetId="16">#REF!</definedName>
    <definedName name="スポットライト" localSheetId="21">#REF!</definedName>
    <definedName name="スポットライト" localSheetId="3">#REF!</definedName>
    <definedName name="スポットライト">#REF!</definedName>
    <definedName name="せつび" localSheetId="6" hidden="1">#REF!</definedName>
    <definedName name="せつび" localSheetId="3" hidden="1">#REF!</definedName>
    <definedName name="せつび" hidden="1">#REF!</definedName>
    <definedName name="ダウンライト" localSheetId="20">#REF!</definedName>
    <definedName name="ダウンライト" localSheetId="6">#REF!</definedName>
    <definedName name="ダウンライト" localSheetId="14">#REF!</definedName>
    <definedName name="ダウンライト" localSheetId="16">#REF!</definedName>
    <definedName name="ダウンライト" localSheetId="3">#REF!</definedName>
    <definedName name="ダウンライト">#REF!</definedName>
    <definedName name="なし">[2]d!$L$3:$L$3</definedName>
    <definedName name="フットライト" localSheetId="17">#REF!</definedName>
    <definedName name="フットライト" localSheetId="20">#REF!</definedName>
    <definedName name="フットライト" localSheetId="6">#REF!</definedName>
    <definedName name="フットライト" localSheetId="8">#REF!</definedName>
    <definedName name="フットライト" localSheetId="14">#REF!</definedName>
    <definedName name="フットライト" localSheetId="16">#REF!</definedName>
    <definedName name="フットライト" localSheetId="3">#REF!</definedName>
    <definedName name="フットライト">#REF!</definedName>
    <definedName name="ブラケット" localSheetId="17">#REF!</definedName>
    <definedName name="ブラケット" localSheetId="20">#REF!</definedName>
    <definedName name="ブラケット" localSheetId="6">#REF!</definedName>
    <definedName name="ブラケット" localSheetId="14">#REF!</definedName>
    <definedName name="ブラケット" localSheetId="16">#REF!</definedName>
    <definedName name="ブラケット" localSheetId="3">#REF!</definedName>
    <definedName name="ブラケット">#REF!</definedName>
    <definedName name="ペンダント" localSheetId="17">#REF!</definedName>
    <definedName name="ペンダント" localSheetId="20">#REF!</definedName>
    <definedName name="ペンダント" localSheetId="6">#REF!</definedName>
    <definedName name="ペンダント" localSheetId="14">#REF!</definedName>
    <definedName name="ペンダント" localSheetId="16">#REF!</definedName>
    <definedName name="ペンダント" localSheetId="3">#REF!</definedName>
    <definedName name="ペンダント">#REF!</definedName>
    <definedName name="画像" localSheetId="17">_xludf.XLOOKUP('[3]様式第1_ZEH+_交付申請書'!#REF!,'[3]様式第1_ZEH+_交付申請書'!#REF!,2,0)</definedName>
    <definedName name="画像" localSheetId="6">_xludf.XLOOKUP('[3]様式第1_ZEH+_交付申請書'!#REF!,'[3]様式第1_ZEH+_交付申請書'!#REF!,2,0)</definedName>
    <definedName name="画像" localSheetId="10">_xludf.XLOOKUP('[3]様式第1_ZEH+_交付申請書'!#REF!,'[3]様式第1_ZEH+_交付申請書'!#REF!,2,0)</definedName>
    <definedName name="画像" localSheetId="11">_xludf.XLOOKUP('[3]様式第1_ZEH+_交付申請書'!#REF!,'[3]様式第1_ZEH+_交付申請書'!#REF!,2,0)</definedName>
    <definedName name="画像" localSheetId="12">_xludf.XLOOKUP('[3]様式第1_ZEH+_交付申請書'!#REF!,'[3]様式第1_ZEH+_交付申請書'!#REF!,2,0)</definedName>
    <definedName name="画像" localSheetId="13">_xludf.XLOOKUP('[3]様式第1_ZEH+_交付申請書'!#REF!,'[3]様式第1_ZEH+_交付申請書'!#REF!,2,0)</definedName>
    <definedName name="画像" localSheetId="3">_xludf.XLOOKUP('[3]様式第1_ZEH+_交付申請書'!#REF!,'[3]様式第1_ZEH+_交付申請書'!#REF!,2,0)</definedName>
    <definedName name="画像">_xludf.XLOOKUP('[3]様式第1_ZEH+_交付申請書'!#REF!,'[3]様式第1_ZEH+_交付申請書'!#REF!,2,0)</definedName>
    <definedName name="開始月" localSheetId="17">#REF!</definedName>
    <definedName name="開始月" localSheetId="20">#REF!</definedName>
    <definedName name="開始月" localSheetId="6">#REF!</definedName>
    <definedName name="開始月" localSheetId="8">#REF!</definedName>
    <definedName name="開始月" localSheetId="14">#REF!</definedName>
    <definedName name="開始月" localSheetId="16">#REF!</definedName>
    <definedName name="開始月" localSheetId="3">#REF!</definedName>
    <definedName name="開始月">#REF!</definedName>
    <definedName name="開始日" localSheetId="17">#REF!</definedName>
    <definedName name="開始日" localSheetId="20">#REF!</definedName>
    <definedName name="開始日" localSheetId="6">#REF!</definedName>
    <definedName name="開始日" localSheetId="14">#REF!</definedName>
    <definedName name="開始日" localSheetId="16">#REF!</definedName>
    <definedName name="開始日" localSheetId="3">#REF!</definedName>
    <definedName name="開始日">#REF!</definedName>
    <definedName name="開始年" localSheetId="17">#REF!</definedName>
    <definedName name="開始年" localSheetId="20">#REF!</definedName>
    <definedName name="開始年" localSheetId="6">#REF!</definedName>
    <definedName name="開始年" localSheetId="14">#REF!</definedName>
    <definedName name="開始年" localSheetId="16">#REF!</definedName>
    <definedName name="開始年" localSheetId="3">#REF!</definedName>
    <definedName name="開始年">#REF!</definedName>
    <definedName name="該否">[1]選択肢!$G$30:$G$31</definedName>
    <definedName name="居室シーリングライト" localSheetId="17">#REF!</definedName>
    <definedName name="居室シーリングライト" localSheetId="20">#REF!</definedName>
    <definedName name="居室シーリングライト" localSheetId="6">#REF!</definedName>
    <definedName name="居室シーリングライト" localSheetId="8">#REF!</definedName>
    <definedName name="居室シーリングライト" localSheetId="14">#REF!</definedName>
    <definedName name="居室シーリングライト" localSheetId="16">#REF!</definedName>
    <definedName name="居室シーリングライト" localSheetId="3">#REF!</definedName>
    <definedName name="居室シーリングライト">#REF!</definedName>
    <definedName name="経産省ZEH画像" localSheetId="17">_xludf.XLOOKUP('[3]様式第1_ZEH+_交付申請書'!#REF!,'[3]様式第1_ZEH+_交付申請書'!#REF!,2,0)</definedName>
    <definedName name="経産省ZEH画像" localSheetId="6">_xludf.XLOOKUP('[3]様式第1_ZEH+_交付申請書'!#REF!,'[3]様式第1_ZEH+_交付申請書'!#REF!,2,0)</definedName>
    <definedName name="経産省ZEH画像" localSheetId="10">_xludf.XLOOKUP('[3]様式第1_ZEH+_交付申請書'!#REF!,'[3]様式第1_ZEH+_交付申請書'!#REF!,2,0)</definedName>
    <definedName name="経産省ZEH画像" localSheetId="11">_xludf.XLOOKUP('[3]様式第1_ZEH+_交付申請書'!#REF!,'[3]様式第1_ZEH+_交付申請書'!#REF!,2,0)</definedName>
    <definedName name="経産省ZEH画像" localSheetId="12">_xludf.XLOOKUP('[3]様式第1_ZEH+_交付申請書'!#REF!,'[3]様式第1_ZEH+_交付申請書'!#REF!,2,0)</definedName>
    <definedName name="経産省ZEH画像" localSheetId="13">_xludf.XLOOKUP('[3]様式第1_ZEH+_交付申請書'!#REF!,'[3]様式第1_ZEH+_交付申請書'!#REF!,2,0)</definedName>
    <definedName name="経産省ZEH画像" localSheetId="3">_xludf.XLOOKUP('[3]様式第1_ZEH+_交付申請書'!#REF!,'[3]様式第1_ZEH+_交付申請書'!#REF!,2,0)</definedName>
    <definedName name="経産省ZEH画像">_xludf.XLOOKUP('[3]様式第1_ZEH+_交付申請書'!#REF!,'[3]様式第1_ZEH+_交付申請書'!#REF!,2,0)</definedName>
    <definedName name="建物情報" localSheetId="6">#REF!</definedName>
    <definedName name="建物情報" localSheetId="3">#REF!</definedName>
    <definedName name="建物情報">#REF!</definedName>
    <definedName name="事業期間区分">[2]d!$B$3:$B$5</definedName>
    <definedName name="主な構造">[2]d!$I$3:$I$7</definedName>
    <definedName name="取得">[2]d!$Q$3:$Q$4</definedName>
    <definedName name="消費税">[4]選択肢!$G$52:$G$53</definedName>
    <definedName name="照明器具" localSheetId="17">#REF!</definedName>
    <definedName name="照明器具" localSheetId="20">#REF!</definedName>
    <definedName name="照明器具" localSheetId="6">#REF!</definedName>
    <definedName name="照明器具" localSheetId="8">#REF!</definedName>
    <definedName name="照明器具" localSheetId="14">#REF!</definedName>
    <definedName name="照明器具" localSheetId="16">#REF!</definedName>
    <definedName name="照明器具" localSheetId="3">#REF!</definedName>
    <definedName name="照明器具">#REF!</definedName>
    <definedName name="照明設備">[1]選択肢!$G$27:$G$28</definedName>
    <definedName name="新既">[2]d!$B$100:$B$101</definedName>
    <definedName name="設備タイプ別設備仕様書" localSheetId="6" hidden="1">#REF!</definedName>
    <definedName name="設備タイプ別設備仕様書" localSheetId="3" hidden="1">#REF!</definedName>
    <definedName name="設備タイプ別設備仕様書" hidden="1">#REF!</definedName>
    <definedName name="設備タイプ別設備仕様書ｃ" localSheetId="6" hidden="1">#REF!</definedName>
    <definedName name="設備タイプ別設備仕様書ｃ" localSheetId="3" hidden="1">#REF!</definedName>
    <definedName name="設備タイプ別設備仕様書ｃ" hidden="1">#REF!</definedName>
    <definedName name="大分類">[2]d!$AE$3:$AE$8</definedName>
    <definedName name="断熱被膜">[1]選択肢!$G$12:$G$13</definedName>
    <definedName name="地域区分">[2]d!$J$3:$J$10</definedName>
    <definedName name="締切月" localSheetId="17">#REF!</definedName>
    <definedName name="締切月" localSheetId="20">#REF!</definedName>
    <definedName name="締切月" localSheetId="6">#REF!</definedName>
    <definedName name="締切月" localSheetId="8">#REF!</definedName>
    <definedName name="締切月" localSheetId="14">#REF!</definedName>
    <definedName name="締切月" localSheetId="16">#REF!</definedName>
    <definedName name="締切月" localSheetId="3">#REF!</definedName>
    <definedName name="締切月">#REF!</definedName>
    <definedName name="締切日" localSheetId="17">#REF!</definedName>
    <definedName name="締切日" localSheetId="20">#REF!</definedName>
    <definedName name="締切日" localSheetId="6">#REF!</definedName>
    <definedName name="締切日" localSheetId="14">#REF!</definedName>
    <definedName name="締切日" localSheetId="16">#REF!</definedName>
    <definedName name="締切日" localSheetId="3">#REF!</definedName>
    <definedName name="締切日">#REF!</definedName>
    <definedName name="締切年" localSheetId="17">#REF!</definedName>
    <definedName name="締切年" localSheetId="20">#REF!</definedName>
    <definedName name="締切年" localSheetId="6">#REF!</definedName>
    <definedName name="締切年" localSheetId="14">#REF!</definedName>
    <definedName name="締切年" localSheetId="16">#REF!</definedName>
    <definedName name="締切年" localSheetId="3">#REF!</definedName>
    <definedName name="締切年">#REF!</definedName>
    <definedName name="都道府県">[2]d!$G$3:$G$49</definedName>
    <definedName name="都道府県名">[4]選択肢!$D$2:$D$49</definedName>
    <definedName name="文書名">[4]選択肢!$B$2:$B$5</definedName>
    <definedName name="補助対象経費1" localSheetId="17">#REF!</definedName>
    <definedName name="補助対象経費1" localSheetId="20">#REF!</definedName>
    <definedName name="補助対象経費1" localSheetId="6">#REF!</definedName>
    <definedName name="補助対象経費1" localSheetId="8">#REF!</definedName>
    <definedName name="補助対象経費1" localSheetId="14">#REF!</definedName>
    <definedName name="補助対象経費1" localSheetId="16">#REF!</definedName>
    <definedName name="補助対象経費1" localSheetId="3">#REF!</definedName>
    <definedName name="補助対象経費1">#REF!</definedName>
    <definedName name="有無">[1]選択肢!$G$12:$G$13</definedName>
    <definedName name="冷房効率">[1]選択肢!$G$55:$G$57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99" l="1"/>
  <c r="C8" i="7"/>
  <c r="AC48" i="101" l="1"/>
  <c r="W48" i="101"/>
  <c r="Q48" i="101"/>
  <c r="K48" i="101"/>
  <c r="E48" i="101"/>
  <c r="E35" i="96"/>
  <c r="E31" i="96"/>
  <c r="E27" i="96"/>
  <c r="E23" i="96"/>
  <c r="E18" i="96"/>
  <c r="BF73" i="102"/>
  <c r="BE73" i="102"/>
  <c r="BC73" i="102"/>
  <c r="BG73" i="102" s="1"/>
  <c r="AT73" i="102"/>
  <c r="AS73" i="102"/>
  <c r="AQ73" i="102"/>
  <c r="AU73" i="102" s="1"/>
  <c r="AH73" i="102"/>
  <c r="AG73" i="102"/>
  <c r="AE73" i="102"/>
  <c r="AI73" i="102" s="1"/>
  <c r="V73" i="102"/>
  <c r="U73" i="102"/>
  <c r="S73" i="102"/>
  <c r="W73" i="102" s="1"/>
  <c r="J73" i="102"/>
  <c r="I73" i="102"/>
  <c r="G73" i="102"/>
  <c r="K73" i="102" s="1"/>
  <c r="BF72" i="102"/>
  <c r="BE72" i="102"/>
  <c r="BC72" i="102"/>
  <c r="BG72" i="102" s="1"/>
  <c r="AT72" i="102"/>
  <c r="AS72" i="102"/>
  <c r="AQ72" i="102"/>
  <c r="AU72" i="102" s="1"/>
  <c r="AH72" i="102"/>
  <c r="AG72" i="102"/>
  <c r="AE72" i="102"/>
  <c r="AI72" i="102" s="1"/>
  <c r="V72" i="102"/>
  <c r="U72" i="102"/>
  <c r="S72" i="102"/>
  <c r="W72" i="102" s="1"/>
  <c r="J72" i="102"/>
  <c r="I72" i="102"/>
  <c r="G72" i="102"/>
  <c r="K72" i="102" s="1"/>
  <c r="BF71" i="102"/>
  <c r="BE71" i="102"/>
  <c r="BC71" i="102"/>
  <c r="BG71" i="102" s="1"/>
  <c r="AT71" i="102"/>
  <c r="AS71" i="102"/>
  <c r="AQ71" i="102"/>
  <c r="AU71" i="102" s="1"/>
  <c r="AH71" i="102"/>
  <c r="AG71" i="102"/>
  <c r="AE71" i="102"/>
  <c r="AI71" i="102" s="1"/>
  <c r="V71" i="102"/>
  <c r="U71" i="102"/>
  <c r="S71" i="102"/>
  <c r="W71" i="102" s="1"/>
  <c r="J71" i="102"/>
  <c r="I71" i="102"/>
  <c r="G71" i="102"/>
  <c r="K71" i="102" s="1"/>
  <c r="BF70" i="102"/>
  <c r="BE70" i="102"/>
  <c r="BC70" i="102"/>
  <c r="BG70" i="102" s="1"/>
  <c r="AT70" i="102"/>
  <c r="AS70" i="102"/>
  <c r="AQ70" i="102"/>
  <c r="AU70" i="102" s="1"/>
  <c r="AH70" i="102"/>
  <c r="AG70" i="102"/>
  <c r="AE70" i="102"/>
  <c r="AI70" i="102" s="1"/>
  <c r="V70" i="102"/>
  <c r="U70" i="102"/>
  <c r="S70" i="102"/>
  <c r="W70" i="102" s="1"/>
  <c r="J70" i="102"/>
  <c r="I70" i="102"/>
  <c r="G70" i="102"/>
  <c r="K70" i="102" s="1"/>
  <c r="BF69" i="102"/>
  <c r="BE69" i="102"/>
  <c r="BC69" i="102"/>
  <c r="BG69" i="102" s="1"/>
  <c r="AT69" i="102"/>
  <c r="AS69" i="102"/>
  <c r="AQ69" i="102"/>
  <c r="AU69" i="102" s="1"/>
  <c r="AH69" i="102"/>
  <c r="AG69" i="102"/>
  <c r="AE69" i="102"/>
  <c r="AI69" i="102" s="1"/>
  <c r="V69" i="102"/>
  <c r="U69" i="102"/>
  <c r="S69" i="102"/>
  <c r="W69" i="102" s="1"/>
  <c r="J69" i="102"/>
  <c r="I69" i="102"/>
  <c r="G69" i="102"/>
  <c r="K69" i="102" s="1"/>
  <c r="BF68" i="102"/>
  <c r="BE68" i="102"/>
  <c r="BC68" i="102"/>
  <c r="BG68" i="102" s="1"/>
  <c r="AT68" i="102"/>
  <c r="AS68" i="102"/>
  <c r="AQ68" i="102"/>
  <c r="AU68" i="102" s="1"/>
  <c r="AH68" i="102"/>
  <c r="AG68" i="102"/>
  <c r="AE68" i="102"/>
  <c r="AI68" i="102" s="1"/>
  <c r="V68" i="102"/>
  <c r="U68" i="102"/>
  <c r="S68" i="102"/>
  <c r="W68" i="102" s="1"/>
  <c r="J68" i="102"/>
  <c r="I68" i="102"/>
  <c r="G68" i="102"/>
  <c r="K68" i="102" s="1"/>
  <c r="BF67" i="102"/>
  <c r="BE67" i="102"/>
  <c r="BC67" i="102"/>
  <c r="BG67" i="102" s="1"/>
  <c r="AT67" i="102"/>
  <c r="AS67" i="102"/>
  <c r="AQ67" i="102"/>
  <c r="AU67" i="102" s="1"/>
  <c r="AH67" i="102"/>
  <c r="AG67" i="102"/>
  <c r="AE67" i="102"/>
  <c r="AI67" i="102" s="1"/>
  <c r="V67" i="102"/>
  <c r="U67" i="102"/>
  <c r="S67" i="102"/>
  <c r="W67" i="102" s="1"/>
  <c r="J67" i="102"/>
  <c r="I67" i="102"/>
  <c r="G67" i="102"/>
  <c r="K67" i="102" s="1"/>
  <c r="BF66" i="102"/>
  <c r="BE66" i="102"/>
  <c r="BC66" i="102"/>
  <c r="BG66" i="102" s="1"/>
  <c r="AT66" i="102"/>
  <c r="AS66" i="102"/>
  <c r="AQ66" i="102"/>
  <c r="AU66" i="102" s="1"/>
  <c r="AH66" i="102"/>
  <c r="AG66" i="102"/>
  <c r="AE66" i="102"/>
  <c r="AI66" i="102" s="1"/>
  <c r="V66" i="102"/>
  <c r="U66" i="102"/>
  <c r="S66" i="102"/>
  <c r="W66" i="102" s="1"/>
  <c r="J66" i="102"/>
  <c r="I66" i="102"/>
  <c r="G66" i="102"/>
  <c r="K66" i="102" s="1"/>
  <c r="BF65" i="102"/>
  <c r="BE65" i="102"/>
  <c r="BC65" i="102"/>
  <c r="BG65" i="102" s="1"/>
  <c r="AT65" i="102"/>
  <c r="AS65" i="102"/>
  <c r="AQ65" i="102"/>
  <c r="AU65" i="102" s="1"/>
  <c r="AH65" i="102"/>
  <c r="AG65" i="102"/>
  <c r="AE65" i="102"/>
  <c r="AI65" i="102" s="1"/>
  <c r="V65" i="102"/>
  <c r="U65" i="102"/>
  <c r="S65" i="102"/>
  <c r="W65" i="102" s="1"/>
  <c r="J65" i="102"/>
  <c r="I65" i="102"/>
  <c r="G65" i="102"/>
  <c r="K65" i="102" s="1"/>
  <c r="BF64" i="102"/>
  <c r="BE64" i="102"/>
  <c r="BE74" i="102" s="1"/>
  <c r="BC64" i="102"/>
  <c r="BC74" i="102" s="1"/>
  <c r="AT64" i="102"/>
  <c r="AS64" i="102"/>
  <c r="AS74" i="102" s="1"/>
  <c r="AQ64" i="102"/>
  <c r="AQ74" i="102" s="1"/>
  <c r="AH64" i="102"/>
  <c r="AG64" i="102"/>
  <c r="AG74" i="102" s="1"/>
  <c r="AE64" i="102"/>
  <c r="AI64" i="102" s="1"/>
  <c r="AI74" i="102" s="1"/>
  <c r="V64" i="102"/>
  <c r="U64" i="102"/>
  <c r="U74" i="102" s="1"/>
  <c r="S64" i="102"/>
  <c r="S74" i="102" s="1"/>
  <c r="J64" i="102"/>
  <c r="I64" i="102"/>
  <c r="I74" i="102" s="1"/>
  <c r="G64" i="102"/>
  <c r="K64" i="102" s="1"/>
  <c r="AG63" i="102"/>
  <c r="S63" i="102"/>
  <c r="BG62" i="102"/>
  <c r="BF62" i="102"/>
  <c r="BE62" i="102"/>
  <c r="BC62" i="102"/>
  <c r="AU62" i="102"/>
  <c r="AT62" i="102"/>
  <c r="AS62" i="102"/>
  <c r="AQ62" i="102"/>
  <c r="AI62" i="102"/>
  <c r="AH62" i="102"/>
  <c r="AG62" i="102"/>
  <c r="AE62" i="102"/>
  <c r="W62" i="102"/>
  <c r="V62" i="102"/>
  <c r="U62" i="102"/>
  <c r="S62" i="102"/>
  <c r="K62" i="102"/>
  <c r="J62" i="102"/>
  <c r="I62" i="102"/>
  <c r="G62" i="102"/>
  <c r="BG61" i="102"/>
  <c r="BF61" i="102"/>
  <c r="BE61" i="102"/>
  <c r="BC61" i="102"/>
  <c r="AU61" i="102"/>
  <c r="AT61" i="102"/>
  <c r="AS61" i="102"/>
  <c r="AQ61" i="102"/>
  <c r="AI61" i="102"/>
  <c r="AH61" i="102"/>
  <c r="AG61" i="102"/>
  <c r="AE61" i="102"/>
  <c r="W61" i="102"/>
  <c r="V61" i="102"/>
  <c r="U61" i="102"/>
  <c r="S61" i="102"/>
  <c r="K61" i="102"/>
  <c r="J61" i="102"/>
  <c r="I61" i="102"/>
  <c r="G61" i="102"/>
  <c r="BG60" i="102"/>
  <c r="BF60" i="102"/>
  <c r="BE60" i="102"/>
  <c r="BC60" i="102"/>
  <c r="AU60" i="102"/>
  <c r="AT60" i="102"/>
  <c r="AS60" i="102"/>
  <c r="AQ60" i="102"/>
  <c r="AI60" i="102"/>
  <c r="AH60" i="102"/>
  <c r="AG60" i="102"/>
  <c r="AE60" i="102"/>
  <c r="W60" i="102"/>
  <c r="V60" i="102"/>
  <c r="U60" i="102"/>
  <c r="S60" i="102"/>
  <c r="K60" i="102"/>
  <c r="J60" i="102"/>
  <c r="I60" i="102"/>
  <c r="G60" i="102"/>
  <c r="BG59" i="102"/>
  <c r="BF59" i="102"/>
  <c r="BE59" i="102"/>
  <c r="BC59" i="102"/>
  <c r="AU59" i="102"/>
  <c r="AT59" i="102"/>
  <c r="AS59" i="102"/>
  <c r="AQ59" i="102"/>
  <c r="AI59" i="102"/>
  <c r="AH59" i="102"/>
  <c r="AG59" i="102"/>
  <c r="AE59" i="102"/>
  <c r="W59" i="102"/>
  <c r="V59" i="102"/>
  <c r="U59" i="102"/>
  <c r="S59" i="102"/>
  <c r="K59" i="102"/>
  <c r="J59" i="102"/>
  <c r="I59" i="102"/>
  <c r="G59" i="102"/>
  <c r="BG58" i="102"/>
  <c r="BF58" i="102"/>
  <c r="BE58" i="102"/>
  <c r="BC58" i="102"/>
  <c r="AU58" i="102"/>
  <c r="AT58" i="102"/>
  <c r="AS58" i="102"/>
  <c r="AQ58" i="102"/>
  <c r="AI58" i="102"/>
  <c r="AH58" i="102"/>
  <c r="AG58" i="102"/>
  <c r="AE58" i="102"/>
  <c r="W58" i="102"/>
  <c r="V58" i="102"/>
  <c r="U58" i="102"/>
  <c r="S58" i="102"/>
  <c r="K58" i="102"/>
  <c r="J58" i="102"/>
  <c r="I58" i="102"/>
  <c r="G58" i="102"/>
  <c r="BG57" i="102"/>
  <c r="BF57" i="102"/>
  <c r="BE57" i="102"/>
  <c r="BC57" i="102"/>
  <c r="AU57" i="102"/>
  <c r="AT57" i="102"/>
  <c r="AS57" i="102"/>
  <c r="AQ57" i="102"/>
  <c r="AI57" i="102"/>
  <c r="AH57" i="102"/>
  <c r="AG57" i="102"/>
  <c r="AE57" i="102"/>
  <c r="W57" i="102"/>
  <c r="V57" i="102"/>
  <c r="U57" i="102"/>
  <c r="S57" i="102"/>
  <c r="K57" i="102"/>
  <c r="J57" i="102"/>
  <c r="I57" i="102"/>
  <c r="G57" i="102"/>
  <c r="BG56" i="102"/>
  <c r="BF56" i="102"/>
  <c r="BE56" i="102"/>
  <c r="BC56" i="102"/>
  <c r="AU56" i="102"/>
  <c r="AT56" i="102"/>
  <c r="AS56" i="102"/>
  <c r="AQ56" i="102"/>
  <c r="AI56" i="102"/>
  <c r="AH56" i="102"/>
  <c r="AG56" i="102"/>
  <c r="AE56" i="102"/>
  <c r="W56" i="102"/>
  <c r="V56" i="102"/>
  <c r="U56" i="102"/>
  <c r="S56" i="102"/>
  <c r="K56" i="102"/>
  <c r="J56" i="102"/>
  <c r="I56" i="102"/>
  <c r="G56" i="102"/>
  <c r="BG55" i="102"/>
  <c r="BF55" i="102"/>
  <c r="BE55" i="102"/>
  <c r="BC55" i="102"/>
  <c r="AT55" i="102"/>
  <c r="AS55" i="102"/>
  <c r="AQ55" i="102"/>
  <c r="AU55" i="102" s="1"/>
  <c r="AI55" i="102"/>
  <c r="AH55" i="102"/>
  <c r="AG55" i="102"/>
  <c r="AE55" i="102"/>
  <c r="V55" i="102"/>
  <c r="U55" i="102"/>
  <c r="S55" i="102"/>
  <c r="W55" i="102" s="1"/>
  <c r="K55" i="102"/>
  <c r="J55" i="102"/>
  <c r="I55" i="102"/>
  <c r="G55" i="102"/>
  <c r="BF54" i="102"/>
  <c r="BE54" i="102"/>
  <c r="BC54" i="102"/>
  <c r="BG54" i="102" s="1"/>
  <c r="AU54" i="102"/>
  <c r="AT54" i="102"/>
  <c r="AS54" i="102"/>
  <c r="AQ54" i="102"/>
  <c r="AH54" i="102"/>
  <c r="AG54" i="102"/>
  <c r="AE54" i="102"/>
  <c r="AI54" i="102" s="1"/>
  <c r="W54" i="102"/>
  <c r="V54" i="102"/>
  <c r="U54" i="102"/>
  <c r="S54" i="102"/>
  <c r="J54" i="102"/>
  <c r="I54" i="102"/>
  <c r="G54" i="102"/>
  <c r="K54" i="102" s="1"/>
  <c r="BG53" i="102"/>
  <c r="BG63" i="102" s="1"/>
  <c r="BF53" i="102"/>
  <c r="BE53" i="102"/>
  <c r="BE63" i="102" s="1"/>
  <c r="BC53" i="102"/>
  <c r="BC63" i="102" s="1"/>
  <c r="AT53" i="102"/>
  <c r="AS53" i="102"/>
  <c r="AS63" i="102" s="1"/>
  <c r="AQ53" i="102"/>
  <c r="AQ63" i="102" s="1"/>
  <c r="AI53" i="102"/>
  <c r="AH53" i="102"/>
  <c r="AG53" i="102"/>
  <c r="AE53" i="102"/>
  <c r="AE63" i="102" s="1"/>
  <c r="V53" i="102"/>
  <c r="U53" i="102"/>
  <c r="U63" i="102" s="1"/>
  <c r="S53" i="102"/>
  <c r="W53" i="102" s="1"/>
  <c r="W63" i="102" s="1"/>
  <c r="K53" i="102"/>
  <c r="K63" i="102" s="1"/>
  <c r="J53" i="102"/>
  <c r="I53" i="102"/>
  <c r="I63" i="102" s="1"/>
  <c r="G53" i="102"/>
  <c r="G63" i="102" s="1"/>
  <c r="AS52" i="102"/>
  <c r="AG52" i="102"/>
  <c r="U52" i="102"/>
  <c r="K52" i="102"/>
  <c r="BG51" i="102"/>
  <c r="BF51" i="102"/>
  <c r="BE51" i="102"/>
  <c r="BC51" i="102"/>
  <c r="AU51" i="102"/>
  <c r="AT51" i="102"/>
  <c r="AS51" i="102"/>
  <c r="AQ51" i="102"/>
  <c r="AI51" i="102"/>
  <c r="AH51" i="102"/>
  <c r="AG51" i="102"/>
  <c r="AE51" i="102"/>
  <c r="W51" i="102"/>
  <c r="V51" i="102"/>
  <c r="U51" i="102"/>
  <c r="S51" i="102"/>
  <c r="K51" i="102"/>
  <c r="J51" i="102"/>
  <c r="I51" i="102"/>
  <c r="G51" i="102"/>
  <c r="BG50" i="102"/>
  <c r="BF50" i="102"/>
  <c r="BE50" i="102"/>
  <c r="BC50" i="102"/>
  <c r="AU50" i="102"/>
  <c r="AT50" i="102"/>
  <c r="AS50" i="102"/>
  <c r="AQ50" i="102"/>
  <c r="AI50" i="102"/>
  <c r="AH50" i="102"/>
  <c r="AG50" i="102"/>
  <c r="AE50" i="102"/>
  <c r="W50" i="102"/>
  <c r="V50" i="102"/>
  <c r="U50" i="102"/>
  <c r="S50" i="102"/>
  <c r="K50" i="102"/>
  <c r="J50" i="102"/>
  <c r="I50" i="102"/>
  <c r="G50" i="102"/>
  <c r="BG49" i="102"/>
  <c r="BF49" i="102"/>
  <c r="BE49" i="102"/>
  <c r="BC49" i="102"/>
  <c r="AU49" i="102"/>
  <c r="AT49" i="102"/>
  <c r="AS49" i="102"/>
  <c r="AQ49" i="102"/>
  <c r="AI49" i="102"/>
  <c r="AH49" i="102"/>
  <c r="AG49" i="102"/>
  <c r="AE49" i="102"/>
  <c r="W49" i="102"/>
  <c r="V49" i="102"/>
  <c r="U49" i="102"/>
  <c r="S49" i="102"/>
  <c r="K49" i="102"/>
  <c r="J49" i="102"/>
  <c r="I49" i="102"/>
  <c r="G49" i="102"/>
  <c r="BG48" i="102"/>
  <c r="BF48" i="102"/>
  <c r="BE48" i="102"/>
  <c r="BC48" i="102"/>
  <c r="AU48" i="102"/>
  <c r="AT48" i="102"/>
  <c r="AS48" i="102"/>
  <c r="AQ48" i="102"/>
  <c r="AI48" i="102"/>
  <c r="AH48" i="102"/>
  <c r="AG48" i="102"/>
  <c r="AE48" i="102"/>
  <c r="W48" i="102"/>
  <c r="V48" i="102"/>
  <c r="U48" i="102"/>
  <c r="S48" i="102"/>
  <c r="K48" i="102"/>
  <c r="J48" i="102"/>
  <c r="I48" i="102"/>
  <c r="G48" i="102"/>
  <c r="BG47" i="102"/>
  <c r="BF47" i="102"/>
  <c r="BE47" i="102"/>
  <c r="BC47" i="102"/>
  <c r="AU47" i="102"/>
  <c r="AT47" i="102"/>
  <c r="AS47" i="102"/>
  <c r="AQ47" i="102"/>
  <c r="AI47" i="102"/>
  <c r="AH47" i="102"/>
  <c r="AG47" i="102"/>
  <c r="AE47" i="102"/>
  <c r="W47" i="102"/>
  <c r="V47" i="102"/>
  <c r="U47" i="102"/>
  <c r="S47" i="102"/>
  <c r="K47" i="102"/>
  <c r="J47" i="102"/>
  <c r="I47" i="102"/>
  <c r="G47" i="102"/>
  <c r="BG46" i="102"/>
  <c r="BF46" i="102"/>
  <c r="BE46" i="102"/>
  <c r="BC46" i="102"/>
  <c r="AU46" i="102"/>
  <c r="AT46" i="102"/>
  <c r="AS46" i="102"/>
  <c r="AQ46" i="102"/>
  <c r="AI46" i="102"/>
  <c r="AH46" i="102"/>
  <c r="AG46" i="102"/>
  <c r="AE46" i="102"/>
  <c r="W46" i="102"/>
  <c r="V46" i="102"/>
  <c r="U46" i="102"/>
  <c r="S46" i="102"/>
  <c r="K46" i="102"/>
  <c r="J46" i="102"/>
  <c r="I46" i="102"/>
  <c r="G46" i="102"/>
  <c r="BG45" i="102"/>
  <c r="BF45" i="102"/>
  <c r="BE45" i="102"/>
  <c r="BC45" i="102"/>
  <c r="AU45" i="102"/>
  <c r="AT45" i="102"/>
  <c r="AS45" i="102"/>
  <c r="AQ45" i="102"/>
  <c r="AI45" i="102"/>
  <c r="AH45" i="102"/>
  <c r="AG45" i="102"/>
  <c r="AE45" i="102"/>
  <c r="W45" i="102"/>
  <c r="V45" i="102"/>
  <c r="U45" i="102"/>
  <c r="S45" i="102"/>
  <c r="K45" i="102"/>
  <c r="J45" i="102"/>
  <c r="I45" i="102"/>
  <c r="G45" i="102"/>
  <c r="BG44" i="102"/>
  <c r="BF44" i="102"/>
  <c r="BE44" i="102"/>
  <c r="BC44" i="102"/>
  <c r="AU44" i="102"/>
  <c r="AT44" i="102"/>
  <c r="AS44" i="102"/>
  <c r="AQ44" i="102"/>
  <c r="AI44" i="102"/>
  <c r="AH44" i="102"/>
  <c r="AG44" i="102"/>
  <c r="AE44" i="102"/>
  <c r="W44" i="102"/>
  <c r="V44" i="102"/>
  <c r="U44" i="102"/>
  <c r="S44" i="102"/>
  <c r="K44" i="102"/>
  <c r="J44" i="102"/>
  <c r="I44" i="102"/>
  <c r="G44" i="102"/>
  <c r="BG43" i="102"/>
  <c r="BF43" i="102"/>
  <c r="BE43" i="102"/>
  <c r="BC43" i="102"/>
  <c r="AU43" i="102"/>
  <c r="AT43" i="102"/>
  <c r="AS43" i="102"/>
  <c r="AQ43" i="102"/>
  <c r="AI43" i="102"/>
  <c r="AH43" i="102"/>
  <c r="AG43" i="102"/>
  <c r="AE43" i="102"/>
  <c r="AE52" i="102" s="1"/>
  <c r="W43" i="102"/>
  <c r="V43" i="102"/>
  <c r="U43" i="102"/>
  <c r="S43" i="102"/>
  <c r="K43" i="102"/>
  <c r="J43" i="102"/>
  <c r="I43" i="102"/>
  <c r="G43" i="102"/>
  <c r="BG42" i="102"/>
  <c r="BG52" i="102" s="1"/>
  <c r="BF42" i="102"/>
  <c r="BE42" i="102"/>
  <c r="BE52" i="102" s="1"/>
  <c r="BC42" i="102"/>
  <c r="BC52" i="102" s="1"/>
  <c r="AU42" i="102"/>
  <c r="AU52" i="102" s="1"/>
  <c r="AT42" i="102"/>
  <c r="AS42" i="102"/>
  <c r="AQ42" i="102"/>
  <c r="AQ52" i="102" s="1"/>
  <c r="AI42" i="102"/>
  <c r="AI52" i="102" s="1"/>
  <c r="AH42" i="102"/>
  <c r="AG42" i="102"/>
  <c r="AE42" i="102"/>
  <c r="W42" i="102"/>
  <c r="W52" i="102" s="1"/>
  <c r="V42" i="102"/>
  <c r="U42" i="102"/>
  <c r="S42" i="102"/>
  <c r="S52" i="102" s="1"/>
  <c r="K42" i="102"/>
  <c r="J42" i="102"/>
  <c r="I42" i="102"/>
  <c r="I52" i="102" s="1"/>
  <c r="G42" i="102"/>
  <c r="G52" i="102" s="1"/>
  <c r="AQ41" i="102"/>
  <c r="AE41" i="102"/>
  <c r="BF40" i="102"/>
  <c r="BE40" i="102"/>
  <c r="BG40" i="102" s="1"/>
  <c r="BC40" i="102"/>
  <c r="AT40" i="102"/>
  <c r="AS40" i="102"/>
  <c r="AU40" i="102" s="1"/>
  <c r="AQ40" i="102"/>
  <c r="AH40" i="102"/>
  <c r="AG40" i="102"/>
  <c r="AI40" i="102" s="1"/>
  <c r="AE40" i="102"/>
  <c r="V40" i="102"/>
  <c r="U40" i="102"/>
  <c r="W40" i="102" s="1"/>
  <c r="S40" i="102"/>
  <c r="J40" i="102"/>
  <c r="I40" i="102"/>
  <c r="K40" i="102" s="1"/>
  <c r="G40" i="102"/>
  <c r="BF39" i="102"/>
  <c r="BE39" i="102"/>
  <c r="BG39" i="102" s="1"/>
  <c r="BC39" i="102"/>
  <c r="AT39" i="102"/>
  <c r="AS39" i="102"/>
  <c r="AU39" i="102" s="1"/>
  <c r="AQ39" i="102"/>
  <c r="AH39" i="102"/>
  <c r="AG39" i="102"/>
  <c r="AI39" i="102" s="1"/>
  <c r="AE39" i="102"/>
  <c r="V39" i="102"/>
  <c r="U39" i="102"/>
  <c r="W39" i="102" s="1"/>
  <c r="S39" i="102"/>
  <c r="J39" i="102"/>
  <c r="I39" i="102"/>
  <c r="K39" i="102" s="1"/>
  <c r="G39" i="102"/>
  <c r="BF38" i="102"/>
  <c r="BE38" i="102"/>
  <c r="BG38" i="102" s="1"/>
  <c r="BC38" i="102"/>
  <c r="AT38" i="102"/>
  <c r="AS38" i="102"/>
  <c r="AU38" i="102" s="1"/>
  <c r="AQ38" i="102"/>
  <c r="AH38" i="102"/>
  <c r="AG38" i="102"/>
  <c r="AI38" i="102" s="1"/>
  <c r="AE38" i="102"/>
  <c r="V38" i="102"/>
  <c r="U38" i="102"/>
  <c r="W38" i="102" s="1"/>
  <c r="S38" i="102"/>
  <c r="J38" i="102"/>
  <c r="I38" i="102"/>
  <c r="K38" i="102" s="1"/>
  <c r="G38" i="102"/>
  <c r="BF37" i="102"/>
  <c r="BE37" i="102"/>
  <c r="BG37" i="102" s="1"/>
  <c r="BC37" i="102"/>
  <c r="AT37" i="102"/>
  <c r="AS37" i="102"/>
  <c r="AU37" i="102" s="1"/>
  <c r="AQ37" i="102"/>
  <c r="AH37" i="102"/>
  <c r="AG37" i="102"/>
  <c r="AI37" i="102" s="1"/>
  <c r="AE37" i="102"/>
  <c r="V37" i="102"/>
  <c r="U37" i="102"/>
  <c r="W37" i="102" s="1"/>
  <c r="S37" i="102"/>
  <c r="J37" i="102"/>
  <c r="I37" i="102"/>
  <c r="K37" i="102" s="1"/>
  <c r="G37" i="102"/>
  <c r="BF36" i="102"/>
  <c r="BE36" i="102"/>
  <c r="BG36" i="102" s="1"/>
  <c r="BC36" i="102"/>
  <c r="AT36" i="102"/>
  <c r="AS36" i="102"/>
  <c r="AU36" i="102" s="1"/>
  <c r="AQ36" i="102"/>
  <c r="AH36" i="102"/>
  <c r="AG36" i="102"/>
  <c r="AI36" i="102" s="1"/>
  <c r="AE36" i="102"/>
  <c r="V36" i="102"/>
  <c r="U36" i="102"/>
  <c r="W36" i="102" s="1"/>
  <c r="S36" i="102"/>
  <c r="J36" i="102"/>
  <c r="I36" i="102"/>
  <c r="K36" i="102" s="1"/>
  <c r="G36" i="102"/>
  <c r="BF35" i="102"/>
  <c r="BE35" i="102"/>
  <c r="BG35" i="102" s="1"/>
  <c r="BC35" i="102"/>
  <c r="AT35" i="102"/>
  <c r="AS35" i="102"/>
  <c r="AU35" i="102" s="1"/>
  <c r="AQ35" i="102"/>
  <c r="AH35" i="102"/>
  <c r="AG35" i="102"/>
  <c r="AI35" i="102" s="1"/>
  <c r="AE35" i="102"/>
  <c r="V35" i="102"/>
  <c r="U35" i="102"/>
  <c r="W35" i="102" s="1"/>
  <c r="S35" i="102"/>
  <c r="J35" i="102"/>
  <c r="I35" i="102"/>
  <c r="K35" i="102" s="1"/>
  <c r="G35" i="102"/>
  <c r="BF34" i="102"/>
  <c r="BE34" i="102"/>
  <c r="BG34" i="102" s="1"/>
  <c r="BC34" i="102"/>
  <c r="AT34" i="102"/>
  <c r="AS34" i="102"/>
  <c r="AU34" i="102" s="1"/>
  <c r="AQ34" i="102"/>
  <c r="AH34" i="102"/>
  <c r="AG34" i="102"/>
  <c r="AI34" i="102" s="1"/>
  <c r="AE34" i="102"/>
  <c r="V34" i="102"/>
  <c r="U34" i="102"/>
  <c r="W34" i="102" s="1"/>
  <c r="S34" i="102"/>
  <c r="J34" i="102"/>
  <c r="I34" i="102"/>
  <c r="K34" i="102" s="1"/>
  <c r="G34" i="102"/>
  <c r="BF33" i="102"/>
  <c r="BE33" i="102"/>
  <c r="BG33" i="102" s="1"/>
  <c r="BC33" i="102"/>
  <c r="AT33" i="102"/>
  <c r="AS33" i="102"/>
  <c r="AU33" i="102" s="1"/>
  <c r="AQ33" i="102"/>
  <c r="AH33" i="102"/>
  <c r="AG33" i="102"/>
  <c r="AI33" i="102" s="1"/>
  <c r="AE33" i="102"/>
  <c r="V33" i="102"/>
  <c r="U33" i="102"/>
  <c r="W33" i="102" s="1"/>
  <c r="S33" i="102"/>
  <c r="J33" i="102"/>
  <c r="I33" i="102"/>
  <c r="K33" i="102" s="1"/>
  <c r="G33" i="102"/>
  <c r="BF32" i="102"/>
  <c r="BE32" i="102"/>
  <c r="BG32" i="102" s="1"/>
  <c r="BC32" i="102"/>
  <c r="AT32" i="102"/>
  <c r="AS32" i="102"/>
  <c r="AU32" i="102" s="1"/>
  <c r="AQ32" i="102"/>
  <c r="AH32" i="102"/>
  <c r="AG32" i="102"/>
  <c r="AE32" i="102"/>
  <c r="AI32" i="102" s="1"/>
  <c r="V32" i="102"/>
  <c r="U32" i="102"/>
  <c r="W32" i="102" s="1"/>
  <c r="S32" i="102"/>
  <c r="J32" i="102"/>
  <c r="I32" i="102"/>
  <c r="G32" i="102"/>
  <c r="K32" i="102" s="1"/>
  <c r="BF31" i="102"/>
  <c r="BE31" i="102"/>
  <c r="BE41" i="102" s="1"/>
  <c r="BC31" i="102"/>
  <c r="BC41" i="102" s="1"/>
  <c r="AT31" i="102"/>
  <c r="AS31" i="102"/>
  <c r="AS41" i="102" s="1"/>
  <c r="AQ31" i="102"/>
  <c r="AU31" i="102" s="1"/>
  <c r="AH31" i="102"/>
  <c r="AG31" i="102"/>
  <c r="AG41" i="102" s="1"/>
  <c r="AE31" i="102"/>
  <c r="V31" i="102"/>
  <c r="U31" i="102"/>
  <c r="U41" i="102" s="1"/>
  <c r="S31" i="102"/>
  <c r="W31" i="102" s="1"/>
  <c r="J31" i="102"/>
  <c r="I31" i="102"/>
  <c r="I41" i="102" s="1"/>
  <c r="G31" i="102"/>
  <c r="G41" i="102" s="1"/>
  <c r="BF29" i="102"/>
  <c r="BE29" i="102"/>
  <c r="BC29" i="102"/>
  <c r="BG29" i="102" s="1"/>
  <c r="AT29" i="102"/>
  <c r="AS29" i="102"/>
  <c r="AQ29" i="102"/>
  <c r="AU29" i="102" s="1"/>
  <c r="AH29" i="102"/>
  <c r="AG29" i="102"/>
  <c r="AE29" i="102"/>
  <c r="AI29" i="102" s="1"/>
  <c r="V29" i="102"/>
  <c r="U29" i="102"/>
  <c r="S29" i="102"/>
  <c r="W29" i="102" s="1"/>
  <c r="J29" i="102"/>
  <c r="I29" i="102"/>
  <c r="G29" i="102"/>
  <c r="K29" i="102" s="1"/>
  <c r="BF28" i="102"/>
  <c r="BE28" i="102"/>
  <c r="BC28" i="102"/>
  <c r="BG28" i="102" s="1"/>
  <c r="AT28" i="102"/>
  <c r="AS28" i="102"/>
  <c r="AQ28" i="102"/>
  <c r="AU28" i="102" s="1"/>
  <c r="AH28" i="102"/>
  <c r="AG28" i="102"/>
  <c r="AE28" i="102"/>
  <c r="AI28" i="102" s="1"/>
  <c r="V28" i="102"/>
  <c r="U28" i="102"/>
  <c r="S28" i="102"/>
  <c r="W28" i="102" s="1"/>
  <c r="J28" i="102"/>
  <c r="I28" i="102"/>
  <c r="G28" i="102"/>
  <c r="K28" i="102" s="1"/>
  <c r="BF27" i="102"/>
  <c r="BE27" i="102"/>
  <c r="BC27" i="102"/>
  <c r="BG27" i="102" s="1"/>
  <c r="AT27" i="102"/>
  <c r="AS27" i="102"/>
  <c r="AQ27" i="102"/>
  <c r="AU27" i="102" s="1"/>
  <c r="AH27" i="102"/>
  <c r="AG27" i="102"/>
  <c r="AE27" i="102"/>
  <c r="AI27" i="102" s="1"/>
  <c r="V27" i="102"/>
  <c r="U27" i="102"/>
  <c r="S27" i="102"/>
  <c r="W27" i="102" s="1"/>
  <c r="J27" i="102"/>
  <c r="I27" i="102"/>
  <c r="G27" i="102"/>
  <c r="K27" i="102" s="1"/>
  <c r="BF26" i="102"/>
  <c r="BE26" i="102"/>
  <c r="BC26" i="102"/>
  <c r="BG26" i="102" s="1"/>
  <c r="AT26" i="102"/>
  <c r="AS26" i="102"/>
  <c r="AQ26" i="102"/>
  <c r="AU26" i="102" s="1"/>
  <c r="AH26" i="102"/>
  <c r="AG26" i="102"/>
  <c r="AE26" i="102"/>
  <c r="AI26" i="102" s="1"/>
  <c r="V26" i="102"/>
  <c r="U26" i="102"/>
  <c r="S26" i="102"/>
  <c r="W26" i="102" s="1"/>
  <c r="J26" i="102"/>
  <c r="I26" i="102"/>
  <c r="G26" i="102"/>
  <c r="K26" i="102" s="1"/>
  <c r="BF25" i="102"/>
  <c r="BE25" i="102"/>
  <c r="BC25" i="102"/>
  <c r="BG25" i="102" s="1"/>
  <c r="AT25" i="102"/>
  <c r="AS25" i="102"/>
  <c r="AQ25" i="102"/>
  <c r="AU25" i="102" s="1"/>
  <c r="AH25" i="102"/>
  <c r="AG25" i="102"/>
  <c r="AE25" i="102"/>
  <c r="AI25" i="102" s="1"/>
  <c r="V25" i="102"/>
  <c r="U25" i="102"/>
  <c r="S25" i="102"/>
  <c r="W25" i="102" s="1"/>
  <c r="J25" i="102"/>
  <c r="I25" i="102"/>
  <c r="G25" i="102"/>
  <c r="K25" i="102" s="1"/>
  <c r="BF24" i="102"/>
  <c r="BE24" i="102"/>
  <c r="BC24" i="102"/>
  <c r="BG24" i="102" s="1"/>
  <c r="AT24" i="102"/>
  <c r="AS24" i="102"/>
  <c r="AQ24" i="102"/>
  <c r="AU24" i="102" s="1"/>
  <c r="AH24" i="102"/>
  <c r="AG24" i="102"/>
  <c r="AE24" i="102"/>
  <c r="AI24" i="102" s="1"/>
  <c r="V24" i="102"/>
  <c r="U24" i="102"/>
  <c r="S24" i="102"/>
  <c r="W24" i="102" s="1"/>
  <c r="J24" i="102"/>
  <c r="I24" i="102"/>
  <c r="G24" i="102"/>
  <c r="K24" i="102" s="1"/>
  <c r="BF23" i="102"/>
  <c r="BE23" i="102"/>
  <c r="BC23" i="102"/>
  <c r="BG23" i="102" s="1"/>
  <c r="AT23" i="102"/>
  <c r="AS23" i="102"/>
  <c r="AQ23" i="102"/>
  <c r="AU23" i="102" s="1"/>
  <c r="AH23" i="102"/>
  <c r="AG23" i="102"/>
  <c r="AE23" i="102"/>
  <c r="AI23" i="102" s="1"/>
  <c r="V23" i="102"/>
  <c r="U23" i="102"/>
  <c r="S23" i="102"/>
  <c r="W23" i="102" s="1"/>
  <c r="J23" i="102"/>
  <c r="I23" i="102"/>
  <c r="G23" i="102"/>
  <c r="K23" i="102" s="1"/>
  <c r="BF22" i="102"/>
  <c r="BE22" i="102"/>
  <c r="BC22" i="102"/>
  <c r="BG22" i="102" s="1"/>
  <c r="AT22" i="102"/>
  <c r="AS22" i="102"/>
  <c r="AQ22" i="102"/>
  <c r="AU22" i="102" s="1"/>
  <c r="AH22" i="102"/>
  <c r="AG22" i="102"/>
  <c r="AE22" i="102"/>
  <c r="AI22" i="102" s="1"/>
  <c r="V22" i="102"/>
  <c r="U22" i="102"/>
  <c r="S22" i="102"/>
  <c r="W22" i="102" s="1"/>
  <c r="J22" i="102"/>
  <c r="I22" i="102"/>
  <c r="G22" i="102"/>
  <c r="K22" i="102" s="1"/>
  <c r="BF21" i="102"/>
  <c r="BE21" i="102"/>
  <c r="BC21" i="102"/>
  <c r="BG21" i="102" s="1"/>
  <c r="AT21" i="102"/>
  <c r="AS21" i="102"/>
  <c r="AQ21" i="102"/>
  <c r="AU21" i="102" s="1"/>
  <c r="AH21" i="102"/>
  <c r="AG21" i="102"/>
  <c r="AE21" i="102"/>
  <c r="AI21" i="102" s="1"/>
  <c r="V21" i="102"/>
  <c r="U21" i="102"/>
  <c r="S21" i="102"/>
  <c r="W21" i="102" s="1"/>
  <c r="J21" i="102"/>
  <c r="I21" i="102"/>
  <c r="G21" i="102"/>
  <c r="K21" i="102" s="1"/>
  <c r="BF20" i="102"/>
  <c r="BE20" i="102"/>
  <c r="BC20" i="102"/>
  <c r="BG20" i="102" s="1"/>
  <c r="AT20" i="102"/>
  <c r="AS20" i="102"/>
  <c r="AQ20" i="102"/>
  <c r="AU20" i="102" s="1"/>
  <c r="AH20" i="102"/>
  <c r="AG20" i="102"/>
  <c r="AE20" i="102"/>
  <c r="AI20" i="102" s="1"/>
  <c r="V20" i="102"/>
  <c r="U20" i="102"/>
  <c r="S20" i="102"/>
  <c r="W20" i="102" s="1"/>
  <c r="J20" i="102"/>
  <c r="I20" i="102"/>
  <c r="G20" i="102"/>
  <c r="K20" i="102" s="1"/>
  <c r="BF19" i="102"/>
  <c r="BE19" i="102"/>
  <c r="BC19" i="102"/>
  <c r="BG19" i="102" s="1"/>
  <c r="AT19" i="102"/>
  <c r="AS19" i="102"/>
  <c r="AQ19" i="102"/>
  <c r="AU19" i="102" s="1"/>
  <c r="AH19" i="102"/>
  <c r="AG19" i="102"/>
  <c r="AE19" i="102"/>
  <c r="AI19" i="102" s="1"/>
  <c r="V19" i="102"/>
  <c r="U19" i="102"/>
  <c r="S19" i="102"/>
  <c r="W19" i="102" s="1"/>
  <c r="J19" i="102"/>
  <c r="I19" i="102"/>
  <c r="G19" i="102"/>
  <c r="K19" i="102" s="1"/>
  <c r="BF18" i="102"/>
  <c r="BE18" i="102"/>
  <c r="BC18" i="102"/>
  <c r="BG18" i="102" s="1"/>
  <c r="AT18" i="102"/>
  <c r="AS18" i="102"/>
  <c r="AQ18" i="102"/>
  <c r="AU18" i="102" s="1"/>
  <c r="AH18" i="102"/>
  <c r="AG18" i="102"/>
  <c r="AE18" i="102"/>
  <c r="AI18" i="102" s="1"/>
  <c r="V18" i="102"/>
  <c r="U18" i="102"/>
  <c r="S18" i="102"/>
  <c r="W18" i="102" s="1"/>
  <c r="J18" i="102"/>
  <c r="I18" i="102"/>
  <c r="G18" i="102"/>
  <c r="K18" i="102" s="1"/>
  <c r="BF17" i="102"/>
  <c r="BE17" i="102"/>
  <c r="BC17" i="102"/>
  <c r="BG17" i="102" s="1"/>
  <c r="AT17" i="102"/>
  <c r="AS17" i="102"/>
  <c r="AQ17" i="102"/>
  <c r="AU17" i="102" s="1"/>
  <c r="AH17" i="102"/>
  <c r="AG17" i="102"/>
  <c r="AE17" i="102"/>
  <c r="AI17" i="102" s="1"/>
  <c r="V17" i="102"/>
  <c r="U17" i="102"/>
  <c r="S17" i="102"/>
  <c r="W17" i="102" s="1"/>
  <c r="J17" i="102"/>
  <c r="I17" i="102"/>
  <c r="G17" i="102"/>
  <c r="K17" i="102" s="1"/>
  <c r="BF16" i="102"/>
  <c r="BE16" i="102"/>
  <c r="BC16" i="102"/>
  <c r="BG16" i="102" s="1"/>
  <c r="AT16" i="102"/>
  <c r="AS16" i="102"/>
  <c r="AQ16" i="102"/>
  <c r="AU16" i="102" s="1"/>
  <c r="AH16" i="102"/>
  <c r="AG16" i="102"/>
  <c r="AE16" i="102"/>
  <c r="AI16" i="102" s="1"/>
  <c r="V16" i="102"/>
  <c r="U16" i="102"/>
  <c r="S16" i="102"/>
  <c r="W16" i="102" s="1"/>
  <c r="J16" i="102"/>
  <c r="I16" i="102"/>
  <c r="G16" i="102"/>
  <c r="K16" i="102" s="1"/>
  <c r="BF15" i="102"/>
  <c r="BE15" i="102"/>
  <c r="BE30" i="102" s="1"/>
  <c r="BC15" i="102"/>
  <c r="BG15" i="102" s="1"/>
  <c r="AT15" i="102"/>
  <c r="AS15" i="102"/>
  <c r="AS30" i="102" s="1"/>
  <c r="AS75" i="102" s="1"/>
  <c r="AQ15" i="102"/>
  <c r="AQ30" i="102" s="1"/>
  <c r="AQ75" i="102" s="1"/>
  <c r="AH15" i="102"/>
  <c r="AG15" i="102"/>
  <c r="AG30" i="102" s="1"/>
  <c r="AG75" i="102" s="1"/>
  <c r="AE15" i="102"/>
  <c r="AI15" i="102" s="1"/>
  <c r="AI30" i="102" s="1"/>
  <c r="V15" i="102"/>
  <c r="U15" i="102"/>
  <c r="U30" i="102" s="1"/>
  <c r="U75" i="102" s="1"/>
  <c r="S15" i="102"/>
  <c r="S30" i="102" s="1"/>
  <c r="J15" i="102"/>
  <c r="I15" i="102"/>
  <c r="I30" i="102" s="1"/>
  <c r="G15" i="102"/>
  <c r="K15" i="102" s="1"/>
  <c r="AC49" i="101"/>
  <c r="Q50" i="100" s="1"/>
  <c r="W49" i="101"/>
  <c r="Q50" i="95" s="1"/>
  <c r="Q49" i="101"/>
  <c r="Q50" i="94" s="1"/>
  <c r="K49" i="101"/>
  <c r="Q50" i="93" s="1"/>
  <c r="E49" i="101"/>
  <c r="Q50" i="55" s="1"/>
  <c r="AC19" i="101"/>
  <c r="AC18" i="101"/>
  <c r="AC17" i="101"/>
  <c r="AC16" i="101"/>
  <c r="AC15" i="101"/>
  <c r="AC14" i="101"/>
  <c r="AC13" i="101"/>
  <c r="AC12" i="101"/>
  <c r="AC11" i="101"/>
  <c r="AC10" i="101"/>
  <c r="W19" i="101"/>
  <c r="W18" i="101"/>
  <c r="W17" i="101"/>
  <c r="W16" i="101"/>
  <c r="W15" i="101"/>
  <c r="W14" i="101"/>
  <c r="W13" i="101"/>
  <c r="W12" i="101"/>
  <c r="W11" i="101"/>
  <c r="W10" i="101"/>
  <c r="Q19" i="101"/>
  <c r="Q18" i="101"/>
  <c r="Q17" i="101"/>
  <c r="Q16" i="101"/>
  <c r="Q15" i="101"/>
  <c r="Q14" i="101"/>
  <c r="Q13" i="101"/>
  <c r="Q12" i="101"/>
  <c r="Q11" i="101"/>
  <c r="Q10" i="101"/>
  <c r="K19" i="101"/>
  <c r="K18" i="101"/>
  <c r="K17" i="101"/>
  <c r="K16" i="101"/>
  <c r="K15" i="101"/>
  <c r="K14" i="101"/>
  <c r="K13" i="101"/>
  <c r="K12" i="101"/>
  <c r="K11" i="101"/>
  <c r="K10" i="101"/>
  <c r="E19" i="101"/>
  <c r="E18" i="101"/>
  <c r="E17" i="101"/>
  <c r="E16" i="101"/>
  <c r="E15" i="101"/>
  <c r="E14" i="101"/>
  <c r="E13" i="101"/>
  <c r="E12" i="101"/>
  <c r="E11" i="101"/>
  <c r="E10" i="101"/>
  <c r="AC38" i="101"/>
  <c r="W38" i="101"/>
  <c r="Q38" i="101"/>
  <c r="K38" i="101"/>
  <c r="E38" i="101"/>
  <c r="AC37" i="101"/>
  <c r="W37" i="101"/>
  <c r="Q37" i="101"/>
  <c r="K37" i="101"/>
  <c r="E37" i="101"/>
  <c r="AC36" i="101"/>
  <c r="W36" i="101"/>
  <c r="Q36" i="101"/>
  <c r="K36" i="101"/>
  <c r="E36" i="101"/>
  <c r="AC35" i="101"/>
  <c r="W35" i="101"/>
  <c r="Q35" i="101"/>
  <c r="K35" i="101"/>
  <c r="E35" i="101"/>
  <c r="AC34" i="101"/>
  <c r="W34" i="101"/>
  <c r="Q34" i="101"/>
  <c r="K34" i="101"/>
  <c r="E34" i="101"/>
  <c r="AC33" i="101"/>
  <c r="W33" i="101"/>
  <c r="W39" i="101" s="1"/>
  <c r="W45" i="101" s="1"/>
  <c r="Q33" i="101"/>
  <c r="K33" i="101"/>
  <c r="E33" i="101"/>
  <c r="AC28" i="101"/>
  <c r="W28" i="101"/>
  <c r="Q28" i="101"/>
  <c r="K28" i="101"/>
  <c r="E28" i="101"/>
  <c r="AC27" i="101"/>
  <c r="W27" i="101"/>
  <c r="Q27" i="101"/>
  <c r="K27" i="101"/>
  <c r="E27" i="101"/>
  <c r="AC26" i="101"/>
  <c r="W26" i="101"/>
  <c r="Q26" i="101"/>
  <c r="K26" i="101"/>
  <c r="E26" i="101"/>
  <c r="AC25" i="101"/>
  <c r="W25" i="101"/>
  <c r="Q25" i="101"/>
  <c r="K25" i="101"/>
  <c r="E25" i="101"/>
  <c r="AC24" i="101"/>
  <c r="W24" i="101"/>
  <c r="Q24" i="101"/>
  <c r="K24" i="101"/>
  <c r="E24" i="101"/>
  <c r="E9" i="96"/>
  <c r="O47" i="100"/>
  <c r="Q47" i="100" s="1"/>
  <c r="O46" i="100"/>
  <c r="Q46" i="100" s="1"/>
  <c r="Q45" i="100"/>
  <c r="Q44" i="100"/>
  <c r="O42" i="100"/>
  <c r="Q42" i="100" s="1"/>
  <c r="O41" i="100"/>
  <c r="Q41" i="100" s="1"/>
  <c r="O40" i="100"/>
  <c r="Q40" i="100" s="1"/>
  <c r="O39" i="100"/>
  <c r="Q39" i="100" s="1"/>
  <c r="O38" i="100"/>
  <c r="Q38" i="100" s="1"/>
  <c r="O37" i="100"/>
  <c r="Q37" i="100" s="1"/>
  <c r="O36" i="100"/>
  <c r="Q36" i="100" s="1"/>
  <c r="Q35" i="100"/>
  <c r="Q34" i="100"/>
  <c r="O32" i="100"/>
  <c r="K32" i="100"/>
  <c r="Q32" i="100" s="1"/>
  <c r="O31" i="100"/>
  <c r="K31" i="100"/>
  <c r="Q31" i="100" s="1"/>
  <c r="O29" i="100"/>
  <c r="Q29" i="100" s="1"/>
  <c r="O28" i="100"/>
  <c r="Q28" i="100" s="1"/>
  <c r="O26" i="100"/>
  <c r="Q26" i="100" s="1"/>
  <c r="O25" i="100"/>
  <c r="Q25" i="100" s="1"/>
  <c r="O24" i="100"/>
  <c r="Q24" i="100" s="1"/>
  <c r="O23" i="100"/>
  <c r="Q23" i="100" s="1"/>
  <c r="O21" i="100"/>
  <c r="K21" i="100"/>
  <c r="O20" i="100"/>
  <c r="K20" i="100"/>
  <c r="O19" i="100"/>
  <c r="K19" i="100"/>
  <c r="O18" i="100"/>
  <c r="K18" i="100"/>
  <c r="O17" i="100"/>
  <c r="K17" i="100"/>
  <c r="O16" i="100"/>
  <c r="K16" i="100"/>
  <c r="O15" i="100"/>
  <c r="K15" i="100"/>
  <c r="O14" i="100"/>
  <c r="K14" i="100"/>
  <c r="Q12" i="100"/>
  <c r="Q11" i="100"/>
  <c r="Q45" i="95"/>
  <c r="Q45" i="94"/>
  <c r="Q45" i="93"/>
  <c r="Q9" i="93"/>
  <c r="Q45" i="55"/>
  <c r="Q43" i="55"/>
  <c r="Q27" i="55"/>
  <c r="E36" i="96"/>
  <c r="Q16" i="100" l="1"/>
  <c r="Q17" i="100"/>
  <c r="Q21" i="100"/>
  <c r="Q15" i="100"/>
  <c r="Q19" i="100"/>
  <c r="AI63" i="102"/>
  <c r="AI75" i="102" s="1"/>
  <c r="K30" i="102"/>
  <c r="K74" i="102"/>
  <c r="I75" i="102"/>
  <c r="AU41" i="102"/>
  <c r="S75" i="102"/>
  <c r="BG30" i="102"/>
  <c r="W41" i="102"/>
  <c r="BE75" i="102"/>
  <c r="K31" i="102"/>
  <c r="K41" i="102" s="1"/>
  <c r="AI31" i="102"/>
  <c r="AI41" i="102" s="1"/>
  <c r="BG31" i="102"/>
  <c r="BG41" i="102" s="1"/>
  <c r="S41" i="102"/>
  <c r="AE74" i="102"/>
  <c r="G30" i="102"/>
  <c r="G75" i="102" s="1"/>
  <c r="W15" i="102"/>
  <c r="W30" i="102" s="1"/>
  <c r="W75" i="102" s="1"/>
  <c r="AU15" i="102"/>
  <c r="AU30" i="102" s="1"/>
  <c r="AU75" i="102" s="1"/>
  <c r="W64" i="102"/>
  <c r="W74" i="102" s="1"/>
  <c r="AU64" i="102"/>
  <c r="AU74" i="102" s="1"/>
  <c r="BC30" i="102"/>
  <c r="BC75" i="102" s="1"/>
  <c r="AU53" i="102"/>
  <c r="AU63" i="102" s="1"/>
  <c r="G74" i="102"/>
  <c r="AE30" i="102"/>
  <c r="AE75" i="102" s="1"/>
  <c r="BG64" i="102"/>
  <c r="BG74" i="102" s="1"/>
  <c r="K29" i="101"/>
  <c r="K44" i="101" s="1"/>
  <c r="E20" i="101"/>
  <c r="E43" i="101" s="1"/>
  <c r="AC39" i="101"/>
  <c r="AC45" i="101" s="1"/>
  <c r="E39" i="101"/>
  <c r="E45" i="101" s="1"/>
  <c r="Q20" i="101"/>
  <c r="Q43" i="101" s="1"/>
  <c r="E29" i="101"/>
  <c r="E44" i="101" s="1"/>
  <c r="W20" i="101"/>
  <c r="W43" i="101" s="1"/>
  <c r="K20" i="101"/>
  <c r="K43" i="101" s="1"/>
  <c r="AC20" i="101"/>
  <c r="AC43" i="101" s="1"/>
  <c r="Q29" i="101"/>
  <c r="Q44" i="101" s="1"/>
  <c r="W29" i="101"/>
  <c r="W44" i="101" s="1"/>
  <c r="K39" i="101"/>
  <c r="K45" i="101" s="1"/>
  <c r="AC29" i="101"/>
  <c r="AC44" i="101" s="1"/>
  <c r="Q39" i="101"/>
  <c r="Q45" i="101" s="1"/>
  <c r="Q20" i="100"/>
  <c r="Q33" i="100"/>
  <c r="Q48" i="100"/>
  <c r="Q14" i="100"/>
  <c r="Q22" i="100" s="1"/>
  <c r="Q49" i="100" s="1"/>
  <c r="Q18" i="100"/>
  <c r="Q43" i="100"/>
  <c r="Q27" i="100"/>
  <c r="BG75" i="102" l="1"/>
  <c r="K75" i="102"/>
  <c r="L14" i="18" l="1"/>
  <c r="L15" i="18"/>
  <c r="L16" i="18"/>
  <c r="L17" i="18"/>
  <c r="L18" i="18"/>
  <c r="L19" i="18"/>
  <c r="L20" i="18"/>
  <c r="L21" i="18"/>
  <c r="L22" i="18"/>
  <c r="L23" i="18"/>
  <c r="L24" i="18"/>
  <c r="L25" i="18"/>
  <c r="L26" i="18"/>
  <c r="L27" i="18"/>
  <c r="L28" i="18"/>
  <c r="L29" i="18"/>
  <c r="L30" i="18"/>
  <c r="L31" i="18"/>
  <c r="L32" i="18"/>
  <c r="L33" i="18"/>
  <c r="L34" i="18"/>
  <c r="L35" i="18"/>
  <c r="L36" i="18"/>
  <c r="L37" i="18"/>
  <c r="L38" i="18"/>
  <c r="L39" i="18"/>
  <c r="L40" i="18"/>
  <c r="L41" i="18"/>
  <c r="L42" i="18"/>
  <c r="L43" i="18"/>
  <c r="L44" i="18"/>
  <c r="L45" i="18"/>
  <c r="L46" i="18"/>
  <c r="L47" i="18"/>
  <c r="L48" i="18"/>
  <c r="L49" i="18"/>
  <c r="L50" i="18"/>
  <c r="L51" i="18"/>
  <c r="L52" i="18"/>
  <c r="L53" i="18"/>
  <c r="L54" i="18"/>
  <c r="L55" i="18"/>
  <c r="L56" i="18"/>
  <c r="L57" i="18"/>
  <c r="L58" i="18"/>
  <c r="L59" i="18"/>
  <c r="L60" i="18"/>
  <c r="L61" i="18"/>
  <c r="L62" i="18"/>
  <c r="L63" i="18"/>
  <c r="L64" i="18"/>
  <c r="L65" i="18"/>
  <c r="L66" i="18"/>
  <c r="L67" i="18"/>
  <c r="L68" i="18"/>
  <c r="L69" i="18"/>
  <c r="L70" i="18"/>
  <c r="L71" i="18"/>
  <c r="L72" i="18"/>
  <c r="L73" i="18"/>
  <c r="L74" i="18"/>
  <c r="L75" i="18"/>
  <c r="L76" i="18"/>
  <c r="L77" i="18"/>
  <c r="L78" i="18"/>
  <c r="L79" i="18"/>
  <c r="L80" i="18"/>
  <c r="L81" i="18"/>
  <c r="L82" i="18"/>
  <c r="L83" i="18"/>
  <c r="L84" i="18"/>
  <c r="L85" i="18"/>
  <c r="L86" i="18"/>
  <c r="L87" i="18"/>
  <c r="L88" i="18"/>
  <c r="L89" i="18"/>
  <c r="L90" i="18"/>
  <c r="L91" i="18"/>
  <c r="L92" i="18"/>
  <c r="L93" i="18"/>
  <c r="L94" i="18"/>
  <c r="L95" i="18"/>
  <c r="L96" i="18"/>
  <c r="L97" i="18"/>
  <c r="L98" i="18"/>
  <c r="L99" i="18"/>
  <c r="L100" i="18"/>
  <c r="L101" i="18"/>
  <c r="L102" i="18"/>
  <c r="L103" i="18"/>
  <c r="L104" i="18"/>
  <c r="L105" i="18"/>
  <c r="L106" i="18"/>
  <c r="L107" i="18"/>
  <c r="L108" i="18"/>
  <c r="L109" i="18"/>
  <c r="L110" i="18"/>
  <c r="L111" i="18"/>
  <c r="L112" i="18"/>
  <c r="L113" i="18"/>
  <c r="L114" i="18"/>
  <c r="L115" i="18"/>
  <c r="L116" i="18"/>
  <c r="L117" i="18"/>
  <c r="L118" i="18"/>
  <c r="L119" i="18"/>
  <c r="L120" i="18"/>
  <c r="L121" i="18"/>
  <c r="L122" i="18"/>
  <c r="L123" i="18"/>
  <c r="L124" i="18"/>
  <c r="L125" i="18"/>
  <c r="L126" i="18"/>
  <c r="L127" i="18"/>
  <c r="L128" i="18"/>
  <c r="L129" i="18"/>
  <c r="L130" i="18"/>
  <c r="L131" i="18"/>
  <c r="L132" i="18"/>
  <c r="L133" i="18"/>
  <c r="L134" i="18"/>
  <c r="L135" i="18"/>
  <c r="L136" i="18"/>
  <c r="L137" i="18"/>
  <c r="L138" i="18"/>
  <c r="L139" i="18"/>
  <c r="L140" i="18"/>
  <c r="L141" i="18"/>
  <c r="L142" i="18"/>
  <c r="L143" i="18"/>
  <c r="L144" i="18"/>
  <c r="L145" i="18"/>
  <c r="L146" i="18"/>
  <c r="L147" i="18"/>
  <c r="L148" i="18"/>
  <c r="L149" i="18"/>
  <c r="L150" i="18"/>
  <c r="L151" i="18"/>
  <c r="L152" i="18"/>
  <c r="L153" i="18"/>
  <c r="L154" i="18"/>
  <c r="L155" i="18"/>
  <c r="L156" i="18"/>
  <c r="L157" i="18"/>
  <c r="L158" i="18"/>
  <c r="L159" i="18"/>
  <c r="L160" i="18"/>
  <c r="L161" i="18"/>
  <c r="L162" i="18"/>
  <c r="L163" i="18"/>
  <c r="L164" i="18"/>
  <c r="L165" i="18"/>
  <c r="L166" i="18"/>
  <c r="L167" i="18"/>
  <c r="L168" i="18"/>
  <c r="L169" i="18"/>
  <c r="L170" i="18"/>
  <c r="L171" i="18"/>
  <c r="L172" i="18"/>
  <c r="L173" i="18"/>
  <c r="L174" i="18"/>
  <c r="L175" i="18"/>
  <c r="L176" i="18"/>
  <c r="L177" i="18"/>
  <c r="L178" i="18"/>
  <c r="L179" i="18"/>
  <c r="L180" i="18"/>
  <c r="L181" i="18"/>
  <c r="L182" i="18"/>
  <c r="L183" i="18"/>
  <c r="L184" i="18"/>
  <c r="L185" i="18"/>
  <c r="L186" i="18"/>
  <c r="L187" i="18"/>
  <c r="L188" i="18"/>
  <c r="L189" i="18"/>
  <c r="L190" i="18"/>
  <c r="L191" i="18"/>
  <c r="L192" i="18"/>
  <c r="L193" i="18"/>
  <c r="L194" i="18"/>
  <c r="L195" i="18"/>
  <c r="L196" i="18"/>
  <c r="L197" i="18"/>
  <c r="L198" i="18"/>
  <c r="L199" i="18"/>
  <c r="L200" i="18"/>
  <c r="L201" i="18"/>
  <c r="L202" i="18"/>
  <c r="L203" i="18"/>
  <c r="L204" i="18"/>
  <c r="L205" i="18"/>
  <c r="L206" i="18"/>
  <c r="L207" i="18"/>
  <c r="L208" i="18"/>
  <c r="L209" i="18"/>
  <c r="L210" i="18"/>
  <c r="L211" i="18"/>
  <c r="L212" i="18"/>
  <c r="L213" i="18"/>
  <c r="L214" i="18"/>
  <c r="L215" i="18"/>
  <c r="L216" i="18"/>
  <c r="L217" i="18"/>
  <c r="L218" i="18"/>
  <c r="L219" i="18"/>
  <c r="L220" i="18"/>
  <c r="L221" i="18"/>
  <c r="L222" i="18"/>
  <c r="L223" i="18"/>
  <c r="L224" i="18"/>
  <c r="L225" i="18"/>
  <c r="L226" i="18"/>
  <c r="L227" i="18"/>
  <c r="L228" i="18"/>
  <c r="L229" i="18"/>
  <c r="L230" i="18"/>
  <c r="L231" i="18"/>
  <c r="L232" i="18"/>
  <c r="L233" i="18"/>
  <c r="L234" i="18"/>
  <c r="L235" i="18"/>
  <c r="L236" i="18"/>
  <c r="L237" i="18"/>
  <c r="L238" i="18"/>
  <c r="L239" i="18"/>
  <c r="L240" i="18"/>
  <c r="L241" i="18"/>
  <c r="L242" i="18"/>
  <c r="L243" i="18"/>
  <c r="L244" i="18"/>
  <c r="L245" i="18"/>
  <c r="L246" i="18"/>
  <c r="L247" i="18"/>
  <c r="L248" i="18"/>
  <c r="L249" i="18"/>
  <c r="L250" i="18"/>
  <c r="L251" i="18"/>
  <c r="L252" i="18"/>
  <c r="L253" i="18"/>
  <c r="L254" i="18"/>
  <c r="L255" i="18"/>
  <c r="L256" i="18"/>
  <c r="L257" i="18"/>
  <c r="L258" i="18"/>
  <c r="L259" i="18"/>
  <c r="L260" i="18"/>
  <c r="L261" i="18"/>
  <c r="L262" i="18"/>
  <c r="L263" i="18"/>
  <c r="L264" i="18"/>
  <c r="L265" i="18"/>
  <c r="L266" i="18"/>
  <c r="L267" i="18"/>
  <c r="L268" i="18"/>
  <c r="L269" i="18"/>
  <c r="L270" i="18"/>
  <c r="L271" i="18"/>
  <c r="L272" i="18"/>
  <c r="L273" i="18"/>
  <c r="L274" i="18"/>
  <c r="L275" i="18"/>
  <c r="L276" i="18"/>
  <c r="L277" i="18"/>
  <c r="L278" i="18"/>
  <c r="L279" i="18"/>
  <c r="L280" i="18"/>
  <c r="L281" i="18"/>
  <c r="L282" i="18"/>
  <c r="L283" i="18"/>
  <c r="L284" i="18"/>
  <c r="L285" i="18"/>
  <c r="L286" i="18"/>
  <c r="L287" i="18"/>
  <c r="L288" i="18"/>
  <c r="L289" i="18"/>
  <c r="L290" i="18"/>
  <c r="L291" i="18"/>
  <c r="L292" i="18"/>
  <c r="L293" i="18"/>
  <c r="L294" i="18"/>
  <c r="L295" i="18"/>
  <c r="L296" i="18"/>
  <c r="L297" i="18"/>
  <c r="L298" i="18"/>
  <c r="L299" i="18"/>
  <c r="L300" i="18"/>
  <c r="L301" i="18"/>
  <c r="L302" i="18"/>
  <c r="L303" i="18"/>
  <c r="L304" i="18"/>
  <c r="L305" i="18"/>
  <c r="L306" i="18"/>
  <c r="L307" i="18"/>
  <c r="L308" i="18"/>
  <c r="L309" i="18"/>
  <c r="L310" i="18"/>
  <c r="L311" i="18"/>
  <c r="L312" i="18"/>
  <c r="L313" i="18"/>
  <c r="L314" i="18"/>
  <c r="L315" i="18"/>
  <c r="L316" i="18"/>
  <c r="L317" i="18"/>
  <c r="L318" i="18"/>
  <c r="L319" i="18"/>
  <c r="L320" i="18"/>
  <c r="L321" i="18"/>
  <c r="L322" i="18"/>
  <c r="L323" i="18"/>
  <c r="L324" i="18"/>
  <c r="L325" i="18"/>
  <c r="L326" i="18"/>
  <c r="L327" i="18"/>
  <c r="L328" i="18"/>
  <c r="L329" i="18"/>
  <c r="L330" i="18"/>
  <c r="L331" i="18"/>
  <c r="L332" i="18"/>
  <c r="L333" i="18"/>
  <c r="L334" i="18"/>
  <c r="L335" i="18"/>
  <c r="L336" i="18"/>
  <c r="L337" i="18"/>
  <c r="L338" i="18"/>
  <c r="L339" i="18"/>
  <c r="L340" i="18"/>
  <c r="L341" i="18"/>
  <c r="L342" i="18"/>
  <c r="L343" i="18"/>
  <c r="L344" i="18"/>
  <c r="L345" i="18"/>
  <c r="L346" i="18"/>
  <c r="L347" i="18"/>
  <c r="L348" i="18"/>
  <c r="L349" i="18"/>
  <c r="L350" i="18"/>
  <c r="L351" i="18"/>
  <c r="L352" i="18"/>
  <c r="L353" i="18"/>
  <c r="L354" i="18"/>
  <c r="L355" i="18"/>
  <c r="L356" i="18"/>
  <c r="L357" i="18"/>
  <c r="L358" i="18"/>
  <c r="L359" i="18"/>
  <c r="L360" i="18"/>
  <c r="L361" i="18"/>
  <c r="L362" i="18"/>
  <c r="L363" i="18"/>
  <c r="L364" i="18"/>
  <c r="L365" i="18"/>
  <c r="L366" i="18"/>
  <c r="L367" i="18"/>
  <c r="L368" i="18"/>
  <c r="L369" i="18"/>
  <c r="L370" i="18"/>
  <c r="L371" i="18"/>
  <c r="L372" i="18"/>
  <c r="L373" i="18"/>
  <c r="L374" i="18"/>
  <c r="L375" i="18"/>
  <c r="L376" i="18"/>
  <c r="L377" i="18"/>
  <c r="L378" i="18"/>
  <c r="L379" i="18"/>
  <c r="L380" i="18"/>
  <c r="L381" i="18"/>
  <c r="L382" i="18"/>
  <c r="L383" i="18"/>
  <c r="L384" i="18"/>
  <c r="L385" i="18"/>
  <c r="L386" i="18"/>
  <c r="L387" i="18"/>
  <c r="L388" i="18"/>
  <c r="L389" i="18"/>
  <c r="L390" i="18"/>
  <c r="L391" i="18"/>
  <c r="L392" i="18"/>
  <c r="L393" i="18"/>
  <c r="L394" i="18"/>
  <c r="L395" i="18"/>
  <c r="L396" i="18"/>
  <c r="L397" i="18"/>
  <c r="L398" i="18"/>
  <c r="L399" i="18"/>
  <c r="L400" i="18"/>
  <c r="L401" i="18"/>
  <c r="L402" i="18"/>
  <c r="L403" i="18"/>
  <c r="L404" i="18"/>
  <c r="L405" i="18"/>
  <c r="L406" i="18"/>
  <c r="L407" i="18"/>
  <c r="L408" i="18"/>
  <c r="L409" i="18"/>
  <c r="L410" i="18"/>
  <c r="L411" i="18"/>
  <c r="L412" i="18"/>
  <c r="L413" i="18"/>
  <c r="L414" i="18"/>
  <c r="L415" i="18"/>
  <c r="L416" i="18"/>
  <c r="L417" i="18"/>
  <c r="L418" i="18"/>
  <c r="L419" i="18"/>
  <c r="L420" i="18"/>
  <c r="L421" i="18"/>
  <c r="L422" i="18"/>
  <c r="L423" i="18"/>
  <c r="L424" i="18"/>
  <c r="L425" i="18"/>
  <c r="L426" i="18"/>
  <c r="L427" i="18"/>
  <c r="L428" i="18"/>
  <c r="L429" i="18"/>
  <c r="L430" i="18"/>
  <c r="L431" i="18"/>
  <c r="L432" i="18"/>
  <c r="L433" i="18"/>
  <c r="L434" i="18"/>
  <c r="L435" i="18"/>
  <c r="L436" i="18"/>
  <c r="L437" i="18"/>
  <c r="L438" i="18"/>
  <c r="L439" i="18"/>
  <c r="L440" i="18"/>
  <c r="L441" i="18"/>
  <c r="L442" i="18"/>
  <c r="L443" i="18"/>
  <c r="L444" i="18"/>
  <c r="L445" i="18"/>
  <c r="L446" i="18"/>
  <c r="L447" i="18"/>
  <c r="L448" i="18"/>
  <c r="L449" i="18"/>
  <c r="L450" i="18"/>
  <c r="L451" i="18"/>
  <c r="L452" i="18"/>
  <c r="L453" i="18"/>
  <c r="L454" i="18"/>
  <c r="L455" i="18"/>
  <c r="L456" i="18"/>
  <c r="L457" i="18"/>
  <c r="L458" i="18"/>
  <c r="L459" i="18"/>
  <c r="L460" i="18"/>
  <c r="L461" i="18"/>
  <c r="L462" i="18"/>
  <c r="L463" i="18"/>
  <c r="L464" i="18"/>
  <c r="L465" i="18"/>
  <c r="L466" i="18"/>
  <c r="L467" i="18"/>
  <c r="L468" i="18"/>
  <c r="L469" i="18"/>
  <c r="L470" i="18"/>
  <c r="L471" i="18"/>
  <c r="L472" i="18"/>
  <c r="L473" i="18"/>
  <c r="L474" i="18"/>
  <c r="L475" i="18"/>
  <c r="L476" i="18"/>
  <c r="L477" i="18"/>
  <c r="L478" i="18"/>
  <c r="L479" i="18"/>
  <c r="L480" i="18"/>
  <c r="L481" i="18"/>
  <c r="L482" i="18"/>
  <c r="L483" i="18"/>
  <c r="L484" i="18"/>
  <c r="L485" i="18"/>
  <c r="L486" i="18"/>
  <c r="L487" i="18"/>
  <c r="L488" i="18"/>
  <c r="L489" i="18"/>
  <c r="L490" i="18"/>
  <c r="L491" i="18"/>
  <c r="L492" i="18"/>
  <c r="L493" i="18"/>
  <c r="L494" i="18"/>
  <c r="L495" i="18"/>
  <c r="L496" i="18"/>
  <c r="L497" i="18"/>
  <c r="L498" i="18"/>
  <c r="L499" i="18"/>
  <c r="L500" i="18"/>
  <c r="L501" i="18"/>
  <c r="L502" i="18"/>
  <c r="L503" i="18"/>
  <c r="L504" i="18"/>
  <c r="L505" i="18"/>
  <c r="L506" i="18"/>
  <c r="L507" i="18"/>
  <c r="L508" i="18"/>
  <c r="L509" i="18"/>
  <c r="L510" i="18"/>
  <c r="L511" i="18"/>
  <c r="L512" i="18"/>
  <c r="L13" i="18"/>
  <c r="AX14" i="18" l="1"/>
  <c r="AX15" i="18"/>
  <c r="AX16" i="18"/>
  <c r="AX17" i="18"/>
  <c r="AX18" i="18"/>
  <c r="AX19" i="18"/>
  <c r="AX20" i="18"/>
  <c r="AX21" i="18"/>
  <c r="AX22" i="18"/>
  <c r="AX23" i="18"/>
  <c r="AX24" i="18"/>
  <c r="AX25" i="18"/>
  <c r="AX26" i="18"/>
  <c r="AX27" i="18"/>
  <c r="AX28" i="18"/>
  <c r="AX29" i="18"/>
  <c r="AX30" i="18"/>
  <c r="AX31" i="18"/>
  <c r="AX32" i="18"/>
  <c r="AX33" i="18"/>
  <c r="AX34" i="18"/>
  <c r="AX35" i="18"/>
  <c r="AX36" i="18"/>
  <c r="AX37" i="18"/>
  <c r="AX38" i="18"/>
  <c r="AX39" i="18"/>
  <c r="AX40" i="18"/>
  <c r="AX41" i="18"/>
  <c r="AX42" i="18"/>
  <c r="AX43" i="18"/>
  <c r="AX44" i="18"/>
  <c r="AX45" i="18"/>
  <c r="AX46" i="18"/>
  <c r="AX47" i="18"/>
  <c r="AX48" i="18"/>
  <c r="AX49" i="18"/>
  <c r="AX50" i="18"/>
  <c r="AX51" i="18"/>
  <c r="AX52" i="18"/>
  <c r="AX53" i="18"/>
  <c r="AX54" i="18"/>
  <c r="AX55" i="18"/>
  <c r="AX56" i="18"/>
  <c r="AX57" i="18"/>
  <c r="AX58" i="18"/>
  <c r="AX59" i="18"/>
  <c r="AX60" i="18"/>
  <c r="AX61" i="18"/>
  <c r="AX62" i="18"/>
  <c r="AX63" i="18"/>
  <c r="AX64" i="18"/>
  <c r="AX65" i="18"/>
  <c r="AX66" i="18"/>
  <c r="AX67" i="18"/>
  <c r="AX68" i="18"/>
  <c r="AX69" i="18"/>
  <c r="AX70" i="18"/>
  <c r="AX71" i="18"/>
  <c r="AX72" i="18"/>
  <c r="AX73" i="18"/>
  <c r="AX74" i="18"/>
  <c r="AX75" i="18"/>
  <c r="AX76" i="18"/>
  <c r="AX77" i="18"/>
  <c r="AX78" i="18"/>
  <c r="AX79" i="18"/>
  <c r="AX80" i="18"/>
  <c r="AX81" i="18"/>
  <c r="AX82" i="18"/>
  <c r="AX83" i="18"/>
  <c r="AX84" i="18"/>
  <c r="AX85" i="18"/>
  <c r="AX86" i="18"/>
  <c r="AX87" i="18"/>
  <c r="AX88" i="18"/>
  <c r="AX89" i="18"/>
  <c r="AX90" i="18"/>
  <c r="AX91" i="18"/>
  <c r="AX92" i="18"/>
  <c r="AX93" i="18"/>
  <c r="AX94" i="18"/>
  <c r="AX95" i="18"/>
  <c r="AX96" i="18"/>
  <c r="AX97" i="18"/>
  <c r="AX98" i="18"/>
  <c r="AX99" i="18"/>
  <c r="AX100" i="18"/>
  <c r="AX101" i="18"/>
  <c r="AX102" i="18"/>
  <c r="AX103" i="18"/>
  <c r="AX104" i="18"/>
  <c r="AX105" i="18"/>
  <c r="AX106" i="18"/>
  <c r="AX107" i="18"/>
  <c r="AX108" i="18"/>
  <c r="AX109" i="18"/>
  <c r="AX110" i="18"/>
  <c r="AX111" i="18"/>
  <c r="AX112" i="18"/>
  <c r="AX113" i="18"/>
  <c r="AX114" i="18"/>
  <c r="AX115" i="18"/>
  <c r="AX116" i="18"/>
  <c r="AX117" i="18"/>
  <c r="AX118" i="18"/>
  <c r="AX119" i="18"/>
  <c r="AX120" i="18"/>
  <c r="AX121" i="18"/>
  <c r="AX122" i="18"/>
  <c r="AX123" i="18"/>
  <c r="AX124" i="18"/>
  <c r="AX125" i="18"/>
  <c r="AX126" i="18"/>
  <c r="AX127" i="18"/>
  <c r="AX128" i="18"/>
  <c r="AX129" i="18"/>
  <c r="AX130" i="18"/>
  <c r="AX131" i="18"/>
  <c r="AX132" i="18"/>
  <c r="AX133" i="18"/>
  <c r="AX134" i="18"/>
  <c r="AX135" i="18"/>
  <c r="AX136" i="18"/>
  <c r="AX137" i="18"/>
  <c r="AX138" i="18"/>
  <c r="AX139" i="18"/>
  <c r="AX140" i="18"/>
  <c r="AX141" i="18"/>
  <c r="AX142" i="18"/>
  <c r="AX143" i="18"/>
  <c r="AX144" i="18"/>
  <c r="AX145" i="18"/>
  <c r="AX146" i="18"/>
  <c r="AX147" i="18"/>
  <c r="AX148" i="18"/>
  <c r="AX149" i="18"/>
  <c r="AX150" i="18"/>
  <c r="AX151" i="18"/>
  <c r="AX152" i="18"/>
  <c r="AX153" i="18"/>
  <c r="AX154" i="18"/>
  <c r="AX155" i="18"/>
  <c r="AX156" i="18"/>
  <c r="AX157" i="18"/>
  <c r="AX158" i="18"/>
  <c r="AX159" i="18"/>
  <c r="AX160" i="18"/>
  <c r="AX161" i="18"/>
  <c r="AX162" i="18"/>
  <c r="AX163" i="18"/>
  <c r="AX164" i="18"/>
  <c r="AX165" i="18"/>
  <c r="AX166" i="18"/>
  <c r="AX167" i="18"/>
  <c r="AX168" i="18"/>
  <c r="AX169" i="18"/>
  <c r="AX170" i="18"/>
  <c r="AX171" i="18"/>
  <c r="AX172" i="18"/>
  <c r="AX173" i="18"/>
  <c r="AX174" i="18"/>
  <c r="AX175" i="18"/>
  <c r="AX176" i="18"/>
  <c r="AX177" i="18"/>
  <c r="AX178" i="18"/>
  <c r="AX179" i="18"/>
  <c r="AX180" i="18"/>
  <c r="AX181" i="18"/>
  <c r="AX182" i="18"/>
  <c r="AX183" i="18"/>
  <c r="AX184" i="18"/>
  <c r="AX185" i="18"/>
  <c r="AX186" i="18"/>
  <c r="AX187" i="18"/>
  <c r="AX188" i="18"/>
  <c r="AX189" i="18"/>
  <c r="AX190" i="18"/>
  <c r="AX191" i="18"/>
  <c r="AX192" i="18"/>
  <c r="AX193" i="18"/>
  <c r="AX194" i="18"/>
  <c r="AX195" i="18"/>
  <c r="AX196" i="18"/>
  <c r="AX197" i="18"/>
  <c r="AX198" i="18"/>
  <c r="AX199" i="18"/>
  <c r="AX200" i="18"/>
  <c r="AX201" i="18"/>
  <c r="AX202" i="18"/>
  <c r="AX203" i="18"/>
  <c r="AX204" i="18"/>
  <c r="AX205" i="18"/>
  <c r="AX206" i="18"/>
  <c r="AX207" i="18"/>
  <c r="AX208" i="18"/>
  <c r="AX209" i="18"/>
  <c r="AX210" i="18"/>
  <c r="AX211" i="18"/>
  <c r="AX212" i="18"/>
  <c r="AX213" i="18"/>
  <c r="AX214" i="18"/>
  <c r="AX215" i="18"/>
  <c r="AX216" i="18"/>
  <c r="AX217" i="18"/>
  <c r="AX218" i="18"/>
  <c r="AX219" i="18"/>
  <c r="AX220" i="18"/>
  <c r="AX221" i="18"/>
  <c r="AX222" i="18"/>
  <c r="AX223" i="18"/>
  <c r="AX224" i="18"/>
  <c r="AX225" i="18"/>
  <c r="AX226" i="18"/>
  <c r="AX227" i="18"/>
  <c r="AX228" i="18"/>
  <c r="AX229" i="18"/>
  <c r="AX230" i="18"/>
  <c r="AX231" i="18"/>
  <c r="AX232" i="18"/>
  <c r="AX233" i="18"/>
  <c r="AX234" i="18"/>
  <c r="AX235" i="18"/>
  <c r="AX236" i="18"/>
  <c r="AX237" i="18"/>
  <c r="AX238" i="18"/>
  <c r="AX239" i="18"/>
  <c r="AX240" i="18"/>
  <c r="AX241" i="18"/>
  <c r="AX242" i="18"/>
  <c r="AX243" i="18"/>
  <c r="AX244" i="18"/>
  <c r="AX245" i="18"/>
  <c r="AX246" i="18"/>
  <c r="AX247" i="18"/>
  <c r="AX248" i="18"/>
  <c r="AX249" i="18"/>
  <c r="AX250" i="18"/>
  <c r="AX251" i="18"/>
  <c r="AX252" i="18"/>
  <c r="AX253" i="18"/>
  <c r="AX254" i="18"/>
  <c r="AX255" i="18"/>
  <c r="AX256" i="18"/>
  <c r="AX257" i="18"/>
  <c r="AX258" i="18"/>
  <c r="AX259" i="18"/>
  <c r="AX260" i="18"/>
  <c r="AX261" i="18"/>
  <c r="AX262" i="18"/>
  <c r="AX263" i="18"/>
  <c r="AX264" i="18"/>
  <c r="AX265" i="18"/>
  <c r="AX266" i="18"/>
  <c r="AX267" i="18"/>
  <c r="AX268" i="18"/>
  <c r="AX269" i="18"/>
  <c r="AX270" i="18"/>
  <c r="AX271" i="18"/>
  <c r="AX272" i="18"/>
  <c r="AX273" i="18"/>
  <c r="AX274" i="18"/>
  <c r="AX275" i="18"/>
  <c r="AX276" i="18"/>
  <c r="AX277" i="18"/>
  <c r="AX278" i="18"/>
  <c r="AX279" i="18"/>
  <c r="AX280" i="18"/>
  <c r="AX281" i="18"/>
  <c r="AX282" i="18"/>
  <c r="AX283" i="18"/>
  <c r="AX284" i="18"/>
  <c r="AX285" i="18"/>
  <c r="AX286" i="18"/>
  <c r="AX287" i="18"/>
  <c r="AX288" i="18"/>
  <c r="AX289" i="18"/>
  <c r="AX290" i="18"/>
  <c r="AX291" i="18"/>
  <c r="AX292" i="18"/>
  <c r="AX293" i="18"/>
  <c r="AX294" i="18"/>
  <c r="AX295" i="18"/>
  <c r="AX296" i="18"/>
  <c r="AX297" i="18"/>
  <c r="AX298" i="18"/>
  <c r="AX299" i="18"/>
  <c r="AX300" i="18"/>
  <c r="AX301" i="18"/>
  <c r="AX302" i="18"/>
  <c r="AX303" i="18"/>
  <c r="AX304" i="18"/>
  <c r="AX305" i="18"/>
  <c r="AX306" i="18"/>
  <c r="AX307" i="18"/>
  <c r="AX308" i="18"/>
  <c r="AX309" i="18"/>
  <c r="AX310" i="18"/>
  <c r="AX311" i="18"/>
  <c r="AX312" i="18"/>
  <c r="AX313" i="18"/>
  <c r="AX314" i="18"/>
  <c r="AX315" i="18"/>
  <c r="AX316" i="18"/>
  <c r="AX317" i="18"/>
  <c r="AX318" i="18"/>
  <c r="AX319" i="18"/>
  <c r="AX320" i="18"/>
  <c r="AX321" i="18"/>
  <c r="AX322" i="18"/>
  <c r="AX323" i="18"/>
  <c r="AX324" i="18"/>
  <c r="AX325" i="18"/>
  <c r="AX326" i="18"/>
  <c r="AX327" i="18"/>
  <c r="AX328" i="18"/>
  <c r="AX329" i="18"/>
  <c r="AX330" i="18"/>
  <c r="AX331" i="18"/>
  <c r="AX332" i="18"/>
  <c r="AX333" i="18"/>
  <c r="AX334" i="18"/>
  <c r="AX335" i="18"/>
  <c r="AX336" i="18"/>
  <c r="AX337" i="18"/>
  <c r="AX338" i="18"/>
  <c r="AX339" i="18"/>
  <c r="AX340" i="18"/>
  <c r="AX341" i="18"/>
  <c r="AX342" i="18"/>
  <c r="AX343" i="18"/>
  <c r="AX344" i="18"/>
  <c r="AX345" i="18"/>
  <c r="AX346" i="18"/>
  <c r="AX347" i="18"/>
  <c r="AX348" i="18"/>
  <c r="AX349" i="18"/>
  <c r="AX350" i="18"/>
  <c r="AX351" i="18"/>
  <c r="AX352" i="18"/>
  <c r="AX353" i="18"/>
  <c r="AX354" i="18"/>
  <c r="AX355" i="18"/>
  <c r="AX356" i="18"/>
  <c r="AX357" i="18"/>
  <c r="AX358" i="18"/>
  <c r="AX359" i="18"/>
  <c r="AX360" i="18"/>
  <c r="AX361" i="18"/>
  <c r="AX362" i="18"/>
  <c r="AX363" i="18"/>
  <c r="AX364" i="18"/>
  <c r="AX365" i="18"/>
  <c r="AX366" i="18"/>
  <c r="AX367" i="18"/>
  <c r="AX368" i="18"/>
  <c r="AX369" i="18"/>
  <c r="AX370" i="18"/>
  <c r="AX371" i="18"/>
  <c r="AX372" i="18"/>
  <c r="AX373" i="18"/>
  <c r="AX374" i="18"/>
  <c r="AX375" i="18"/>
  <c r="AX376" i="18"/>
  <c r="AX377" i="18"/>
  <c r="AX378" i="18"/>
  <c r="AX379" i="18"/>
  <c r="AX380" i="18"/>
  <c r="AX381" i="18"/>
  <c r="AX382" i="18"/>
  <c r="AX383" i="18"/>
  <c r="AX384" i="18"/>
  <c r="AX385" i="18"/>
  <c r="AX386" i="18"/>
  <c r="AX387" i="18"/>
  <c r="AX388" i="18"/>
  <c r="AX389" i="18"/>
  <c r="AX390" i="18"/>
  <c r="AX391" i="18"/>
  <c r="AX392" i="18"/>
  <c r="AX393" i="18"/>
  <c r="AX394" i="18"/>
  <c r="AX395" i="18"/>
  <c r="AX396" i="18"/>
  <c r="AX397" i="18"/>
  <c r="AX398" i="18"/>
  <c r="AX399" i="18"/>
  <c r="AX400" i="18"/>
  <c r="AX401" i="18"/>
  <c r="AX402" i="18"/>
  <c r="AX403" i="18"/>
  <c r="AX404" i="18"/>
  <c r="AX405" i="18"/>
  <c r="AX406" i="18"/>
  <c r="AX407" i="18"/>
  <c r="AX408" i="18"/>
  <c r="AX409" i="18"/>
  <c r="AX410" i="18"/>
  <c r="AX411" i="18"/>
  <c r="AX412" i="18"/>
  <c r="AX413" i="18"/>
  <c r="AX414" i="18"/>
  <c r="AX415" i="18"/>
  <c r="AX416" i="18"/>
  <c r="AX417" i="18"/>
  <c r="AX418" i="18"/>
  <c r="AX419" i="18"/>
  <c r="AX420" i="18"/>
  <c r="AX421" i="18"/>
  <c r="AX422" i="18"/>
  <c r="AX423" i="18"/>
  <c r="AX424" i="18"/>
  <c r="AX425" i="18"/>
  <c r="AX426" i="18"/>
  <c r="AX427" i="18"/>
  <c r="AX428" i="18"/>
  <c r="AX429" i="18"/>
  <c r="AX430" i="18"/>
  <c r="AX431" i="18"/>
  <c r="AX432" i="18"/>
  <c r="AX433" i="18"/>
  <c r="AX434" i="18"/>
  <c r="AX435" i="18"/>
  <c r="AX436" i="18"/>
  <c r="AX437" i="18"/>
  <c r="AX438" i="18"/>
  <c r="AX439" i="18"/>
  <c r="AX440" i="18"/>
  <c r="AX441" i="18"/>
  <c r="AX442" i="18"/>
  <c r="AX443" i="18"/>
  <c r="AX444" i="18"/>
  <c r="AX445" i="18"/>
  <c r="AX446" i="18"/>
  <c r="AX447" i="18"/>
  <c r="AX448" i="18"/>
  <c r="AX449" i="18"/>
  <c r="AX450" i="18"/>
  <c r="AX451" i="18"/>
  <c r="AX452" i="18"/>
  <c r="AX453" i="18"/>
  <c r="AX454" i="18"/>
  <c r="AX455" i="18"/>
  <c r="AX456" i="18"/>
  <c r="AX457" i="18"/>
  <c r="AX458" i="18"/>
  <c r="AX459" i="18"/>
  <c r="AX460" i="18"/>
  <c r="AX461" i="18"/>
  <c r="AX462" i="18"/>
  <c r="AX463" i="18"/>
  <c r="AX464" i="18"/>
  <c r="AX465" i="18"/>
  <c r="AX466" i="18"/>
  <c r="AX467" i="18"/>
  <c r="AX468" i="18"/>
  <c r="AX469" i="18"/>
  <c r="AX470" i="18"/>
  <c r="AX471" i="18"/>
  <c r="AX472" i="18"/>
  <c r="AX473" i="18"/>
  <c r="AX474" i="18"/>
  <c r="AX475" i="18"/>
  <c r="AX476" i="18"/>
  <c r="AX477" i="18"/>
  <c r="AX478" i="18"/>
  <c r="AX479" i="18"/>
  <c r="AX480" i="18"/>
  <c r="AX481" i="18"/>
  <c r="AX482" i="18"/>
  <c r="AX483" i="18"/>
  <c r="AX484" i="18"/>
  <c r="AX485" i="18"/>
  <c r="AX486" i="18"/>
  <c r="AX487" i="18"/>
  <c r="AX488" i="18"/>
  <c r="AX489" i="18"/>
  <c r="AX490" i="18"/>
  <c r="AX491" i="18"/>
  <c r="AX492" i="18"/>
  <c r="AX493" i="18"/>
  <c r="AX494" i="18"/>
  <c r="AX495" i="18"/>
  <c r="AX496" i="18"/>
  <c r="AX497" i="18"/>
  <c r="AX498" i="18"/>
  <c r="AX499" i="18"/>
  <c r="AX500" i="18"/>
  <c r="AX501" i="18"/>
  <c r="AX502" i="18"/>
  <c r="AX503" i="18"/>
  <c r="AX504" i="18"/>
  <c r="AX505" i="18"/>
  <c r="AX506" i="18"/>
  <c r="AX507" i="18"/>
  <c r="AX508" i="18"/>
  <c r="AX509" i="18"/>
  <c r="AX510" i="18"/>
  <c r="AX511" i="18"/>
  <c r="AX512" i="18"/>
  <c r="M14" i="18"/>
  <c r="M15" i="18"/>
  <c r="M16" i="18"/>
  <c r="M17" i="18"/>
  <c r="M18" i="18"/>
  <c r="M19" i="18"/>
  <c r="M20" i="18"/>
  <c r="M21" i="18"/>
  <c r="M22" i="18"/>
  <c r="M23" i="18"/>
  <c r="M24" i="18"/>
  <c r="M25" i="18"/>
  <c r="M26" i="18"/>
  <c r="M27" i="18"/>
  <c r="M28" i="18"/>
  <c r="M29" i="18"/>
  <c r="M30" i="18"/>
  <c r="M31" i="18"/>
  <c r="M32" i="18"/>
  <c r="M33" i="18"/>
  <c r="M34" i="18"/>
  <c r="M35" i="18"/>
  <c r="M36" i="18"/>
  <c r="M37" i="18"/>
  <c r="M38" i="18"/>
  <c r="M39" i="18"/>
  <c r="M40" i="18"/>
  <c r="M41" i="18"/>
  <c r="M42" i="18"/>
  <c r="M43" i="18"/>
  <c r="M44" i="18"/>
  <c r="M45" i="18"/>
  <c r="M46" i="18"/>
  <c r="M47" i="18"/>
  <c r="M48" i="18"/>
  <c r="M49" i="18"/>
  <c r="M50" i="18"/>
  <c r="M51" i="18"/>
  <c r="M52" i="18"/>
  <c r="M53" i="18"/>
  <c r="M54" i="18"/>
  <c r="M55" i="18"/>
  <c r="M56" i="18"/>
  <c r="M57" i="18"/>
  <c r="M58" i="18"/>
  <c r="M59" i="18"/>
  <c r="M60" i="18"/>
  <c r="M61" i="18"/>
  <c r="M62" i="18"/>
  <c r="M63" i="18"/>
  <c r="M64" i="18"/>
  <c r="M65" i="18"/>
  <c r="M66" i="18"/>
  <c r="M67" i="18"/>
  <c r="M68" i="18"/>
  <c r="M69" i="18"/>
  <c r="M70" i="18"/>
  <c r="M71" i="18"/>
  <c r="M72" i="18"/>
  <c r="M73" i="18"/>
  <c r="M74" i="18"/>
  <c r="M75" i="18"/>
  <c r="M76" i="18"/>
  <c r="M77" i="18"/>
  <c r="M78" i="18"/>
  <c r="M79" i="18"/>
  <c r="M80" i="18"/>
  <c r="M81" i="18"/>
  <c r="M82" i="18"/>
  <c r="M83" i="18"/>
  <c r="M84" i="18"/>
  <c r="M85" i="18"/>
  <c r="M86" i="18"/>
  <c r="M87" i="18"/>
  <c r="M88" i="18"/>
  <c r="M89" i="18"/>
  <c r="M90" i="18"/>
  <c r="M91" i="18"/>
  <c r="M92" i="18"/>
  <c r="M93" i="18"/>
  <c r="M94" i="18"/>
  <c r="M95" i="18"/>
  <c r="M96" i="18"/>
  <c r="M97" i="18"/>
  <c r="M98" i="18"/>
  <c r="M99" i="18"/>
  <c r="M100" i="18"/>
  <c r="M101" i="18"/>
  <c r="M102" i="18"/>
  <c r="M103" i="18"/>
  <c r="M104" i="18"/>
  <c r="M105" i="18"/>
  <c r="M106" i="18"/>
  <c r="M107" i="18"/>
  <c r="M108" i="18"/>
  <c r="M109" i="18"/>
  <c r="M110" i="18"/>
  <c r="M111" i="18"/>
  <c r="M112" i="18"/>
  <c r="M113" i="18"/>
  <c r="M114" i="18"/>
  <c r="M115" i="18"/>
  <c r="M116" i="18"/>
  <c r="M117" i="18"/>
  <c r="M118" i="18"/>
  <c r="M119" i="18"/>
  <c r="M120" i="18"/>
  <c r="M121" i="18"/>
  <c r="M122" i="18"/>
  <c r="M123" i="18"/>
  <c r="M124" i="18"/>
  <c r="M125" i="18"/>
  <c r="M126" i="18"/>
  <c r="M127" i="18"/>
  <c r="M128" i="18"/>
  <c r="M129" i="18"/>
  <c r="M130" i="18"/>
  <c r="M131" i="18"/>
  <c r="M132" i="18"/>
  <c r="M133" i="18"/>
  <c r="M134" i="18"/>
  <c r="M135" i="18"/>
  <c r="M136" i="18"/>
  <c r="M137" i="18"/>
  <c r="M138" i="18"/>
  <c r="M139" i="18"/>
  <c r="M140" i="18"/>
  <c r="M141" i="18"/>
  <c r="M142" i="18"/>
  <c r="M143" i="18"/>
  <c r="M144" i="18"/>
  <c r="M145" i="18"/>
  <c r="M146" i="18"/>
  <c r="M147" i="18"/>
  <c r="M148" i="18"/>
  <c r="M149" i="18"/>
  <c r="M150" i="18"/>
  <c r="M151" i="18"/>
  <c r="M152" i="18"/>
  <c r="M153" i="18"/>
  <c r="M154" i="18"/>
  <c r="M155" i="18"/>
  <c r="M156" i="18"/>
  <c r="M157" i="18"/>
  <c r="M158" i="18"/>
  <c r="M159" i="18"/>
  <c r="M160" i="18"/>
  <c r="M161" i="18"/>
  <c r="M162" i="18"/>
  <c r="M163" i="18"/>
  <c r="M164" i="18"/>
  <c r="M165" i="18"/>
  <c r="M166" i="18"/>
  <c r="M167" i="18"/>
  <c r="M168" i="18"/>
  <c r="M169" i="18"/>
  <c r="M170" i="18"/>
  <c r="M171" i="18"/>
  <c r="M172" i="18"/>
  <c r="M173" i="18"/>
  <c r="M174" i="18"/>
  <c r="M175" i="18"/>
  <c r="M176" i="18"/>
  <c r="M177" i="18"/>
  <c r="M178" i="18"/>
  <c r="M179" i="18"/>
  <c r="M180" i="18"/>
  <c r="M181" i="18"/>
  <c r="M182" i="18"/>
  <c r="M183" i="18"/>
  <c r="M184" i="18"/>
  <c r="M185" i="18"/>
  <c r="M186" i="18"/>
  <c r="M187" i="18"/>
  <c r="M188" i="18"/>
  <c r="M189" i="18"/>
  <c r="M190" i="18"/>
  <c r="M191" i="18"/>
  <c r="M192" i="18"/>
  <c r="M193" i="18"/>
  <c r="M194" i="18"/>
  <c r="M195" i="18"/>
  <c r="M196" i="18"/>
  <c r="M197" i="18"/>
  <c r="M198" i="18"/>
  <c r="M199" i="18"/>
  <c r="M200" i="18"/>
  <c r="M201" i="18"/>
  <c r="M202" i="18"/>
  <c r="M203" i="18"/>
  <c r="M204" i="18"/>
  <c r="M205" i="18"/>
  <c r="M206" i="18"/>
  <c r="M207" i="18"/>
  <c r="M208" i="18"/>
  <c r="M209" i="18"/>
  <c r="M210" i="18"/>
  <c r="M211" i="18"/>
  <c r="M212" i="18"/>
  <c r="M213" i="18"/>
  <c r="M214" i="18"/>
  <c r="M215" i="18"/>
  <c r="M216" i="18"/>
  <c r="M217" i="18"/>
  <c r="M218" i="18"/>
  <c r="M219" i="18"/>
  <c r="M220" i="18"/>
  <c r="M221" i="18"/>
  <c r="M222" i="18"/>
  <c r="M223" i="18"/>
  <c r="M224" i="18"/>
  <c r="M225" i="18"/>
  <c r="M226" i="18"/>
  <c r="M227" i="18"/>
  <c r="M228" i="18"/>
  <c r="M229" i="18"/>
  <c r="M230" i="18"/>
  <c r="M231" i="18"/>
  <c r="M232" i="18"/>
  <c r="M233" i="18"/>
  <c r="M234" i="18"/>
  <c r="M235" i="18"/>
  <c r="M236" i="18"/>
  <c r="M237" i="18"/>
  <c r="M238" i="18"/>
  <c r="M239" i="18"/>
  <c r="M240" i="18"/>
  <c r="M241" i="18"/>
  <c r="M242" i="18"/>
  <c r="M243" i="18"/>
  <c r="M244" i="18"/>
  <c r="M245" i="18"/>
  <c r="M246" i="18"/>
  <c r="M247" i="18"/>
  <c r="M248" i="18"/>
  <c r="M249" i="18"/>
  <c r="M250" i="18"/>
  <c r="M251" i="18"/>
  <c r="M252" i="18"/>
  <c r="M253" i="18"/>
  <c r="M254" i="18"/>
  <c r="M255" i="18"/>
  <c r="M256" i="18"/>
  <c r="M257" i="18"/>
  <c r="M258" i="18"/>
  <c r="M259" i="18"/>
  <c r="M260" i="18"/>
  <c r="M261" i="18"/>
  <c r="M262" i="18"/>
  <c r="M263" i="18"/>
  <c r="M264" i="18"/>
  <c r="M265" i="18"/>
  <c r="M266" i="18"/>
  <c r="M267" i="18"/>
  <c r="M268" i="18"/>
  <c r="M269" i="18"/>
  <c r="M270" i="18"/>
  <c r="M271" i="18"/>
  <c r="M272" i="18"/>
  <c r="M273" i="18"/>
  <c r="M274" i="18"/>
  <c r="M275" i="18"/>
  <c r="M276" i="18"/>
  <c r="M277" i="18"/>
  <c r="M278" i="18"/>
  <c r="M279" i="18"/>
  <c r="M280" i="18"/>
  <c r="M281" i="18"/>
  <c r="M282" i="18"/>
  <c r="M283" i="18"/>
  <c r="M284" i="18"/>
  <c r="M285" i="18"/>
  <c r="M286" i="18"/>
  <c r="M287" i="18"/>
  <c r="M288" i="18"/>
  <c r="M289" i="18"/>
  <c r="M290" i="18"/>
  <c r="M291" i="18"/>
  <c r="M292" i="18"/>
  <c r="M293" i="18"/>
  <c r="M294" i="18"/>
  <c r="M295" i="18"/>
  <c r="M296" i="18"/>
  <c r="M297" i="18"/>
  <c r="M298" i="18"/>
  <c r="M299" i="18"/>
  <c r="M300" i="18"/>
  <c r="M301" i="18"/>
  <c r="M302" i="18"/>
  <c r="M303" i="18"/>
  <c r="M304" i="18"/>
  <c r="M305" i="18"/>
  <c r="M306" i="18"/>
  <c r="M307" i="18"/>
  <c r="M308" i="18"/>
  <c r="M309" i="18"/>
  <c r="M310" i="18"/>
  <c r="M311" i="18"/>
  <c r="M312" i="18"/>
  <c r="M313" i="18"/>
  <c r="M314" i="18"/>
  <c r="M315" i="18"/>
  <c r="M316" i="18"/>
  <c r="M317" i="18"/>
  <c r="M318" i="18"/>
  <c r="M319" i="18"/>
  <c r="M320" i="18"/>
  <c r="M321" i="18"/>
  <c r="M322" i="18"/>
  <c r="M323" i="18"/>
  <c r="M324" i="18"/>
  <c r="M325" i="18"/>
  <c r="M326" i="18"/>
  <c r="M327" i="18"/>
  <c r="M328" i="18"/>
  <c r="M329" i="18"/>
  <c r="M330" i="18"/>
  <c r="M331" i="18"/>
  <c r="M332" i="18"/>
  <c r="M333" i="18"/>
  <c r="M334" i="18"/>
  <c r="M335" i="18"/>
  <c r="M336" i="18"/>
  <c r="M337" i="18"/>
  <c r="M338" i="18"/>
  <c r="M339" i="18"/>
  <c r="M340" i="18"/>
  <c r="M341" i="18"/>
  <c r="M342" i="18"/>
  <c r="M343" i="18"/>
  <c r="M344" i="18"/>
  <c r="M345" i="18"/>
  <c r="M346" i="18"/>
  <c r="M347" i="18"/>
  <c r="M348" i="18"/>
  <c r="M349" i="18"/>
  <c r="M350" i="18"/>
  <c r="M351" i="18"/>
  <c r="M352" i="18"/>
  <c r="M353" i="18"/>
  <c r="M354" i="18"/>
  <c r="M355" i="18"/>
  <c r="M356" i="18"/>
  <c r="M357" i="18"/>
  <c r="M358" i="18"/>
  <c r="M359" i="18"/>
  <c r="M360" i="18"/>
  <c r="M361" i="18"/>
  <c r="M362" i="18"/>
  <c r="M363" i="18"/>
  <c r="M364" i="18"/>
  <c r="M365" i="18"/>
  <c r="M366" i="18"/>
  <c r="M367" i="18"/>
  <c r="M368" i="18"/>
  <c r="M369" i="18"/>
  <c r="M370" i="18"/>
  <c r="M371" i="18"/>
  <c r="M372" i="18"/>
  <c r="M373" i="18"/>
  <c r="M374" i="18"/>
  <c r="M375" i="18"/>
  <c r="M376" i="18"/>
  <c r="M377" i="18"/>
  <c r="M378" i="18"/>
  <c r="M379" i="18"/>
  <c r="M380" i="18"/>
  <c r="M381" i="18"/>
  <c r="M382" i="18"/>
  <c r="M383" i="18"/>
  <c r="M384" i="18"/>
  <c r="M385" i="18"/>
  <c r="M386" i="18"/>
  <c r="M387" i="18"/>
  <c r="M388" i="18"/>
  <c r="M389" i="18"/>
  <c r="M390" i="18"/>
  <c r="M391" i="18"/>
  <c r="M392" i="18"/>
  <c r="M393" i="18"/>
  <c r="M394" i="18"/>
  <c r="M395" i="18"/>
  <c r="M396" i="18"/>
  <c r="M397" i="18"/>
  <c r="M398" i="18"/>
  <c r="M399" i="18"/>
  <c r="M400" i="18"/>
  <c r="M401" i="18"/>
  <c r="M402" i="18"/>
  <c r="M403" i="18"/>
  <c r="M404" i="18"/>
  <c r="M405" i="18"/>
  <c r="M406" i="18"/>
  <c r="M407" i="18"/>
  <c r="M408" i="18"/>
  <c r="M409" i="18"/>
  <c r="M410" i="18"/>
  <c r="M411" i="18"/>
  <c r="M412" i="18"/>
  <c r="M413" i="18"/>
  <c r="M414" i="18"/>
  <c r="M415" i="18"/>
  <c r="M416" i="18"/>
  <c r="M417" i="18"/>
  <c r="M418" i="18"/>
  <c r="M419" i="18"/>
  <c r="M420" i="18"/>
  <c r="M421" i="18"/>
  <c r="M422" i="18"/>
  <c r="M423" i="18"/>
  <c r="M424" i="18"/>
  <c r="M425" i="18"/>
  <c r="M426" i="18"/>
  <c r="M427" i="18"/>
  <c r="M428" i="18"/>
  <c r="M429" i="18"/>
  <c r="M430" i="18"/>
  <c r="M431" i="18"/>
  <c r="M432" i="18"/>
  <c r="M433" i="18"/>
  <c r="M434" i="18"/>
  <c r="M435" i="18"/>
  <c r="M436" i="18"/>
  <c r="M437" i="18"/>
  <c r="M438" i="18"/>
  <c r="M439" i="18"/>
  <c r="M440" i="18"/>
  <c r="M441" i="18"/>
  <c r="M442" i="18"/>
  <c r="M443" i="18"/>
  <c r="M444" i="18"/>
  <c r="M445" i="18"/>
  <c r="M446" i="18"/>
  <c r="M447" i="18"/>
  <c r="M448" i="18"/>
  <c r="M449" i="18"/>
  <c r="M450" i="18"/>
  <c r="M451" i="18"/>
  <c r="M452" i="18"/>
  <c r="M453" i="18"/>
  <c r="M454" i="18"/>
  <c r="M455" i="18"/>
  <c r="M456" i="18"/>
  <c r="M457" i="18"/>
  <c r="M458" i="18"/>
  <c r="M459" i="18"/>
  <c r="M460" i="18"/>
  <c r="M461" i="18"/>
  <c r="M462" i="18"/>
  <c r="M463" i="18"/>
  <c r="M464" i="18"/>
  <c r="M465" i="18"/>
  <c r="M466" i="18"/>
  <c r="M467" i="18"/>
  <c r="M468" i="18"/>
  <c r="M469" i="18"/>
  <c r="M470" i="18"/>
  <c r="M471" i="18"/>
  <c r="M472" i="18"/>
  <c r="M473" i="18"/>
  <c r="M474" i="18"/>
  <c r="M475" i="18"/>
  <c r="M476" i="18"/>
  <c r="M477" i="18"/>
  <c r="M478" i="18"/>
  <c r="M479" i="18"/>
  <c r="M480" i="18"/>
  <c r="M481" i="18"/>
  <c r="M482" i="18"/>
  <c r="M483" i="18"/>
  <c r="M484" i="18"/>
  <c r="M485" i="18"/>
  <c r="M486" i="18"/>
  <c r="M487" i="18"/>
  <c r="M488" i="18"/>
  <c r="M489" i="18"/>
  <c r="M490" i="18"/>
  <c r="M491" i="18"/>
  <c r="M492" i="18"/>
  <c r="M493" i="18"/>
  <c r="M494" i="18"/>
  <c r="M495" i="18"/>
  <c r="M496" i="18"/>
  <c r="M497" i="18"/>
  <c r="M498" i="18"/>
  <c r="M499" i="18"/>
  <c r="M500" i="18"/>
  <c r="M501" i="18"/>
  <c r="M502" i="18"/>
  <c r="M503" i="18"/>
  <c r="M504" i="18"/>
  <c r="M505" i="18"/>
  <c r="M506" i="18"/>
  <c r="M507" i="18"/>
  <c r="M508" i="18"/>
  <c r="M509" i="18"/>
  <c r="M510" i="18"/>
  <c r="M511" i="18"/>
  <c r="M512" i="18"/>
  <c r="M13" i="18"/>
  <c r="K13" i="18"/>
  <c r="K16" i="18"/>
  <c r="K17" i="18"/>
  <c r="K18" i="18"/>
  <c r="K19" i="18"/>
  <c r="K20" i="18"/>
  <c r="K21" i="18"/>
  <c r="K22" i="18"/>
  <c r="K23" i="18"/>
  <c r="K24" i="18"/>
  <c r="K25" i="18"/>
  <c r="K26" i="18"/>
  <c r="K27" i="18"/>
  <c r="K28" i="18"/>
  <c r="K29" i="18"/>
  <c r="K30" i="18"/>
  <c r="K31" i="18"/>
  <c r="K32" i="18"/>
  <c r="K33" i="18"/>
  <c r="K34" i="18"/>
  <c r="K35" i="18"/>
  <c r="K36" i="18"/>
  <c r="K37" i="18"/>
  <c r="K38" i="18"/>
  <c r="K39" i="18"/>
  <c r="K40" i="18"/>
  <c r="K41" i="18"/>
  <c r="K42" i="18"/>
  <c r="K43" i="18"/>
  <c r="K44" i="18"/>
  <c r="K45" i="18"/>
  <c r="K46" i="18"/>
  <c r="K47" i="18"/>
  <c r="K48" i="18"/>
  <c r="K49" i="18"/>
  <c r="K50" i="18"/>
  <c r="K51" i="18"/>
  <c r="K52" i="18"/>
  <c r="K53" i="18"/>
  <c r="K54" i="18"/>
  <c r="K55" i="18"/>
  <c r="K56" i="18"/>
  <c r="K57" i="18"/>
  <c r="K58" i="18"/>
  <c r="K59" i="18"/>
  <c r="K60" i="18"/>
  <c r="K61" i="18"/>
  <c r="K62" i="18"/>
  <c r="K63" i="18"/>
  <c r="K64" i="18"/>
  <c r="K65" i="18"/>
  <c r="K66" i="18"/>
  <c r="K67" i="18"/>
  <c r="K68" i="18"/>
  <c r="K69" i="18"/>
  <c r="K70" i="18"/>
  <c r="K71" i="18"/>
  <c r="K72" i="18"/>
  <c r="K73" i="18"/>
  <c r="K74" i="18"/>
  <c r="K75" i="18"/>
  <c r="K76" i="18"/>
  <c r="K77" i="18"/>
  <c r="K78" i="18"/>
  <c r="K79" i="18"/>
  <c r="K80" i="18"/>
  <c r="K81" i="18"/>
  <c r="K82" i="18"/>
  <c r="K83" i="18"/>
  <c r="K84" i="18"/>
  <c r="K85" i="18"/>
  <c r="K86" i="18"/>
  <c r="K87" i="18"/>
  <c r="K88" i="18"/>
  <c r="K89" i="18"/>
  <c r="K90" i="18"/>
  <c r="K91" i="18"/>
  <c r="K92" i="18"/>
  <c r="K93" i="18"/>
  <c r="K94" i="18"/>
  <c r="K95" i="18"/>
  <c r="K96" i="18"/>
  <c r="K97" i="18"/>
  <c r="K98" i="18"/>
  <c r="K99" i="18"/>
  <c r="K100" i="18"/>
  <c r="K101" i="18"/>
  <c r="K102" i="18"/>
  <c r="K103" i="18"/>
  <c r="K104" i="18"/>
  <c r="K105" i="18"/>
  <c r="K106" i="18"/>
  <c r="K107" i="18"/>
  <c r="K108" i="18"/>
  <c r="K109" i="18"/>
  <c r="K110" i="18"/>
  <c r="K111" i="18"/>
  <c r="K112" i="18"/>
  <c r="K113" i="18"/>
  <c r="K114" i="18"/>
  <c r="K115" i="18"/>
  <c r="K116" i="18"/>
  <c r="K117" i="18"/>
  <c r="K118" i="18"/>
  <c r="K119" i="18"/>
  <c r="K120" i="18"/>
  <c r="K121" i="18"/>
  <c r="K122" i="18"/>
  <c r="K123" i="18"/>
  <c r="K124" i="18"/>
  <c r="K125" i="18"/>
  <c r="K126" i="18"/>
  <c r="K127" i="18"/>
  <c r="K128" i="18"/>
  <c r="K129" i="18"/>
  <c r="K130" i="18"/>
  <c r="K131" i="18"/>
  <c r="K132" i="18"/>
  <c r="K133" i="18"/>
  <c r="K134" i="18"/>
  <c r="K135" i="18"/>
  <c r="K136" i="18"/>
  <c r="K137" i="18"/>
  <c r="K138" i="18"/>
  <c r="K139" i="18"/>
  <c r="K140" i="18"/>
  <c r="K141" i="18"/>
  <c r="K142" i="18"/>
  <c r="K143" i="18"/>
  <c r="K144" i="18"/>
  <c r="K145" i="18"/>
  <c r="K146" i="18"/>
  <c r="K147" i="18"/>
  <c r="K148" i="18"/>
  <c r="K149" i="18"/>
  <c r="K150" i="18"/>
  <c r="K151" i="18"/>
  <c r="K152" i="18"/>
  <c r="K153" i="18"/>
  <c r="K154" i="18"/>
  <c r="K155" i="18"/>
  <c r="K156" i="18"/>
  <c r="K157" i="18"/>
  <c r="K158" i="18"/>
  <c r="K159" i="18"/>
  <c r="K160" i="18"/>
  <c r="K161" i="18"/>
  <c r="K162" i="18"/>
  <c r="K163" i="18"/>
  <c r="K164" i="18"/>
  <c r="K165" i="18"/>
  <c r="K166" i="18"/>
  <c r="K167" i="18"/>
  <c r="K168" i="18"/>
  <c r="K169" i="18"/>
  <c r="K170" i="18"/>
  <c r="K171" i="18"/>
  <c r="K172" i="18"/>
  <c r="K173" i="18"/>
  <c r="K174" i="18"/>
  <c r="K175" i="18"/>
  <c r="K176" i="18"/>
  <c r="K177" i="18"/>
  <c r="K178" i="18"/>
  <c r="K179" i="18"/>
  <c r="K180" i="18"/>
  <c r="K181" i="18"/>
  <c r="K182" i="18"/>
  <c r="K183" i="18"/>
  <c r="K184" i="18"/>
  <c r="K185" i="18"/>
  <c r="K186" i="18"/>
  <c r="K187" i="18"/>
  <c r="K188" i="18"/>
  <c r="K189" i="18"/>
  <c r="K190" i="18"/>
  <c r="K191" i="18"/>
  <c r="K192" i="18"/>
  <c r="K193" i="18"/>
  <c r="K194" i="18"/>
  <c r="K195" i="18"/>
  <c r="K196" i="18"/>
  <c r="K197" i="18"/>
  <c r="K198" i="18"/>
  <c r="K199" i="18"/>
  <c r="K200" i="18"/>
  <c r="K201" i="18"/>
  <c r="K202" i="18"/>
  <c r="K203" i="18"/>
  <c r="K204" i="18"/>
  <c r="K205" i="18"/>
  <c r="K206" i="18"/>
  <c r="K207" i="18"/>
  <c r="K208" i="18"/>
  <c r="K209" i="18"/>
  <c r="K210" i="18"/>
  <c r="K211" i="18"/>
  <c r="K212" i="18"/>
  <c r="K213" i="18"/>
  <c r="K214" i="18"/>
  <c r="K215" i="18"/>
  <c r="K216" i="18"/>
  <c r="K217" i="18"/>
  <c r="K218" i="18"/>
  <c r="K219" i="18"/>
  <c r="K220" i="18"/>
  <c r="K221" i="18"/>
  <c r="K222" i="18"/>
  <c r="K223" i="18"/>
  <c r="K224" i="18"/>
  <c r="K225" i="18"/>
  <c r="K226" i="18"/>
  <c r="K227" i="18"/>
  <c r="K228" i="18"/>
  <c r="K229" i="18"/>
  <c r="K230" i="18"/>
  <c r="K231" i="18"/>
  <c r="K232" i="18"/>
  <c r="K233" i="18"/>
  <c r="K234" i="18"/>
  <c r="K235" i="18"/>
  <c r="K236" i="18"/>
  <c r="K237" i="18"/>
  <c r="K238" i="18"/>
  <c r="K239" i="18"/>
  <c r="K240" i="18"/>
  <c r="K241" i="18"/>
  <c r="K242" i="18"/>
  <c r="K243" i="18"/>
  <c r="K244" i="18"/>
  <c r="K245" i="18"/>
  <c r="K246" i="18"/>
  <c r="K247" i="18"/>
  <c r="K248" i="18"/>
  <c r="K249" i="18"/>
  <c r="K250" i="18"/>
  <c r="K251" i="18"/>
  <c r="K252" i="18"/>
  <c r="K253" i="18"/>
  <c r="K254" i="18"/>
  <c r="K255" i="18"/>
  <c r="K256" i="18"/>
  <c r="K257" i="18"/>
  <c r="K258" i="18"/>
  <c r="K259" i="18"/>
  <c r="K260" i="18"/>
  <c r="K261" i="18"/>
  <c r="K262" i="18"/>
  <c r="K263" i="18"/>
  <c r="K264" i="18"/>
  <c r="K265" i="18"/>
  <c r="K266" i="18"/>
  <c r="K267" i="18"/>
  <c r="K268" i="18"/>
  <c r="K269" i="18"/>
  <c r="K270" i="18"/>
  <c r="K271" i="18"/>
  <c r="K272" i="18"/>
  <c r="K273" i="18"/>
  <c r="K274" i="18"/>
  <c r="K275" i="18"/>
  <c r="K276" i="18"/>
  <c r="K277" i="18"/>
  <c r="K278" i="18"/>
  <c r="K279" i="18"/>
  <c r="K280" i="18"/>
  <c r="K281" i="18"/>
  <c r="K282" i="18"/>
  <c r="K283" i="18"/>
  <c r="K284" i="18"/>
  <c r="K285" i="18"/>
  <c r="K286" i="18"/>
  <c r="K287" i="18"/>
  <c r="K288" i="18"/>
  <c r="K289" i="18"/>
  <c r="K290" i="18"/>
  <c r="K291" i="18"/>
  <c r="K292" i="18"/>
  <c r="K293" i="18"/>
  <c r="K294" i="18"/>
  <c r="K295" i="18"/>
  <c r="K296" i="18"/>
  <c r="K297" i="18"/>
  <c r="K298" i="18"/>
  <c r="K299" i="18"/>
  <c r="K300" i="18"/>
  <c r="K301" i="18"/>
  <c r="K302" i="18"/>
  <c r="K303" i="18"/>
  <c r="K304" i="18"/>
  <c r="K305" i="18"/>
  <c r="K306" i="18"/>
  <c r="K307" i="18"/>
  <c r="K308" i="18"/>
  <c r="K309" i="18"/>
  <c r="K310" i="18"/>
  <c r="K311" i="18"/>
  <c r="K312" i="18"/>
  <c r="K313" i="18"/>
  <c r="K314" i="18"/>
  <c r="K315" i="18"/>
  <c r="K316" i="18"/>
  <c r="K317" i="18"/>
  <c r="K318" i="18"/>
  <c r="K319" i="18"/>
  <c r="K320" i="18"/>
  <c r="K321" i="18"/>
  <c r="K322" i="18"/>
  <c r="K323" i="18"/>
  <c r="K324" i="18"/>
  <c r="K325" i="18"/>
  <c r="K326" i="18"/>
  <c r="K327" i="18"/>
  <c r="K328" i="18"/>
  <c r="K329" i="18"/>
  <c r="K330" i="18"/>
  <c r="K331" i="18"/>
  <c r="K332" i="18"/>
  <c r="K333" i="18"/>
  <c r="K334" i="18"/>
  <c r="K335" i="18"/>
  <c r="K336" i="18"/>
  <c r="K337" i="18"/>
  <c r="K338" i="18"/>
  <c r="K339" i="18"/>
  <c r="K340" i="18"/>
  <c r="K341" i="18"/>
  <c r="K342" i="18"/>
  <c r="K343" i="18"/>
  <c r="K344" i="18"/>
  <c r="K345" i="18"/>
  <c r="K346" i="18"/>
  <c r="K347" i="18"/>
  <c r="K348" i="18"/>
  <c r="K349" i="18"/>
  <c r="K350" i="18"/>
  <c r="K351" i="18"/>
  <c r="K352" i="18"/>
  <c r="K353" i="18"/>
  <c r="K354" i="18"/>
  <c r="K355" i="18"/>
  <c r="K356" i="18"/>
  <c r="K357" i="18"/>
  <c r="K358" i="18"/>
  <c r="K359" i="18"/>
  <c r="K360" i="18"/>
  <c r="K361" i="18"/>
  <c r="K362" i="18"/>
  <c r="K363" i="18"/>
  <c r="K364" i="18"/>
  <c r="K365" i="18"/>
  <c r="K366" i="18"/>
  <c r="K367" i="18"/>
  <c r="K368" i="18"/>
  <c r="K369" i="18"/>
  <c r="K370" i="18"/>
  <c r="K371" i="18"/>
  <c r="K372" i="18"/>
  <c r="K373" i="18"/>
  <c r="K374" i="18"/>
  <c r="K375" i="18"/>
  <c r="K376" i="18"/>
  <c r="K377" i="18"/>
  <c r="K378" i="18"/>
  <c r="K379" i="18"/>
  <c r="K380" i="18"/>
  <c r="K381" i="18"/>
  <c r="K382" i="18"/>
  <c r="K383" i="18"/>
  <c r="K384" i="18"/>
  <c r="K385" i="18"/>
  <c r="K386" i="18"/>
  <c r="K387" i="18"/>
  <c r="K388" i="18"/>
  <c r="K389" i="18"/>
  <c r="K390" i="18"/>
  <c r="K391" i="18"/>
  <c r="K392" i="18"/>
  <c r="K393" i="18"/>
  <c r="K394" i="18"/>
  <c r="K395" i="18"/>
  <c r="K396" i="18"/>
  <c r="K397" i="18"/>
  <c r="K398" i="18"/>
  <c r="K399" i="18"/>
  <c r="K400" i="18"/>
  <c r="K401" i="18"/>
  <c r="K402" i="18"/>
  <c r="K403" i="18"/>
  <c r="K404" i="18"/>
  <c r="K405" i="18"/>
  <c r="K406" i="18"/>
  <c r="K407" i="18"/>
  <c r="K408" i="18"/>
  <c r="K409" i="18"/>
  <c r="K410" i="18"/>
  <c r="K411" i="18"/>
  <c r="K412" i="18"/>
  <c r="K413" i="18"/>
  <c r="K414" i="18"/>
  <c r="K415" i="18"/>
  <c r="K416" i="18"/>
  <c r="K417" i="18"/>
  <c r="K418" i="18"/>
  <c r="K419" i="18"/>
  <c r="K420" i="18"/>
  <c r="K421" i="18"/>
  <c r="K422" i="18"/>
  <c r="K423" i="18"/>
  <c r="K424" i="18"/>
  <c r="K425" i="18"/>
  <c r="K426" i="18"/>
  <c r="K427" i="18"/>
  <c r="K428" i="18"/>
  <c r="K429" i="18"/>
  <c r="K430" i="18"/>
  <c r="K431" i="18"/>
  <c r="K432" i="18"/>
  <c r="K433" i="18"/>
  <c r="K434" i="18"/>
  <c r="K435" i="18"/>
  <c r="K436" i="18"/>
  <c r="K437" i="18"/>
  <c r="K438" i="18"/>
  <c r="K439" i="18"/>
  <c r="K440" i="18"/>
  <c r="K441" i="18"/>
  <c r="K442" i="18"/>
  <c r="K443" i="18"/>
  <c r="K444" i="18"/>
  <c r="K445" i="18"/>
  <c r="K446" i="18"/>
  <c r="K447" i="18"/>
  <c r="K448" i="18"/>
  <c r="K449" i="18"/>
  <c r="K450" i="18"/>
  <c r="K451" i="18"/>
  <c r="K452" i="18"/>
  <c r="K453" i="18"/>
  <c r="K454" i="18"/>
  <c r="K455" i="18"/>
  <c r="K456" i="18"/>
  <c r="K457" i="18"/>
  <c r="K458" i="18"/>
  <c r="K459" i="18"/>
  <c r="K460" i="18"/>
  <c r="K461" i="18"/>
  <c r="K462" i="18"/>
  <c r="K463" i="18"/>
  <c r="K464" i="18"/>
  <c r="K465" i="18"/>
  <c r="K466" i="18"/>
  <c r="K467" i="18"/>
  <c r="K468" i="18"/>
  <c r="K469" i="18"/>
  <c r="K470" i="18"/>
  <c r="K471" i="18"/>
  <c r="K472" i="18"/>
  <c r="K473" i="18"/>
  <c r="K474" i="18"/>
  <c r="K475" i="18"/>
  <c r="K476" i="18"/>
  <c r="K477" i="18"/>
  <c r="K478" i="18"/>
  <c r="K479" i="18"/>
  <c r="K480" i="18"/>
  <c r="K481" i="18"/>
  <c r="K482" i="18"/>
  <c r="K483" i="18"/>
  <c r="K484" i="18"/>
  <c r="K485" i="18"/>
  <c r="K486" i="18"/>
  <c r="K487" i="18"/>
  <c r="K488" i="18"/>
  <c r="K489" i="18"/>
  <c r="K490" i="18"/>
  <c r="K491" i="18"/>
  <c r="K492" i="18"/>
  <c r="K493" i="18"/>
  <c r="K494" i="18"/>
  <c r="K495" i="18"/>
  <c r="K496" i="18"/>
  <c r="K497" i="18"/>
  <c r="K498" i="18"/>
  <c r="K499" i="18"/>
  <c r="K500" i="18"/>
  <c r="K501" i="18"/>
  <c r="K502" i="18"/>
  <c r="K503" i="18"/>
  <c r="K504" i="18"/>
  <c r="K505" i="18"/>
  <c r="K506" i="18"/>
  <c r="K507" i="18"/>
  <c r="K508" i="18"/>
  <c r="K509" i="18"/>
  <c r="K510" i="18"/>
  <c r="K511" i="18"/>
  <c r="K512" i="18"/>
  <c r="C4" i="99"/>
  <c r="T49" i="7"/>
  <c r="H55" i="4"/>
  <c r="P6" i="7" s="1"/>
  <c r="H54" i="4"/>
  <c r="N274" i="18" l="1"/>
  <c r="N506" i="18"/>
  <c r="N210" i="18"/>
  <c r="N494" i="18"/>
  <c r="N454" i="18"/>
  <c r="N414" i="18"/>
  <c r="N374" i="18"/>
  <c r="N334" i="18"/>
  <c r="N294" i="18"/>
  <c r="N262" i="18"/>
  <c r="N222" i="18"/>
  <c r="N182" i="18"/>
  <c r="N142" i="18"/>
  <c r="N110" i="18"/>
  <c r="N62" i="18"/>
  <c r="N38" i="18"/>
  <c r="N338" i="18"/>
  <c r="N82" i="18"/>
  <c r="N502" i="18"/>
  <c r="N478" i="18"/>
  <c r="N462" i="18"/>
  <c r="N438" i="18"/>
  <c r="N430" i="18"/>
  <c r="N398" i="18"/>
  <c r="N382" i="18"/>
  <c r="N358" i="18"/>
  <c r="N342" i="18"/>
  <c r="N318" i="18"/>
  <c r="N302" i="18"/>
  <c r="N278" i="18"/>
  <c r="N246" i="18"/>
  <c r="N230" i="18"/>
  <c r="N206" i="18"/>
  <c r="N190" i="18"/>
  <c r="N166" i="18"/>
  <c r="N150" i="18"/>
  <c r="N126" i="18"/>
  <c r="N102" i="18"/>
  <c r="N86" i="18"/>
  <c r="N70" i="18"/>
  <c r="N46" i="18"/>
  <c r="N22" i="18"/>
  <c r="N466" i="18"/>
  <c r="N402" i="18"/>
  <c r="N146" i="18"/>
  <c r="N510" i="18"/>
  <c r="N486" i="18"/>
  <c r="N470" i="18"/>
  <c r="N446" i="18"/>
  <c r="N422" i="18"/>
  <c r="N406" i="18"/>
  <c r="N390" i="18"/>
  <c r="N366" i="18"/>
  <c r="N350" i="18"/>
  <c r="N326" i="18"/>
  <c r="N310" i="18"/>
  <c r="N286" i="18"/>
  <c r="N270" i="18"/>
  <c r="N254" i="18"/>
  <c r="N238" i="18"/>
  <c r="N214" i="18"/>
  <c r="N198" i="18"/>
  <c r="N174" i="18"/>
  <c r="N158" i="18"/>
  <c r="N134" i="18"/>
  <c r="N118" i="18"/>
  <c r="N94" i="18"/>
  <c r="N78" i="18"/>
  <c r="N54" i="18"/>
  <c r="N30" i="18"/>
  <c r="N511" i="18"/>
  <c r="N503" i="18"/>
  <c r="N495" i="18"/>
  <c r="N487" i="18"/>
  <c r="N479" i="18"/>
  <c r="N471" i="18"/>
  <c r="N463" i="18"/>
  <c r="N455" i="18"/>
  <c r="N447" i="18"/>
  <c r="N439" i="18"/>
  <c r="N431" i="18"/>
  <c r="N423" i="18"/>
  <c r="N415" i="18"/>
  <c r="N407" i="18"/>
  <c r="N399" i="18"/>
  <c r="N391" i="18"/>
  <c r="N383" i="18"/>
  <c r="N375" i="18"/>
  <c r="N367" i="18"/>
  <c r="N359" i="18"/>
  <c r="N351" i="18"/>
  <c r="N343" i="18"/>
  <c r="N335" i="18"/>
  <c r="N327" i="18"/>
  <c r="N319" i="18"/>
  <c r="N311" i="18"/>
  <c r="N303" i="18"/>
  <c r="N295" i="18"/>
  <c r="N287" i="18"/>
  <c r="N279" i="18"/>
  <c r="N271" i="18"/>
  <c r="N263" i="18"/>
  <c r="N255" i="18"/>
  <c r="N247" i="18"/>
  <c r="N239" i="18"/>
  <c r="N231" i="18"/>
  <c r="N223" i="18"/>
  <c r="N215" i="18"/>
  <c r="N207" i="18"/>
  <c r="N199" i="18"/>
  <c r="N191" i="18"/>
  <c r="N183" i="18"/>
  <c r="N175" i="18"/>
  <c r="N167" i="18"/>
  <c r="N159" i="18"/>
  <c r="N151" i="18"/>
  <c r="N143" i="18"/>
  <c r="N135" i="18"/>
  <c r="N127" i="18"/>
  <c r="N119" i="18"/>
  <c r="N111" i="18"/>
  <c r="N103" i="18"/>
  <c r="N95" i="18"/>
  <c r="N87" i="18"/>
  <c r="N79" i="18"/>
  <c r="N71" i="18"/>
  <c r="N63" i="18"/>
  <c r="N55" i="18"/>
  <c r="N47" i="18"/>
  <c r="N39" i="18"/>
  <c r="N31" i="18"/>
  <c r="N509" i="18"/>
  <c r="N453" i="18"/>
  <c r="N405" i="18"/>
  <c r="N365" i="18"/>
  <c r="N317" i="18"/>
  <c r="N269" i="18"/>
  <c r="N221" i="18"/>
  <c r="N173" i="18"/>
  <c r="N125" i="18"/>
  <c r="N77" i="18"/>
  <c r="N37" i="18"/>
  <c r="N508" i="18"/>
  <c r="N492" i="18"/>
  <c r="N468" i="18"/>
  <c r="N444" i="18"/>
  <c r="N428" i="18"/>
  <c r="N412" i="18"/>
  <c r="N396" i="18"/>
  <c r="N380" i="18"/>
  <c r="N356" i="18"/>
  <c r="N340" i="18"/>
  <c r="N324" i="18"/>
  <c r="N308" i="18"/>
  <c r="N300" i="18"/>
  <c r="N284" i="18"/>
  <c r="N268" i="18"/>
  <c r="N252" i="18"/>
  <c r="N236" i="18"/>
  <c r="N220" i="18"/>
  <c r="N204" i="18"/>
  <c r="N180" i="18"/>
  <c r="N172" i="18"/>
  <c r="N156" i="18"/>
  <c r="N140" i="18"/>
  <c r="N124" i="18"/>
  <c r="N100" i="18"/>
  <c r="N84" i="18"/>
  <c r="N68" i="18"/>
  <c r="N52" i="18"/>
  <c r="N36" i="18"/>
  <c r="N28" i="18"/>
  <c r="N493" i="18"/>
  <c r="N461" i="18"/>
  <c r="N421" i="18"/>
  <c r="N373" i="18"/>
  <c r="N325" i="18"/>
  <c r="N277" i="18"/>
  <c r="N237" i="18"/>
  <c r="N189" i="18"/>
  <c r="N157" i="18"/>
  <c r="N117" i="18"/>
  <c r="N69" i="18"/>
  <c r="N21" i="18"/>
  <c r="N500" i="18"/>
  <c r="N476" i="18"/>
  <c r="N460" i="18"/>
  <c r="N452" i="18"/>
  <c r="N436" i="18"/>
  <c r="N420" i="18"/>
  <c r="N404" i="18"/>
  <c r="N388" i="18"/>
  <c r="N372" i="18"/>
  <c r="N364" i="18"/>
  <c r="N348" i="18"/>
  <c r="N332" i="18"/>
  <c r="N316" i="18"/>
  <c r="N292" i="18"/>
  <c r="N276" i="18"/>
  <c r="N260" i="18"/>
  <c r="N244" i="18"/>
  <c r="N228" i="18"/>
  <c r="N212" i="18"/>
  <c r="N196" i="18"/>
  <c r="N188" i="18"/>
  <c r="N164" i="18"/>
  <c r="N148" i="18"/>
  <c r="N132" i="18"/>
  <c r="N116" i="18"/>
  <c r="N108" i="18"/>
  <c r="N92" i="18"/>
  <c r="N76" i="18"/>
  <c r="N60" i="18"/>
  <c r="N44" i="18"/>
  <c r="N20" i="18"/>
  <c r="N469" i="18"/>
  <c r="N413" i="18"/>
  <c r="N341" i="18"/>
  <c r="N293" i="18"/>
  <c r="N253" i="18"/>
  <c r="N213" i="18"/>
  <c r="N165" i="18"/>
  <c r="N101" i="18"/>
  <c r="N53" i="18"/>
  <c r="N484" i="18"/>
  <c r="N477" i="18"/>
  <c r="N429" i="18"/>
  <c r="N381" i="18"/>
  <c r="N333" i="18"/>
  <c r="N285" i="18"/>
  <c r="N229" i="18"/>
  <c r="N181" i="18"/>
  <c r="N133" i="18"/>
  <c r="N85" i="18"/>
  <c r="N29" i="18"/>
  <c r="N505" i="18"/>
  <c r="N497" i="18"/>
  <c r="N489" i="18"/>
  <c r="N481" i="18"/>
  <c r="N473" i="18"/>
  <c r="N465" i="18"/>
  <c r="N457" i="18"/>
  <c r="N449" i="18"/>
  <c r="N441" i="18"/>
  <c r="N433" i="18"/>
  <c r="N425" i="18"/>
  <c r="N417" i="18"/>
  <c r="N409" i="18"/>
  <c r="N401" i="18"/>
  <c r="N393" i="18"/>
  <c r="N385" i="18"/>
  <c r="N377" i="18"/>
  <c r="N369" i="18"/>
  <c r="N361" i="18"/>
  <c r="N353" i="18"/>
  <c r="N345" i="18"/>
  <c r="N337" i="18"/>
  <c r="N329" i="18"/>
  <c r="N321" i="18"/>
  <c r="N313" i="18"/>
  <c r="N305" i="18"/>
  <c r="N297" i="18"/>
  <c r="N289" i="18"/>
  <c r="N281" i="18"/>
  <c r="N273" i="18"/>
  <c r="N265" i="18"/>
  <c r="N257" i="18"/>
  <c r="N249" i="18"/>
  <c r="N241" i="18"/>
  <c r="N233" i="18"/>
  <c r="N225" i="18"/>
  <c r="N217" i="18"/>
  <c r="N209" i="18"/>
  <c r="N201" i="18"/>
  <c r="N193" i="18"/>
  <c r="N185" i="18"/>
  <c r="N177" i="18"/>
  <c r="N169" i="18"/>
  <c r="N161" i="18"/>
  <c r="N153" i="18"/>
  <c r="N145" i="18"/>
  <c r="N137" i="18"/>
  <c r="N129" i="18"/>
  <c r="N121" i="18"/>
  <c r="N113" i="18"/>
  <c r="N105" i="18"/>
  <c r="N97" i="18"/>
  <c r="N89" i="18"/>
  <c r="N81" i="18"/>
  <c r="N73" i="18"/>
  <c r="N65" i="18"/>
  <c r="N57" i="18"/>
  <c r="N49" i="18"/>
  <c r="N41" i="18"/>
  <c r="N33" i="18"/>
  <c r="N25" i="18"/>
  <c r="N17" i="18"/>
  <c r="N501" i="18"/>
  <c r="N445" i="18"/>
  <c r="N397" i="18"/>
  <c r="N357" i="18"/>
  <c r="N309" i="18"/>
  <c r="N261" i="18"/>
  <c r="N205" i="18"/>
  <c r="N149" i="18"/>
  <c r="N109" i="18"/>
  <c r="N61" i="18"/>
  <c r="N504" i="18"/>
  <c r="N488" i="18"/>
  <c r="N472" i="18"/>
  <c r="N456" i="18"/>
  <c r="N440" i="18"/>
  <c r="N424" i="18"/>
  <c r="N408" i="18"/>
  <c r="N392" i="18"/>
  <c r="N376" i="18"/>
  <c r="N360" i="18"/>
  <c r="N344" i="18"/>
  <c r="N328" i="18"/>
  <c r="N320" i="18"/>
  <c r="N312" i="18"/>
  <c r="N304" i="18"/>
  <c r="N296" i="18"/>
  <c r="N288" i="18"/>
  <c r="N280" i="18"/>
  <c r="N272" i="18"/>
  <c r="N264" i="18"/>
  <c r="N256" i="18"/>
  <c r="N248" i="18"/>
  <c r="N240" i="18"/>
  <c r="N232" i="18"/>
  <c r="N224" i="18"/>
  <c r="N216" i="18"/>
  <c r="N208" i="18"/>
  <c r="N200" i="18"/>
  <c r="N192" i="18"/>
  <c r="N184" i="18"/>
  <c r="N176" i="18"/>
  <c r="N168" i="18"/>
  <c r="N160" i="18"/>
  <c r="N152" i="18"/>
  <c r="N144" i="18"/>
  <c r="N136" i="18"/>
  <c r="N128" i="18"/>
  <c r="N120" i="18"/>
  <c r="N112" i="18"/>
  <c r="N104" i="18"/>
  <c r="N96" i="18"/>
  <c r="N88" i="18"/>
  <c r="N80" i="18"/>
  <c r="N72" i="18"/>
  <c r="N64" i="18"/>
  <c r="N56" i="18"/>
  <c r="N48" i="18"/>
  <c r="N40" i="18"/>
  <c r="N32" i="18"/>
  <c r="N24" i="18"/>
  <c r="N16" i="18"/>
  <c r="N485" i="18"/>
  <c r="N437" i="18"/>
  <c r="N389" i="18"/>
  <c r="N349" i="18"/>
  <c r="N301" i="18"/>
  <c r="N245" i="18"/>
  <c r="N197" i="18"/>
  <c r="N141" i="18"/>
  <c r="N93" i="18"/>
  <c r="N45" i="18"/>
  <c r="N512" i="18"/>
  <c r="N496" i="18"/>
  <c r="N480" i="18"/>
  <c r="N464" i="18"/>
  <c r="N448" i="18"/>
  <c r="N432" i="18"/>
  <c r="N416" i="18"/>
  <c r="N400" i="18"/>
  <c r="N384" i="18"/>
  <c r="N368" i="18"/>
  <c r="N352" i="18"/>
  <c r="N336" i="18"/>
  <c r="N23" i="18"/>
  <c r="N13" i="18"/>
  <c r="N498" i="18"/>
  <c r="N490" i="18"/>
  <c r="N482" i="18"/>
  <c r="N474" i="18"/>
  <c r="N458" i="18"/>
  <c r="N450" i="18"/>
  <c r="N442" i="18"/>
  <c r="N434" i="18"/>
  <c r="N426" i="18"/>
  <c r="N418" i="18"/>
  <c r="N410" i="18"/>
  <c r="N394" i="18"/>
  <c r="N386" i="18"/>
  <c r="N378" i="18"/>
  <c r="N370" i="18"/>
  <c r="N362" i="18"/>
  <c r="N354" i="18"/>
  <c r="N346" i="18"/>
  <c r="N330" i="18"/>
  <c r="N322" i="18"/>
  <c r="N314" i="18"/>
  <c r="N306" i="18"/>
  <c r="N298" i="18"/>
  <c r="N290" i="18"/>
  <c r="N282" i="18"/>
  <c r="N266" i="18"/>
  <c r="N258" i="18"/>
  <c r="N250" i="18"/>
  <c r="N242" i="18"/>
  <c r="N234" i="18"/>
  <c r="N226" i="18"/>
  <c r="N218" i="18"/>
  <c r="N202" i="18"/>
  <c r="N194" i="18"/>
  <c r="N186" i="18"/>
  <c r="N178" i="18"/>
  <c r="N170" i="18"/>
  <c r="N162" i="18"/>
  <c r="N154" i="18"/>
  <c r="N138" i="18"/>
  <c r="N130" i="18"/>
  <c r="N122" i="18"/>
  <c r="N114" i="18"/>
  <c r="N106" i="18"/>
  <c r="N98" i="18"/>
  <c r="N90" i="18"/>
  <c r="N74" i="18"/>
  <c r="N66" i="18"/>
  <c r="N58" i="18"/>
  <c r="N50" i="18"/>
  <c r="N42" i="18"/>
  <c r="N34" i="18"/>
  <c r="N26" i="18"/>
  <c r="N499" i="18"/>
  <c r="N483" i="18"/>
  <c r="N459" i="18"/>
  <c r="N443" i="18"/>
  <c r="N419" i="18"/>
  <c r="N403" i="18"/>
  <c r="N387" i="18"/>
  <c r="N371" i="18"/>
  <c r="N355" i="18"/>
  <c r="N347" i="18"/>
  <c r="N331" i="18"/>
  <c r="N315" i="18"/>
  <c r="N299" i="18"/>
  <c r="N275" i="18"/>
  <c r="N259" i="18"/>
  <c r="N243" i="18"/>
  <c r="N227" i="18"/>
  <c r="N203" i="18"/>
  <c r="N187" i="18"/>
  <c r="N171" i="18"/>
  <c r="N155" i="18"/>
  <c r="N139" i="18"/>
  <c r="N123" i="18"/>
  <c r="N107" i="18"/>
  <c r="N91" i="18"/>
  <c r="N75" i="18"/>
  <c r="N59" i="18"/>
  <c r="N51" i="18"/>
  <c r="N43" i="18"/>
  <c r="N35" i="18"/>
  <c r="N19" i="18"/>
  <c r="N507" i="18"/>
  <c r="N491" i="18"/>
  <c r="N475" i="18"/>
  <c r="N467" i="18"/>
  <c r="N451" i="18"/>
  <c r="N435" i="18"/>
  <c r="N427" i="18"/>
  <c r="N411" i="18"/>
  <c r="N395" i="18"/>
  <c r="N379" i="18"/>
  <c r="N363" i="18"/>
  <c r="N339" i="18"/>
  <c r="N323" i="18"/>
  <c r="N307" i="18"/>
  <c r="N291" i="18"/>
  <c r="N283" i="18"/>
  <c r="N267" i="18"/>
  <c r="N251" i="18"/>
  <c r="N235" i="18"/>
  <c r="N219" i="18"/>
  <c r="N211" i="18"/>
  <c r="N195" i="18"/>
  <c r="N179" i="18"/>
  <c r="N163" i="18"/>
  <c r="N147" i="18"/>
  <c r="N131" i="18"/>
  <c r="N115" i="18"/>
  <c r="N99" i="18"/>
  <c r="N83" i="18"/>
  <c r="N67" i="18"/>
  <c r="N27" i="18"/>
  <c r="N18" i="18"/>
  <c r="V17" i="90" l="1"/>
  <c r="R17" i="90"/>
  <c r="Y25" i="89"/>
  <c r="V25" i="89"/>
  <c r="R25" i="89"/>
  <c r="Y24" i="89"/>
  <c r="V24" i="89"/>
  <c r="R24" i="89"/>
  <c r="Y23" i="89"/>
  <c r="V23" i="89"/>
  <c r="R23" i="89"/>
  <c r="Y22" i="89"/>
  <c r="V22" i="89"/>
  <c r="R22" i="89"/>
  <c r="Y21" i="89"/>
  <c r="V21" i="89"/>
  <c r="R21" i="89"/>
  <c r="Y20" i="89"/>
  <c r="V20" i="89"/>
  <c r="R20" i="89"/>
  <c r="Y19" i="89"/>
  <c r="V19" i="89"/>
  <c r="R19" i="89"/>
  <c r="Y18" i="89"/>
  <c r="V18" i="89"/>
  <c r="R18" i="89"/>
  <c r="R16" i="90"/>
  <c r="Y23" i="90"/>
  <c r="V23" i="90"/>
  <c r="R23" i="90"/>
  <c r="Z23" i="90" s="1"/>
  <c r="Y22" i="90"/>
  <c r="V22" i="90"/>
  <c r="R22" i="90"/>
  <c r="Y21" i="90"/>
  <c r="V21" i="90"/>
  <c r="R21" i="90"/>
  <c r="Y20" i="90"/>
  <c r="V20" i="90"/>
  <c r="R20" i="90"/>
  <c r="Y19" i="90"/>
  <c r="V19" i="90"/>
  <c r="R19" i="90"/>
  <c r="Y18" i="90"/>
  <c r="V18" i="90"/>
  <c r="R18" i="90"/>
  <c r="Y17" i="90"/>
  <c r="Y16" i="90"/>
  <c r="V16" i="90"/>
  <c r="J39" i="89"/>
  <c r="Z19" i="89" l="1"/>
  <c r="Z20" i="89"/>
  <c r="Z22" i="90"/>
  <c r="V26" i="89"/>
  <c r="J34" i="89" s="1"/>
  <c r="J36" i="89" s="1"/>
  <c r="J42" i="89" s="1"/>
  <c r="V24" i="90"/>
  <c r="J28" i="90" s="1"/>
  <c r="Z17" i="90"/>
  <c r="Z20" i="90"/>
  <c r="Z22" i="89"/>
  <c r="R26" i="89"/>
  <c r="Z24" i="89"/>
  <c r="Z25" i="89"/>
  <c r="Z16" i="90"/>
  <c r="Z21" i="89"/>
  <c r="Z18" i="89"/>
  <c r="Z23" i="89"/>
  <c r="Z18" i="90"/>
  <c r="Z19" i="90"/>
  <c r="R24" i="90"/>
  <c r="Z21" i="90"/>
  <c r="Z26" i="89" l="1"/>
  <c r="Z24" i="90"/>
  <c r="G9" i="89"/>
  <c r="B6" i="98" l="1"/>
  <c r="O47" i="93" l="1"/>
  <c r="Q47" i="93" s="1"/>
  <c r="O46" i="93"/>
  <c r="Q46" i="93" s="1"/>
  <c r="Q44" i="93"/>
  <c r="O42" i="93"/>
  <c r="Q42" i="93" s="1"/>
  <c r="O41" i="93"/>
  <c r="Q41" i="93" s="1"/>
  <c r="O40" i="93"/>
  <c r="Q40" i="93" s="1"/>
  <c r="O39" i="93"/>
  <c r="O38" i="93"/>
  <c r="O37" i="93"/>
  <c r="O36" i="93"/>
  <c r="Q35" i="93"/>
  <c r="Q34" i="93"/>
  <c r="O32" i="93"/>
  <c r="K32" i="93"/>
  <c r="O31" i="93"/>
  <c r="K31" i="93"/>
  <c r="O29" i="93"/>
  <c r="O28" i="93"/>
  <c r="O26" i="93"/>
  <c r="O25" i="93"/>
  <c r="O24" i="93"/>
  <c r="Q24" i="93" s="1"/>
  <c r="O23" i="93"/>
  <c r="O21" i="93"/>
  <c r="K21" i="93"/>
  <c r="O20" i="93"/>
  <c r="K20" i="93"/>
  <c r="O19" i="93"/>
  <c r="K19" i="93"/>
  <c r="O18" i="93"/>
  <c r="K18" i="93"/>
  <c r="O17" i="93"/>
  <c r="K17" i="93"/>
  <c r="O16" i="93"/>
  <c r="K16" i="93"/>
  <c r="O15" i="93"/>
  <c r="K15" i="93"/>
  <c r="O14" i="93"/>
  <c r="K14" i="93"/>
  <c r="Q12" i="93"/>
  <c r="O47" i="7"/>
  <c r="Q14" i="93" l="1"/>
  <c r="Q48" i="93"/>
  <c r="J11" i="4" l="1"/>
  <c r="AA65" i="98" s="1"/>
  <c r="AC75" i="97" l="1"/>
  <c r="N7" i="83"/>
  <c r="C119" i="6" l="1"/>
  <c r="C117" i="6"/>
  <c r="C116" i="6"/>
  <c r="C108" i="6"/>
  <c r="C106" i="6"/>
  <c r="C105" i="6"/>
  <c r="C91" i="6"/>
  <c r="C89" i="6"/>
  <c r="C88" i="6"/>
  <c r="C80" i="6"/>
  <c r="C78" i="6"/>
  <c r="C77" i="6"/>
  <c r="C64" i="6"/>
  <c r="C62" i="6"/>
  <c r="C61" i="6"/>
  <c r="C53" i="6"/>
  <c r="C51" i="6"/>
  <c r="C50" i="6"/>
  <c r="C29" i="6"/>
  <c r="C27" i="6"/>
  <c r="C26" i="6"/>
  <c r="C11" i="6"/>
  <c r="C13" i="6"/>
  <c r="C10" i="6"/>
  <c r="C6" i="6"/>
  <c r="G10" i="4"/>
  <c r="G11" i="4"/>
  <c r="G9" i="4"/>
  <c r="S74" i="97" l="1"/>
  <c r="Q64" i="98"/>
  <c r="S65" i="98"/>
  <c r="U75" i="97"/>
  <c r="G12" i="4"/>
  <c r="AG72" i="97" l="1"/>
  <c r="J8" i="90" l="1"/>
  <c r="C11" i="7"/>
  <c r="M10" i="7"/>
  <c r="C10" i="7"/>
  <c r="C6" i="7" l="1"/>
  <c r="L4" i="4"/>
  <c r="AH62" i="98" s="1"/>
  <c r="G8" i="4"/>
  <c r="J34" i="90"/>
  <c r="AX13" i="18" l="1"/>
  <c r="E32" i="96" l="1"/>
  <c r="E24" i="96"/>
  <c r="O47" i="95" l="1"/>
  <c r="Q47" i="95" s="1"/>
  <c r="O46" i="95"/>
  <c r="Q46" i="95" s="1"/>
  <c r="Q44" i="95"/>
  <c r="O42" i="95"/>
  <c r="Q42" i="95" s="1"/>
  <c r="O41" i="95"/>
  <c r="Q41" i="95" s="1"/>
  <c r="O40" i="95"/>
  <c r="Q40" i="95" s="1"/>
  <c r="O39" i="95"/>
  <c r="Q39" i="95" s="1"/>
  <c r="O38" i="95"/>
  <c r="Q38" i="95" s="1"/>
  <c r="O37" i="95"/>
  <c r="Q37" i="95" s="1"/>
  <c r="O36" i="95"/>
  <c r="Q36" i="95" s="1"/>
  <c r="Q35" i="95"/>
  <c r="Q34" i="95"/>
  <c r="O32" i="95"/>
  <c r="K32" i="95"/>
  <c r="O31" i="95"/>
  <c r="K31" i="95"/>
  <c r="O29" i="95"/>
  <c r="Q29" i="95" s="1"/>
  <c r="O28" i="95"/>
  <c r="Q28" i="95" s="1"/>
  <c r="O26" i="95"/>
  <c r="Q26" i="95" s="1"/>
  <c r="O25" i="95"/>
  <c r="Q25" i="95" s="1"/>
  <c r="O24" i="95"/>
  <c r="Q24" i="95" s="1"/>
  <c r="O23" i="95"/>
  <c r="Q23" i="95" s="1"/>
  <c r="O21" i="95"/>
  <c r="K21" i="95"/>
  <c r="O20" i="95"/>
  <c r="K20" i="95"/>
  <c r="O19" i="95"/>
  <c r="K19" i="95"/>
  <c r="O18" i="95"/>
  <c r="K18" i="95"/>
  <c r="O17" i="95"/>
  <c r="K17" i="95"/>
  <c r="O16" i="95"/>
  <c r="K16" i="95"/>
  <c r="O15" i="95"/>
  <c r="K15" i="95"/>
  <c r="O14" i="95"/>
  <c r="K14" i="95"/>
  <c r="Q12" i="95"/>
  <c r="Q11" i="95"/>
  <c r="O47" i="94"/>
  <c r="Q47" i="94" s="1"/>
  <c r="O46" i="94"/>
  <c r="Q46" i="94" s="1"/>
  <c r="Q44" i="94"/>
  <c r="O42" i="94"/>
  <c r="Q42" i="94" s="1"/>
  <c r="O41" i="94"/>
  <c r="Q41" i="94" s="1"/>
  <c r="O40" i="94"/>
  <c r="Q40" i="94" s="1"/>
  <c r="O39" i="94"/>
  <c r="Q39" i="94" s="1"/>
  <c r="O38" i="94"/>
  <c r="Q38" i="94" s="1"/>
  <c r="O37" i="94"/>
  <c r="Q37" i="94" s="1"/>
  <c r="O36" i="94"/>
  <c r="Q36" i="94" s="1"/>
  <c r="Q35" i="94"/>
  <c r="Q34" i="94"/>
  <c r="O32" i="94"/>
  <c r="K32" i="94"/>
  <c r="O31" i="94"/>
  <c r="K31" i="94"/>
  <c r="O29" i="94"/>
  <c r="Q29" i="94" s="1"/>
  <c r="O28" i="94"/>
  <c r="Q28" i="94" s="1"/>
  <c r="O26" i="94"/>
  <c r="Q26" i="94" s="1"/>
  <c r="O25" i="94"/>
  <c r="Q25" i="94" s="1"/>
  <c r="O24" i="94"/>
  <c r="Q24" i="94" s="1"/>
  <c r="O23" i="94"/>
  <c r="Q23" i="94" s="1"/>
  <c r="O21" i="94"/>
  <c r="K21" i="94"/>
  <c r="O20" i="94"/>
  <c r="K20" i="94"/>
  <c r="O19" i="94"/>
  <c r="K19" i="94"/>
  <c r="O18" i="94"/>
  <c r="K18" i="94"/>
  <c r="O17" i="94"/>
  <c r="K17" i="94"/>
  <c r="O16" i="94"/>
  <c r="K16" i="94"/>
  <c r="O15" i="94"/>
  <c r="K15" i="94"/>
  <c r="O14" i="94"/>
  <c r="K14" i="94"/>
  <c r="Q12" i="94"/>
  <c r="Q11" i="94"/>
  <c r="Q39" i="93"/>
  <c r="Q38" i="93"/>
  <c r="Q37" i="93"/>
  <c r="Q36" i="93"/>
  <c r="Q29" i="93"/>
  <c r="Q28" i="93"/>
  <c r="Q26" i="93"/>
  <c r="Q25" i="93"/>
  <c r="Q23" i="93"/>
  <c r="Q11" i="93"/>
  <c r="D22" i="96" s="1"/>
  <c r="O47" i="55"/>
  <c r="Q47" i="55" s="1"/>
  <c r="O46" i="55"/>
  <c r="Q46" i="55" s="1"/>
  <c r="Q48" i="55" s="1"/>
  <c r="O42" i="55"/>
  <c r="Q42" i="55" s="1"/>
  <c r="O41" i="55"/>
  <c r="Q41" i="55" s="1"/>
  <c r="O40" i="55"/>
  <c r="Q40" i="55" s="1"/>
  <c r="O39" i="55"/>
  <c r="Q39" i="55" s="1"/>
  <c r="O38" i="55"/>
  <c r="Q38" i="55" s="1"/>
  <c r="O37" i="55"/>
  <c r="Q37" i="55" s="1"/>
  <c r="O36" i="55"/>
  <c r="Q36" i="55" s="1"/>
  <c r="O29" i="55"/>
  <c r="Q29" i="55" s="1"/>
  <c r="O28" i="55"/>
  <c r="Q28" i="55" s="1"/>
  <c r="O32" i="55"/>
  <c r="O31" i="55"/>
  <c r="K32" i="55"/>
  <c r="O26" i="55"/>
  <c r="Q26" i="55" s="1"/>
  <c r="O25" i="55"/>
  <c r="Q25" i="55" s="1"/>
  <c r="O24" i="55"/>
  <c r="Q24" i="55" s="1"/>
  <c r="O23" i="55"/>
  <c r="Q23" i="55" s="1"/>
  <c r="O21" i="55"/>
  <c r="O20" i="55"/>
  <c r="O19" i="55"/>
  <c r="O18" i="55"/>
  <c r="O17" i="55"/>
  <c r="O16" i="55"/>
  <c r="O15" i="55"/>
  <c r="O14" i="55"/>
  <c r="C22" i="96" l="1"/>
  <c r="F22" i="96"/>
  <c r="Q43" i="93"/>
  <c r="Q32" i="94"/>
  <c r="Q21" i="94"/>
  <c r="Q16" i="93"/>
  <c r="Q19" i="94"/>
  <c r="Q48" i="94"/>
  <c r="Q16" i="94"/>
  <c r="Q20" i="94"/>
  <c r="Q31" i="95"/>
  <c r="Q31" i="93"/>
  <c r="Q21" i="93"/>
  <c r="Q18" i="95"/>
  <c r="Q15" i="94"/>
  <c r="Q15" i="95"/>
  <c r="Q19" i="95"/>
  <c r="Q17" i="94"/>
  <c r="Q20" i="93"/>
  <c r="Q15" i="93"/>
  <c r="Q19" i="93"/>
  <c r="Q20" i="95"/>
  <c r="Q17" i="95"/>
  <c r="Q18" i="94"/>
  <c r="Q21" i="95"/>
  <c r="Q16" i="95"/>
  <c r="Q32" i="95"/>
  <c r="Q14" i="95"/>
  <c r="Q14" i="94"/>
  <c r="Q27" i="94"/>
  <c r="Q31" i="94"/>
  <c r="Q18" i="93"/>
  <c r="Q32" i="93"/>
  <c r="Q17" i="93"/>
  <c r="Q43" i="95"/>
  <c r="Q48" i="95"/>
  <c r="Q27" i="95"/>
  <c r="Q43" i="94"/>
  <c r="Q27" i="93"/>
  <c r="Q32" i="55"/>
  <c r="Q22" i="93" l="1"/>
  <c r="Q33" i="94"/>
  <c r="Q33" i="93"/>
  <c r="Q33" i="95"/>
  <c r="Q22" i="95"/>
  <c r="Q22" i="94"/>
  <c r="Q49" i="93" l="1"/>
  <c r="Q49" i="94"/>
  <c r="Q49" i="95"/>
  <c r="K14" i="55"/>
  <c r="Q14" i="55" s="1"/>
  <c r="K15" i="55"/>
  <c r="Q15" i="55" s="1"/>
  <c r="F163" i="35" l="1"/>
  <c r="I15" i="7" l="1"/>
  <c r="Q24" i="7" l="1"/>
  <c r="Q9" i="55"/>
  <c r="O10" i="55"/>
  <c r="Q10" i="55" s="1"/>
  <c r="K48" i="86"/>
  <c r="E48" i="86"/>
  <c r="K39" i="86"/>
  <c r="E39" i="86"/>
  <c r="K30" i="86"/>
  <c r="E30" i="86"/>
  <c r="K21" i="86"/>
  <c r="E21" i="86"/>
  <c r="K12" i="86"/>
  <c r="E12" i="86"/>
  <c r="Q11" i="55" l="1"/>
  <c r="D17" i="96" s="1"/>
  <c r="N49" i="83"/>
  <c r="N50" i="83"/>
  <c r="N51" i="83"/>
  <c r="N52" i="83"/>
  <c r="N53" i="83"/>
  <c r="N48" i="83"/>
  <c r="G49" i="83"/>
  <c r="G50" i="83"/>
  <c r="G51" i="83"/>
  <c r="G52" i="83"/>
  <c r="G53" i="83"/>
  <c r="G48" i="83"/>
  <c r="N38" i="83"/>
  <c r="N39" i="83"/>
  <c r="N40" i="83"/>
  <c r="N41" i="83"/>
  <c r="N42" i="83"/>
  <c r="N37" i="83"/>
  <c r="G38" i="83"/>
  <c r="G39" i="83"/>
  <c r="G40" i="83"/>
  <c r="G41" i="83"/>
  <c r="G42" i="83"/>
  <c r="G37" i="83"/>
  <c r="G28" i="83"/>
  <c r="G29" i="83"/>
  <c r="G30" i="83"/>
  <c r="G31" i="83"/>
  <c r="G32" i="83"/>
  <c r="G27" i="83"/>
  <c r="N28" i="83"/>
  <c r="N29" i="83"/>
  <c r="N30" i="83"/>
  <c r="N31" i="83"/>
  <c r="N32" i="83"/>
  <c r="N27" i="83"/>
  <c r="N18" i="83"/>
  <c r="N19" i="83"/>
  <c r="N20" i="83"/>
  <c r="N21" i="83"/>
  <c r="N22" i="83"/>
  <c r="N17" i="83"/>
  <c r="G18" i="83"/>
  <c r="G19" i="83"/>
  <c r="G20" i="83"/>
  <c r="G21" i="83"/>
  <c r="G22" i="83"/>
  <c r="G17" i="83"/>
  <c r="N8" i="83"/>
  <c r="N9" i="83"/>
  <c r="N10" i="83"/>
  <c r="N11" i="83"/>
  <c r="N12" i="83"/>
  <c r="G8" i="83"/>
  <c r="G9" i="83"/>
  <c r="G10" i="83"/>
  <c r="G11" i="83"/>
  <c r="G12" i="83"/>
  <c r="G7" i="83"/>
  <c r="F93" i="4" l="1"/>
  <c r="N93" i="4" s="1"/>
  <c r="C17" i="96"/>
  <c r="F17" i="96"/>
  <c r="D9" i="96"/>
  <c r="C9" i="96" s="1"/>
  <c r="C93" i="4"/>
  <c r="J45" i="7"/>
  <c r="T47" i="7"/>
  <c r="T46" i="7"/>
  <c r="T44" i="7"/>
  <c r="T43" i="7"/>
  <c r="T42" i="7"/>
  <c r="T41" i="7"/>
  <c r="T40" i="7"/>
  <c r="T39" i="7"/>
  <c r="T38" i="7"/>
  <c r="T37" i="7"/>
  <c r="T36" i="7"/>
  <c r="T35" i="7"/>
  <c r="T34" i="7"/>
  <c r="T33" i="7"/>
  <c r="T32" i="7"/>
  <c r="T31" i="7"/>
  <c r="T45" i="7" l="1"/>
  <c r="J48" i="7"/>
  <c r="O48" i="7"/>
  <c r="T52" i="7" l="1"/>
  <c r="T50" i="7"/>
  <c r="T51" i="7"/>
  <c r="N54" i="83"/>
  <c r="G54" i="83"/>
  <c r="T48" i="7"/>
  <c r="L14" i="7" l="1"/>
  <c r="N33" i="83" l="1"/>
  <c r="G43" i="83"/>
  <c r="N43" i="83"/>
  <c r="E20" i="7"/>
  <c r="Q44" i="55"/>
  <c r="Q34" i="55"/>
  <c r="N13" i="83" l="1"/>
  <c r="G13" i="83"/>
  <c r="N23" i="83"/>
  <c r="G23" i="83"/>
  <c r="G33" i="83"/>
  <c r="Q35" i="55" l="1"/>
  <c r="K31" i="55" l="1"/>
  <c r="Q31" i="55" s="1"/>
  <c r="Q33" i="55" s="1"/>
  <c r="K20" i="55"/>
  <c r="Q20" i="55" s="1"/>
  <c r="G11" i="96" l="1"/>
  <c r="K21" i="55" l="1"/>
  <c r="Q21" i="55" s="1"/>
  <c r="K19" i="55"/>
  <c r="Q19" i="55" s="1"/>
  <c r="K18" i="55"/>
  <c r="Q18" i="55" s="1"/>
  <c r="K17" i="55"/>
  <c r="Q17" i="55" s="1"/>
  <c r="K16" i="55"/>
  <c r="Q16" i="55" s="1"/>
  <c r="Q22" i="55" s="1"/>
  <c r="I19" i="7" l="1"/>
  <c r="I23" i="7" l="1"/>
  <c r="C115" i="6" l="1"/>
  <c r="C118" i="6"/>
  <c r="C120" i="6"/>
  <c r="C121" i="6"/>
  <c r="C122" i="6"/>
  <c r="C114" i="6"/>
  <c r="D113" i="6"/>
  <c r="C110" i="6"/>
  <c r="C109" i="6"/>
  <c r="C107" i="6"/>
  <c r="C104" i="6"/>
  <c r="C103" i="6"/>
  <c r="C102" i="6"/>
  <c r="C101" i="6"/>
  <c r="C87" i="6"/>
  <c r="C90" i="6"/>
  <c r="C92" i="6"/>
  <c r="C93" i="6"/>
  <c r="C94" i="6"/>
  <c r="C86" i="6"/>
  <c r="D85" i="6"/>
  <c r="C82" i="6"/>
  <c r="C81" i="6"/>
  <c r="C79" i="6"/>
  <c r="C76" i="6"/>
  <c r="C75" i="6"/>
  <c r="C74" i="6"/>
  <c r="C73" i="6"/>
  <c r="C60" i="6"/>
  <c r="C63" i="6"/>
  <c r="C65" i="6"/>
  <c r="C66" i="6"/>
  <c r="C67" i="6"/>
  <c r="C59" i="6"/>
  <c r="D58" i="6"/>
  <c r="C55" i="6"/>
  <c r="C54" i="6"/>
  <c r="C52" i="6"/>
  <c r="C49" i="6"/>
  <c r="C48" i="6"/>
  <c r="C47" i="6"/>
  <c r="C46" i="6"/>
  <c r="C39" i="6"/>
  <c r="C38" i="6"/>
  <c r="C37" i="6"/>
  <c r="C36" i="6"/>
  <c r="C32" i="6"/>
  <c r="C31" i="6"/>
  <c r="C30" i="6"/>
  <c r="C28" i="6"/>
  <c r="C25" i="6"/>
  <c r="C24" i="6"/>
  <c r="D23" i="6"/>
  <c r="C20" i="6"/>
  <c r="C19" i="6"/>
  <c r="C18" i="6"/>
  <c r="C15" i="6"/>
  <c r="C14" i="6"/>
  <c r="C12" i="6"/>
  <c r="C9" i="6"/>
  <c r="C8" i="6"/>
  <c r="C7" i="6" l="1"/>
  <c r="M19" i="7" l="1"/>
  <c r="V19" i="7"/>
  <c r="L293" i="4"/>
  <c r="L250" i="4"/>
  <c r="L207" i="4"/>
  <c r="L164" i="4"/>
  <c r="G14" i="4" l="1"/>
  <c r="E28" i="96" l="1"/>
  <c r="Q51" i="100" l="1"/>
  <c r="Q52" i="100" s="1"/>
  <c r="D35" i="96" s="1"/>
  <c r="Q51" i="94"/>
  <c r="Q52" i="94" s="1"/>
  <c r="D27" i="96" s="1"/>
  <c r="Q51" i="93"/>
  <c r="E19" i="96" l="1"/>
  <c r="E10" i="96"/>
  <c r="E12" i="96" s="1"/>
  <c r="Q51" i="95"/>
  <c r="Q52" i="95" s="1"/>
  <c r="D31" i="96" s="1"/>
  <c r="F31" i="96" s="1"/>
  <c r="F32" i="96" s="1"/>
  <c r="Q51" i="55"/>
  <c r="D28" i="96"/>
  <c r="C27" i="96"/>
  <c r="C28" i="96" s="1"/>
  <c r="F27" i="96"/>
  <c r="F28" i="96" s="1"/>
  <c r="C35" i="96"/>
  <c r="C36" i="96" s="1"/>
  <c r="F35" i="96"/>
  <c r="F36" i="96" s="1"/>
  <c r="D36" i="96"/>
  <c r="K15" i="18"/>
  <c r="N15" i="18" s="1"/>
  <c r="K14" i="18"/>
  <c r="N14" i="18" s="1"/>
  <c r="B50" i="4"/>
  <c r="C7" i="7" s="1"/>
  <c r="G6" i="100" s="1"/>
  <c r="D32" i="96" l="1"/>
  <c r="C31" i="96"/>
  <c r="C32" i="96" s="1"/>
  <c r="C5" i="96"/>
  <c r="G6" i="55"/>
  <c r="G6" i="93"/>
  <c r="G6" i="94"/>
  <c r="G6" i="95"/>
  <c r="Q12" i="55"/>
  <c r="Q49" i="55" s="1"/>
  <c r="Q52" i="55" s="1"/>
  <c r="F7" i="18"/>
  <c r="G32" i="96" l="1"/>
  <c r="G28" i="96"/>
  <c r="Q52" i="93"/>
  <c r="D23" i="96" s="1"/>
  <c r="D18" i="96"/>
  <c r="S15" i="7"/>
  <c r="F94" i="4" l="1"/>
  <c r="F95" i="4" s="1"/>
  <c r="F18" i="96"/>
  <c r="F19" i="96" s="1"/>
  <c r="D10" i="96"/>
  <c r="D19" i="96"/>
  <c r="C18" i="96"/>
  <c r="C19" i="96" s="1"/>
  <c r="C23" i="96"/>
  <c r="C24" i="96" s="1"/>
  <c r="D24" i="96"/>
  <c r="F23" i="96"/>
  <c r="F24" i="96" s="1"/>
  <c r="N94" i="4"/>
  <c r="N95" i="4" s="1"/>
  <c r="X15" i="7"/>
  <c r="S16" i="7"/>
  <c r="D12" i="96" l="1"/>
  <c r="C10" i="96"/>
  <c r="C12" i="96" s="1"/>
  <c r="F12" i="96"/>
  <c r="C94" i="4"/>
  <c r="C95" i="4" s="1"/>
  <c r="G24" i="96" l="1"/>
  <c r="C59" i="4" l="1"/>
  <c r="G19" i="96"/>
  <c r="G12" i="9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yumi</author>
    <author>小原 大輔</author>
  </authors>
  <commentList>
    <comment ref="J41" authorId="0" shapeId="0" xr:uid="{BB9B7758-807C-48EA-8D61-D7F89F690EF9}">
      <text>
        <r>
          <rPr>
            <sz val="12"/>
            <color indexed="81"/>
            <rFont val="MS P ゴシック"/>
            <family val="3"/>
            <charset val="128"/>
          </rPr>
          <t>マイナスの値を入力すること</t>
        </r>
      </text>
    </comment>
    <comment ref="J42" authorId="0" shapeId="0" xr:uid="{45CD6BD9-19B6-43BF-B23D-818C4D6C00BD}">
      <text>
        <r>
          <rPr>
            <sz val="12"/>
            <color indexed="81"/>
            <rFont val="MS P ゴシック"/>
            <family val="3"/>
            <charset val="128"/>
          </rPr>
          <t>マイナスの値を入力すること</t>
        </r>
      </text>
    </comment>
    <comment ref="J43" authorId="0" shapeId="0" xr:uid="{3AC7F399-436B-4ECA-95EA-2A87B11B8BA3}">
      <text>
        <r>
          <rPr>
            <sz val="12"/>
            <color indexed="81"/>
            <rFont val="MS P ゴシック"/>
            <family val="3"/>
            <charset val="128"/>
          </rPr>
          <t>マイナスの値を入力すること</t>
        </r>
      </text>
    </comment>
    <comment ref="J44" authorId="0" shapeId="0" xr:uid="{14CE8273-25EF-4F77-9840-8496414DB72A}">
      <text>
        <r>
          <rPr>
            <sz val="12"/>
            <color indexed="81"/>
            <rFont val="MS P ゴシック"/>
            <family val="3"/>
            <charset val="128"/>
          </rPr>
          <t>マイナスの値を入力すること</t>
        </r>
      </text>
    </comment>
    <comment ref="J46" authorId="0" shapeId="0" xr:uid="{A33796E9-BB6F-4915-9867-711BD97518EE}">
      <text>
        <r>
          <rPr>
            <sz val="12"/>
            <color indexed="81"/>
            <rFont val="MS P ゴシック"/>
            <family val="3"/>
            <charset val="128"/>
          </rPr>
          <t>マイナスの値を入力すること</t>
        </r>
      </text>
    </comment>
    <comment ref="J47" authorId="1" shapeId="0" xr:uid="{F91C1E73-1F71-4E8C-99A9-E766F6B0D818}">
      <text>
        <r>
          <rPr>
            <sz val="11"/>
            <color indexed="81"/>
            <rFont val="MS P ゴシック"/>
            <family val="3"/>
            <charset val="128"/>
          </rPr>
          <t>入力漏れがないようにすること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中島 惇輝</author>
    <author>eriko sasaki</author>
    <author>小原 大輔</author>
  </authors>
  <commentList>
    <comment ref="H9" authorId="0" shapeId="0" xr:uid="{73A43A72-724B-4E81-9A25-B7D5FADD001F}">
      <text>
        <r>
          <rPr>
            <b/>
            <sz val="12"/>
            <color indexed="81"/>
            <rFont val="MS P ゴシック"/>
            <family val="3"/>
            <charset val="128"/>
          </rPr>
          <t>公募要領P35,P36参照</t>
        </r>
      </text>
    </comment>
    <comment ref="J13" authorId="0" shapeId="0" xr:uid="{1703D7DC-8E46-4036-AFAD-41AC31C9D9BE}">
      <text>
        <r>
          <rPr>
            <b/>
            <sz val="12"/>
            <color indexed="81"/>
            <rFont val="MS P ゴシック"/>
            <family val="3"/>
            <charset val="128"/>
          </rPr>
          <t>該当なしの場合、入力不要</t>
        </r>
      </text>
    </comment>
    <comment ref="O13" authorId="0" shapeId="0" xr:uid="{FBF5098E-58B4-4E4E-B9BE-C02D27E5E025}">
      <text>
        <r>
          <rPr>
            <b/>
            <sz val="12"/>
            <color indexed="81"/>
            <rFont val="MS P ゴシック"/>
            <family val="3"/>
            <charset val="128"/>
          </rPr>
          <t>補助対象外の場合、"-"を記入のこと</t>
        </r>
        <r>
          <rPr>
            <sz val="9"/>
            <color indexed="81"/>
            <rFont val="MS P ゴシック"/>
            <family val="3"/>
            <charset val="128"/>
          </rPr>
          <t xml:space="preserve">
</t>
        </r>
      </text>
    </comment>
    <comment ref="P13" authorId="1" shapeId="0" xr:uid="{F144FCD4-CA05-4901-ACB0-8CA74D040200}">
      <text>
        <r>
          <rPr>
            <b/>
            <sz val="12"/>
            <color indexed="81"/>
            <rFont val="MS P ゴシック"/>
            <family val="3"/>
            <charset val="128"/>
          </rPr>
          <t>冷房時の値</t>
        </r>
      </text>
    </comment>
    <comment ref="V13" authorId="1" shapeId="0" xr:uid="{08B0B879-1A0E-4ED1-9270-1F3691A0C739}">
      <text>
        <r>
          <rPr>
            <b/>
            <sz val="12"/>
            <color indexed="81"/>
            <rFont val="MS P ゴシック"/>
            <family val="3"/>
            <charset val="128"/>
          </rPr>
          <t>冷房時の値</t>
        </r>
      </text>
    </comment>
    <comment ref="AW13" authorId="2" shapeId="0" xr:uid="{0C5E6EB4-0930-45AA-8436-F147B86D29B5}">
      <text>
        <r>
          <rPr>
            <b/>
            <sz val="9"/>
            <color indexed="81"/>
            <rFont val="MS P ゴシック"/>
            <family val="3"/>
            <charset val="128"/>
          </rPr>
          <t>１２.パネルラジエーター設備費用算出シートで算出した該当の導入タイプを選択してください</t>
        </r>
      </text>
    </comment>
    <comment ref="P41" authorId="1" shapeId="0" xr:uid="{D7225403-38BA-47AB-92B9-E4FCE38B0131}">
      <text>
        <r>
          <rPr>
            <b/>
            <sz val="12"/>
            <color indexed="81"/>
            <rFont val="MS P ゴシック"/>
            <family val="3"/>
            <charset val="128"/>
          </rPr>
          <t>冷房時の値</t>
        </r>
      </text>
    </comment>
    <comment ref="V41" authorId="1" shapeId="0" xr:uid="{247E7163-A822-400F-BFB5-8453DF224195}">
      <text>
        <r>
          <rPr>
            <b/>
            <sz val="12"/>
            <color indexed="81"/>
            <rFont val="MS P ゴシック"/>
            <family val="3"/>
            <charset val="128"/>
          </rPr>
          <t>冷房時の値</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eriko sasaki</author>
  </authors>
  <commentList>
    <comment ref="E15" authorId="0" shapeId="0" xr:uid="{E93047A0-A157-466B-BD44-FCACB654EECD}">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Q15" authorId="0" shapeId="0" xr:uid="{D9A3D2AE-C815-4B72-A85E-F2D40AE56DA6}">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AC15" authorId="0" shapeId="0" xr:uid="{C7653D1F-E979-4E93-91C0-795214FF4D94}">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AO15" authorId="0" shapeId="0" xr:uid="{A4450491-CAD3-46B6-BFEE-BFBA6BA67414}">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BA15" authorId="0" shapeId="0" xr:uid="{92C8EE11-C0F2-4DF8-808F-6739FBDBABE5}">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E31" authorId="0" shapeId="0" xr:uid="{14B020EA-4879-4BE6-990E-F21017C2C692}">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Q31" authorId="0" shapeId="0" xr:uid="{C795D776-3053-4F75-A775-30162BFE8E63}">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AC31" authorId="0" shapeId="0" xr:uid="{B62098ED-9FD1-41FE-8A06-08D9C08AFEBC}">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AO31" authorId="0" shapeId="0" xr:uid="{B2583031-2F84-44AF-840D-DEE6BD0D4A4D}">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BA31" authorId="0" shapeId="0" xr:uid="{3D4E42DB-887D-4E1C-B0DE-2B2736DFD0D5}">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E42" authorId="0" shapeId="0" xr:uid="{4AB3C842-F5F9-4853-BE5C-7F6595961E86}">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Q42" authorId="0" shapeId="0" xr:uid="{5010BBC5-6F00-49FE-9297-1A6E2FA87415}">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AC42" authorId="0" shapeId="0" xr:uid="{6A476AC0-AAA5-431E-942F-C55F3392B613}">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AO42" authorId="0" shapeId="0" xr:uid="{42DC4CE2-678B-4FC6-B87A-58A73E21A7A1}">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BA42" authorId="0" shapeId="0" xr:uid="{5ED7D302-FF3C-48BD-A589-EA0710756F23}">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E53" authorId="0" shapeId="0" xr:uid="{323581CC-29ED-4BA9-9269-FE2139B22121}">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Q53" authorId="0" shapeId="0" xr:uid="{90E03A59-D4AB-4BCD-8350-3ECC977F2D24}">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AC53" authorId="0" shapeId="0" xr:uid="{040FF6D9-42BF-4B4A-9A25-65AD9DDFC760}">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AO53" authorId="0" shapeId="0" xr:uid="{7120E6B4-1990-45C5-8438-300ADF7A30E6}">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BA53" authorId="0" shapeId="0" xr:uid="{F9930CA6-C5E8-4E1F-BCEB-5FE9F1E0872E}">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E64" authorId="0" shapeId="0" xr:uid="{30BF2101-FBEA-4497-BB21-75F908C947DE}">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Q64" authorId="0" shapeId="0" xr:uid="{8848E06C-67EF-4B86-AB59-330333EF8D64}">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AC64" authorId="0" shapeId="0" xr:uid="{43F76D74-54D5-4639-AFBF-46C1112E8F63}">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AO64" authorId="0" shapeId="0" xr:uid="{31AD0DB7-85D8-40E6-9D38-C2A864A600F3}">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BA64" authorId="0" shapeId="0" xr:uid="{8EFD98AB-CB0D-42FA-85EB-7855A80AFEBA}">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List>
</comments>
</file>

<file path=xl/sharedStrings.xml><?xml version="1.0" encoding="utf-8"?>
<sst xmlns="http://schemas.openxmlformats.org/spreadsheetml/2006/main" count="2867" uniqueCount="952">
  <si>
    <t>補助事業の名称</t>
    <rPh sb="0" eb="2">
      <t>ホジョ</t>
    </rPh>
    <rPh sb="2" eb="4">
      <t>ジギョウ</t>
    </rPh>
    <rPh sb="5" eb="7">
      <t>メイショウ</t>
    </rPh>
    <phoneticPr fontId="17"/>
  </si>
  <si>
    <t>事業期間区分</t>
    <rPh sb="0" eb="2">
      <t>ジギョウ</t>
    </rPh>
    <rPh sb="2" eb="4">
      <t>キカン</t>
    </rPh>
    <rPh sb="4" eb="6">
      <t>クブン</t>
    </rPh>
    <phoneticPr fontId="17"/>
  </si>
  <si>
    <t>申請者名（ふりがな）</t>
    <rPh sb="0" eb="3">
      <t>シンセイシャ</t>
    </rPh>
    <phoneticPr fontId="17"/>
  </si>
  <si>
    <t>申請者名（法人名、氏名）</t>
    <rPh sb="0" eb="3">
      <t>シンセイシャ</t>
    </rPh>
    <rPh sb="5" eb="7">
      <t>ホウジン</t>
    </rPh>
    <rPh sb="7" eb="8">
      <t>メイ</t>
    </rPh>
    <rPh sb="9" eb="11">
      <t>シメイ</t>
    </rPh>
    <phoneticPr fontId="17"/>
  </si>
  <si>
    <t>申請者名（法人名または氏名）を入力</t>
    <rPh sb="0" eb="3">
      <t>シンセイシャ</t>
    </rPh>
    <rPh sb="3" eb="4">
      <t>メイ</t>
    </rPh>
    <rPh sb="5" eb="7">
      <t>ホウジン</t>
    </rPh>
    <rPh sb="7" eb="8">
      <t>メイ</t>
    </rPh>
    <rPh sb="11" eb="13">
      <t>シメイ</t>
    </rPh>
    <rPh sb="15" eb="17">
      <t>ニュウリョク</t>
    </rPh>
    <phoneticPr fontId="16"/>
  </si>
  <si>
    <t>役職名</t>
    <rPh sb="0" eb="3">
      <t>ヤクショクメイ</t>
    </rPh>
    <phoneticPr fontId="17"/>
  </si>
  <si>
    <t>氏名（ふりがな）</t>
    <rPh sb="0" eb="2">
      <t>シメイ</t>
    </rPh>
    <phoneticPr fontId="17"/>
  </si>
  <si>
    <t>申請者が法人の場合入力不要</t>
    <rPh sb="0" eb="3">
      <t>シンセイシャ</t>
    </rPh>
    <rPh sb="4" eb="6">
      <t>ホウジン</t>
    </rPh>
    <rPh sb="7" eb="9">
      <t>バアイ</t>
    </rPh>
    <rPh sb="9" eb="11">
      <t>ニュウリョク</t>
    </rPh>
    <rPh sb="11" eb="13">
      <t>フヨウ</t>
    </rPh>
    <phoneticPr fontId="16"/>
  </si>
  <si>
    <t>所在地</t>
    <rPh sb="0" eb="3">
      <t>ショザイチ</t>
    </rPh>
    <phoneticPr fontId="17"/>
  </si>
  <si>
    <t>郵便番号</t>
    <rPh sb="0" eb="4">
      <t>ユウビンバンゴウ</t>
    </rPh>
    <phoneticPr fontId="17"/>
  </si>
  <si>
    <t>電話番号</t>
    <rPh sb="0" eb="2">
      <t>デンワ</t>
    </rPh>
    <rPh sb="2" eb="4">
      <t>バンゴウ</t>
    </rPh>
    <phoneticPr fontId="17"/>
  </si>
  <si>
    <t>個人申請者の場合、日中に必ず連絡のとれる電話番号を入力すること</t>
    <rPh sb="0" eb="2">
      <t>コジン</t>
    </rPh>
    <rPh sb="2" eb="5">
      <t>シンセイシャ</t>
    </rPh>
    <rPh sb="6" eb="8">
      <t>バアイ</t>
    </rPh>
    <rPh sb="9" eb="11">
      <t>ニッチュウ</t>
    </rPh>
    <rPh sb="12" eb="13">
      <t>カナラ</t>
    </rPh>
    <rPh sb="14" eb="16">
      <t>レンラク</t>
    </rPh>
    <rPh sb="20" eb="22">
      <t>デンワ</t>
    </rPh>
    <rPh sb="22" eb="24">
      <t>バンゴウ</t>
    </rPh>
    <rPh sb="25" eb="27">
      <t>ニュウリョク</t>
    </rPh>
    <phoneticPr fontId="16"/>
  </si>
  <si>
    <t>メールアドレス（個人申請のみ）</t>
    <rPh sb="8" eb="10">
      <t>コジン</t>
    </rPh>
    <rPh sb="10" eb="12">
      <t>シンセイ</t>
    </rPh>
    <phoneticPr fontId="17"/>
  </si>
  <si>
    <t>申請者が法人の場合入力不要（キャリアメール（携帯メール）は入力不可）</t>
    <rPh sb="0" eb="3">
      <t>シンセイシャ</t>
    </rPh>
    <rPh sb="4" eb="6">
      <t>ホウジン</t>
    </rPh>
    <rPh sb="7" eb="9">
      <t>バアイ</t>
    </rPh>
    <rPh sb="9" eb="11">
      <t>ニュウリョク</t>
    </rPh>
    <rPh sb="11" eb="13">
      <t>フヨウ</t>
    </rPh>
    <phoneticPr fontId="16"/>
  </si>
  <si>
    <t>申請者２</t>
    <rPh sb="0" eb="3">
      <t>シンセイシャ</t>
    </rPh>
    <phoneticPr fontId="17"/>
  </si>
  <si>
    <t>代表者</t>
    <rPh sb="0" eb="3">
      <t>ダイヒョウシャ</t>
    </rPh>
    <phoneticPr fontId="17"/>
  </si>
  <si>
    <t>登録情報</t>
    <rPh sb="0" eb="2">
      <t>トウロク</t>
    </rPh>
    <rPh sb="2" eb="4">
      <t>ジョウホウ</t>
    </rPh>
    <phoneticPr fontId="17"/>
  </si>
  <si>
    <t>登録名称</t>
  </si>
  <si>
    <t>登録番号</t>
    <rPh sb="0" eb="2">
      <t>トウロク</t>
    </rPh>
    <rPh sb="2" eb="4">
      <t>バンゴウ</t>
    </rPh>
    <phoneticPr fontId="17"/>
  </si>
  <si>
    <t>登録状況</t>
    <rPh sb="0" eb="2">
      <t>トウロク</t>
    </rPh>
    <rPh sb="2" eb="4">
      <t>ジョウキョウ</t>
    </rPh>
    <phoneticPr fontId="17"/>
  </si>
  <si>
    <t>代表担当者</t>
    <rPh sb="0" eb="2">
      <t>ダイヒョウ</t>
    </rPh>
    <rPh sb="2" eb="5">
      <t>タントウシャ</t>
    </rPh>
    <phoneticPr fontId="17"/>
  </si>
  <si>
    <t>担当者</t>
    <rPh sb="0" eb="3">
      <t>タントウシャ</t>
    </rPh>
    <phoneticPr fontId="17"/>
  </si>
  <si>
    <t>所属</t>
    <rPh sb="0" eb="2">
      <t>ショゾク</t>
    </rPh>
    <phoneticPr fontId="17"/>
  </si>
  <si>
    <t>記載事項がない場合は「－」を入力すること</t>
    <rPh sb="0" eb="2">
      <t>キサイ</t>
    </rPh>
    <rPh sb="2" eb="4">
      <t>ジコウ</t>
    </rPh>
    <rPh sb="7" eb="9">
      <t>バアイ</t>
    </rPh>
    <rPh sb="14" eb="16">
      <t>ニュウリョク</t>
    </rPh>
    <phoneticPr fontId="16"/>
  </si>
  <si>
    <t>連絡先</t>
    <rPh sb="0" eb="3">
      <t>レンラクサキ</t>
    </rPh>
    <phoneticPr fontId="17"/>
  </si>
  <si>
    <t>携帯番号</t>
    <rPh sb="0" eb="2">
      <t>ケイタイ</t>
    </rPh>
    <rPh sb="2" eb="4">
      <t>バンゴウ</t>
    </rPh>
    <phoneticPr fontId="17"/>
  </si>
  <si>
    <t>キャリアメール（携帯メール）は入力不可</t>
    <rPh sb="8" eb="10">
      <t>ケイタイ</t>
    </rPh>
    <rPh sb="15" eb="17">
      <t>ニュウリョク</t>
    </rPh>
    <rPh sb="17" eb="19">
      <t>フカ</t>
    </rPh>
    <phoneticPr fontId="16"/>
  </si>
  <si>
    <t>申請者２
担当者情報</t>
    <rPh sb="0" eb="3">
      <t>シンセイシャ</t>
    </rPh>
    <rPh sb="5" eb="8">
      <t>タントウシャ</t>
    </rPh>
    <rPh sb="8" eb="10">
      <t>ジョウホウ</t>
    </rPh>
    <phoneticPr fontId="16"/>
  </si>
  <si>
    <t>　</t>
  </si>
  <si>
    <t>他の補助金への申請有無</t>
    <rPh sb="0" eb="1">
      <t>ホカ</t>
    </rPh>
    <rPh sb="2" eb="5">
      <t>ホジョキン</t>
    </rPh>
    <rPh sb="7" eb="9">
      <t>シンセイ</t>
    </rPh>
    <rPh sb="9" eb="11">
      <t>ウム</t>
    </rPh>
    <phoneticPr fontId="17"/>
  </si>
  <si>
    <t>他の補助金名</t>
    <rPh sb="0" eb="1">
      <t>ホカ</t>
    </rPh>
    <rPh sb="2" eb="5">
      <t>ホジョキン</t>
    </rPh>
    <rPh sb="5" eb="6">
      <t>メイ</t>
    </rPh>
    <phoneticPr fontId="17"/>
  </si>
  <si>
    <t>同上</t>
    <rPh sb="0" eb="2">
      <t>ドウジョウ</t>
    </rPh>
    <phoneticPr fontId="16"/>
  </si>
  <si>
    <t>補助事業遂行のための融資計画の有無を選択すること</t>
    <rPh sb="0" eb="2">
      <t>ホジョ</t>
    </rPh>
    <rPh sb="2" eb="4">
      <t>ジギョウ</t>
    </rPh>
    <rPh sb="4" eb="6">
      <t>スイコウ</t>
    </rPh>
    <rPh sb="10" eb="12">
      <t>ユウシ</t>
    </rPh>
    <rPh sb="12" eb="14">
      <t>ケイカク</t>
    </rPh>
    <rPh sb="15" eb="17">
      <t>ウム</t>
    </rPh>
    <rPh sb="18" eb="20">
      <t>センタク</t>
    </rPh>
    <phoneticPr fontId="16"/>
  </si>
  <si>
    <t>抵当権設定予定</t>
    <rPh sb="0" eb="3">
      <t>テイトウケン</t>
    </rPh>
    <rPh sb="3" eb="5">
      <t>セッテイ</t>
    </rPh>
    <rPh sb="5" eb="7">
      <t>ヨテイ</t>
    </rPh>
    <phoneticPr fontId="17"/>
  </si>
  <si>
    <t>２．全体概要</t>
    <rPh sb="2" eb="4">
      <t>ゼンタイ</t>
    </rPh>
    <rPh sb="4" eb="6">
      <t>ガイヨウ</t>
    </rPh>
    <phoneticPr fontId="16"/>
  </si>
  <si>
    <t>❶　申請者概要</t>
    <rPh sb="2" eb="4">
      <t>シンセイ</t>
    </rPh>
    <rPh sb="4" eb="5">
      <t>シャ</t>
    </rPh>
    <phoneticPr fontId="17"/>
  </si>
  <si>
    <t>事業期間区分</t>
  </si>
  <si>
    <t>申請者名</t>
    <rPh sb="0" eb="3">
      <t>シンセイシャ</t>
    </rPh>
    <rPh sb="2" eb="3">
      <t>シャ</t>
    </rPh>
    <rPh sb="3" eb="4">
      <t>メイ</t>
    </rPh>
    <phoneticPr fontId="17"/>
  </si>
  <si>
    <t>登録名称</t>
    <rPh sb="0" eb="2">
      <t>トウロク</t>
    </rPh>
    <rPh sb="2" eb="4">
      <t>メイショウ</t>
    </rPh>
    <phoneticPr fontId="17"/>
  </si>
  <si>
    <t>-</t>
  </si>
  <si>
    <t>建物用途</t>
    <rPh sb="0" eb="2">
      <t>タテモノ</t>
    </rPh>
    <rPh sb="2" eb="4">
      <t>ヨウト</t>
    </rPh>
    <phoneticPr fontId="16"/>
  </si>
  <si>
    <t>構　造</t>
    <rPh sb="0" eb="1">
      <t>カマエ</t>
    </rPh>
    <rPh sb="2" eb="3">
      <t>ゾウ</t>
    </rPh>
    <phoneticPr fontId="16"/>
  </si>
  <si>
    <t>地域区分</t>
    <rPh sb="0" eb="2">
      <t>チイキ</t>
    </rPh>
    <rPh sb="2" eb="4">
      <t>クブン</t>
    </rPh>
    <phoneticPr fontId="17"/>
  </si>
  <si>
    <t>住戸数</t>
    <rPh sb="0" eb="2">
      <t>ジュウコ</t>
    </rPh>
    <rPh sb="2" eb="3">
      <t>スウ</t>
    </rPh>
    <phoneticPr fontId="17"/>
  </si>
  <si>
    <t>戸</t>
    <rPh sb="0" eb="1">
      <t>コ</t>
    </rPh>
    <phoneticPr fontId="17"/>
  </si>
  <si>
    <t>全体床面積</t>
    <rPh sb="0" eb="2">
      <t>ゼンタイ</t>
    </rPh>
    <rPh sb="2" eb="3">
      <t>ユカ</t>
    </rPh>
    <rPh sb="3" eb="5">
      <t>メンセキ</t>
    </rPh>
    <phoneticPr fontId="16"/>
  </si>
  <si>
    <t>㎡</t>
  </si>
  <si>
    <t>住戸
平均
床面積</t>
    <rPh sb="0" eb="2">
      <t>ジュウコ</t>
    </rPh>
    <rPh sb="3" eb="5">
      <t>ヘイキン</t>
    </rPh>
    <rPh sb="6" eb="9">
      <t>ユカメンセキ</t>
    </rPh>
    <phoneticPr fontId="16"/>
  </si>
  <si>
    <t>階数</t>
    <rPh sb="0" eb="2">
      <t>カイスウ</t>
    </rPh>
    <phoneticPr fontId="17"/>
  </si>
  <si>
    <t>全体</t>
    <rPh sb="0" eb="2">
      <t>ゼンタイ</t>
    </rPh>
    <phoneticPr fontId="17"/>
  </si>
  <si>
    <t>地下</t>
    <rPh sb="0" eb="2">
      <t>チカ</t>
    </rPh>
    <phoneticPr fontId="17"/>
  </si>
  <si>
    <t>階</t>
    <rPh sb="0" eb="1">
      <t>カイ</t>
    </rPh>
    <phoneticPr fontId="17"/>
  </si>
  <si>
    <t>地上</t>
    <rPh sb="0" eb="2">
      <t>チジョウ</t>
    </rPh>
    <phoneticPr fontId="17"/>
  </si>
  <si>
    <t>住宅部分</t>
    <rPh sb="0" eb="2">
      <t>ジュウタク</t>
    </rPh>
    <rPh sb="2" eb="4">
      <t>ブブン</t>
    </rPh>
    <phoneticPr fontId="17"/>
  </si>
  <si>
    <t>層</t>
    <rPh sb="0" eb="1">
      <t>ソウ</t>
    </rPh>
    <phoneticPr fontId="17"/>
  </si>
  <si>
    <t>住宅外用途部分</t>
    <rPh sb="0" eb="2">
      <t>ジュウタク</t>
    </rPh>
    <rPh sb="2" eb="3">
      <t>ガイ</t>
    </rPh>
    <rPh sb="3" eb="5">
      <t>ヨウト</t>
    </rPh>
    <rPh sb="5" eb="7">
      <t>ブブン</t>
    </rPh>
    <phoneticPr fontId="17"/>
  </si>
  <si>
    <t>住戸平均</t>
    <rPh sb="0" eb="2">
      <t>ジュウコ</t>
    </rPh>
    <rPh sb="2" eb="4">
      <t>ヘイキン</t>
    </rPh>
    <phoneticPr fontId="17"/>
  </si>
  <si>
    <t>最大</t>
    <rPh sb="0" eb="2">
      <t>サイダイ</t>
    </rPh>
    <phoneticPr fontId="17"/>
  </si>
  <si>
    <t>最小</t>
    <rPh sb="0" eb="1">
      <t>サイ</t>
    </rPh>
    <rPh sb="1" eb="2">
      <t>ショウ</t>
    </rPh>
    <phoneticPr fontId="17"/>
  </si>
  <si>
    <t>％</t>
  </si>
  <si>
    <t>専有部の外皮総面積に対する開口比率</t>
    <rPh sb="0" eb="2">
      <t>センユウ</t>
    </rPh>
    <rPh sb="2" eb="3">
      <t>ブ</t>
    </rPh>
    <rPh sb="4" eb="6">
      <t>ガイヒ</t>
    </rPh>
    <rPh sb="6" eb="9">
      <t>ソウメンセキ</t>
    </rPh>
    <rPh sb="10" eb="11">
      <t>タイ</t>
    </rPh>
    <rPh sb="13" eb="15">
      <t>カイコウ</t>
    </rPh>
    <rPh sb="15" eb="17">
      <t>ヒリツ</t>
    </rPh>
    <phoneticPr fontId="17"/>
  </si>
  <si>
    <t>８地域における要件</t>
    <rPh sb="1" eb="3">
      <t>チイキ</t>
    </rPh>
    <rPh sb="7" eb="9">
      <t>ヨウケン</t>
    </rPh>
    <phoneticPr fontId="16"/>
  </si>
  <si>
    <t>通風の積極利用</t>
    <rPh sb="0" eb="2">
      <t>ツウフウ</t>
    </rPh>
    <rPh sb="3" eb="5">
      <t>セッキョク</t>
    </rPh>
    <rPh sb="5" eb="7">
      <t>リヨウ</t>
    </rPh>
    <phoneticPr fontId="16"/>
  </si>
  <si>
    <t>効果的な日射遮蔽</t>
    <rPh sb="0" eb="3">
      <t>コウカテキ</t>
    </rPh>
    <rPh sb="4" eb="6">
      <t>ニッシャ</t>
    </rPh>
    <rPh sb="6" eb="8">
      <t>シャヘイ</t>
    </rPh>
    <phoneticPr fontId="16"/>
  </si>
  <si>
    <t>最上階の屋上断熱強化</t>
    <rPh sb="0" eb="2">
      <t>サイジョウ</t>
    </rPh>
    <rPh sb="2" eb="3">
      <t>カイ</t>
    </rPh>
    <rPh sb="4" eb="6">
      <t>オクジョウ</t>
    </rPh>
    <rPh sb="6" eb="8">
      <t>ダンネツ</t>
    </rPh>
    <rPh sb="8" eb="10">
      <t>キョウカ</t>
    </rPh>
    <phoneticPr fontId="16"/>
  </si>
  <si>
    <t>屋上緑化、壁面緑化</t>
    <rPh sb="0" eb="2">
      <t>オクジョウ</t>
    </rPh>
    <rPh sb="2" eb="4">
      <t>リョッカ</t>
    </rPh>
    <rPh sb="5" eb="7">
      <t>ヘキメン</t>
    </rPh>
    <rPh sb="7" eb="9">
      <t>リョッカ</t>
    </rPh>
    <phoneticPr fontId="16"/>
  </si>
  <si>
    <t>その他</t>
    <rPh sb="2" eb="3">
      <t>タ</t>
    </rPh>
    <phoneticPr fontId="16"/>
  </si>
  <si>
    <t>太陽光パネル
の設置の有無</t>
    <rPh sb="0" eb="3">
      <t>タイヨウコウ</t>
    </rPh>
    <rPh sb="8" eb="10">
      <t>セッチ</t>
    </rPh>
    <rPh sb="11" eb="13">
      <t>ウム</t>
    </rPh>
    <phoneticPr fontId="17"/>
  </si>
  <si>
    <t>公称最大
出力の合計</t>
    <rPh sb="0" eb="2">
      <t>コウショウ</t>
    </rPh>
    <rPh sb="2" eb="4">
      <t>サイダイ</t>
    </rPh>
    <rPh sb="5" eb="7">
      <t>シュツリョク</t>
    </rPh>
    <rPh sb="8" eb="10">
      <t>ゴウケイ</t>
    </rPh>
    <phoneticPr fontId="16"/>
  </si>
  <si>
    <t>分配方法</t>
    <rPh sb="0" eb="2">
      <t>ブンパイ</t>
    </rPh>
    <rPh sb="2" eb="4">
      <t>ホウホウ</t>
    </rPh>
    <phoneticPr fontId="17"/>
  </si>
  <si>
    <t>専有部住戸配分数</t>
    <rPh sb="0" eb="2">
      <t>センユウ</t>
    </rPh>
    <rPh sb="2" eb="3">
      <t>ブ</t>
    </rPh>
    <rPh sb="3" eb="5">
      <t>ジュウコ</t>
    </rPh>
    <rPh sb="5" eb="7">
      <t>ハイブン</t>
    </rPh>
    <rPh sb="7" eb="8">
      <t>スウ</t>
    </rPh>
    <phoneticPr fontId="16"/>
  </si>
  <si>
    <t>容量の合計</t>
    <rPh sb="0" eb="2">
      <t>ヨウリョウ</t>
    </rPh>
    <rPh sb="3" eb="5">
      <t>ゴウケイ</t>
    </rPh>
    <phoneticPr fontId="16"/>
  </si>
  <si>
    <t>供給住戸割合</t>
    <rPh sb="0" eb="2">
      <t>キョウキュウ</t>
    </rPh>
    <rPh sb="2" eb="4">
      <t>ジュウコ</t>
    </rPh>
    <rPh sb="4" eb="6">
      <t>ワリアイ</t>
    </rPh>
    <phoneticPr fontId="16"/>
  </si>
  <si>
    <t>共用部</t>
    <rPh sb="0" eb="2">
      <t>キョウヨウ</t>
    </rPh>
    <rPh sb="2" eb="3">
      <t>ブ</t>
    </rPh>
    <phoneticPr fontId="16"/>
  </si>
  <si>
    <t>設備用途区分</t>
    <rPh sb="0" eb="2">
      <t>セツビ</t>
    </rPh>
    <rPh sb="2" eb="4">
      <t>ヨウト</t>
    </rPh>
    <rPh sb="4" eb="6">
      <t>クブン</t>
    </rPh>
    <phoneticPr fontId="17"/>
  </si>
  <si>
    <t>一次エネルギー消費量</t>
    <rPh sb="0" eb="2">
      <t>イチジ</t>
    </rPh>
    <rPh sb="7" eb="10">
      <t>ショウヒリョウ</t>
    </rPh>
    <phoneticPr fontId="17"/>
  </si>
  <si>
    <t>専有部</t>
    <rPh sb="0" eb="2">
      <t>センユウ</t>
    </rPh>
    <rPh sb="2" eb="3">
      <t>ブ</t>
    </rPh>
    <phoneticPr fontId="17"/>
  </si>
  <si>
    <t>暖房</t>
    <rPh sb="0" eb="2">
      <t>ダンボウ</t>
    </rPh>
    <phoneticPr fontId="16"/>
  </si>
  <si>
    <t>冷房</t>
    <rPh sb="0" eb="2">
      <t>レイボウ</t>
    </rPh>
    <phoneticPr fontId="16"/>
  </si>
  <si>
    <t>共用部</t>
    <rPh sb="0" eb="2">
      <t>キョウヨウ</t>
    </rPh>
    <rPh sb="2" eb="3">
      <t>ブ</t>
    </rPh>
    <phoneticPr fontId="17"/>
  </si>
  <si>
    <t>項目</t>
    <rPh sb="0" eb="2">
      <t>コウモク</t>
    </rPh>
    <phoneticPr fontId="17"/>
  </si>
  <si>
    <t>設備・システム名</t>
  </si>
  <si>
    <t>システム概要（能力・性能・規模・他）</t>
    <rPh sb="4" eb="6">
      <t>ガイヨウ</t>
    </rPh>
    <rPh sb="7" eb="9">
      <t>ノウリョク</t>
    </rPh>
    <rPh sb="10" eb="12">
      <t>セイノウ</t>
    </rPh>
    <rPh sb="13" eb="15">
      <t>キボ</t>
    </rPh>
    <rPh sb="16" eb="17">
      <t>タ</t>
    </rPh>
    <phoneticPr fontId="17"/>
  </si>
  <si>
    <t>補助</t>
    <rPh sb="0" eb="2">
      <t>ホジョ</t>
    </rPh>
    <phoneticPr fontId="17"/>
  </si>
  <si>
    <t>断熱</t>
    <rPh sb="0" eb="2">
      <t>ダンネツ</t>
    </rPh>
    <phoneticPr fontId="16"/>
  </si>
  <si>
    <t>コージェネ</t>
  </si>
  <si>
    <t>計</t>
    <rPh sb="0" eb="1">
      <t>ケイ</t>
    </rPh>
    <phoneticPr fontId="16"/>
  </si>
  <si>
    <t>再生可能エネルギー等を除く一次エネルギー消費削減率</t>
    <rPh sb="0" eb="2">
      <t>サイセイ</t>
    </rPh>
    <rPh sb="2" eb="4">
      <t>カノウ</t>
    </rPh>
    <rPh sb="9" eb="10">
      <t>ナド</t>
    </rPh>
    <rPh sb="11" eb="12">
      <t>ノゾ</t>
    </rPh>
    <rPh sb="13" eb="15">
      <t>イチジ</t>
    </rPh>
    <rPh sb="20" eb="22">
      <t>ショウヒ</t>
    </rPh>
    <rPh sb="22" eb="24">
      <t>サクゲン</t>
    </rPh>
    <rPh sb="24" eb="25">
      <t>リツ</t>
    </rPh>
    <phoneticPr fontId="16"/>
  </si>
  <si>
    <t>再生可能エネルギー等を含む一次エネルギー消費削減率</t>
    <rPh sb="0" eb="2">
      <t>サイセイ</t>
    </rPh>
    <rPh sb="2" eb="4">
      <t>カノウ</t>
    </rPh>
    <rPh sb="9" eb="10">
      <t>ナド</t>
    </rPh>
    <rPh sb="11" eb="12">
      <t>フク</t>
    </rPh>
    <rPh sb="13" eb="15">
      <t>イチジ</t>
    </rPh>
    <rPh sb="20" eb="22">
      <t>ショウヒ</t>
    </rPh>
    <rPh sb="22" eb="24">
      <t>サクゲン</t>
    </rPh>
    <rPh sb="24" eb="25">
      <t>リツ</t>
    </rPh>
    <phoneticPr fontId="16"/>
  </si>
  <si>
    <t>ＺＥＨ-Ｍの種類</t>
    <rPh sb="6" eb="8">
      <t>シュルイ</t>
    </rPh>
    <phoneticPr fontId="16"/>
  </si>
  <si>
    <t>合計</t>
    <rPh sb="0" eb="2">
      <t>ゴウケイ</t>
    </rPh>
    <phoneticPr fontId="16"/>
  </si>
  <si>
    <t>実施計画書</t>
    <rPh sb="0" eb="2">
      <t>ジッシ</t>
    </rPh>
    <rPh sb="2" eb="5">
      <t>ケイカクショ</t>
    </rPh>
    <phoneticPr fontId="17"/>
  </si>
  <si>
    <t>（１）申請者概要</t>
  </si>
  <si>
    <t>申請者１</t>
    <rPh sb="0" eb="3">
      <t>シンセイシャ</t>
    </rPh>
    <phoneticPr fontId="16"/>
  </si>
  <si>
    <t>ふりがな</t>
  </si>
  <si>
    <t>法人名又は氏名</t>
  </si>
  <si>
    <t>法人番号（１３桁）</t>
    <rPh sb="0" eb="2">
      <t>ホウジン</t>
    </rPh>
    <rPh sb="2" eb="4">
      <t>バンゴウ</t>
    </rPh>
    <rPh sb="7" eb="8">
      <t>ケタ</t>
    </rPh>
    <phoneticPr fontId="17"/>
  </si>
  <si>
    <t>代表者役職</t>
    <rPh sb="3" eb="5">
      <t>ヤクショク</t>
    </rPh>
    <phoneticPr fontId="17"/>
  </si>
  <si>
    <t>代表者名</t>
    <rPh sb="3" eb="4">
      <t>メイ</t>
    </rPh>
    <phoneticPr fontId="17"/>
  </si>
  <si>
    <t>住    所</t>
    <rPh sb="0" eb="1">
      <t>ジュウ</t>
    </rPh>
    <rPh sb="5" eb="6">
      <t>トコロ</t>
    </rPh>
    <phoneticPr fontId="17"/>
  </si>
  <si>
    <t>（２）ＺＥＨデベロッパー登録情報</t>
  </si>
  <si>
    <t>（３）補助事業担当者情報</t>
  </si>
  <si>
    <t>所属部署</t>
    <rPh sb="0" eb="2">
      <t>ショゾク</t>
    </rPh>
    <rPh sb="2" eb="4">
      <t>ブショ</t>
    </rPh>
    <phoneticPr fontId="17"/>
  </si>
  <si>
    <t>担当者役職</t>
    <rPh sb="0" eb="3">
      <t>タントウシャ</t>
    </rPh>
    <rPh sb="3" eb="5">
      <t>ヤクショク</t>
    </rPh>
    <phoneticPr fontId="17"/>
  </si>
  <si>
    <t>携帯電話番号</t>
    <rPh sb="0" eb="2">
      <t>ケイタイ</t>
    </rPh>
    <rPh sb="2" eb="4">
      <t>デンワ</t>
    </rPh>
    <rPh sb="4" eb="6">
      <t>バンゴウ</t>
    </rPh>
    <phoneticPr fontId="17"/>
  </si>
  <si>
    <t>他の補助金の有無</t>
    <rPh sb="0" eb="8">
      <t>タホジョキンウム</t>
    </rPh>
    <phoneticPr fontId="17"/>
  </si>
  <si>
    <t>他の補助金名</t>
    <rPh sb="0" eb="6">
      <t>タホジョキンメイ</t>
    </rPh>
    <phoneticPr fontId="17"/>
  </si>
  <si>
    <t>一般社団法人　環境共創イニシアチブ</t>
  </si>
  <si>
    <t>２.</t>
  </si>
  <si>
    <t>暴力団排除に関する誓約事項について熟読し、理解の上、これに同意している。</t>
  </si>
  <si>
    <t>４.</t>
  </si>
  <si>
    <t>５.</t>
  </si>
  <si>
    <t>６.</t>
  </si>
  <si>
    <t>７.</t>
  </si>
  <si>
    <t>８.</t>
  </si>
  <si>
    <t>９.</t>
  </si>
  <si>
    <t>年</t>
    <rPh sb="0" eb="1">
      <t>ネン</t>
    </rPh>
    <phoneticPr fontId="17"/>
  </si>
  <si>
    <t>月</t>
    <rPh sb="0" eb="1">
      <t>ツキ</t>
    </rPh>
    <phoneticPr fontId="17"/>
  </si>
  <si>
    <t>代表者等名</t>
    <rPh sb="0" eb="3">
      <t>ダイヒョウシャ</t>
    </rPh>
    <rPh sb="4" eb="5">
      <t>メイ</t>
    </rPh>
    <phoneticPr fontId="19"/>
  </si>
  <si>
    <t>生年月日</t>
    <rPh sb="0" eb="2">
      <t>セイネン</t>
    </rPh>
    <rPh sb="2" eb="4">
      <t>ガッピ</t>
    </rPh>
    <phoneticPr fontId="19"/>
  </si>
  <si>
    <t>交付申請書</t>
    <rPh sb="0" eb="2">
      <t>コウフ</t>
    </rPh>
    <rPh sb="2" eb="5">
      <t>シンセイショ</t>
    </rPh>
    <phoneticPr fontId="17"/>
  </si>
  <si>
    <t>記</t>
    <rPh sb="0" eb="1">
      <t>キ</t>
    </rPh>
    <phoneticPr fontId="17"/>
  </si>
  <si>
    <t>１.申請する補助事業</t>
    <rPh sb="2" eb="4">
      <t>シンセイ</t>
    </rPh>
    <rPh sb="6" eb="8">
      <t>ホジョ</t>
    </rPh>
    <rPh sb="8" eb="10">
      <t>ジギョウ</t>
    </rPh>
    <phoneticPr fontId="17"/>
  </si>
  <si>
    <t>２.補助事業の名称</t>
    <rPh sb="2" eb="4">
      <t>ホジョ</t>
    </rPh>
    <rPh sb="4" eb="6">
      <t>ジギョウ</t>
    </rPh>
    <rPh sb="7" eb="9">
      <t>メイショウ</t>
    </rPh>
    <phoneticPr fontId="17"/>
  </si>
  <si>
    <t>３.補助事業の実施計画</t>
    <rPh sb="2" eb="4">
      <t>ホジョ</t>
    </rPh>
    <rPh sb="4" eb="6">
      <t>ジギョウ</t>
    </rPh>
    <rPh sb="7" eb="9">
      <t>ジッシ</t>
    </rPh>
    <rPh sb="9" eb="11">
      <t>ケイカク</t>
    </rPh>
    <phoneticPr fontId="17"/>
  </si>
  <si>
    <t>円</t>
    <rPh sb="0" eb="1">
      <t>エン</t>
    </rPh>
    <phoneticPr fontId="17"/>
  </si>
  <si>
    <t>日</t>
    <rPh sb="0" eb="1">
      <t>ヒ</t>
    </rPh>
    <phoneticPr fontId="17"/>
  </si>
  <si>
    <t>（注）この申請書には、以下の書面を添付すること。</t>
  </si>
  <si>
    <t>補助事業に要する経費、補助対象経費及び補助金の額並びに区分ごとの配分</t>
    <rPh sb="0" eb="2">
      <t>ホジョ</t>
    </rPh>
    <rPh sb="2" eb="4">
      <t>ジギョウ</t>
    </rPh>
    <rPh sb="5" eb="6">
      <t>ヨウ</t>
    </rPh>
    <rPh sb="8" eb="10">
      <t>ケイヒ</t>
    </rPh>
    <rPh sb="11" eb="13">
      <t>ホジョ</t>
    </rPh>
    <rPh sb="13" eb="15">
      <t>タイショウ</t>
    </rPh>
    <rPh sb="15" eb="17">
      <t>ケイヒ</t>
    </rPh>
    <rPh sb="17" eb="18">
      <t>オヨ</t>
    </rPh>
    <rPh sb="19" eb="22">
      <t>ホジョキン</t>
    </rPh>
    <rPh sb="23" eb="24">
      <t>ガク</t>
    </rPh>
    <rPh sb="24" eb="25">
      <t>ナラ</t>
    </rPh>
    <rPh sb="27" eb="29">
      <t>クブン</t>
    </rPh>
    <rPh sb="32" eb="34">
      <t>ハイブン</t>
    </rPh>
    <phoneticPr fontId="17"/>
  </si>
  <si>
    <t>（単位：円）</t>
  </si>
  <si>
    <t>補助対象</t>
  </si>
  <si>
    <t>補助事業に要する経費</t>
  </si>
  <si>
    <t>補助金の額</t>
  </si>
  <si>
    <t>経費の区分</t>
    <rPh sb="0" eb="2">
      <t>ケイヒ</t>
    </rPh>
    <rPh sb="3" eb="5">
      <t>クブン</t>
    </rPh>
    <phoneticPr fontId="16"/>
  </si>
  <si>
    <t>（参考値）</t>
  </si>
  <si>
    <t>設計費</t>
    <rPh sb="0" eb="2">
      <t>セッケイ</t>
    </rPh>
    <rPh sb="2" eb="3">
      <t>ヒ</t>
    </rPh>
    <phoneticPr fontId="16"/>
  </si>
  <si>
    <t>記</t>
  </si>
  <si>
    <t>氏名　カナ</t>
    <rPh sb="0" eb="2">
      <t>シメイ</t>
    </rPh>
    <phoneticPr fontId="17"/>
  </si>
  <si>
    <t>氏名　漢字</t>
    <rPh sb="0" eb="2">
      <t>シメイ</t>
    </rPh>
    <rPh sb="3" eb="5">
      <t>カンジ</t>
    </rPh>
    <phoneticPr fontId="17"/>
  </si>
  <si>
    <t>生年月日</t>
    <rPh sb="0" eb="2">
      <t>セイネン</t>
    </rPh>
    <rPh sb="2" eb="4">
      <t>ガッピ</t>
    </rPh>
    <phoneticPr fontId="17"/>
  </si>
  <si>
    <t>会社名</t>
    <rPh sb="0" eb="2">
      <t>カイシャ</t>
    </rPh>
    <rPh sb="2" eb="3">
      <t>メイ</t>
    </rPh>
    <phoneticPr fontId="17"/>
  </si>
  <si>
    <t>和暦</t>
    <rPh sb="0" eb="2">
      <t>ワレキ</t>
    </rPh>
    <phoneticPr fontId="17"/>
  </si>
  <si>
    <t>←（注１）、（注２）の内容をよく確認の上、商業登記簿に記載されているすべての役員を入力すること</t>
    <rPh sb="2" eb="3">
      <t>チュウ</t>
    </rPh>
    <rPh sb="7" eb="8">
      <t>チュウ</t>
    </rPh>
    <rPh sb="11" eb="13">
      <t>ナイヨウ</t>
    </rPh>
    <rPh sb="16" eb="18">
      <t>カクニン</t>
    </rPh>
    <rPh sb="19" eb="20">
      <t>ウエ</t>
    </rPh>
    <rPh sb="21" eb="23">
      <t>ショウギョウ</t>
    </rPh>
    <rPh sb="23" eb="26">
      <t>トウキボ</t>
    </rPh>
    <rPh sb="27" eb="29">
      <t>キサイ</t>
    </rPh>
    <rPh sb="38" eb="40">
      <t>ヤクイン</t>
    </rPh>
    <rPh sb="41" eb="43">
      <t>ニュウリョク</t>
    </rPh>
    <phoneticPr fontId="16"/>
  </si>
  <si>
    <t>インデックス名</t>
  </si>
  <si>
    <t>書類名</t>
  </si>
  <si>
    <t>作成
形式</t>
  </si>
  <si>
    <t>提出
区分</t>
  </si>
  <si>
    <t>特記事項</t>
  </si>
  <si>
    <t>①交付申請書</t>
  </si>
  <si>
    <t>指定</t>
    <rPh sb="0" eb="2">
      <t>シテイ</t>
    </rPh>
    <phoneticPr fontId="16"/>
  </si>
  <si>
    <t>必須</t>
  </si>
  <si>
    <t>②誓約書</t>
    <rPh sb="1" eb="4">
      <t>セイヤクショ</t>
    </rPh>
    <phoneticPr fontId="16"/>
  </si>
  <si>
    <t>誓約書</t>
  </si>
  <si>
    <t>１．申請者の詳細</t>
  </si>
  <si>
    <t>２．全体概要</t>
  </si>
  <si>
    <t>該当</t>
  </si>
  <si>
    <t>参考見積書</t>
  </si>
  <si>
    <t>写し</t>
  </si>
  <si>
    <t>自由</t>
  </si>
  <si>
    <t>土地賃貸契約書</t>
    <rPh sb="0" eb="2">
      <t>トチ</t>
    </rPh>
    <rPh sb="2" eb="4">
      <t>チンタイ</t>
    </rPh>
    <rPh sb="4" eb="7">
      <t>ケイヤクショ</t>
    </rPh>
    <phoneticPr fontId="16"/>
  </si>
  <si>
    <t>建物案内図</t>
  </si>
  <si>
    <t>建物配置図</t>
  </si>
  <si>
    <t>建物概要</t>
  </si>
  <si>
    <t>その他申請に必要な書類がある場合</t>
  </si>
  <si>
    <t>事業年度</t>
    <rPh sb="0" eb="2">
      <t>ジギョウ</t>
    </rPh>
    <rPh sb="2" eb="4">
      <t>ネンド</t>
    </rPh>
    <phoneticPr fontId="16"/>
  </si>
  <si>
    <t>補助事業の名称</t>
    <rPh sb="0" eb="2">
      <t>ホジョ</t>
    </rPh>
    <rPh sb="2" eb="4">
      <t>ジギョウ</t>
    </rPh>
    <rPh sb="5" eb="7">
      <t>メイショウ</t>
    </rPh>
    <phoneticPr fontId="16"/>
  </si>
  <si>
    <t>項目</t>
    <rPh sb="0" eb="2">
      <t>コウモク</t>
    </rPh>
    <phoneticPr fontId="16"/>
  </si>
  <si>
    <t>補助対象経費</t>
    <rPh sb="0" eb="2">
      <t>ホジョ</t>
    </rPh>
    <rPh sb="2" eb="4">
      <t>タイショウ</t>
    </rPh>
    <rPh sb="4" eb="6">
      <t>ケイヒ</t>
    </rPh>
    <phoneticPr fontId="17"/>
  </si>
  <si>
    <t>備　考</t>
    <rPh sb="0" eb="1">
      <t>ビ</t>
    </rPh>
    <rPh sb="2" eb="3">
      <t>コウ</t>
    </rPh>
    <phoneticPr fontId="17"/>
  </si>
  <si>
    <t>設備費・工事費</t>
    <rPh sb="2" eb="3">
      <t>ヒ</t>
    </rPh>
    <rPh sb="4" eb="6">
      <t>セツビコウジヒ</t>
    </rPh>
    <phoneticPr fontId="16"/>
  </si>
  <si>
    <t>住戸に係る高性能断熱材</t>
    <rPh sb="0" eb="2">
      <t>ジュウコ</t>
    </rPh>
    <rPh sb="3" eb="4">
      <t>カカワ</t>
    </rPh>
    <rPh sb="5" eb="8">
      <t>コウセイノウ</t>
    </rPh>
    <rPh sb="8" eb="10">
      <t>ダンネツ</t>
    </rPh>
    <rPh sb="10" eb="11">
      <t>ザイ</t>
    </rPh>
    <phoneticPr fontId="17"/>
  </si>
  <si>
    <t>専有部</t>
    <rPh sb="0" eb="3">
      <t>センユウブ</t>
    </rPh>
    <phoneticPr fontId="17"/>
  </si>
  <si>
    <t>高効率個別エアコン</t>
  </si>
  <si>
    <t>台</t>
    <rPh sb="0" eb="1">
      <t>ダイ</t>
    </rPh>
    <phoneticPr fontId="17"/>
  </si>
  <si>
    <t>床暖房</t>
    <rPh sb="0" eb="1">
      <t>ユカ</t>
    </rPh>
    <rPh sb="1" eb="3">
      <t>ダンボウ</t>
    </rPh>
    <phoneticPr fontId="16"/>
  </si>
  <si>
    <t>給湯設備</t>
    <rPh sb="0" eb="2">
      <t>キュウトウ</t>
    </rPh>
    <rPh sb="2" eb="4">
      <t>セツビ</t>
    </rPh>
    <phoneticPr fontId="16"/>
  </si>
  <si>
    <t>ハイブリッド給湯機</t>
    <rPh sb="6" eb="8">
      <t>キュウトウ</t>
    </rPh>
    <rPh sb="8" eb="9">
      <t>キ</t>
    </rPh>
    <phoneticPr fontId="17"/>
  </si>
  <si>
    <t>床面積（㎡）</t>
  </si>
  <si>
    <t>属性</t>
  </si>
  <si>
    <t>50㎡以上</t>
  </si>
  <si>
    <t>中住戸中間階</t>
  </si>
  <si>
    <t>中住戸最下階</t>
  </si>
  <si>
    <t>中住戸最上階</t>
  </si>
  <si>
    <t>角住戸中間階</t>
  </si>
  <si>
    <t>角住戸最下階</t>
  </si>
  <si>
    <t>角住戸最上階</t>
  </si>
  <si>
    <t>（全体）</t>
    <rPh sb="1" eb="3">
      <t>ゼンタイ</t>
    </rPh>
    <phoneticPr fontId="17"/>
  </si>
  <si>
    <t>補助事業に要する経費</t>
    <rPh sb="0" eb="2">
      <t>ホジョ</t>
    </rPh>
    <rPh sb="2" eb="4">
      <t>ジギョウ</t>
    </rPh>
    <rPh sb="5" eb="6">
      <t>ヨウ</t>
    </rPh>
    <rPh sb="8" eb="10">
      <t>ケイヒ</t>
    </rPh>
    <phoneticPr fontId="17"/>
  </si>
  <si>
    <t>補助対象外経費</t>
    <rPh sb="0" eb="2">
      <t>ホジョ</t>
    </rPh>
    <rPh sb="2" eb="4">
      <t>タイショウ</t>
    </rPh>
    <rPh sb="4" eb="5">
      <t>ガイ</t>
    </rPh>
    <rPh sb="5" eb="7">
      <t>ケイヒ</t>
    </rPh>
    <phoneticPr fontId="17"/>
  </si>
  <si>
    <t>設計費</t>
    <rPh sb="0" eb="2">
      <t>セッケイ</t>
    </rPh>
    <rPh sb="2" eb="3">
      <t>ヒ</t>
    </rPh>
    <phoneticPr fontId="17"/>
  </si>
  <si>
    <t>設備費・工事費</t>
    <rPh sb="0" eb="2">
      <t>セツビ</t>
    </rPh>
    <rPh sb="2" eb="3">
      <t>ヒ</t>
    </rPh>
    <rPh sb="4" eb="6">
      <t>コウジ</t>
    </rPh>
    <rPh sb="6" eb="7">
      <t>ヒ</t>
    </rPh>
    <phoneticPr fontId="17"/>
  </si>
  <si>
    <t>合計</t>
    <rPh sb="0" eb="2">
      <t>ゴウケイ</t>
    </rPh>
    <phoneticPr fontId="17"/>
  </si>
  <si>
    <t>補助対象経費の区分</t>
    <rPh sb="0" eb="2">
      <t>ホジョ</t>
    </rPh>
    <rPh sb="2" eb="4">
      <t>タイショウ</t>
    </rPh>
    <rPh sb="4" eb="6">
      <t>ケイヒ</t>
    </rPh>
    <rPh sb="7" eb="9">
      <t>クブン</t>
    </rPh>
    <phoneticPr fontId="17"/>
  </si>
  <si>
    <t>（一部のシートは、白色のセルへの入力もあるので確認すること）</t>
    <phoneticPr fontId="17"/>
  </si>
  <si>
    <t>交付申請日</t>
    <phoneticPr fontId="17"/>
  </si>
  <si>
    <t>１．基本情報</t>
    <rPh sb="2" eb="4">
      <t>キホン</t>
    </rPh>
    <rPh sb="4" eb="6">
      <t>ジョウホウ</t>
    </rPh>
    <phoneticPr fontId="17"/>
  </si>
  <si>
    <t>２．申請者情報</t>
    <rPh sb="2" eb="5">
      <t>シンセイシャ</t>
    </rPh>
    <rPh sb="5" eb="7">
      <t>ジョウホウ</t>
    </rPh>
    <phoneticPr fontId="17"/>
  </si>
  <si>
    <t>３．ZEHデベロッパー情報</t>
    <rPh sb="11" eb="13">
      <t>ジョウホウ</t>
    </rPh>
    <phoneticPr fontId="17"/>
  </si>
  <si>
    <t>本シートに入力すると、各種申請様式に自動転記されます。</t>
    <rPh sb="0" eb="1">
      <t>ホン</t>
    </rPh>
    <rPh sb="5" eb="7">
      <t>ニュウリョク</t>
    </rPh>
    <rPh sb="11" eb="13">
      <t>カクシュ</t>
    </rPh>
    <rPh sb="13" eb="15">
      <t>シンセイ</t>
    </rPh>
    <rPh sb="15" eb="17">
      <t>ヨウシキ</t>
    </rPh>
    <rPh sb="18" eb="20">
      <t>ジドウ</t>
    </rPh>
    <rPh sb="20" eb="22">
      <t>テンキ</t>
    </rPh>
    <phoneticPr fontId="17"/>
  </si>
  <si>
    <t>法人番号</t>
    <rPh sb="0" eb="2">
      <t>ホウジン</t>
    </rPh>
    <rPh sb="2" eb="4">
      <t>バンゴウ</t>
    </rPh>
    <phoneticPr fontId="17"/>
  </si>
  <si>
    <t>登録名称</t>
    <phoneticPr fontId="17"/>
  </si>
  <si>
    <t>補助事業の遂行に係る融資計画</t>
    <phoneticPr fontId="17"/>
  </si>
  <si>
    <t>住所</t>
    <phoneticPr fontId="17"/>
  </si>
  <si>
    <t>氏名</t>
    <phoneticPr fontId="17"/>
  </si>
  <si>
    <t>役職名</t>
    <phoneticPr fontId="17"/>
  </si>
  <si>
    <t>氏名（ふりがな）</t>
    <phoneticPr fontId="17"/>
  </si>
  <si>
    <t>メールアドレス</t>
    <phoneticPr fontId="17"/>
  </si>
  <si>
    <t>←yyyy/m/dで入力</t>
    <rPh sb="9" eb="11">
      <t>ニュウリョク</t>
    </rPh>
    <phoneticPr fontId="16"/>
  </si>
  <si>
    <t>設計者</t>
    <rPh sb="0" eb="3">
      <t>セッケイシャ</t>
    </rPh>
    <phoneticPr fontId="16"/>
  </si>
  <si>
    <t>法人名称</t>
    <rPh sb="0" eb="2">
      <t>ホウジン</t>
    </rPh>
    <rPh sb="2" eb="4">
      <t>メイショウ</t>
    </rPh>
    <phoneticPr fontId="16"/>
  </si>
  <si>
    <t>建築工事
施工者</t>
    <rPh sb="0" eb="2">
      <t>ケンチク</t>
    </rPh>
    <rPh sb="2" eb="4">
      <t>コウジ</t>
    </rPh>
    <rPh sb="5" eb="8">
      <t>セコウシャ</t>
    </rPh>
    <phoneticPr fontId="16"/>
  </si>
  <si>
    <t>※法人申請の場合のみ入力する</t>
    <phoneticPr fontId="16"/>
  </si>
  <si>
    <t>４．補助事業担当者情報</t>
    <rPh sb="4" eb="6">
      <t>ジギョウ</t>
    </rPh>
    <rPh sb="6" eb="9">
      <t>タントウシャ</t>
    </rPh>
    <rPh sb="9" eb="11">
      <t>ジョウホウ</t>
    </rPh>
    <phoneticPr fontId="17"/>
  </si>
  <si>
    <t>　</t>
    <phoneticPr fontId="16"/>
  </si>
  <si>
    <t>（単位：円）</t>
    <phoneticPr fontId="17"/>
  </si>
  <si>
    <t>　　　最終年度の事業完了予定日</t>
    <phoneticPr fontId="17"/>
  </si>
  <si>
    <t>補助対象経費</t>
    <phoneticPr fontId="17"/>
  </si>
  <si>
    <t>　※２行目以降も直接入力　</t>
    <phoneticPr fontId="17"/>
  </si>
  <si>
    <t>　E-MAIL（個人のみ）</t>
    <rPh sb="8" eb="10">
      <t>コジン</t>
    </rPh>
    <phoneticPr fontId="17"/>
  </si>
  <si>
    <t>代表担当者</t>
  </si>
  <si>
    <t>入力方法</t>
    <phoneticPr fontId="16"/>
  </si>
  <si>
    <t>再生可能エネルギー等を含む
一次エネルギー消費削減率（住棟）</t>
    <rPh sb="0" eb="2">
      <t>サイセイ</t>
    </rPh>
    <rPh sb="2" eb="4">
      <t>カノウ</t>
    </rPh>
    <rPh sb="9" eb="10">
      <t>ナド</t>
    </rPh>
    <rPh sb="11" eb="12">
      <t>フク</t>
    </rPh>
    <rPh sb="14" eb="16">
      <t>イチジ</t>
    </rPh>
    <rPh sb="21" eb="23">
      <t>ショウヒ</t>
    </rPh>
    <rPh sb="23" eb="25">
      <t>サクゲン</t>
    </rPh>
    <rPh sb="25" eb="26">
      <t>リツ</t>
    </rPh>
    <rPh sb="27" eb="28">
      <t>ジュウ</t>
    </rPh>
    <rPh sb="28" eb="29">
      <t>トウ</t>
    </rPh>
    <phoneticPr fontId="17"/>
  </si>
  <si>
    <t>空調</t>
    <rPh sb="0" eb="1">
      <t>ソラ</t>
    </rPh>
    <rPh sb="1" eb="2">
      <t>チョウ</t>
    </rPh>
    <phoneticPr fontId="16"/>
  </si>
  <si>
    <t>換気</t>
    <rPh sb="0" eb="1">
      <t>カン</t>
    </rPh>
    <rPh sb="1" eb="2">
      <t>キ</t>
    </rPh>
    <phoneticPr fontId="16"/>
  </si>
  <si>
    <t>照明</t>
    <rPh sb="0" eb="1">
      <t>アキラ</t>
    </rPh>
    <rPh sb="1" eb="2">
      <t>メイ</t>
    </rPh>
    <phoneticPr fontId="16"/>
  </si>
  <si>
    <t>給湯</t>
    <rPh sb="0" eb="1">
      <t>キュウ</t>
    </rPh>
    <rPh sb="1" eb="2">
      <t>ユ</t>
    </rPh>
    <phoneticPr fontId="16"/>
  </si>
  <si>
    <t>昇降機</t>
    <rPh sb="0" eb="1">
      <t>ノボル</t>
    </rPh>
    <rPh sb="1" eb="2">
      <t>タカシ</t>
    </rPh>
    <rPh sb="2" eb="3">
      <t>キ</t>
    </rPh>
    <phoneticPr fontId="16"/>
  </si>
  <si>
    <t>％</t>
    <phoneticPr fontId="16"/>
  </si>
  <si>
    <t>専有部</t>
  </si>
  <si>
    <t>□</t>
  </si>
  <si>
    <t xml:space="preserve"> </t>
    <phoneticPr fontId="72"/>
  </si>
  <si>
    <t>補助事業の名称</t>
    <rPh sb="0" eb="2">
      <t>ホジョ</t>
    </rPh>
    <rPh sb="2" eb="4">
      <t>ジギョウ</t>
    </rPh>
    <rPh sb="5" eb="7">
      <t>メイショウ</t>
    </rPh>
    <phoneticPr fontId="72"/>
  </si>
  <si>
    <t>各住戸の
外皮平均
熱貫流率
（ＵＡ値）</t>
    <phoneticPr fontId="72"/>
  </si>
  <si>
    <t>番号</t>
    <rPh sb="0" eb="2">
      <t>バンゴウ</t>
    </rPh>
    <phoneticPr fontId="72"/>
  </si>
  <si>
    <t>階数</t>
    <rPh sb="0" eb="2">
      <t>カイスウ</t>
    </rPh>
    <phoneticPr fontId="72"/>
  </si>
  <si>
    <t>部屋
番号</t>
    <rPh sb="0" eb="2">
      <t>ヘヤ</t>
    </rPh>
    <rPh sb="3" eb="5">
      <t>バンゴウ</t>
    </rPh>
    <phoneticPr fontId="72"/>
  </si>
  <si>
    <t>間取り</t>
    <phoneticPr fontId="72"/>
  </si>
  <si>
    <t>床面積
（㎡）</t>
    <rPh sb="0" eb="3">
      <t>ユカメンセキ</t>
    </rPh>
    <phoneticPr fontId="72"/>
  </si>
  <si>
    <t>各住戸の
外皮平均
熱貫流率
（ＵＡ値）</t>
    <rPh sb="0" eb="1">
      <t>カク</t>
    </rPh>
    <rPh sb="1" eb="3">
      <t>ジュウコ</t>
    </rPh>
    <phoneticPr fontId="72"/>
  </si>
  <si>
    <t>住戸の位置属性</t>
    <rPh sb="0" eb="2">
      <t>ジュウコ</t>
    </rPh>
    <rPh sb="3" eb="5">
      <t>イチ</t>
    </rPh>
    <rPh sb="5" eb="7">
      <t>ゾクセイ</t>
    </rPh>
    <phoneticPr fontId="72"/>
  </si>
  <si>
    <t>住戸に係る高性能断熱材</t>
    <rPh sb="0" eb="2">
      <t>ジュウコ</t>
    </rPh>
    <rPh sb="3" eb="4">
      <t>カカワ</t>
    </rPh>
    <rPh sb="5" eb="8">
      <t>コウセイノウ</t>
    </rPh>
    <rPh sb="8" eb="11">
      <t>ダンネツザイ</t>
    </rPh>
    <phoneticPr fontId="72"/>
  </si>
  <si>
    <t>換気設備</t>
    <rPh sb="0" eb="2">
      <t>カンキ</t>
    </rPh>
    <rPh sb="2" eb="4">
      <t>セツビ</t>
    </rPh>
    <phoneticPr fontId="72"/>
  </si>
  <si>
    <t>給湯設備</t>
    <rPh sb="0" eb="2">
      <t>キュウトウ</t>
    </rPh>
    <rPh sb="2" eb="4">
      <t>セツビ</t>
    </rPh>
    <phoneticPr fontId="72"/>
  </si>
  <si>
    <t>平面＆断面</t>
    <rPh sb="0" eb="2">
      <t>ヘイメン</t>
    </rPh>
    <rPh sb="3" eb="5">
      <t>ダンメン</t>
    </rPh>
    <phoneticPr fontId="72"/>
  </si>
  <si>
    <t>係数</t>
    <rPh sb="0" eb="2">
      <t>ケイスウ</t>
    </rPh>
    <phoneticPr fontId="72"/>
  </si>
  <si>
    <t>床面積
50㎡未満</t>
    <rPh sb="0" eb="3">
      <t>ユカメンセキ</t>
    </rPh>
    <phoneticPr fontId="72"/>
  </si>
  <si>
    <t>平面</t>
    <rPh sb="0" eb="2">
      <t>ヘイメン</t>
    </rPh>
    <phoneticPr fontId="72"/>
  </si>
  <si>
    <t>断面</t>
    <rPh sb="0" eb="2">
      <t>ダンメン</t>
    </rPh>
    <phoneticPr fontId="72"/>
  </si>
  <si>
    <t>住宅モデル区分による係数</t>
    <rPh sb="0" eb="2">
      <t>ジュウタク</t>
    </rPh>
    <rPh sb="5" eb="7">
      <t>クブン</t>
    </rPh>
    <rPh sb="10" eb="12">
      <t>ケイスウ</t>
    </rPh>
    <phoneticPr fontId="72"/>
  </si>
  <si>
    <t>補助対象経費</t>
    <rPh sb="0" eb="2">
      <t>ホジョ</t>
    </rPh>
    <rPh sb="2" eb="4">
      <t>タイショウ</t>
    </rPh>
    <rPh sb="4" eb="6">
      <t>ケイヒ</t>
    </rPh>
    <phoneticPr fontId="72"/>
  </si>
  <si>
    <t>導入年</t>
    <rPh sb="0" eb="2">
      <t>ドウニュウ</t>
    </rPh>
    <rPh sb="2" eb="3">
      <t>ネン</t>
    </rPh>
    <phoneticPr fontId="72"/>
  </si>
  <si>
    <t>定格出力</t>
    <rPh sb="0" eb="2">
      <t>テイカク</t>
    </rPh>
    <rPh sb="2" eb="4">
      <t>シュツリョク</t>
    </rPh>
    <phoneticPr fontId="72"/>
  </si>
  <si>
    <t>数量</t>
    <rPh sb="0" eb="2">
      <t>スウリョウ</t>
    </rPh>
    <phoneticPr fontId="72"/>
  </si>
  <si>
    <t>設備</t>
    <rPh sb="0" eb="2">
      <t>セツビ</t>
    </rPh>
    <phoneticPr fontId="72"/>
  </si>
  <si>
    <t>換気種別</t>
    <rPh sb="0" eb="2">
      <t>カンキ</t>
    </rPh>
    <rPh sb="2" eb="4">
      <t>シュベツ</t>
    </rPh>
    <phoneticPr fontId="72"/>
  </si>
  <si>
    <t>設備種別</t>
    <rPh sb="0" eb="2">
      <t>セツビ</t>
    </rPh>
    <rPh sb="2" eb="4">
      <t>シュベツ</t>
    </rPh>
    <phoneticPr fontId="72"/>
  </si>
  <si>
    <t>通常</t>
    <rPh sb="0" eb="2">
      <t>ツウジョウ</t>
    </rPh>
    <phoneticPr fontId="72"/>
  </si>
  <si>
    <t>妻側
住戸の妻面
開口率
25%以上</t>
    <phoneticPr fontId="72"/>
  </si>
  <si>
    <t>床面積</t>
    <rPh sb="0" eb="3">
      <t>ユカメンセキ</t>
    </rPh>
    <phoneticPr fontId="72"/>
  </si>
  <si>
    <t>住戸の
外皮
性能</t>
    <rPh sb="0" eb="2">
      <t>ジュウコ</t>
    </rPh>
    <rPh sb="4" eb="6">
      <t>ガイヒ</t>
    </rPh>
    <rPh sb="7" eb="9">
      <t>セイノウ</t>
    </rPh>
    <phoneticPr fontId="72"/>
  </si>
  <si>
    <t>住戸の
位置
属性</t>
    <rPh sb="0" eb="2">
      <t>ジュウコ</t>
    </rPh>
    <rPh sb="4" eb="6">
      <t>イチ</t>
    </rPh>
    <rPh sb="7" eb="9">
      <t>ゾクセイ</t>
    </rPh>
    <phoneticPr fontId="72"/>
  </si>
  <si>
    <t>以上</t>
    <rPh sb="0" eb="2">
      <t>イジョウ</t>
    </rPh>
    <phoneticPr fontId="72"/>
  </si>
  <si>
    <t>以下</t>
    <rPh sb="0" eb="2">
      <t>イカ</t>
    </rPh>
    <phoneticPr fontId="72"/>
  </si>
  <si>
    <t>a</t>
    <phoneticPr fontId="18"/>
  </si>
  <si>
    <t>b</t>
    <phoneticPr fontId="18"/>
  </si>
  <si>
    <t>戸</t>
    <rPh sb="0" eb="1">
      <t>ト</t>
    </rPh>
    <phoneticPr fontId="17"/>
  </si>
  <si>
    <t>設計費の補助対象経費　総計</t>
    <rPh sb="0" eb="2">
      <t>セッケイ</t>
    </rPh>
    <rPh sb="2" eb="3">
      <t>ヒ</t>
    </rPh>
    <rPh sb="4" eb="6">
      <t>ホジョ</t>
    </rPh>
    <rPh sb="6" eb="8">
      <t>タイショウ</t>
    </rPh>
    <rPh sb="8" eb="10">
      <t>ケイヒ</t>
    </rPh>
    <rPh sb="11" eb="12">
      <t>ソウ</t>
    </rPh>
    <rPh sb="12" eb="13">
      <t>ケイ</t>
    </rPh>
    <phoneticPr fontId="17"/>
  </si>
  <si>
    <t>２００,０００円＋（２,０００円×住戸数）</t>
    <phoneticPr fontId="17"/>
  </si>
  <si>
    <t>１</t>
    <phoneticPr fontId="17"/>
  </si>
  <si>
    <t xml:space="preserve"> 補助金の額（参考値）</t>
    <rPh sb="1" eb="3">
      <t>ホジョ</t>
    </rPh>
    <rPh sb="5" eb="6">
      <t>ガク</t>
    </rPh>
    <rPh sb="7" eb="9">
      <t>サンコウ</t>
    </rPh>
    <rPh sb="9" eb="10">
      <t>チ</t>
    </rPh>
    <phoneticPr fontId="17"/>
  </si>
  <si>
    <t>_</t>
    <phoneticPr fontId="17"/>
  </si>
  <si>
    <t>２</t>
    <phoneticPr fontId="17"/>
  </si>
  <si>
    <t>３</t>
    <phoneticPr fontId="17"/>
  </si>
  <si>
    <t>４</t>
    <phoneticPr fontId="17"/>
  </si>
  <si>
    <t>1</t>
    <phoneticPr fontId="17"/>
  </si>
  <si>
    <t>円</t>
    <rPh sb="0" eb="1">
      <t>エン</t>
    </rPh>
    <phoneticPr fontId="70"/>
  </si>
  <si>
    <t>メーカー名</t>
    <rPh sb="4" eb="5">
      <t>メイ</t>
    </rPh>
    <phoneticPr fontId="70"/>
  </si>
  <si>
    <t>費目</t>
    <rPh sb="0" eb="2">
      <t>ヒモク</t>
    </rPh>
    <phoneticPr fontId="70"/>
  </si>
  <si>
    <t>単位</t>
    <rPh sb="0" eb="2">
      <t>タンイ</t>
    </rPh>
    <phoneticPr fontId="70"/>
  </si>
  <si>
    <t>備　考</t>
    <rPh sb="0" eb="1">
      <t>ビ</t>
    </rPh>
    <rPh sb="2" eb="3">
      <t>コウ</t>
    </rPh>
    <phoneticPr fontId="70"/>
  </si>
  <si>
    <t>単　価</t>
    <rPh sb="0" eb="1">
      <t>タン</t>
    </rPh>
    <rPh sb="2" eb="3">
      <t>アタイ</t>
    </rPh>
    <phoneticPr fontId="70"/>
  </si>
  <si>
    <t>補助事業に要する経費</t>
    <rPh sb="0" eb="2">
      <t>ホジョ</t>
    </rPh>
    <rPh sb="2" eb="4">
      <t>ジギョウ</t>
    </rPh>
    <rPh sb="5" eb="6">
      <t>ヨウ</t>
    </rPh>
    <rPh sb="8" eb="10">
      <t>ケイヒ</t>
    </rPh>
    <phoneticPr fontId="70"/>
  </si>
  <si>
    <t>補助対象経費</t>
    <rPh sb="0" eb="2">
      <t>ホジョ</t>
    </rPh>
    <rPh sb="2" eb="4">
      <t>タイショウ</t>
    </rPh>
    <rPh sb="4" eb="6">
      <t>ケイヒ</t>
    </rPh>
    <phoneticPr fontId="70"/>
  </si>
  <si>
    <t>補助対象外経費</t>
    <rPh sb="0" eb="2">
      <t>ホジョ</t>
    </rPh>
    <rPh sb="2" eb="4">
      <t>タイショウ</t>
    </rPh>
    <rPh sb="4" eb="5">
      <t>ガイ</t>
    </rPh>
    <rPh sb="5" eb="7">
      <t>ケイヒ</t>
    </rPh>
    <phoneticPr fontId="70"/>
  </si>
  <si>
    <t>数量</t>
    <rPh sb="0" eb="2">
      <t>スウリョウ</t>
    </rPh>
    <phoneticPr fontId="70"/>
  </si>
  <si>
    <t>金　額</t>
    <rPh sb="0" eb="1">
      <t>キン</t>
    </rPh>
    <rPh sb="2" eb="3">
      <t>ガク</t>
    </rPh>
    <phoneticPr fontId="70"/>
  </si>
  <si>
    <t>共用部に導入する設備</t>
    <rPh sb="0" eb="3">
      <t>キョウヨウブ</t>
    </rPh>
    <rPh sb="4" eb="6">
      <t>ドウニュウ</t>
    </rPh>
    <rPh sb="8" eb="10">
      <t>セツビ</t>
    </rPh>
    <phoneticPr fontId="17"/>
  </si>
  <si>
    <t>共用部</t>
    <rPh sb="0" eb="3">
      <t>キョウヨウブ</t>
    </rPh>
    <phoneticPr fontId="17"/>
  </si>
  <si>
    <t>合計</t>
    <rPh sb="0" eb="2">
      <t>ゴウケイ</t>
    </rPh>
    <phoneticPr fontId="18"/>
  </si>
  <si>
    <t>小計（Ａ）</t>
    <rPh sb="0" eb="2">
      <t>ショウケイ</t>
    </rPh>
    <phoneticPr fontId="18"/>
  </si>
  <si>
    <t>事業年度　2年目</t>
    <rPh sb="0" eb="2">
      <t>ジギョウ</t>
    </rPh>
    <rPh sb="2" eb="4">
      <t>ネンド</t>
    </rPh>
    <rPh sb="6" eb="8">
      <t>ネンメ</t>
    </rPh>
    <phoneticPr fontId="18"/>
  </si>
  <si>
    <t>事業年度　3年目</t>
    <rPh sb="0" eb="2">
      <t>ジギョウ</t>
    </rPh>
    <rPh sb="2" eb="4">
      <t>ネンド</t>
    </rPh>
    <rPh sb="6" eb="8">
      <t>ネンメ</t>
    </rPh>
    <phoneticPr fontId="18"/>
  </si>
  <si>
    <t>事業年度　4年目</t>
    <rPh sb="0" eb="2">
      <t>ジギョウ</t>
    </rPh>
    <rPh sb="2" eb="4">
      <t>ネンド</t>
    </rPh>
    <rPh sb="6" eb="8">
      <t>ネンメ</t>
    </rPh>
    <phoneticPr fontId="18"/>
  </si>
  <si>
    <t>事業年度　1年目</t>
    <rPh sb="0" eb="2">
      <t>ジギョウ</t>
    </rPh>
    <rPh sb="2" eb="4">
      <t>ネンド</t>
    </rPh>
    <rPh sb="6" eb="8">
      <t>ネンメ</t>
    </rPh>
    <phoneticPr fontId="18"/>
  </si>
  <si>
    <t>C</t>
    <phoneticPr fontId="18"/>
  </si>
  <si>
    <t>D</t>
    <phoneticPr fontId="18"/>
  </si>
  <si>
    <t>E</t>
    <phoneticPr fontId="18"/>
  </si>
  <si>
    <t>必須</t>
    <rPh sb="0" eb="2">
      <t>ヒッス</t>
    </rPh>
    <phoneticPr fontId="18"/>
  </si>
  <si>
    <t>登録状況</t>
    <phoneticPr fontId="17"/>
  </si>
  <si>
    <t>他の補助金
への申請</t>
    <rPh sb="0" eb="1">
      <t>ホカ</t>
    </rPh>
    <rPh sb="2" eb="5">
      <t>ホジョキン</t>
    </rPh>
    <rPh sb="8" eb="10">
      <t>シンセイ</t>
    </rPh>
    <phoneticPr fontId="16"/>
  </si>
  <si>
    <t>B</t>
    <phoneticPr fontId="18"/>
  </si>
  <si>
    <t>A</t>
    <phoneticPr fontId="18"/>
  </si>
  <si>
    <t>H</t>
    <phoneticPr fontId="18"/>
  </si>
  <si>
    <t>小計</t>
    <phoneticPr fontId="17"/>
  </si>
  <si>
    <t>該当</t>
    <phoneticPr fontId="18"/>
  </si>
  <si>
    <t>データ
提出</t>
    <rPh sb="4" eb="6">
      <t>テイシュツ</t>
    </rPh>
    <phoneticPr fontId="18"/>
  </si>
  <si>
    <t>●</t>
    <phoneticPr fontId="18"/>
  </si>
  <si>
    <t>申請者情報</t>
    <rPh sb="0" eb="3">
      <t>シンセイシャ</t>
    </rPh>
    <rPh sb="3" eb="5">
      <t>ジョウホウ</t>
    </rPh>
    <phoneticPr fontId="17"/>
  </si>
  <si>
    <t>←プルダウンより選択</t>
    <phoneticPr fontId="18"/>
  </si>
  <si>
    <t>2</t>
    <phoneticPr fontId="17"/>
  </si>
  <si>
    <t>3</t>
    <phoneticPr fontId="17"/>
  </si>
  <si>
    <t>4</t>
    <phoneticPr fontId="17"/>
  </si>
  <si>
    <t>専有部・共用部</t>
    <rPh sb="0" eb="3">
      <t>センユウブ</t>
    </rPh>
    <rPh sb="4" eb="7">
      <t>キョウヨウブ</t>
    </rPh>
    <phoneticPr fontId="17"/>
  </si>
  <si>
    <t>　設備費・工事費　合計</t>
    <rPh sb="1" eb="4">
      <t>セツビヒ</t>
    </rPh>
    <rPh sb="5" eb="8">
      <t>コウジヒ</t>
    </rPh>
    <rPh sb="9" eb="10">
      <t>ゴウ</t>
    </rPh>
    <phoneticPr fontId="17"/>
  </si>
  <si>
    <t>I</t>
    <phoneticPr fontId="18"/>
  </si>
  <si>
    <t>小計（Ｃ）</t>
    <rPh sb="0" eb="2">
      <t>ショウケイ</t>
    </rPh>
    <phoneticPr fontId="18"/>
  </si>
  <si>
    <t>小計（Ｂ）</t>
    <rPh sb="0" eb="2">
      <t>ショウケイ</t>
    </rPh>
    <phoneticPr fontId="18"/>
  </si>
  <si>
    <t>型式</t>
    <rPh sb="0" eb="2">
      <t>カタシキ</t>
    </rPh>
    <phoneticPr fontId="18"/>
  </si>
  <si>
    <t>４．５．事業予定・補助事業実施体制</t>
    <phoneticPr fontId="18"/>
  </si>
  <si>
    <t>断面図または矩計図</t>
    <phoneticPr fontId="18"/>
  </si>
  <si>
    <t>建物立面図</t>
    <phoneticPr fontId="18"/>
  </si>
  <si>
    <t>導入戸数
（戸)</t>
    <rPh sb="0" eb="2">
      <t>ドウニュウ</t>
    </rPh>
    <rPh sb="2" eb="4">
      <t>コスウ</t>
    </rPh>
    <rPh sb="6" eb="7">
      <t>コ</t>
    </rPh>
    <phoneticPr fontId="16"/>
  </si>
  <si>
    <t>共同申請の場合、代表担当者に「●」を入力し、それ以外に「－」を入力すること（単独申請の場合不要）
※今後の審査に関する連絡は全て代表担当者に行います</t>
    <rPh sb="0" eb="2">
      <t>キョウドウ</t>
    </rPh>
    <rPh sb="2" eb="4">
      <t>シンセイ</t>
    </rPh>
    <rPh sb="5" eb="7">
      <t>バアイ</t>
    </rPh>
    <rPh sb="8" eb="10">
      <t>ダイヒョウ</t>
    </rPh>
    <rPh sb="10" eb="12">
      <t>タントウ</t>
    </rPh>
    <rPh sb="12" eb="13">
      <t>シャ</t>
    </rPh>
    <rPh sb="18" eb="20">
      <t>ニュウリョク</t>
    </rPh>
    <rPh sb="24" eb="26">
      <t>イガイ</t>
    </rPh>
    <rPh sb="31" eb="33">
      <t>ニュウリョク</t>
    </rPh>
    <rPh sb="38" eb="40">
      <t>タンドク</t>
    </rPh>
    <rPh sb="40" eb="42">
      <t>シンセイ</t>
    </rPh>
    <rPh sb="43" eb="45">
      <t>バアイ</t>
    </rPh>
    <rPh sb="45" eb="47">
      <t>フヨウ</t>
    </rPh>
    <phoneticPr fontId="16"/>
  </si>
  <si>
    <r>
      <t>補助対象建築物に対する抵当権設定予定の有無を選択</t>
    </r>
    <r>
      <rPr>
        <sz val="14"/>
        <color rgb="FFFF0000"/>
        <rFont val="Yu Gothic UI"/>
        <family val="3"/>
        <charset val="128"/>
      </rPr>
      <t>（原則、根抵当権設定は認められない）</t>
    </r>
    <rPh sb="0" eb="2">
      <t>ホジョ</t>
    </rPh>
    <rPh sb="2" eb="4">
      <t>タイショウ</t>
    </rPh>
    <rPh sb="4" eb="7">
      <t>ケンチクブツ</t>
    </rPh>
    <rPh sb="8" eb="9">
      <t>タイ</t>
    </rPh>
    <rPh sb="11" eb="14">
      <t>テイトウケン</t>
    </rPh>
    <rPh sb="14" eb="16">
      <t>セッテイ</t>
    </rPh>
    <rPh sb="16" eb="18">
      <t>ヨテイ</t>
    </rPh>
    <rPh sb="19" eb="21">
      <t>ウム</t>
    </rPh>
    <rPh sb="22" eb="24">
      <t>センタク</t>
    </rPh>
    <rPh sb="25" eb="27">
      <t>ゲンソク</t>
    </rPh>
    <rPh sb="28" eb="29">
      <t>ネ</t>
    </rPh>
    <rPh sb="29" eb="31">
      <t>テイトウ</t>
    </rPh>
    <rPh sb="31" eb="32">
      <t>ケン</t>
    </rPh>
    <rPh sb="32" eb="34">
      <t>セッテイ</t>
    </rPh>
    <rPh sb="35" eb="36">
      <t>ミト</t>
    </rPh>
    <phoneticPr fontId="16"/>
  </si>
  <si>
    <t>マンション名など補助事業を特定できる名称であること　※個人申請の場合、個人名を補助事業の名称につけないこと　※25文字程度に収めること　※半角記号は使用しないこと（/、’、＃、[など）</t>
    <rPh sb="5" eb="6">
      <t>メイ</t>
    </rPh>
    <rPh sb="8" eb="10">
      <t>ホジョ</t>
    </rPh>
    <rPh sb="10" eb="12">
      <t>ジギョウ</t>
    </rPh>
    <rPh sb="13" eb="15">
      <t>トクテイ</t>
    </rPh>
    <rPh sb="18" eb="20">
      <t>メイショウ</t>
    </rPh>
    <rPh sb="27" eb="29">
      <t>コジン</t>
    </rPh>
    <rPh sb="29" eb="31">
      <t>シンセイ</t>
    </rPh>
    <rPh sb="32" eb="34">
      <t>バアイ</t>
    </rPh>
    <rPh sb="35" eb="37">
      <t>コジン</t>
    </rPh>
    <rPh sb="37" eb="38">
      <t>メイ</t>
    </rPh>
    <rPh sb="39" eb="41">
      <t>ホジョ</t>
    </rPh>
    <rPh sb="41" eb="43">
      <t>ジギョウ</t>
    </rPh>
    <rPh sb="44" eb="46">
      <t>メイショウ</t>
    </rPh>
    <rPh sb="57" eb="59">
      <t>モジ</t>
    </rPh>
    <rPh sb="59" eb="61">
      <t>テイド</t>
    </rPh>
    <rPh sb="62" eb="63">
      <t>オサ</t>
    </rPh>
    <rPh sb="69" eb="71">
      <t>ハンカク</t>
    </rPh>
    <rPh sb="71" eb="73">
      <t>キゴウ</t>
    </rPh>
    <rPh sb="74" eb="76">
      <t>シヨウ</t>
    </rPh>
    <phoneticPr fontId="17"/>
  </si>
  <si>
    <t>③実施計画書</t>
    <phoneticPr fontId="18"/>
  </si>
  <si>
    <t>④財務資料</t>
    <phoneticPr fontId="18"/>
  </si>
  <si>
    <t>⑤土地登記簿等</t>
    <phoneticPr fontId="18"/>
  </si>
  <si>
    <t>各階平面図</t>
    <phoneticPr fontId="18"/>
  </si>
  <si>
    <t>←役職が２つ以上ある場合、上位の役職にて記入すること</t>
    <rPh sb="1" eb="3">
      <t>ヤクショク</t>
    </rPh>
    <rPh sb="6" eb="8">
      <t>イジョウ</t>
    </rPh>
    <rPh sb="10" eb="12">
      <t>バアイ</t>
    </rPh>
    <rPh sb="13" eb="15">
      <t>ジョウイ</t>
    </rPh>
    <rPh sb="16" eb="18">
      <t>ヤクショク</t>
    </rPh>
    <rPh sb="20" eb="22">
      <t>キニュウ</t>
    </rPh>
    <phoneticPr fontId="16"/>
  </si>
  <si>
    <t>妻側住戸の
妻面開口率
25%以上</t>
    <rPh sb="0" eb="1">
      <t>ツマ</t>
    </rPh>
    <rPh sb="1" eb="2">
      <t>ガワ</t>
    </rPh>
    <rPh sb="2" eb="4">
      <t>ジュウコ</t>
    </rPh>
    <rPh sb="9" eb="11">
      <t>カイコウ</t>
    </rPh>
    <rPh sb="11" eb="12">
      <t>リツイジョウ</t>
    </rPh>
    <phoneticPr fontId="72"/>
  </si>
  <si>
    <t>設置の
有無</t>
    <rPh sb="0" eb="2">
      <t>セッチ</t>
    </rPh>
    <rPh sb="4" eb="6">
      <t>ウム</t>
    </rPh>
    <phoneticPr fontId="72"/>
  </si>
  <si>
    <t>住棟の種別</t>
    <rPh sb="0" eb="1">
      <t>ス</t>
    </rPh>
    <rPh sb="1" eb="2">
      <t>トウ</t>
    </rPh>
    <rPh sb="3" eb="5">
      <t>シュベツ</t>
    </rPh>
    <phoneticPr fontId="17"/>
  </si>
  <si>
    <t>他の補助金に申請する（している場合）、その補助金の正式名称を入力すること</t>
    <rPh sb="0" eb="1">
      <t>ホカ</t>
    </rPh>
    <rPh sb="2" eb="5">
      <t>ホジョキン</t>
    </rPh>
    <rPh sb="6" eb="8">
      <t>シンセイ</t>
    </rPh>
    <rPh sb="15" eb="17">
      <t>バアイ</t>
    </rPh>
    <rPh sb="21" eb="24">
      <t>ホジョキン</t>
    </rPh>
    <rPh sb="25" eb="27">
      <t>セイシキ</t>
    </rPh>
    <rPh sb="27" eb="29">
      <t>メイショウ</t>
    </rPh>
    <rPh sb="30" eb="32">
      <t>ニュウリョク</t>
    </rPh>
    <phoneticPr fontId="16"/>
  </si>
  <si>
    <t>融資予定時期</t>
    <rPh sb="0" eb="2">
      <t>ユウシ</t>
    </rPh>
    <rPh sb="2" eb="4">
      <t>ヨテイ</t>
    </rPh>
    <rPh sb="4" eb="6">
      <t>ジキ</t>
    </rPh>
    <phoneticPr fontId="17"/>
  </si>
  <si>
    <t>◆オレンジ色のセルに必要事項を入力すること。（自動反映箇所のセルは白色）</t>
    <rPh sb="5" eb="6">
      <t>イロ</t>
    </rPh>
    <rPh sb="10" eb="12">
      <t>ヒツヨウ</t>
    </rPh>
    <rPh sb="12" eb="14">
      <t>ジコウ</t>
    </rPh>
    <rPh sb="15" eb="17">
      <t>ニュウリョク</t>
    </rPh>
    <rPh sb="23" eb="25">
      <t>ジドウ</t>
    </rPh>
    <rPh sb="33" eb="35">
      <t>ハクショク</t>
    </rPh>
    <phoneticPr fontId="17"/>
  </si>
  <si>
    <t>❷　ＺＥＨデベロッパー</t>
    <phoneticPr fontId="16"/>
  </si>
  <si>
    <t>❸　建物概要</t>
    <rPh sb="2" eb="4">
      <t>タテモノ</t>
    </rPh>
    <rPh sb="4" eb="6">
      <t>ガイヨウ</t>
    </rPh>
    <phoneticPr fontId="17"/>
  </si>
  <si>
    <t>❹　建物性能</t>
    <rPh sb="2" eb="4">
      <t>タテモノ</t>
    </rPh>
    <rPh sb="4" eb="6">
      <t>セイノウ</t>
    </rPh>
    <phoneticPr fontId="17"/>
  </si>
  <si>
    <t>❺　一次エネルギー計算</t>
    <rPh sb="2" eb="4">
      <t>イチジ</t>
    </rPh>
    <rPh sb="9" eb="11">
      <t>ケイサン</t>
    </rPh>
    <phoneticPr fontId="17"/>
  </si>
  <si>
    <t>　削減量　(ＭＪ/年)</t>
    <rPh sb="1" eb="3">
      <t>サクゲン</t>
    </rPh>
    <rPh sb="3" eb="4">
      <t>リョウ</t>
    </rPh>
    <phoneticPr fontId="17"/>
  </si>
  <si>
    <t xml:space="preserve"> 住宅専有部分</t>
    <rPh sb="1" eb="3">
      <t>ジュウタク</t>
    </rPh>
    <rPh sb="3" eb="5">
      <t>センユウ</t>
    </rPh>
    <rPh sb="5" eb="7">
      <t>ブブン</t>
    </rPh>
    <phoneticPr fontId="17"/>
  </si>
  <si>
    <t>※各種書類は不備の無いよう、申請者自身でよく確認し、提出すること。</t>
    <rPh sb="14" eb="16">
      <t>シンセイ</t>
    </rPh>
    <rPh sb="16" eb="17">
      <t>シャ</t>
    </rPh>
    <phoneticPr fontId="17"/>
  </si>
  <si>
    <t>書類の不備、不足、誤りがあり、審査の継続が困難であるとSIIが判断した際は、申請書類の不受理や不採択になる場合があるので注意すること。</t>
    <phoneticPr fontId="17"/>
  </si>
  <si>
    <t>住　　　所</t>
    <rPh sb="0" eb="1">
      <t>ジュウ</t>
    </rPh>
    <rPh sb="4" eb="5">
      <t>ショ</t>
    </rPh>
    <phoneticPr fontId="19"/>
  </si>
  <si>
    <t>名　　　称</t>
    <rPh sb="0" eb="1">
      <t>メイ</t>
    </rPh>
    <rPh sb="4" eb="5">
      <t>ショウ</t>
    </rPh>
    <phoneticPr fontId="19"/>
  </si>
  <si>
    <t>申請者３</t>
    <rPh sb="0" eb="3">
      <t>シンセイシャ</t>
    </rPh>
    <phoneticPr fontId="17"/>
  </si>
  <si>
    <t>申請者４</t>
    <rPh sb="0" eb="3">
      <t>シンセイシャ</t>
    </rPh>
    <phoneticPr fontId="17"/>
  </si>
  <si>
    <t>←共同申請者２がいる場合、左の「＋」ボタンを押下し、入力欄を出現させる</t>
    <rPh sb="1" eb="3">
      <t>キョウドウ</t>
    </rPh>
    <rPh sb="3" eb="5">
      <t>シンセイ</t>
    </rPh>
    <rPh sb="5" eb="6">
      <t>シャ</t>
    </rPh>
    <rPh sb="10" eb="12">
      <t>バアイ</t>
    </rPh>
    <rPh sb="13" eb="14">
      <t>ヒダリ</t>
    </rPh>
    <rPh sb="22" eb="24">
      <t>オウカ</t>
    </rPh>
    <rPh sb="26" eb="28">
      <t>ニュウリョク</t>
    </rPh>
    <rPh sb="28" eb="29">
      <t>ラン</t>
    </rPh>
    <rPh sb="30" eb="32">
      <t>シュツゲン</t>
    </rPh>
    <phoneticPr fontId="16"/>
  </si>
  <si>
    <t>←共同申請者３がいる場合、左の「＋」ボタンを押下し、入力欄を出現させる</t>
    <rPh sb="1" eb="3">
      <t>キョウドウ</t>
    </rPh>
    <rPh sb="3" eb="5">
      <t>シンセイ</t>
    </rPh>
    <rPh sb="5" eb="6">
      <t>シャ</t>
    </rPh>
    <rPh sb="10" eb="12">
      <t>バアイ</t>
    </rPh>
    <rPh sb="13" eb="14">
      <t>ヒダリ</t>
    </rPh>
    <rPh sb="22" eb="24">
      <t>オウカ</t>
    </rPh>
    <rPh sb="26" eb="28">
      <t>ニュウリョク</t>
    </rPh>
    <rPh sb="28" eb="29">
      <t>ラン</t>
    </rPh>
    <rPh sb="30" eb="32">
      <t>シュツゲン</t>
    </rPh>
    <phoneticPr fontId="16"/>
  </si>
  <si>
    <t>←共同申請者４がいる場合、左の「＋」ボタンを押下し、入力欄を出現させる</t>
    <rPh sb="1" eb="3">
      <t>キョウドウ</t>
    </rPh>
    <rPh sb="3" eb="5">
      <t>シンセイ</t>
    </rPh>
    <rPh sb="5" eb="6">
      <t>シャ</t>
    </rPh>
    <rPh sb="10" eb="12">
      <t>バアイ</t>
    </rPh>
    <rPh sb="13" eb="14">
      <t>ヒダリ</t>
    </rPh>
    <rPh sb="22" eb="24">
      <t>オウカ</t>
    </rPh>
    <rPh sb="26" eb="28">
      <t>ニュウリョク</t>
    </rPh>
    <rPh sb="28" eb="29">
      <t>ラン</t>
    </rPh>
    <rPh sb="30" eb="32">
      <t>シュツゲン</t>
    </rPh>
    <phoneticPr fontId="16"/>
  </si>
  <si>
    <t>申請者３
担当者情報</t>
    <rPh sb="0" eb="3">
      <t>シンセイシャ</t>
    </rPh>
    <rPh sb="5" eb="8">
      <t>タントウシャ</t>
    </rPh>
    <rPh sb="8" eb="10">
      <t>ジョウホウ</t>
    </rPh>
    <phoneticPr fontId="16"/>
  </si>
  <si>
    <t>申請者４
担当者情報</t>
    <rPh sb="0" eb="3">
      <t>シンセイシャ</t>
    </rPh>
    <rPh sb="5" eb="8">
      <t>タントウシャ</t>
    </rPh>
    <rPh sb="8" eb="10">
      <t>ジョウホウ</t>
    </rPh>
    <phoneticPr fontId="16"/>
  </si>
  <si>
    <t>４.補助金交付申請額</t>
    <rPh sb="2" eb="5">
      <t>ホジョキン</t>
    </rPh>
    <rPh sb="5" eb="7">
      <t>コウフ</t>
    </rPh>
    <rPh sb="7" eb="9">
      <t>シンセイ</t>
    </rPh>
    <rPh sb="9" eb="10">
      <t>テイガク</t>
    </rPh>
    <phoneticPr fontId="17"/>
  </si>
  <si>
    <t>補助金交付申請額</t>
    <phoneticPr fontId="17"/>
  </si>
  <si>
    <t>役員名簿</t>
    <rPh sb="0" eb="4">
      <t>ヤクインメイボ</t>
    </rPh>
    <phoneticPr fontId="17"/>
  </si>
  <si>
    <t>（注１）申請者が個人の場合は不要とする。ただし、リース事業者等との共同申請の場合は、リース事業者等の
　　　　役員名簿を提出すること。</t>
    <phoneticPr fontId="17"/>
  </si>
  <si>
    <t>誓約書</t>
    <rPh sb="0" eb="3">
      <t>セイヤクショ</t>
    </rPh>
    <phoneticPr fontId="18"/>
  </si>
  <si>
    <t>申請者の押印不要</t>
    <rPh sb="0" eb="3">
      <t>シンセイシャ</t>
    </rPh>
    <rPh sb="4" eb="8">
      <t>オウインフヨウ</t>
    </rPh>
    <phoneticPr fontId="18"/>
  </si>
  <si>
    <t>（注２）役員名簿については、氏名カナ（全角、姓と名の間を全角で１マス空け）、氏名漢字（全角、姓と名の
　　　　間を全角で１マス空け）、生年月日（全角で大正はＴ、昭和はＳ、平成はＨ、数字は２桁全角）、会社
　　　　名及び役職名を記載する。また、外国人については、氏名漢字欄は商業登記簿に記載のとおりに記入し、
　　　　氏名カナ欄はカナ読みを記入すること。</t>
    <phoneticPr fontId="17"/>
  </si>
  <si>
    <t>（２）補助事業担当者情報</t>
    <phoneticPr fontId="18"/>
  </si>
  <si>
    <t>申請者２の詳細</t>
    <rPh sb="0" eb="3">
      <t>シンセイシャ</t>
    </rPh>
    <rPh sb="5" eb="7">
      <t>ショウサイ</t>
    </rPh>
    <phoneticPr fontId="17"/>
  </si>
  <si>
    <t>申請者４の詳細</t>
    <rPh sb="0" eb="3">
      <t>シンセイシャ</t>
    </rPh>
    <rPh sb="5" eb="7">
      <t>ショウサイ</t>
    </rPh>
    <phoneticPr fontId="17"/>
  </si>
  <si>
    <t>申請者３の詳細</t>
    <rPh sb="0" eb="3">
      <t>シンセイシャ</t>
    </rPh>
    <rPh sb="5" eb="7">
      <t>ショウサイ</t>
    </rPh>
    <phoneticPr fontId="17"/>
  </si>
  <si>
    <t>事業全体の完了予定時期</t>
    <rPh sb="0" eb="2">
      <t>ジギョウ</t>
    </rPh>
    <rPh sb="2" eb="4">
      <t>ゼンタイ</t>
    </rPh>
    <rPh sb="5" eb="7">
      <t>カンリョウ</t>
    </rPh>
    <rPh sb="7" eb="9">
      <t>ヨテイ</t>
    </rPh>
    <rPh sb="9" eb="11">
      <t>ジキ</t>
    </rPh>
    <phoneticPr fontId="17"/>
  </si>
  <si>
    <t>外皮平均熱貫流率（ＵＡ値）</t>
    <rPh sb="0" eb="2">
      <t>ガイヒ</t>
    </rPh>
    <rPh sb="2" eb="4">
      <t>ヘイキン</t>
    </rPh>
    <rPh sb="4" eb="5">
      <t>ネツ</t>
    </rPh>
    <rPh sb="5" eb="7">
      <t>カンリュウ</t>
    </rPh>
    <rPh sb="7" eb="8">
      <t>リツ</t>
    </rPh>
    <rPh sb="11" eb="12">
      <t>チ</t>
    </rPh>
    <phoneticPr fontId="17"/>
  </si>
  <si>
    <t>【片面印刷】で印刷すること（入力があるページのみ提出）</t>
    <rPh sb="1" eb="3">
      <t>カタメン</t>
    </rPh>
    <rPh sb="3" eb="5">
      <t>インサツ</t>
    </rPh>
    <rPh sb="7" eb="9">
      <t>インサツ</t>
    </rPh>
    <rPh sb="14" eb="16">
      <t>ニュウリョク</t>
    </rPh>
    <rPh sb="24" eb="26">
      <t>テイシュツ</t>
    </rPh>
    <phoneticPr fontId="70"/>
  </si>
  <si>
    <t>住棟形状</t>
    <rPh sb="0" eb="4">
      <t>ジュウトウケイジョウ</t>
    </rPh>
    <phoneticPr fontId="16"/>
  </si>
  <si>
    <t>❻　エネルギー管理体制</t>
    <rPh sb="7" eb="9">
      <t>カンリ</t>
    </rPh>
    <rPh sb="9" eb="11">
      <t>タイセイ</t>
    </rPh>
    <phoneticPr fontId="17"/>
  </si>
  <si>
    <t>全住戸のBELS
取得と訴求</t>
    <phoneticPr fontId="16"/>
  </si>
  <si>
    <t>快適性、
健康面への
言及</t>
    <phoneticPr fontId="16"/>
  </si>
  <si>
    <t>媒体の分類</t>
    <rPh sb="0" eb="2">
      <t>バイタイ</t>
    </rPh>
    <rPh sb="3" eb="5">
      <t>ブンルイ</t>
    </rPh>
    <phoneticPr fontId="16"/>
  </si>
  <si>
    <t>全住戸の
光熱費
削減効果の
訴求</t>
    <phoneticPr fontId="16"/>
  </si>
  <si>
    <t>創蓄連携システムによる災害時の電力確保計画</t>
    <phoneticPr fontId="16"/>
  </si>
  <si>
    <t>その他（下記の記入欄に具体的に記載すること）</t>
    <rPh sb="2" eb="3">
      <t>タ</t>
    </rPh>
    <rPh sb="4" eb="6">
      <t>カキ</t>
    </rPh>
    <rPh sb="7" eb="10">
      <t>キニュウラン</t>
    </rPh>
    <rPh sb="11" eb="14">
      <t>グタイテキ</t>
    </rPh>
    <rPh sb="15" eb="17">
      <t>キサイ</t>
    </rPh>
    <phoneticPr fontId="16"/>
  </si>
  <si>
    <t/>
  </si>
  <si>
    <t>申請者２</t>
    <rPh sb="0" eb="3">
      <t>シンセイシャ</t>
    </rPh>
    <phoneticPr fontId="16"/>
  </si>
  <si>
    <t>申請者３</t>
    <rPh sb="0" eb="3">
      <t>シンセイシャ</t>
    </rPh>
    <phoneticPr fontId="16"/>
  </si>
  <si>
    <t>申請者４</t>
    <rPh sb="0" eb="3">
      <t>シンセイシャ</t>
    </rPh>
    <phoneticPr fontId="16"/>
  </si>
  <si>
    <t>住宅共用部等</t>
    <rPh sb="5" eb="6">
      <t>トウ</t>
    </rPh>
    <phoneticPr fontId="16"/>
  </si>
  <si>
    <t>該当するものにチェックをすること　（複数回答可、「その他」を選択した場合は下のセルに概要を入力すること）</t>
    <rPh sb="37" eb="38">
      <t>シタ</t>
    </rPh>
    <phoneticPr fontId="16"/>
  </si>
  <si>
    <t>←押印不要</t>
    <rPh sb="1" eb="3">
      <t>オウイン</t>
    </rPh>
    <rPh sb="3" eb="5">
      <t>フヨウ</t>
    </rPh>
    <phoneticPr fontId="72"/>
  </si>
  <si>
    <t>◆SIIは、審査に必要な書類の追加提出を申請者に求めることがあるので対応すること。</t>
    <rPh sb="6" eb="8">
      <t>シンサ</t>
    </rPh>
    <rPh sb="9" eb="11">
      <t>ヒツヨウ</t>
    </rPh>
    <rPh sb="12" eb="14">
      <t>ショルイ</t>
    </rPh>
    <rPh sb="15" eb="17">
      <t>ツイカ</t>
    </rPh>
    <rPh sb="17" eb="19">
      <t>テイシュツ</t>
    </rPh>
    <rPh sb="20" eb="23">
      <t>シンセイシャ</t>
    </rPh>
    <rPh sb="24" eb="25">
      <t>モト</t>
    </rPh>
    <rPh sb="34" eb="36">
      <t>タイオウ</t>
    </rPh>
    <phoneticPr fontId="16"/>
  </si>
  <si>
    <t>◆オレンジ色のセルに必要事項を入力すること。（自動反映箇所のセルは白色）　※本シートでは役員名簿のみ直接入力</t>
    <rPh sb="5" eb="6">
      <t>イロ</t>
    </rPh>
    <rPh sb="10" eb="12">
      <t>ヒツヨウ</t>
    </rPh>
    <rPh sb="12" eb="14">
      <t>ジコウ</t>
    </rPh>
    <rPh sb="15" eb="17">
      <t>ニュウリョク</t>
    </rPh>
    <rPh sb="38" eb="39">
      <t>ホン</t>
    </rPh>
    <rPh sb="44" eb="46">
      <t>ヤクイン</t>
    </rPh>
    <rPh sb="46" eb="48">
      <t>メイボ</t>
    </rPh>
    <rPh sb="50" eb="52">
      <t>チョクセツ</t>
    </rPh>
    <rPh sb="52" eb="54">
      <t>ニュウリョク</t>
    </rPh>
    <phoneticPr fontId="16"/>
  </si>
  <si>
    <t>←個人の場合、提出不要</t>
    <rPh sb="1" eb="3">
      <t>コジン</t>
    </rPh>
    <rPh sb="4" eb="6">
      <t>バアイ</t>
    </rPh>
    <rPh sb="7" eb="9">
      <t>テイシュツ</t>
    </rPh>
    <rPh sb="9" eb="11">
      <t>フヨウ</t>
    </rPh>
    <phoneticPr fontId="14"/>
  </si>
  <si>
    <t>←全体床面積には確認済証と同一の面積を記載する</t>
    <rPh sb="1" eb="3">
      <t>ゼンタイ</t>
    </rPh>
    <rPh sb="3" eb="6">
      <t>ユカメンセキ</t>
    </rPh>
    <rPh sb="8" eb="11">
      <t>カクニンズ</t>
    </rPh>
    <rPh sb="11" eb="12">
      <t>ショウ</t>
    </rPh>
    <rPh sb="13" eb="15">
      <t>ドウイツ</t>
    </rPh>
    <rPh sb="16" eb="18">
      <t>メンセキ</t>
    </rPh>
    <rPh sb="19" eb="21">
      <t>キサイ</t>
    </rPh>
    <phoneticPr fontId="17"/>
  </si>
  <si>
    <t>◆全住戸の住戸情報を入力すること。</t>
    <rPh sb="1" eb="2">
      <t>ゼン</t>
    </rPh>
    <rPh sb="2" eb="4">
      <t>ジュウコ</t>
    </rPh>
    <rPh sb="5" eb="7">
      <t>ジュウコ</t>
    </rPh>
    <rPh sb="7" eb="9">
      <t>ジョウホウ</t>
    </rPh>
    <rPh sb="10" eb="12">
      <t>ニュウリョク</t>
    </rPh>
    <phoneticPr fontId="18"/>
  </si>
  <si>
    <t>◆補助対象経費総括表の数式に影響が出るため行を追加する場合には、項目の先頭や最後ではなく、中程で行の追加をすること</t>
    <rPh sb="1" eb="7">
      <t>ホジョタイショウケイヒ</t>
    </rPh>
    <rPh sb="7" eb="10">
      <t>ソウカツヒョウ</t>
    </rPh>
    <phoneticPr fontId="18"/>
  </si>
  <si>
    <t>土地が賃貸の場合は提出必須</t>
    <rPh sb="0" eb="2">
      <t>トチ</t>
    </rPh>
    <rPh sb="3" eb="5">
      <t>チンタイ</t>
    </rPh>
    <rPh sb="6" eb="8">
      <t>バアイ</t>
    </rPh>
    <rPh sb="9" eb="11">
      <t>テイシュツ</t>
    </rPh>
    <rPh sb="11" eb="13">
      <t>ヒッス</t>
    </rPh>
    <phoneticPr fontId="16"/>
  </si>
  <si>
    <t>ｋＷ</t>
    <phoneticPr fontId="16"/>
  </si>
  <si>
    <t>１．申請者の詳細</t>
    <rPh sb="2" eb="5">
      <t>シンセイシャ</t>
    </rPh>
    <rPh sb="6" eb="8">
      <t>ショウサイ</t>
    </rPh>
    <phoneticPr fontId="17"/>
  </si>
  <si>
    <t>2.5ｋＷ</t>
  </si>
  <si>
    <t>2.8ｋＷ</t>
  </si>
  <si>
    <t>3.6ｋＷ</t>
  </si>
  <si>
    <t>4.0ｋＷ</t>
  </si>
  <si>
    <t>5.6ｋＷ</t>
  </si>
  <si>
    <t>6.3ｋＷ</t>
  </si>
  <si>
    <t>7.1ｋＷ以上</t>
    <rPh sb="5" eb="7">
      <t>イジョウ</t>
    </rPh>
    <phoneticPr fontId="17"/>
  </si>
  <si>
    <t>5.6ｋＷ以上</t>
    <rPh sb="5" eb="7">
      <t>イジョウ</t>
    </rPh>
    <phoneticPr fontId="17"/>
  </si>
  <si>
    <t>5.6ｋＷ未満</t>
    <rPh sb="5" eb="7">
      <t>ミマン</t>
    </rPh>
    <phoneticPr fontId="17"/>
  </si>
  <si>
    <t>断熱/空調/給湯/換気/照明/太陽光発電設備/蓄電システム/
HEMS/MEMS/その他</t>
    <rPh sb="20" eb="22">
      <t>セツビ</t>
    </rPh>
    <rPh sb="23" eb="25">
      <t>チクデン</t>
    </rPh>
    <phoneticPr fontId="18"/>
  </si>
  <si>
    <t>-</t>
    <phoneticPr fontId="18"/>
  </si>
  <si>
    <t>土地登記簿謄本（登記情報提供サービスの出力可）</t>
    <rPh sb="8" eb="10">
      <t>トウキ</t>
    </rPh>
    <rPh sb="10" eb="12">
      <t>ジョウホウ</t>
    </rPh>
    <rPh sb="12" eb="14">
      <t>テイキョウ</t>
    </rPh>
    <rPh sb="19" eb="21">
      <t>シュツリョク</t>
    </rPh>
    <rPh sb="21" eb="22">
      <t>カ</t>
    </rPh>
    <phoneticPr fontId="18"/>
  </si>
  <si>
    <t>現在事項全部証明書（登記情報提供サービスの出力可）</t>
    <rPh sb="0" eb="2">
      <t>ゲンザイ</t>
    </rPh>
    <rPh sb="2" eb="4">
      <t>ジコウ</t>
    </rPh>
    <rPh sb="4" eb="6">
      <t>ゼンブ</t>
    </rPh>
    <rPh sb="6" eb="9">
      <t>ショウメイショ</t>
    </rPh>
    <rPh sb="10" eb="12">
      <t>トウキ</t>
    </rPh>
    <rPh sb="12" eb="14">
      <t>ジョウホウ</t>
    </rPh>
    <rPh sb="14" eb="16">
      <t>テイキョウ</t>
    </rPh>
    <rPh sb="21" eb="23">
      <t>シュツリョク</t>
    </rPh>
    <rPh sb="23" eb="24">
      <t>カ</t>
    </rPh>
    <phoneticPr fontId="16"/>
  </si>
  <si>
    <t>▼ 各年度の内訳</t>
    <rPh sb="2" eb="5">
      <t>カクネンド</t>
    </rPh>
    <rPh sb="6" eb="8">
      <t>ウチワケ</t>
    </rPh>
    <phoneticPr fontId="17"/>
  </si>
  <si>
    <t>設備費
・工事費</t>
    <rPh sb="2" eb="3">
      <t>ヒ</t>
    </rPh>
    <rPh sb="5" eb="8">
      <t>コウジヒ</t>
    </rPh>
    <phoneticPr fontId="16"/>
  </si>
  <si>
    <t>◆金額はすべて税抜・小数点以下切り捨てとすること。</t>
    <rPh sb="1" eb="3">
      <t>キンガク</t>
    </rPh>
    <rPh sb="7" eb="8">
      <t>ゼイ</t>
    </rPh>
    <rPh sb="8" eb="9">
      <t>ヌ</t>
    </rPh>
    <rPh sb="10" eb="12">
      <t>ショウスウ</t>
    </rPh>
    <rPh sb="12" eb="13">
      <t>テン</t>
    </rPh>
    <rPh sb="13" eb="15">
      <t>イカ</t>
    </rPh>
    <rPh sb="15" eb="16">
      <t>キ</t>
    </rPh>
    <rPh sb="17" eb="18">
      <t>ス</t>
    </rPh>
    <phoneticPr fontId="70"/>
  </si>
  <si>
    <t>◆小計・合計・集計欄の数式に影響が出るため行を追加する場合には、項目の先頭や最後ではなく、中程で行の追加をすること。</t>
    <phoneticPr fontId="18"/>
  </si>
  <si>
    <r>
      <rPr>
        <b/>
        <sz val="14"/>
        <color rgb="FFFFCC99"/>
        <rFont val="Meiryo UI"/>
        <family val="3"/>
        <charset val="128"/>
      </rPr>
      <t>██</t>
    </r>
    <r>
      <rPr>
        <b/>
        <sz val="14"/>
        <color theme="9" tint="0.59999389629810485"/>
        <rFont val="Meiryo UI"/>
        <family val="3"/>
        <charset val="128"/>
      </rPr>
      <t>　</t>
    </r>
    <r>
      <rPr>
        <b/>
        <sz val="14"/>
        <color theme="1" tint="0.14999847407452621"/>
        <rFont val="Meiryo UI"/>
        <family val="3"/>
        <charset val="128"/>
      </rPr>
      <t>オレンジ色のセルは入力必須項目。</t>
    </r>
    <rPh sb="7" eb="8">
      <t>イロ</t>
    </rPh>
    <rPh sb="12" eb="14">
      <t>ニュウリョク</t>
    </rPh>
    <rPh sb="14" eb="16">
      <t>ヒッス</t>
    </rPh>
    <rPh sb="16" eb="18">
      <t>コウモク</t>
    </rPh>
    <phoneticPr fontId="17"/>
  </si>
  <si>
    <r>
      <t>法人申請の場合、商業登記簿の記載と一致させること（個人申請者は入力不要）</t>
    </r>
    <r>
      <rPr>
        <sz val="14"/>
        <color rgb="FFFF0000"/>
        <rFont val="Yu Gothic UI"/>
        <family val="3"/>
        <charset val="128"/>
      </rPr>
      <t>（社内役職（社長等）は入力不要）</t>
    </r>
    <rPh sb="0" eb="2">
      <t>ホウジン</t>
    </rPh>
    <rPh sb="2" eb="4">
      <t>シンセイ</t>
    </rPh>
    <rPh sb="5" eb="7">
      <t>バアイ</t>
    </rPh>
    <rPh sb="25" eb="27">
      <t>コジン</t>
    </rPh>
    <rPh sb="27" eb="30">
      <t>シンセイシャ</t>
    </rPh>
    <rPh sb="31" eb="33">
      <t>ニュウリョク</t>
    </rPh>
    <rPh sb="33" eb="35">
      <t>フヨウ</t>
    </rPh>
    <phoneticPr fontId="16"/>
  </si>
  <si>
    <t>共同申請の場合、代表担当者に「●」を入力し、それ以外に「－」を入力すること（単独申請の場合不要）
※今後の審査に関する連絡は全て代表担当者に行います</t>
    <rPh sb="0" eb="2">
      <t>キョウドウ</t>
    </rPh>
    <rPh sb="2" eb="4">
      <t>シンセイ</t>
    </rPh>
    <rPh sb="5" eb="7">
      <t>バアイ</t>
    </rPh>
    <rPh sb="8" eb="10">
      <t>ダイヒョウ</t>
    </rPh>
    <rPh sb="10" eb="12">
      <t>タントウ</t>
    </rPh>
    <rPh sb="12" eb="13">
      <t>シャ</t>
    </rPh>
    <rPh sb="18" eb="20">
      <t>ニュウリョク</t>
    </rPh>
    <rPh sb="24" eb="26">
      <t>イガイ</t>
    </rPh>
    <rPh sb="31" eb="33">
      <t>ニュウリョク</t>
    </rPh>
    <rPh sb="38" eb="40">
      <t>タンドク</t>
    </rPh>
    <rPh sb="40" eb="42">
      <t>シンセイ</t>
    </rPh>
    <rPh sb="43" eb="45">
      <t>バアイ</t>
    </rPh>
    <rPh sb="45" eb="47">
      <t>フヨウ</t>
    </rPh>
    <rPh sb="64" eb="66">
      <t>ダイヒョウ</t>
    </rPh>
    <rPh sb="66" eb="68">
      <t>タントウ</t>
    </rPh>
    <rPh sb="68" eb="69">
      <t>シャ</t>
    </rPh>
    <phoneticPr fontId="16"/>
  </si>
  <si>
    <t>代　表　理　事　 　　村上　孝　殿</t>
    <rPh sb="0" eb="1">
      <t>ダイ</t>
    </rPh>
    <rPh sb="2" eb="3">
      <t>ヒョウ</t>
    </rPh>
    <rPh sb="4" eb="5">
      <t>リ</t>
    </rPh>
    <rPh sb="6" eb="7">
      <t>コト</t>
    </rPh>
    <rPh sb="16" eb="17">
      <t>ドノ</t>
    </rPh>
    <phoneticPr fontId="17"/>
  </si>
  <si>
    <t>㎡</t>
    <phoneticPr fontId="18"/>
  </si>
  <si>
    <t>セントラル空調</t>
    <rPh sb="5" eb="7">
      <t>クウチョウ</t>
    </rPh>
    <phoneticPr fontId="18"/>
  </si>
  <si>
    <t>20号以下</t>
    <rPh sb="2" eb="3">
      <t>ゴウ</t>
    </rPh>
    <rPh sb="3" eb="5">
      <t>イカ</t>
    </rPh>
    <phoneticPr fontId="18"/>
  </si>
  <si>
    <t>24号</t>
    <rPh sb="2" eb="3">
      <t>ゴウ</t>
    </rPh>
    <phoneticPr fontId="18"/>
  </si>
  <si>
    <t>J</t>
    <phoneticPr fontId="18"/>
  </si>
  <si>
    <t>（J）＝（B）+（C）+（D）+（E）+（F）+（G）+（H）+（I）</t>
    <phoneticPr fontId="17"/>
  </si>
  <si>
    <t>K</t>
    <phoneticPr fontId="18"/>
  </si>
  <si>
    <t>２．設備情報</t>
    <rPh sb="2" eb="4">
      <t>セツビ</t>
    </rPh>
    <rPh sb="4" eb="6">
      <t>ジョウホウ</t>
    </rPh>
    <phoneticPr fontId="70"/>
  </si>
  <si>
    <t>①</t>
    <phoneticPr fontId="72"/>
  </si>
  <si>
    <t>補助額上限</t>
    <rPh sb="0" eb="2">
      <t>ホジョ</t>
    </rPh>
    <rPh sb="2" eb="3">
      <t>ガク</t>
    </rPh>
    <rPh sb="3" eb="5">
      <t>ジョウゲン</t>
    </rPh>
    <phoneticPr fontId="70"/>
  </si>
  <si>
    <t>ファンコンベクター</t>
    <phoneticPr fontId="72"/>
  </si>
  <si>
    <t>温水パネルラジエーター</t>
    <rPh sb="0" eb="2">
      <t>オンスイ</t>
    </rPh>
    <phoneticPr fontId="72"/>
  </si>
  <si>
    <t>エアコン①</t>
    <phoneticPr fontId="72"/>
  </si>
  <si>
    <t>エアコン②</t>
    <phoneticPr fontId="72"/>
  </si>
  <si>
    <t>定格出力</t>
    <rPh sb="0" eb="4">
      <t>テイカクシュツリョク</t>
    </rPh>
    <phoneticPr fontId="72"/>
  </si>
  <si>
    <t>暖房能力</t>
    <rPh sb="0" eb="4">
      <t>ダンボウノウリョク</t>
    </rPh>
    <phoneticPr fontId="72"/>
  </si>
  <si>
    <t>数量</t>
    <rPh sb="0" eb="2">
      <t>スウリョウ</t>
    </rPh>
    <phoneticPr fontId="18"/>
  </si>
  <si>
    <t>金額</t>
    <rPh sb="0" eb="2">
      <t>キンガク</t>
    </rPh>
    <phoneticPr fontId="72"/>
  </si>
  <si>
    <t>セントラル
空調システム</t>
    <phoneticPr fontId="72"/>
  </si>
  <si>
    <t>１．補助事業名</t>
    <rPh sb="2" eb="6">
      <t>ホジョジギョウ</t>
    </rPh>
    <rPh sb="6" eb="7">
      <t>メイ</t>
    </rPh>
    <phoneticPr fontId="70"/>
  </si>
  <si>
    <t>補助事業名</t>
    <rPh sb="0" eb="5">
      <t>ホジョジギョウメイ</t>
    </rPh>
    <phoneticPr fontId="70"/>
  </si>
  <si>
    <t>台</t>
    <rPh sb="0" eb="1">
      <t>ダイ</t>
    </rPh>
    <phoneticPr fontId="72"/>
  </si>
  <si>
    <t>②</t>
    <phoneticPr fontId="72"/>
  </si>
  <si>
    <t>円</t>
    <rPh sb="0" eb="1">
      <t>エン</t>
    </rPh>
    <phoneticPr fontId="72"/>
  </si>
  <si>
    <t>小計</t>
    <rPh sb="0" eb="2">
      <t>ショウケイ</t>
    </rPh>
    <phoneticPr fontId="18"/>
  </si>
  <si>
    <t>(F)</t>
    <phoneticPr fontId="18"/>
  </si>
  <si>
    <t>補助率
（参考値）</t>
    <phoneticPr fontId="17"/>
  </si>
  <si>
    <t>専有部・共用部における設備費・工事費の補助対象経費　総計</t>
    <rPh sb="0" eb="3">
      <t>センユウブ</t>
    </rPh>
    <rPh sb="4" eb="7">
      <t>キョウヨウブ</t>
    </rPh>
    <rPh sb="6" eb="7">
      <t>ブ</t>
    </rPh>
    <rPh sb="11" eb="13">
      <t>セツビ</t>
    </rPh>
    <rPh sb="13" eb="14">
      <t>ヒ</t>
    </rPh>
    <rPh sb="15" eb="18">
      <t>コウジヒ</t>
    </rPh>
    <rPh sb="19" eb="21">
      <t>ホジョ</t>
    </rPh>
    <rPh sb="21" eb="23">
      <t>タイショウ</t>
    </rPh>
    <rPh sb="23" eb="25">
      <t>ケイヒ</t>
    </rPh>
    <rPh sb="26" eb="27">
      <t>ソウ</t>
    </rPh>
    <rPh sb="27" eb="28">
      <t>ケイ</t>
    </rPh>
    <phoneticPr fontId="15"/>
  </si>
  <si>
    <t>M</t>
    <phoneticPr fontId="18"/>
  </si>
  <si>
    <t>建物登記事項証明書取得予定日</t>
    <phoneticPr fontId="17"/>
  </si>
  <si>
    <t>暴力団排除に関する誓約事項</t>
    <phoneticPr fontId="17"/>
  </si>
  <si>
    <t>　　(１)　法人等（個人、法人又は団体をいう。）が、暴力団（暴力団員による不当な行為の防止等に関す
　　　　　る法律（平成３年法律第７７号）第２条第２号に規定する暴力団をいう。以下同じ。）であると
　　　　　き又は法人等の役員等（個人である場合はその者、法人である場合は役員、団体である場合は代
　　　　　表者、理事等、その他経営に実質的に関与している者をいう。以下同じ。）が、暴力団員（同法
　　　　　第２条第６号に規定する暴力団員をいう。以下同じ。）であるとき。</t>
    <phoneticPr fontId="17"/>
  </si>
  <si>
    <t>　　(２)　役員等が、自己、自社若しくは第三者の不正の利益を図る目的又は第三者に損害を加える目的を
　　　　　もって、暴力団又は暴力団員を利用するなどしているとき。</t>
    <phoneticPr fontId="17"/>
  </si>
  <si>
    <t>　　(３)　役員等が、暴力団又は暴力団員に対して、資金等を供給し、又は便宜を供与するなど直接的ある
　　　　　いは積極的に暴力団の維持、運営に協力し、若しくは関与しているとき。</t>
    <phoneticPr fontId="17"/>
  </si>
  <si>
    <t>　　(４)　役員等が、暴力団又は暴力団員であることを知りながらこれと社会的に非難されるべき関係を有
　　　　　しているとき。</t>
    <phoneticPr fontId="17"/>
  </si>
  <si>
    <t>エネルギー
利用効率化設備</t>
    <rPh sb="6" eb="8">
      <t>リヨウ</t>
    </rPh>
    <rPh sb="8" eb="11">
      <t>コウリツカ</t>
    </rPh>
    <rPh sb="11" eb="13">
      <t>セツビ</t>
    </rPh>
    <phoneticPr fontId="17"/>
  </si>
  <si>
    <t>総発電量</t>
    <rPh sb="0" eb="1">
      <t>ソウ</t>
    </rPh>
    <rPh sb="1" eb="4">
      <t>ハツデンリョウ</t>
    </rPh>
    <phoneticPr fontId="16"/>
  </si>
  <si>
    <t>自家消費量</t>
    <rPh sb="0" eb="4">
      <t>ジカショウヒ</t>
    </rPh>
    <rPh sb="4" eb="5">
      <t>リョウ</t>
    </rPh>
    <phoneticPr fontId="16"/>
  </si>
  <si>
    <t>控除量</t>
    <rPh sb="0" eb="3">
      <t>コウジョリョウ</t>
    </rPh>
    <phoneticPr fontId="16"/>
  </si>
  <si>
    <t>売電量</t>
    <rPh sb="0" eb="3">
      <t>バイデンリョウ</t>
    </rPh>
    <phoneticPr fontId="16"/>
  </si>
  <si>
    <t>逆潮流</t>
    <rPh sb="0" eb="3">
      <t>ギャクチョウリュウ</t>
    </rPh>
    <phoneticPr fontId="16"/>
  </si>
  <si>
    <t>太陽光発電</t>
  </si>
  <si>
    <t>再生可能エネルギー等(逆潮流分含む)による削減率</t>
    <rPh sb="0" eb="2">
      <t>サイセイ</t>
    </rPh>
    <rPh sb="2" eb="4">
      <t>カノウ</t>
    </rPh>
    <rPh sb="9" eb="10">
      <t>ナド</t>
    </rPh>
    <rPh sb="11" eb="15">
      <t>ギャクチョウリュウブン</t>
    </rPh>
    <rPh sb="15" eb="16">
      <t>フク</t>
    </rPh>
    <rPh sb="21" eb="23">
      <t>サクゲン</t>
    </rPh>
    <rPh sb="23" eb="24">
      <t>リツ</t>
    </rPh>
    <phoneticPr fontId="16"/>
  </si>
  <si>
    <t>再生可能エネルギー(太陽光発電のみ)による削減率</t>
    <rPh sb="0" eb="2">
      <t>サイセイ</t>
    </rPh>
    <rPh sb="2" eb="4">
      <t>カノウ</t>
    </rPh>
    <rPh sb="10" eb="13">
      <t>タイヨウコウ</t>
    </rPh>
    <rPh sb="13" eb="15">
      <t>ハツデン</t>
    </rPh>
    <rPh sb="21" eb="23">
      <t>サクゲン</t>
    </rPh>
    <rPh sb="23" eb="24">
      <t>リツ</t>
    </rPh>
    <phoneticPr fontId="16"/>
  </si>
  <si>
    <t>該当するものにチェックをすること　（複数回答可）</t>
    <phoneticPr fontId="16"/>
  </si>
  <si>
    <t>❼　レジリエンス強化の対策概要（対策等を行う場合は内容の詳細を記入すること）</t>
    <rPh sb="8" eb="9">
      <t>キョウ</t>
    </rPh>
    <rPh sb="11" eb="13">
      <t>タイサク</t>
    </rPh>
    <rPh sb="13" eb="15">
      <t>ガイヨウ</t>
    </rPh>
    <rPh sb="16" eb="18">
      <t>タイサク</t>
    </rPh>
    <rPh sb="18" eb="19">
      <t>トウ</t>
    </rPh>
    <rPh sb="20" eb="21">
      <t>オコナ</t>
    </rPh>
    <rPh sb="21" eb="23">
      <t>ショウサイ</t>
    </rPh>
    <rPh sb="24" eb="26">
      <t>キニュウ</t>
    </rPh>
    <phoneticPr fontId="17"/>
  </si>
  <si>
    <t>❽　普及促進に向けた広報計画の積極度</t>
    <rPh sb="2" eb="4">
      <t>フキュウ</t>
    </rPh>
    <rPh sb="4" eb="6">
      <t>ソクシン</t>
    </rPh>
    <rPh sb="7" eb="8">
      <t>ム</t>
    </rPh>
    <rPh sb="10" eb="12">
      <t>コウホウ</t>
    </rPh>
    <rPh sb="12" eb="14">
      <t>ケイカク</t>
    </rPh>
    <rPh sb="15" eb="17">
      <t>セッキョク</t>
    </rPh>
    <rPh sb="17" eb="18">
      <t>ド</t>
    </rPh>
    <phoneticPr fontId="17"/>
  </si>
  <si>
    <t>❾　ＺＥＨ-Ｍの実現に資する導入設備等</t>
    <rPh sb="8" eb="10">
      <t>ジツゲン</t>
    </rPh>
    <rPh sb="11" eb="12">
      <t>シ</t>
    </rPh>
    <rPh sb="14" eb="16">
      <t>ドウニュウ</t>
    </rPh>
    <rPh sb="16" eb="18">
      <t>セツビ</t>
    </rPh>
    <rPh sb="18" eb="19">
      <t>ナド</t>
    </rPh>
    <phoneticPr fontId="17"/>
  </si>
  <si>
    <t>BELS評価書取得予定日</t>
    <phoneticPr fontId="18"/>
  </si>
  <si>
    <t>検査済証取得予定日</t>
    <phoneticPr fontId="18"/>
  </si>
  <si>
    <t>セット数</t>
    <rPh sb="3" eb="4">
      <t>スウ</t>
    </rPh>
    <phoneticPr fontId="18"/>
  </si>
  <si>
    <t>セット価格</t>
    <rPh sb="3" eb="5">
      <t>カカク</t>
    </rPh>
    <phoneticPr fontId="18"/>
  </si>
  <si>
    <t>種別</t>
    <rPh sb="0" eb="2">
      <t>シュベツ</t>
    </rPh>
    <phoneticPr fontId="18"/>
  </si>
  <si>
    <t>金額</t>
    <rPh sb="0" eb="2">
      <t>キンガク</t>
    </rPh>
    <phoneticPr fontId="18"/>
  </si>
  <si>
    <t>　設計値　(ＭＪ/年)</t>
    <phoneticPr fontId="17"/>
  </si>
  <si>
    <t>　基準値　(ＭＪ/年)</t>
    <phoneticPr fontId="16"/>
  </si>
  <si>
    <t>合計（円）</t>
    <rPh sb="0" eb="2">
      <t>ゴウケイ</t>
    </rPh>
    <rPh sb="3" eb="4">
      <t>エン</t>
    </rPh>
    <phoneticPr fontId="18"/>
  </si>
  <si>
    <t>パネルラジエーター　価格設定表</t>
    <rPh sb="10" eb="14">
      <t>カカクセッテイ</t>
    </rPh>
    <rPh sb="14" eb="15">
      <t>ヒョウ</t>
    </rPh>
    <phoneticPr fontId="72"/>
  </si>
  <si>
    <t>パネルサイズ(㎜)</t>
    <phoneticPr fontId="72"/>
  </si>
  <si>
    <t>台数</t>
    <rPh sb="0" eb="2">
      <t>ダイスウ</t>
    </rPh>
    <phoneticPr fontId="72"/>
  </si>
  <si>
    <t>H</t>
    <phoneticPr fontId="72"/>
  </si>
  <si>
    <t>D</t>
    <phoneticPr fontId="72"/>
  </si>
  <si>
    <t>本体面積(高さ×幅）</t>
    <rPh sb="0" eb="2">
      <t>ホンタイ</t>
    </rPh>
    <rPh sb="2" eb="4">
      <t>メンセキ</t>
    </rPh>
    <rPh sb="5" eb="6">
      <t>タカ</t>
    </rPh>
    <rPh sb="8" eb="9">
      <t>ハバ</t>
    </rPh>
    <phoneticPr fontId="72"/>
  </si>
  <si>
    <t>円/㎡</t>
    <rPh sb="0" eb="1">
      <t>エン</t>
    </rPh>
    <phoneticPr fontId="72"/>
  </si>
  <si>
    <t>A</t>
    <phoneticPr fontId="72"/>
  </si>
  <si>
    <t>B</t>
    <phoneticPr fontId="72"/>
  </si>
  <si>
    <t>本体奥行</t>
    <rPh sb="0" eb="2">
      <t>ホンタイ</t>
    </rPh>
    <rPh sb="2" eb="4">
      <t>オクユ</t>
    </rPh>
    <phoneticPr fontId="72"/>
  </si>
  <si>
    <t>倍率</t>
    <rPh sb="0" eb="2">
      <t>バイリツ</t>
    </rPh>
    <phoneticPr fontId="72"/>
  </si>
  <si>
    <t>C</t>
    <phoneticPr fontId="72"/>
  </si>
  <si>
    <t>施工費(台)</t>
    <rPh sb="0" eb="3">
      <t>セコウヒ</t>
    </rPh>
    <rPh sb="4" eb="5">
      <t>ダイ</t>
    </rPh>
    <phoneticPr fontId="72"/>
  </si>
  <si>
    <t>E</t>
    <phoneticPr fontId="72"/>
  </si>
  <si>
    <t>F</t>
    <phoneticPr fontId="72"/>
  </si>
  <si>
    <t>G</t>
    <phoneticPr fontId="72"/>
  </si>
  <si>
    <t>(G)</t>
    <phoneticPr fontId="18"/>
  </si>
  <si>
    <t xml:space="preserve"> ファンコンベクター</t>
    <phoneticPr fontId="16"/>
  </si>
  <si>
    <t xml:space="preserve"> 温水パネルラジエーター</t>
    <phoneticPr fontId="16"/>
  </si>
  <si>
    <t>温水床暖房（給湯機と熱源兼用）</t>
    <rPh sb="0" eb="2">
      <t>オンスイ</t>
    </rPh>
    <rPh sb="2" eb="3">
      <t>ユカ</t>
    </rPh>
    <rPh sb="3" eb="5">
      <t>ダンボウ</t>
    </rPh>
    <rPh sb="6" eb="9">
      <t>キュウトウキ</t>
    </rPh>
    <rPh sb="10" eb="14">
      <t>ネツゲンケンヨウ</t>
    </rPh>
    <phoneticPr fontId="17"/>
  </si>
  <si>
    <t>エアコン付き
温水式床暖房</t>
    <rPh sb="4" eb="5">
      <t>ツ</t>
    </rPh>
    <rPh sb="7" eb="9">
      <t>オンスイ</t>
    </rPh>
    <rPh sb="9" eb="10">
      <t>シキ</t>
    </rPh>
    <rPh sb="10" eb="11">
      <t>ユカ</t>
    </rPh>
    <rPh sb="11" eb="13">
      <t>ダンボウ</t>
    </rPh>
    <phoneticPr fontId="16"/>
  </si>
  <si>
    <t>導入
タイプ</t>
    <phoneticPr fontId="72"/>
  </si>
  <si>
    <t>導入タイプ</t>
    <rPh sb="0" eb="2">
      <t>ドウニュウ</t>
    </rPh>
    <phoneticPr fontId="18"/>
  </si>
  <si>
    <t>価格設定表</t>
    <phoneticPr fontId="72"/>
  </si>
  <si>
    <t>室外機</t>
    <rPh sb="0" eb="3">
      <t>シツガイキ</t>
    </rPh>
    <phoneticPr fontId="72"/>
  </si>
  <si>
    <t>室内機</t>
    <rPh sb="0" eb="3">
      <t>シツナイキ</t>
    </rPh>
    <phoneticPr fontId="72"/>
  </si>
  <si>
    <t>マルチエアコン・パッケージエアコン</t>
    <phoneticPr fontId="72"/>
  </si>
  <si>
    <t>AC-1</t>
    <phoneticPr fontId="72"/>
  </si>
  <si>
    <t>AC-2</t>
    <phoneticPr fontId="72"/>
  </si>
  <si>
    <t>ダクト型室内機加算</t>
    <rPh sb="3" eb="4">
      <t>カタ</t>
    </rPh>
    <rPh sb="7" eb="9">
      <t>カサン</t>
    </rPh>
    <phoneticPr fontId="72"/>
  </si>
  <si>
    <t>AC-3</t>
    <phoneticPr fontId="72"/>
  </si>
  <si>
    <t>AC-4</t>
    <phoneticPr fontId="72"/>
  </si>
  <si>
    <t>AC-5</t>
    <phoneticPr fontId="72"/>
  </si>
  <si>
    <t>AC-6</t>
    <phoneticPr fontId="72"/>
  </si>
  <si>
    <t>AC-7</t>
    <phoneticPr fontId="72"/>
  </si>
  <si>
    <t>AC-8</t>
    <phoneticPr fontId="72"/>
  </si>
  <si>
    <t>その他エネルギー（専有部・共用部合算値）</t>
    <phoneticPr fontId="16"/>
  </si>
  <si>
    <t>天井換気扇</t>
    <rPh sb="0" eb="5">
      <t>テンジョウカンキセン</t>
    </rPh>
    <phoneticPr fontId="18"/>
  </si>
  <si>
    <t>天井換気扇(熱交換有り)</t>
    <rPh sb="0" eb="5">
      <t>テンジョウカンキセン</t>
    </rPh>
    <rPh sb="6" eb="10">
      <t>ネツコウカンア</t>
    </rPh>
    <phoneticPr fontId="18"/>
  </si>
  <si>
    <t>キャビネットファン</t>
    <phoneticPr fontId="18"/>
  </si>
  <si>
    <t>ダクト式第一種換気(熱交換有り)</t>
    <rPh sb="3" eb="4">
      <t>シキ</t>
    </rPh>
    <rPh sb="4" eb="7">
      <t>ダイイッシュ</t>
    </rPh>
    <rPh sb="7" eb="9">
      <t>カンキ</t>
    </rPh>
    <phoneticPr fontId="18"/>
  </si>
  <si>
    <t>屋上設置シロッコファン</t>
    <rPh sb="0" eb="4">
      <t>オクジョウセッチ</t>
    </rPh>
    <phoneticPr fontId="18"/>
  </si>
  <si>
    <t>AC-1</t>
    <phoneticPr fontId="18"/>
  </si>
  <si>
    <t>AC-2</t>
  </si>
  <si>
    <t>AC-3</t>
  </si>
  <si>
    <t>AC-4</t>
  </si>
  <si>
    <t>AC-5</t>
  </si>
  <si>
    <t>AC-6</t>
  </si>
  <si>
    <t>AC-7</t>
  </si>
  <si>
    <t>AC-8</t>
  </si>
  <si>
    <t>建設予定地</t>
    <rPh sb="0" eb="5">
      <t>ケンセツヨテイチ</t>
    </rPh>
    <phoneticPr fontId="16"/>
  </si>
  <si>
    <t>◆オレンジ色のセルに必要事項を入力すること</t>
    <rPh sb="5" eb="6">
      <t>イロ</t>
    </rPh>
    <rPh sb="10" eb="12">
      <t>ヒツヨウ</t>
    </rPh>
    <rPh sb="12" eb="14">
      <t>ジコウ</t>
    </rPh>
    <rPh sb="15" eb="17">
      <t>ニュウリョク</t>
    </rPh>
    <phoneticPr fontId="70"/>
  </si>
  <si>
    <t>◆異なる設備を複数台導入する場合は、シートをコピーし設備ごとに作成すること</t>
    <rPh sb="1" eb="2">
      <t>コト</t>
    </rPh>
    <rPh sb="4" eb="6">
      <t>セツビ</t>
    </rPh>
    <rPh sb="7" eb="10">
      <t>フクスウダイ</t>
    </rPh>
    <rPh sb="10" eb="12">
      <t>ドウニュウ</t>
    </rPh>
    <rPh sb="14" eb="16">
      <t>バアイ</t>
    </rPh>
    <rPh sb="26" eb="28">
      <t>セツビ</t>
    </rPh>
    <rPh sb="31" eb="33">
      <t>サクセイ</t>
    </rPh>
    <phoneticPr fontId="70"/>
  </si>
  <si>
    <t>販売開始予定日または
入居者募集開始予定日</t>
    <rPh sb="0" eb="2">
      <t>ハンバイ</t>
    </rPh>
    <rPh sb="2" eb="4">
      <t>カイシ</t>
    </rPh>
    <rPh sb="4" eb="6">
      <t>ヨテイ</t>
    </rPh>
    <rPh sb="6" eb="7">
      <t>ビ</t>
    </rPh>
    <rPh sb="11" eb="14">
      <t>ニュウキョシャ</t>
    </rPh>
    <rPh sb="14" eb="16">
      <t>ボシュウ</t>
    </rPh>
    <rPh sb="16" eb="21">
      <t>カイシヨテイビ</t>
    </rPh>
    <phoneticPr fontId="17"/>
  </si>
  <si>
    <t>（M）＝（J）＋（K）</t>
    <phoneticPr fontId="17"/>
  </si>
  <si>
    <t>燃料電池（PEFC_700Ｗ以上）</t>
    <phoneticPr fontId="17"/>
  </si>
  <si>
    <t>燃料電池（SOFC_700Ｗ以上）</t>
    <phoneticPr fontId="17"/>
  </si>
  <si>
    <t>燃料電池（SOFC_400Ｗ以上）</t>
    <phoneticPr fontId="17"/>
  </si>
  <si>
    <t>交付決定後に行う
エネルギー計算に
係る費用</t>
    <phoneticPr fontId="16"/>
  </si>
  <si>
    <t>2.2ｋＷ</t>
    <phoneticPr fontId="18"/>
  </si>
  <si>
    <t>2.8ｋＷ</t>
    <phoneticPr fontId="18"/>
  </si>
  <si>
    <t>3.6ｋＷ</t>
    <phoneticPr fontId="18"/>
  </si>
  <si>
    <t>4.0ｋＷ</t>
    <phoneticPr fontId="18"/>
  </si>
  <si>
    <t>追加補助対象
となる設備等</t>
    <rPh sb="0" eb="2">
      <t>ツイカ</t>
    </rPh>
    <rPh sb="2" eb="4">
      <t>ホジョ</t>
    </rPh>
    <rPh sb="4" eb="6">
      <t>タイショウ</t>
    </rPh>
    <rPh sb="10" eb="12">
      <t>セツビ</t>
    </rPh>
    <rPh sb="12" eb="13">
      <t>トウ</t>
    </rPh>
    <phoneticPr fontId="17"/>
  </si>
  <si>
    <t>合計</t>
    <rPh sb="0" eb="2">
      <t>ゴウケイ</t>
    </rPh>
    <phoneticPr fontId="18"/>
  </si>
  <si>
    <t>住棟の種別</t>
    <phoneticPr fontId="16"/>
  </si>
  <si>
    <t>台数</t>
    <rPh sb="0" eb="2">
      <t>ダイスウ</t>
    </rPh>
    <phoneticPr fontId="18"/>
  </si>
  <si>
    <t>備考</t>
    <rPh sb="0" eb="2">
      <t>ビコウ</t>
    </rPh>
    <phoneticPr fontId="18"/>
  </si>
  <si>
    <t>導入
タイプ</t>
    <rPh sb="0" eb="2">
      <t>ドウニュウ</t>
    </rPh>
    <phoneticPr fontId="72"/>
  </si>
  <si>
    <t>建築物の屋上面積（パラペット内側）</t>
    <rPh sb="0" eb="3">
      <t>ケンチクブツ</t>
    </rPh>
    <rPh sb="4" eb="6">
      <t>オクジョウ</t>
    </rPh>
    <rPh sb="6" eb="8">
      <t>メンセキ</t>
    </rPh>
    <rPh sb="14" eb="16">
      <t>ウチガワ</t>
    </rPh>
    <phoneticPr fontId="16"/>
  </si>
  <si>
    <t>塔屋の面積</t>
    <rPh sb="0" eb="1">
      <t>トウ</t>
    </rPh>
    <rPh sb="1" eb="2">
      <t>ヤ</t>
    </rPh>
    <rPh sb="3" eb="5">
      <t>メンセキ</t>
    </rPh>
    <phoneticPr fontId="16"/>
  </si>
  <si>
    <t>PV敷設面積</t>
    <phoneticPr fontId="18"/>
  </si>
  <si>
    <t>PV以外の設備や機械が設置されている面積</t>
    <rPh sb="2" eb="4">
      <t>イガイ</t>
    </rPh>
    <rPh sb="5" eb="7">
      <t>セツビ</t>
    </rPh>
    <rPh sb="8" eb="10">
      <t>キカイ</t>
    </rPh>
    <rPh sb="11" eb="13">
      <t>セッチ</t>
    </rPh>
    <rPh sb="18" eb="20">
      <t>メンセキ</t>
    </rPh>
    <phoneticPr fontId="16"/>
  </si>
  <si>
    <t>採光（トップライト等）敷設面積</t>
    <rPh sb="0" eb="2">
      <t>サイコウ</t>
    </rPh>
    <rPh sb="9" eb="10">
      <t>ナド</t>
    </rPh>
    <rPh sb="11" eb="13">
      <t>フセツ</t>
    </rPh>
    <rPh sb="13" eb="15">
      <t>メンセキ</t>
    </rPh>
    <phoneticPr fontId="16"/>
  </si>
  <si>
    <t>屋上緑化の面積</t>
    <rPh sb="0" eb="2">
      <t>オクジョウ</t>
    </rPh>
    <rPh sb="2" eb="4">
      <t>リョクカ</t>
    </rPh>
    <rPh sb="5" eb="7">
      <t>メンセキ</t>
    </rPh>
    <phoneticPr fontId="16"/>
  </si>
  <si>
    <t>上記以外の面積</t>
    <rPh sb="0" eb="2">
      <t>ジョウキ</t>
    </rPh>
    <rPh sb="2" eb="4">
      <t>イガイ</t>
    </rPh>
    <rPh sb="5" eb="7">
      <t>メンセキ</t>
    </rPh>
    <phoneticPr fontId="16"/>
  </si>
  <si>
    <t>１）空調設備</t>
    <rPh sb="2" eb="4">
      <t>クウチョウ</t>
    </rPh>
    <rPh sb="4" eb="6">
      <t>セツビ</t>
    </rPh>
    <phoneticPr fontId="18"/>
  </si>
  <si>
    <t>２）換気設備</t>
    <rPh sb="2" eb="6">
      <t>カンキセツビ</t>
    </rPh>
    <phoneticPr fontId="18"/>
  </si>
  <si>
    <t>３）照明設備</t>
    <rPh sb="2" eb="6">
      <t>ショウメイセツビ</t>
    </rPh>
    <phoneticPr fontId="18"/>
  </si>
  <si>
    <t>設備</t>
    <rPh sb="0" eb="2">
      <t>セツビ</t>
    </rPh>
    <phoneticPr fontId="18"/>
  </si>
  <si>
    <t>空調設備</t>
    <rPh sb="0" eb="4">
      <t>クウチョウセツビ</t>
    </rPh>
    <phoneticPr fontId="18"/>
  </si>
  <si>
    <t>換気設備</t>
    <rPh sb="0" eb="4">
      <t>カンキセツビ</t>
    </rPh>
    <phoneticPr fontId="18"/>
  </si>
  <si>
    <t>照明設備</t>
    <rPh sb="0" eb="2">
      <t>ショウメイ</t>
    </rPh>
    <rPh sb="2" eb="4">
      <t>セツビ</t>
    </rPh>
    <phoneticPr fontId="18"/>
  </si>
  <si>
    <t>４）共用部定額単価算出表 合計</t>
    <rPh sb="13" eb="15">
      <t>ゴウケイ</t>
    </rPh>
    <phoneticPr fontId="18"/>
  </si>
  <si>
    <t>I</t>
    <phoneticPr fontId="72"/>
  </si>
  <si>
    <t>J</t>
    <phoneticPr fontId="72"/>
  </si>
  <si>
    <t>AC-9</t>
    <phoneticPr fontId="72"/>
  </si>
  <si>
    <t>AC-10</t>
    <phoneticPr fontId="72"/>
  </si>
  <si>
    <t>AC-9</t>
    <phoneticPr fontId="18"/>
  </si>
  <si>
    <t>AC-10</t>
    <phoneticPr fontId="18"/>
  </si>
  <si>
    <t>⑥建物図面</t>
    <phoneticPr fontId="18"/>
  </si>
  <si>
    <t>⑦設計図</t>
    <phoneticPr fontId="18"/>
  </si>
  <si>
    <t>補助対象建築物の住宅用途部分にかかる部分（全住戸及び住宅用途にかかる共用部）全てのエネルギー（電気・ガス）
使用状況を計測・記録し、補助事業者からSIIへ一括報告できる。</t>
    <rPh sb="0" eb="7">
      <t>ホジョタイショウケンチクブツ</t>
    </rPh>
    <rPh sb="8" eb="14">
      <t>ジュウタクヨウトブブン</t>
    </rPh>
    <rPh sb="18" eb="20">
      <t>ブブン</t>
    </rPh>
    <rPh sb="21" eb="24">
      <t>ゼンジュウコ</t>
    </rPh>
    <rPh sb="24" eb="25">
      <t>オヨ</t>
    </rPh>
    <rPh sb="26" eb="30">
      <t>ジュウタクヨウト</t>
    </rPh>
    <rPh sb="34" eb="37">
      <t>キョウヨウブ</t>
    </rPh>
    <rPh sb="38" eb="39">
      <t>スベ</t>
    </rPh>
    <rPh sb="47" eb="49">
      <t>デンキ</t>
    </rPh>
    <rPh sb="54" eb="58">
      <t>シヨウジョウキョウ</t>
    </rPh>
    <rPh sb="59" eb="61">
      <t>ケイソク</t>
    </rPh>
    <rPh sb="62" eb="64">
      <t>キロク</t>
    </rPh>
    <rPh sb="66" eb="71">
      <t>ホジョジギョウシャ</t>
    </rPh>
    <rPh sb="77" eb="79">
      <t>イッカツ</t>
    </rPh>
    <rPh sb="79" eb="81">
      <t>ホウコク</t>
    </rPh>
    <phoneticPr fontId="16"/>
  </si>
  <si>
    <t>HEMSを使用して各住戸のエネルギー使用状況をエネルギー区分（冷暖房、換気、給湯、照明、その他）ごとに計測し、
補助事業者からSIIへ報告できる。</t>
    <rPh sb="5" eb="7">
      <t>シヨウ</t>
    </rPh>
    <rPh sb="9" eb="12">
      <t>カクジュウコ</t>
    </rPh>
    <rPh sb="18" eb="22">
      <t>シヨウジョウキョウ</t>
    </rPh>
    <rPh sb="28" eb="30">
      <t>クブン</t>
    </rPh>
    <rPh sb="51" eb="53">
      <t>ケイソク</t>
    </rPh>
    <rPh sb="67" eb="69">
      <t>ホウコク</t>
    </rPh>
    <phoneticPr fontId="16"/>
  </si>
  <si>
    <t>広報実施
開始予定年月</t>
    <rPh sb="0" eb="2">
      <t>コウホウ</t>
    </rPh>
    <rPh sb="2" eb="4">
      <t>ジッシ</t>
    </rPh>
    <rPh sb="5" eb="7">
      <t>カイシ</t>
    </rPh>
    <rPh sb="7" eb="9">
      <t>ヨテイ</t>
    </rPh>
    <rPh sb="9" eb="11">
      <t>ネンゲツ</t>
    </rPh>
    <phoneticPr fontId="16"/>
  </si>
  <si>
    <t>２００,０００円＋（６,０００円×住戸数）</t>
    <phoneticPr fontId="18"/>
  </si>
  <si>
    <t>（A）＝（ａ）+（b）</t>
    <phoneticPr fontId="17"/>
  </si>
  <si>
    <r>
      <t>電気ヒートポンプ式給湯機</t>
    </r>
    <r>
      <rPr>
        <sz val="12"/>
        <rFont val="ＭＳ Ｐ明朝"/>
        <family val="1"/>
        <charset val="128"/>
      </rPr>
      <t>（エコキュート等）</t>
    </r>
    <phoneticPr fontId="16"/>
  </si>
  <si>
    <r>
      <t>ガス潜熱回収型給湯機
（</t>
    </r>
    <r>
      <rPr>
        <sz val="11"/>
        <rFont val="ＭＳ Ｐ明朝"/>
        <family val="1"/>
        <charset val="128"/>
      </rPr>
      <t>エコジョーズ等</t>
    </r>
    <r>
      <rPr>
        <sz val="14"/>
        <rFont val="ＭＳ Ｐ明朝"/>
        <family val="1"/>
        <charset val="128"/>
      </rPr>
      <t>）</t>
    </r>
    <rPh sb="18" eb="19">
      <t>トウ</t>
    </rPh>
    <phoneticPr fontId="17"/>
  </si>
  <si>
    <t>幅（W）</t>
    <rPh sb="0" eb="1">
      <t>ハバ</t>
    </rPh>
    <phoneticPr fontId="72"/>
  </si>
  <si>
    <t>高さ（H）</t>
    <rPh sb="0" eb="1">
      <t>タカ</t>
    </rPh>
    <phoneticPr fontId="72"/>
  </si>
  <si>
    <t>奥行（D）</t>
    <rPh sb="0" eb="2">
      <t>オクユキ</t>
    </rPh>
    <phoneticPr fontId="72"/>
  </si>
  <si>
    <t>◆同じパネル構成の住戸を導入タイプとして設定すること</t>
    <rPh sb="1" eb="2">
      <t>オナ</t>
    </rPh>
    <rPh sb="6" eb="8">
      <t>コウセイ</t>
    </rPh>
    <rPh sb="9" eb="11">
      <t>ジュウコ</t>
    </rPh>
    <rPh sb="12" eb="14">
      <t>ドウニュウ</t>
    </rPh>
    <rPh sb="20" eb="22">
      <t>セッテイ</t>
    </rPh>
    <phoneticPr fontId="18"/>
  </si>
  <si>
    <t>ダクトタイプ室内機</t>
    <rPh sb="6" eb="9">
      <t>シツナイキ</t>
    </rPh>
    <phoneticPr fontId="72"/>
  </si>
  <si>
    <t>◆室外機１台に紐づく室内機の台数・能力の組み合わせを導入タイプとして設定する。</t>
    <rPh sb="20" eb="21">
      <t>ク</t>
    </rPh>
    <rPh sb="22" eb="23">
      <t>ア</t>
    </rPh>
    <rPh sb="26" eb="28">
      <t>ドウニュウ</t>
    </rPh>
    <rPh sb="34" eb="36">
      <t>セッテイ</t>
    </rPh>
    <phoneticPr fontId="18"/>
  </si>
  <si>
    <t>　換気設備</t>
    <rPh sb="1" eb="3">
      <t>カンキ</t>
    </rPh>
    <rPh sb="3" eb="5">
      <t>セツビ</t>
    </rPh>
    <phoneticPr fontId="17"/>
  </si>
  <si>
    <t>　照明設備</t>
    <phoneticPr fontId="17"/>
  </si>
  <si>
    <t>上記以外の面積（自動計算）</t>
    <rPh sb="8" eb="10">
      <t>ジドウ</t>
    </rPh>
    <rPh sb="10" eb="12">
      <t>ケイサン</t>
    </rPh>
    <phoneticPr fontId="18"/>
  </si>
  <si>
    <t>PV以外の設備や機械が設置されている部分の水平投影面積</t>
    <rPh sb="18" eb="20">
      <t>ブブン</t>
    </rPh>
    <phoneticPr fontId="18"/>
  </si>
  <si>
    <t>塔屋(階段室、エレベーターの機械室、空調・給水設備室、倉庫等)の水平投影面積</t>
    <rPh sb="3" eb="6">
      <t>カイダンシツ</t>
    </rPh>
    <rPh sb="27" eb="29">
      <t>ソウコ</t>
    </rPh>
    <rPh sb="29" eb="30">
      <t>ナド</t>
    </rPh>
    <rPh sb="36" eb="38">
      <t>メンセキ</t>
    </rPh>
    <phoneticPr fontId="18"/>
  </si>
  <si>
    <t>トップライト等採光敷設部分の水平投影面積</t>
    <rPh sb="11" eb="13">
      <t>ブブン</t>
    </rPh>
    <phoneticPr fontId="18"/>
  </si>
  <si>
    <t>屋上緑化部分の水平投影面積</t>
    <rPh sb="4" eb="6">
      <t>ブブン</t>
    </rPh>
    <phoneticPr fontId="18"/>
  </si>
  <si>
    <t>太陽光パネル等(設置されている場合)の水平投影面積</t>
    <rPh sb="0" eb="3">
      <t>タイヨウコウ</t>
    </rPh>
    <rPh sb="6" eb="7">
      <t>ナド</t>
    </rPh>
    <rPh sb="8" eb="10">
      <t>セッチ</t>
    </rPh>
    <rPh sb="15" eb="17">
      <t>バアイ</t>
    </rPh>
    <phoneticPr fontId="18"/>
  </si>
  <si>
    <t>ルーフバルコニーの面積</t>
    <rPh sb="9" eb="11">
      <t>メンセキ</t>
    </rPh>
    <phoneticPr fontId="16"/>
  </si>
  <si>
    <t>ルーフバルコニーで専用使用される部分の面積</t>
    <rPh sb="9" eb="11">
      <t>センヨウ</t>
    </rPh>
    <rPh sb="11" eb="13">
      <t>シヨウ</t>
    </rPh>
    <rPh sb="16" eb="18">
      <t>ブブン</t>
    </rPh>
    <phoneticPr fontId="18"/>
  </si>
  <si>
    <t>屋上緊急離着陸場・緊急救助用スペース</t>
    <rPh sb="0" eb="2">
      <t>オクジョウ</t>
    </rPh>
    <rPh sb="2" eb="4">
      <t>キンキュウ</t>
    </rPh>
    <rPh sb="4" eb="7">
      <t>リチャクリク</t>
    </rPh>
    <rPh sb="7" eb="8">
      <t>バ</t>
    </rPh>
    <rPh sb="9" eb="13">
      <t>キンキュウキュウジョ</t>
    </rPh>
    <rPh sb="13" eb="14">
      <t>ヨウ</t>
    </rPh>
    <phoneticPr fontId="18"/>
  </si>
  <si>
    <t>入力方法（小数第２位まで入力、ない場合は入力不要）</t>
    <rPh sb="5" eb="8">
      <t>ショウスウダイ</t>
    </rPh>
    <rPh sb="9" eb="10">
      <t>イ</t>
    </rPh>
    <rPh sb="12" eb="14">
      <t>ニュウリョク</t>
    </rPh>
    <rPh sb="17" eb="19">
      <t>バアイ</t>
    </rPh>
    <rPh sb="20" eb="24">
      <t>ニュウリョクフヨウ</t>
    </rPh>
    <phoneticPr fontId="16"/>
  </si>
  <si>
    <t>屋上緊急離着陸場・緊急救助用スペースの面積</t>
    <rPh sb="19" eb="21">
      <t>メンセキ</t>
    </rPh>
    <phoneticPr fontId="18"/>
  </si>
  <si>
    <t>共同住宅</t>
    <rPh sb="0" eb="2">
      <t>キョウドウ</t>
    </rPh>
    <rPh sb="2" eb="4">
      <t>ジュウタク</t>
    </rPh>
    <phoneticPr fontId="16"/>
  </si>
  <si>
    <t>層</t>
    <rPh sb="0" eb="1">
      <t>ソウ</t>
    </rPh>
    <phoneticPr fontId="16"/>
  </si>
  <si>
    <t>該当する種別を選択</t>
    <rPh sb="0" eb="2">
      <t>ガイトウ</t>
    </rPh>
    <rPh sb="4" eb="6">
      <t>シュベツ</t>
    </rPh>
    <rPh sb="7" eb="9">
      <t>センタク</t>
    </rPh>
    <phoneticPr fontId="18"/>
  </si>
  <si>
    <t>該当する区分を選択</t>
    <rPh sb="0" eb="2">
      <t>ガイトウ</t>
    </rPh>
    <rPh sb="4" eb="6">
      <t>クブン</t>
    </rPh>
    <rPh sb="7" eb="9">
      <t>センタク</t>
    </rPh>
    <phoneticPr fontId="18"/>
  </si>
  <si>
    <t>令和
5年度</t>
    <phoneticPr fontId="18"/>
  </si>
  <si>
    <t>事業完了予定日</t>
    <rPh sb="0" eb="2">
      <t>ジギョウ</t>
    </rPh>
    <rPh sb="2" eb="4">
      <t>カンリョウ</t>
    </rPh>
    <rPh sb="4" eb="6">
      <t>ヨテイ</t>
    </rPh>
    <rPh sb="6" eb="7">
      <t>ビ</t>
    </rPh>
    <phoneticPr fontId="17"/>
  </si>
  <si>
    <t>最終年度の事業完了予定日</t>
    <rPh sb="0" eb="2">
      <t>サイシュウ</t>
    </rPh>
    <rPh sb="2" eb="4">
      <t>ネンド</t>
    </rPh>
    <rPh sb="5" eb="7">
      <t>ジギョウ</t>
    </rPh>
    <rPh sb="7" eb="9">
      <t>カンリョウ</t>
    </rPh>
    <rPh sb="9" eb="11">
      <t>ヨテイ</t>
    </rPh>
    <rPh sb="11" eb="12">
      <t>ビ</t>
    </rPh>
    <phoneticPr fontId="17"/>
  </si>
  <si>
    <t>最終年度の事業完了前に必ず取得すること</t>
    <phoneticPr fontId="18"/>
  </si>
  <si>
    <t>未定の場合は『未定』と入力</t>
    <rPh sb="0" eb="2">
      <t>ミテイ</t>
    </rPh>
    <rPh sb="3" eb="5">
      <t>バアイ</t>
    </rPh>
    <rPh sb="7" eb="9">
      <t>ミテイ</t>
    </rPh>
    <rPh sb="11" eb="13">
      <t>ニュウリョク</t>
    </rPh>
    <phoneticPr fontId="18"/>
  </si>
  <si>
    <r>
      <t>補助事業者から購入者への
引渡し開始予定日</t>
    </r>
    <r>
      <rPr>
        <sz val="14"/>
        <color rgb="FFFF0000"/>
        <rFont val="Meiryo UI"/>
        <family val="3"/>
        <charset val="128"/>
      </rPr>
      <t>（分譲のみ入力）</t>
    </r>
    <rPh sb="0" eb="2">
      <t>ホジョ</t>
    </rPh>
    <rPh sb="2" eb="5">
      <t>ジギョウシャ</t>
    </rPh>
    <rPh sb="7" eb="10">
      <t>コウニュウシャ</t>
    </rPh>
    <rPh sb="13" eb="14">
      <t>ヒ</t>
    </rPh>
    <rPh sb="14" eb="15">
      <t>ワタ</t>
    </rPh>
    <rPh sb="16" eb="18">
      <t>カイシ</t>
    </rPh>
    <rPh sb="18" eb="21">
      <t>ヨテイビ</t>
    </rPh>
    <rPh sb="22" eb="24">
      <t>ブンジョウ</t>
    </rPh>
    <rPh sb="26" eb="28">
      <t>ニュウリョク</t>
    </rPh>
    <phoneticPr fontId="17"/>
  </si>
  <si>
    <t>キャリアメール（携帯メール）についてはPDFデータの確認ができる場合のみ可</t>
    <phoneticPr fontId="16"/>
  </si>
  <si>
    <t>資金調達
計画</t>
    <rPh sb="0" eb="4">
      <t>シキンチョウタツ</t>
    </rPh>
    <rPh sb="5" eb="7">
      <t>ケイカク</t>
    </rPh>
    <phoneticPr fontId="18"/>
  </si>
  <si>
    <t>交付決定日</t>
    <rPh sb="0" eb="5">
      <t>コウフケッテイビ</t>
    </rPh>
    <phoneticPr fontId="17"/>
  </si>
  <si>
    <t>蓄電システム</t>
    <rPh sb="0" eb="2">
      <t>チクデン</t>
    </rPh>
    <phoneticPr fontId="18"/>
  </si>
  <si>
    <t>ＭＥＭＳ</t>
    <phoneticPr fontId="18"/>
  </si>
  <si>
    <t>定額単価積み上げ方式に該当しない設備費・工事費</t>
    <phoneticPr fontId="18"/>
  </si>
  <si>
    <t>2.2ｋＷ</t>
    <phoneticPr fontId="18"/>
  </si>
  <si>
    <t>円</t>
    <phoneticPr fontId="18"/>
  </si>
  <si>
    <t>区分（い）</t>
    <rPh sb="0" eb="2">
      <t>クブン</t>
    </rPh>
    <phoneticPr fontId="18"/>
  </si>
  <si>
    <t>区分（い）未満</t>
    <rPh sb="5" eb="7">
      <t>ミマン</t>
    </rPh>
    <phoneticPr fontId="18"/>
  </si>
  <si>
    <t>パッケージ型番</t>
    <rPh sb="5" eb="7">
      <t>カタバン</t>
    </rPh>
    <phoneticPr fontId="18"/>
  </si>
  <si>
    <t>蓄電容量</t>
    <rPh sb="0" eb="2">
      <t>チクデン</t>
    </rPh>
    <rPh sb="2" eb="4">
      <t>ヨウリョウ</t>
    </rPh>
    <phoneticPr fontId="18"/>
  </si>
  <si>
    <t>設置台数</t>
    <rPh sb="0" eb="2">
      <t>セッチ</t>
    </rPh>
    <rPh sb="2" eb="4">
      <t>ダイスウ</t>
    </rPh>
    <phoneticPr fontId="70"/>
  </si>
  <si>
    <t>補助対象経費</t>
    <phoneticPr fontId="70"/>
  </si>
  <si>
    <t>（１）　見積明細により算出</t>
    <phoneticPr fontId="18"/>
  </si>
  <si>
    <t>工事費を含めた導入価格</t>
    <rPh sb="0" eb="3">
      <t>コウジヒ</t>
    </rPh>
    <rPh sb="4" eb="5">
      <t>フク</t>
    </rPh>
    <rPh sb="7" eb="9">
      <t>ドウニュウ</t>
    </rPh>
    <rPh sb="9" eb="11">
      <t>カカク</t>
    </rPh>
    <phoneticPr fontId="18"/>
  </si>
  <si>
    <t>①×②</t>
    <phoneticPr fontId="18"/>
  </si>
  <si>
    <t>１kWhあたりの
補助対象経費の上限</t>
    <rPh sb="9" eb="11">
      <t>ホジョ</t>
    </rPh>
    <rPh sb="11" eb="13">
      <t>タイショウ</t>
    </rPh>
    <rPh sb="13" eb="15">
      <t>ケイヒ</t>
    </rPh>
    <rPh sb="16" eb="18">
      <t>ジョウゲン</t>
    </rPh>
    <phoneticPr fontId="70"/>
  </si>
  <si>
    <t>蓄電システム（共用部）
補助対象経費</t>
    <rPh sb="0" eb="2">
      <t>チクデン</t>
    </rPh>
    <rPh sb="7" eb="10">
      <t>キョウヨウブ</t>
    </rPh>
    <rPh sb="12" eb="14">
      <t>ホジョ</t>
    </rPh>
    <phoneticPr fontId="70"/>
  </si>
  <si>
    <t>見積金額</t>
    <phoneticPr fontId="70"/>
  </si>
  <si>
    <t>（２）　補助額上限</t>
    <rPh sb="4" eb="6">
      <t>ホジョ</t>
    </rPh>
    <rPh sb="6" eb="7">
      <t>ガク</t>
    </rPh>
    <rPh sb="7" eb="9">
      <t>ジョウゲン</t>
    </rPh>
    <phoneticPr fontId="18"/>
  </si>
  <si>
    <t>②</t>
    <phoneticPr fontId="70"/>
  </si>
  <si>
    <t>９０万円／セット</t>
    <rPh sb="2" eb="4">
      <t>マンエン</t>
    </rPh>
    <phoneticPr fontId="18"/>
  </si>
  <si>
    <t>補助対象経費</t>
    <rPh sb="0" eb="4">
      <t>ホジョタイショウ</t>
    </rPh>
    <rPh sb="4" eb="6">
      <t>ケイヒ</t>
    </rPh>
    <phoneticPr fontId="70"/>
  </si>
  <si>
    <t>③</t>
    <phoneticPr fontId="70"/>
  </si>
  <si>
    <t>①、②のいずれか低い金額</t>
    <phoneticPr fontId="18"/>
  </si>
  <si>
    <t>２．補助金の算出</t>
    <rPh sb="2" eb="5">
      <t>ホジョキン</t>
    </rPh>
    <rPh sb="6" eb="8">
      <t>サンシュツ</t>
    </rPh>
    <phoneticPr fontId="70"/>
  </si>
  <si>
    <t>３．補助対象経費</t>
    <rPh sb="2" eb="4">
      <t>ホジョ</t>
    </rPh>
    <rPh sb="4" eb="6">
      <t>タイショウ</t>
    </rPh>
    <rPh sb="6" eb="8">
      <t>ケイヒ</t>
    </rPh>
    <phoneticPr fontId="70"/>
  </si>
  <si>
    <t>４．ＭＥＭＳを構成するシステム概要図</t>
    <rPh sb="7" eb="9">
      <t>コウセイ</t>
    </rPh>
    <rPh sb="15" eb="18">
      <t>ガイヨウズ</t>
    </rPh>
    <phoneticPr fontId="70"/>
  </si>
  <si>
    <t>見積内容と一致するように作成すること。（設備図面を添付している場合は作成不要）</t>
    <rPh sb="0" eb="4">
      <t>ミツモリナイヨウ</t>
    </rPh>
    <rPh sb="5" eb="7">
      <t>イッチ</t>
    </rPh>
    <rPh sb="12" eb="14">
      <t>サクセイ</t>
    </rPh>
    <rPh sb="20" eb="22">
      <t>セツビ</t>
    </rPh>
    <rPh sb="22" eb="24">
      <t>ズメン</t>
    </rPh>
    <rPh sb="25" eb="27">
      <t>テンプ</t>
    </rPh>
    <rPh sb="31" eb="33">
      <t>バアイ</t>
    </rPh>
    <rPh sb="34" eb="36">
      <t>サクセイ</t>
    </rPh>
    <rPh sb="36" eb="38">
      <t>フヨウ</t>
    </rPh>
    <phoneticPr fontId="18"/>
  </si>
  <si>
    <t>kWh</t>
    <phoneticPr fontId="70"/>
  </si>
  <si>
    <t>←「入力シート」より自動転記</t>
    <rPh sb="2" eb="4">
      <t>ニュウリョク</t>
    </rPh>
    <rPh sb="10" eb="12">
      <t>ジドウ</t>
    </rPh>
    <rPh sb="12" eb="14">
      <t>テンキ</t>
    </rPh>
    <phoneticPr fontId="77"/>
  </si>
  <si>
    <t>←必要事項を入力すること</t>
    <rPh sb="1" eb="3">
      <t>ヒツヨウ</t>
    </rPh>
    <rPh sb="3" eb="5">
      <t>ジコウ</t>
    </rPh>
    <rPh sb="6" eb="8">
      <t>ニュウリョク</t>
    </rPh>
    <phoneticPr fontId="77"/>
  </si>
  <si>
    <t>④</t>
    <phoneticPr fontId="18"/>
  </si>
  <si>
    <t>⑤</t>
    <phoneticPr fontId="70"/>
  </si>
  <si>
    <t>③、④のいずれか低い金額</t>
    <phoneticPr fontId="18"/>
  </si>
  <si>
    <t>蓄電容量×設置台数×１６万円</t>
    <rPh sb="0" eb="2">
      <t>チクデン</t>
    </rPh>
    <rPh sb="2" eb="4">
      <t>ヨウリョウ</t>
    </rPh>
    <rPh sb="5" eb="7">
      <t>セッチ</t>
    </rPh>
    <rPh sb="7" eb="9">
      <t>ダイスウ</t>
    </rPh>
    <rPh sb="12" eb="13">
      <t>マン</t>
    </rPh>
    <rPh sb="13" eb="14">
      <t>エン</t>
    </rPh>
    <phoneticPr fontId="18"/>
  </si>
  <si>
    <r>
      <t>・事業主</t>
    </r>
    <r>
      <rPr>
        <sz val="14"/>
        <color theme="1"/>
        <rFont val="Yu Gothic UI"/>
        <family val="2"/>
        <charset val="128"/>
      </rPr>
      <t>から購入者への引渡し開始予定日を入力
・</t>
    </r>
    <r>
      <rPr>
        <sz val="14"/>
        <color rgb="FFFF0000"/>
        <rFont val="Meiryo UI"/>
        <family val="3"/>
        <charset val="128"/>
      </rPr>
      <t>最終</t>
    </r>
    <r>
      <rPr>
        <sz val="14"/>
        <color rgb="FFFF0000"/>
        <rFont val="Yu Gothic UI"/>
        <family val="2"/>
        <charset val="128"/>
      </rPr>
      <t>年度の事業完了予定日から2ヶ月以上空けること</t>
    </r>
    <rPh sb="1" eb="4">
      <t>ジギョウヌシ</t>
    </rPh>
    <rPh sb="6" eb="9">
      <t>コウニュウシャ</t>
    </rPh>
    <rPh sb="11" eb="12">
      <t>ヒ</t>
    </rPh>
    <rPh sb="12" eb="13">
      <t>ワタ</t>
    </rPh>
    <rPh sb="14" eb="16">
      <t>カイシ</t>
    </rPh>
    <rPh sb="16" eb="19">
      <t>ヨテイビ</t>
    </rPh>
    <rPh sb="20" eb="22">
      <t>ニュウリョク</t>
    </rPh>
    <rPh sb="24" eb="26">
      <t>サイシュウ</t>
    </rPh>
    <rPh sb="26" eb="28">
      <t>ネンド</t>
    </rPh>
    <rPh sb="29" eb="31">
      <t>ジギョウ</t>
    </rPh>
    <rPh sb="31" eb="33">
      <t>カンリョウ</t>
    </rPh>
    <rPh sb="33" eb="35">
      <t>ヨテイ</t>
    </rPh>
    <rPh sb="35" eb="36">
      <t>ヒ</t>
    </rPh>
    <rPh sb="40" eb="41">
      <t>ゲツ</t>
    </rPh>
    <rPh sb="41" eb="43">
      <t>イジョウ</t>
    </rPh>
    <rPh sb="43" eb="44">
      <t>ア</t>
    </rPh>
    <phoneticPr fontId="16"/>
  </si>
  <si>
    <t>該当する申請区分を選択し、以下グレー表示されたセルについては入力不要</t>
    <rPh sb="0" eb="2">
      <t>ガイトウ</t>
    </rPh>
    <rPh sb="4" eb="6">
      <t>シンセイ</t>
    </rPh>
    <rPh sb="6" eb="8">
      <t>クブン</t>
    </rPh>
    <rPh sb="9" eb="11">
      <t>センタク</t>
    </rPh>
    <rPh sb="13" eb="15">
      <t>イカ</t>
    </rPh>
    <rPh sb="18" eb="20">
      <t>ヒョウジ</t>
    </rPh>
    <rPh sb="30" eb="32">
      <t>ニュウリョク</t>
    </rPh>
    <rPh sb="32" eb="34">
      <t>フヨウ</t>
    </rPh>
    <phoneticPr fontId="18"/>
  </si>
  <si>
    <t>１.</t>
    <phoneticPr fontId="70"/>
  </si>
  <si>
    <t>個人情報の取得について</t>
    <phoneticPr fontId="70"/>
  </si>
  <si>
    <t>SIIの個人情報保護方針は以下をご確認ください。</t>
    <phoneticPr fontId="70"/>
  </si>
  <si>
    <t>https://sii.or.jp/privacy/</t>
    <phoneticPr fontId="70"/>
  </si>
  <si>
    <t>取得する情報</t>
    <rPh sb="0" eb="2">
      <t>シュトク</t>
    </rPh>
    <rPh sb="4" eb="6">
      <t>ジョウホウ</t>
    </rPh>
    <phoneticPr fontId="70"/>
  </si>
  <si>
    <t>SIIは、本事業の実施期間に以下の情報を取得します。</t>
    <phoneticPr fontId="72"/>
  </si>
  <si>
    <t>(ア)	氏名、生年月日、住所、電話番号、メールアドレス、財務資料、口座情報等の補助事業者情報</t>
    <rPh sb="28" eb="32">
      <t>ザイムシリョウ</t>
    </rPh>
    <phoneticPr fontId="72"/>
  </si>
  <si>
    <t>(オ)	その他、本事業に必要な情報</t>
    <phoneticPr fontId="72"/>
  </si>
  <si>
    <t>３.</t>
    <phoneticPr fontId="70"/>
  </si>
  <si>
    <t>第三者への提供について</t>
    <rPh sb="0" eb="3">
      <t>ダイサンシャ</t>
    </rPh>
    <rPh sb="5" eb="7">
      <t>テイキョウ</t>
    </rPh>
    <phoneticPr fontId="70"/>
  </si>
  <si>
    <t>(ア)	法令により提供を求められた場合</t>
    <phoneticPr fontId="72"/>
  </si>
  <si>
    <t>(ウ)	国の機関又は地方公共団体又はその委託先を受けたものが法令の定める事務を遂行することに対して協力する必要がある場合</t>
    <phoneticPr fontId="72"/>
  </si>
  <si>
    <t>本事業における提供先及び利用目的、提供情報について</t>
    <rPh sb="0" eb="1">
      <t>ホン</t>
    </rPh>
    <rPh sb="1" eb="3">
      <t>ジギョウ</t>
    </rPh>
    <rPh sb="7" eb="9">
      <t>テイキョウ</t>
    </rPh>
    <rPh sb="9" eb="10">
      <t>サキ</t>
    </rPh>
    <rPh sb="10" eb="11">
      <t>オヨ</t>
    </rPh>
    <rPh sb="12" eb="14">
      <t>リヨウ</t>
    </rPh>
    <rPh sb="14" eb="16">
      <t>モクテキ</t>
    </rPh>
    <rPh sb="17" eb="19">
      <t>テイキョウ</t>
    </rPh>
    <rPh sb="19" eb="21">
      <t>ジョウホウ</t>
    </rPh>
    <phoneticPr fontId="70"/>
  </si>
  <si>
    <t>提供先での利用目的等を明示した適切な契約締結を行うか、利用規約等への同意を求めます。</t>
    <rPh sb="0" eb="2">
      <t>テイキョウ</t>
    </rPh>
    <rPh sb="2" eb="3">
      <t>サキ</t>
    </rPh>
    <rPh sb="5" eb="7">
      <t>リヨウ</t>
    </rPh>
    <rPh sb="7" eb="9">
      <t>モクテキ</t>
    </rPh>
    <rPh sb="9" eb="10">
      <t>ナド</t>
    </rPh>
    <rPh sb="11" eb="13">
      <t>メイジ</t>
    </rPh>
    <rPh sb="15" eb="17">
      <t>テキセツ</t>
    </rPh>
    <rPh sb="18" eb="20">
      <t>ケイヤク</t>
    </rPh>
    <rPh sb="20" eb="22">
      <t>テイケツ</t>
    </rPh>
    <rPh sb="23" eb="24">
      <t>オコナ</t>
    </rPh>
    <rPh sb="27" eb="29">
      <t>リヨウ</t>
    </rPh>
    <rPh sb="29" eb="31">
      <t>キヤク</t>
    </rPh>
    <rPh sb="31" eb="32">
      <t>トウ</t>
    </rPh>
    <rPh sb="34" eb="36">
      <t>ドウイ</t>
    </rPh>
    <rPh sb="37" eb="38">
      <t>モト</t>
    </rPh>
    <phoneticPr fontId="70"/>
  </si>
  <si>
    <t>匿名加工情報の提供について</t>
    <rPh sb="0" eb="2">
      <t>トクメイ</t>
    </rPh>
    <rPh sb="2" eb="4">
      <t>カコウ</t>
    </rPh>
    <rPh sb="4" eb="6">
      <t>ジョウホウ</t>
    </rPh>
    <rPh sb="7" eb="9">
      <t>テイキョウ</t>
    </rPh>
    <phoneticPr fontId="70"/>
  </si>
  <si>
    <t>本事業では、SIIから直接、又はSIIのホームページ等で外部の研究機関等に対して、内外の経済的社会的環境に応じた安定的かつ適</t>
    <rPh sb="61" eb="62">
      <t>テキ</t>
    </rPh>
    <phoneticPr fontId="70"/>
  </si>
  <si>
    <t>成に向けて脱炭素社会の構築を推進することを目的として、「２．」に記載する情報を、個人が特定できないよう匿名加工を行った</t>
    <phoneticPr fontId="70"/>
  </si>
  <si>
    <t>提供時には、利用目的を確認し、個人を特定するような行為を行わないことに対して同意を取得します。</t>
    <phoneticPr fontId="72"/>
  </si>
  <si>
    <t>SIIの匿名加工情報に関するポリシーに関しては、以下をご確認下さい。</t>
    <phoneticPr fontId="72"/>
  </si>
  <si>
    <t>https://sii.or.jp/anonymous_processing/index.html</t>
    <phoneticPr fontId="72"/>
  </si>
  <si>
    <t>個人情報提供の任意性</t>
    <rPh sb="0" eb="2">
      <t>コジン</t>
    </rPh>
    <rPh sb="2" eb="4">
      <t>ジョウホウ</t>
    </rPh>
    <rPh sb="4" eb="6">
      <t>テイキョウ</t>
    </rPh>
    <rPh sb="7" eb="9">
      <t>ニンイ</t>
    </rPh>
    <rPh sb="9" eb="10">
      <t>セイ</t>
    </rPh>
    <phoneticPr fontId="70"/>
  </si>
  <si>
    <t>個人情報の提出がされない場合、利用目的を遂行できないことがございます。</t>
    <rPh sb="0" eb="2">
      <t>コジン</t>
    </rPh>
    <rPh sb="2" eb="4">
      <t>ジョウホウ</t>
    </rPh>
    <rPh sb="5" eb="7">
      <t>テイシュツ</t>
    </rPh>
    <rPh sb="12" eb="14">
      <t>バアイ</t>
    </rPh>
    <rPh sb="15" eb="17">
      <t>リヨウ</t>
    </rPh>
    <rPh sb="17" eb="19">
      <t>モクテキ</t>
    </rPh>
    <rPh sb="20" eb="22">
      <t>スイコウ</t>
    </rPh>
    <phoneticPr fontId="70"/>
  </si>
  <si>
    <t>外部委託</t>
    <rPh sb="0" eb="2">
      <t>ガイブ</t>
    </rPh>
    <rPh sb="2" eb="4">
      <t>イタク</t>
    </rPh>
    <phoneticPr fontId="70"/>
  </si>
  <si>
    <t>することがございます。委託会社に対しては、適切な取扱い及び保護を行います。</t>
    <rPh sb="27" eb="28">
      <t>オヨ</t>
    </rPh>
    <phoneticPr fontId="72"/>
  </si>
  <si>
    <t>開示請求等について</t>
    <rPh sb="0" eb="2">
      <t>カイジ</t>
    </rPh>
    <rPh sb="2" eb="4">
      <t>セイキュウ</t>
    </rPh>
    <rPh sb="4" eb="5">
      <t>ナド</t>
    </rPh>
    <phoneticPr fontId="70"/>
  </si>
  <si>
    <t>たします。</t>
    <phoneticPr fontId="70"/>
  </si>
  <si>
    <t>＜相談窓口＞</t>
    <phoneticPr fontId="72"/>
  </si>
  <si>
    <t>一般社団法人環境共創イニシアチブ</t>
    <phoneticPr fontId="72"/>
  </si>
  <si>
    <t>個人情報取扱管理担当</t>
    <phoneticPr fontId="72"/>
  </si>
  <si>
    <t>p-support@sii.or.jp</t>
    <phoneticPr fontId="72"/>
  </si>
  <si>
    <t>上記を同意したうえで署名します。</t>
    <rPh sb="3" eb="5">
      <t>ドウイ</t>
    </rPh>
    <phoneticPr fontId="70"/>
  </si>
  <si>
    <t>利用目的</t>
    <rPh sb="0" eb="4">
      <t>リヨウモクテキ</t>
    </rPh>
    <phoneticPr fontId="70"/>
  </si>
  <si>
    <t>SIIは、「２．」で取得した情報を以下の目的で利用する。</t>
    <rPh sb="10" eb="12">
      <t>シュトク</t>
    </rPh>
    <rPh sb="14" eb="16">
      <t>ジョウホウ</t>
    </rPh>
    <rPh sb="17" eb="19">
      <t>イカ</t>
    </rPh>
    <rPh sb="20" eb="22">
      <t>モクテキ</t>
    </rPh>
    <rPh sb="23" eb="25">
      <t>リヨウ</t>
    </rPh>
    <phoneticPr fontId="72"/>
  </si>
  <si>
    <t>(ア)	本事業の審査、管理、事業進捗状況の把握等</t>
    <phoneticPr fontId="72"/>
  </si>
  <si>
    <t>(イ)	ＳＩＩの各種情報案内、アンケート・調査等の実施</t>
    <phoneticPr fontId="72"/>
  </si>
  <si>
    <t>(ウ)	その他、本事業の運営に必要な業務</t>
    <phoneticPr fontId="72"/>
  </si>
  <si>
    <t>これらの取得した情報を、「３．」に記載する範囲・目的で提供することに、申請者は同意するものとします。</t>
    <phoneticPr fontId="70"/>
  </si>
  <si>
    <t>４.</t>
    <phoneticPr fontId="70"/>
  </si>
  <si>
    <t>５.</t>
    <phoneticPr fontId="18"/>
  </si>
  <si>
    <t>６.</t>
    <phoneticPr fontId="18"/>
  </si>
  <si>
    <t>７.</t>
    <phoneticPr fontId="18"/>
  </si>
  <si>
    <t>８.</t>
    <phoneticPr fontId="18"/>
  </si>
  <si>
    <t>９.</t>
    <phoneticPr fontId="18"/>
  </si>
  <si>
    <t>県</t>
  </si>
  <si>
    <t>市</t>
  </si>
  <si>
    <t>建物名</t>
    <rPh sb="0" eb="3">
      <t>タテモノメイ</t>
    </rPh>
    <phoneticPr fontId="18"/>
  </si>
  <si>
    <t>区</t>
  </si>
  <si>
    <t>都</t>
  </si>
  <si>
    <t>名称</t>
    <rPh sb="0" eb="2">
      <t>メイショウ</t>
    </rPh>
    <phoneticPr fontId="18"/>
  </si>
  <si>
    <t>代表者名等</t>
    <rPh sb="0" eb="5">
      <t>ダイヒョウシャメイトウ</t>
    </rPh>
    <phoneticPr fontId="18"/>
  </si>
  <si>
    <t>登録済みの場合は、登録番号を手入力してください。登録状況が「登録申請中」の場合は、「ー」を選択</t>
    <rPh sb="0" eb="3">
      <t>トウロクズ</t>
    </rPh>
    <rPh sb="5" eb="7">
      <t>バアイ</t>
    </rPh>
    <rPh sb="9" eb="13">
      <t>トウロクバンゴウ</t>
    </rPh>
    <rPh sb="14" eb="17">
      <t>テニュウリョク</t>
    </rPh>
    <rPh sb="24" eb="28">
      <t>トウロクジョウキョウ</t>
    </rPh>
    <rPh sb="30" eb="35">
      <t>トウロクシンセイチュウ</t>
    </rPh>
    <rPh sb="37" eb="39">
      <t>バアイ</t>
    </rPh>
    <rPh sb="45" eb="47">
      <t>センタク</t>
    </rPh>
    <phoneticPr fontId="18"/>
  </si>
  <si>
    <t>BELSラベルによる
住棟のエネルギー消費
削減率表示</t>
    <rPh sb="11" eb="13">
      <t>ジュウトウ</t>
    </rPh>
    <rPh sb="19" eb="21">
      <t>ショウヒ</t>
    </rPh>
    <rPh sb="22" eb="25">
      <t>サクゲンリツ</t>
    </rPh>
    <rPh sb="25" eb="27">
      <t>ヒョウジ</t>
    </rPh>
    <phoneticPr fontId="16"/>
  </si>
  <si>
    <t>定格冷房能力(kW)</t>
    <rPh sb="0" eb="2">
      <t>テイカク</t>
    </rPh>
    <rPh sb="2" eb="4">
      <t>レイボウ</t>
    </rPh>
    <rPh sb="4" eb="6">
      <t>ノウリョク</t>
    </rPh>
    <phoneticPr fontId="72"/>
  </si>
  <si>
    <t>設備費・工事費</t>
    <rPh sb="0" eb="2">
      <t>セツビ</t>
    </rPh>
    <rPh sb="2" eb="3">
      <t>ヒ</t>
    </rPh>
    <rPh sb="4" eb="6">
      <t>コウジ</t>
    </rPh>
    <rPh sb="6" eb="7">
      <t>ヒ</t>
    </rPh>
    <phoneticPr fontId="16"/>
  </si>
  <si>
    <t>←その他評価すべき媒体を選択した場合、具体的に記入すること</t>
    <rPh sb="3" eb="4">
      <t>タ</t>
    </rPh>
    <rPh sb="4" eb="6">
      <t>ヒョウカ</t>
    </rPh>
    <rPh sb="9" eb="11">
      <t>バイタイ</t>
    </rPh>
    <rPh sb="12" eb="14">
      <t>センタク</t>
    </rPh>
    <rPh sb="16" eb="18">
      <t>バアイ</t>
    </rPh>
    <rPh sb="19" eb="22">
      <t>グタイテキ</t>
    </rPh>
    <rPh sb="23" eb="25">
      <t>キニュウ</t>
    </rPh>
    <phoneticPr fontId="17"/>
  </si>
  <si>
    <t>基本情報</t>
    <rPh sb="0" eb="2">
      <t>キホン</t>
    </rPh>
    <rPh sb="2" eb="4">
      <t>ジョウホウ</t>
    </rPh>
    <phoneticPr fontId="16"/>
  </si>
  <si>
    <t>申請者名（法人名または氏名）を入力すること</t>
    <rPh sb="0" eb="3">
      <t>シンセイシャ</t>
    </rPh>
    <rPh sb="3" eb="4">
      <t>メイ</t>
    </rPh>
    <rPh sb="5" eb="7">
      <t>ホウジン</t>
    </rPh>
    <rPh sb="7" eb="8">
      <t>メイ</t>
    </rPh>
    <rPh sb="11" eb="13">
      <t>シメイ</t>
    </rPh>
    <rPh sb="15" eb="17">
      <t>ニュウリョク</t>
    </rPh>
    <phoneticPr fontId="16"/>
  </si>
  <si>
    <t>ひらがなで入力すること</t>
    <rPh sb="5" eb="7">
      <t>ニュウリョク</t>
    </rPh>
    <phoneticPr fontId="16"/>
  </si>
  <si>
    <t>ひらがなで入力すること　※共同申請が個人と法人の組み合わせの場合は、グレーセルを気にせずに必要事項を入力すること</t>
    <rPh sb="5" eb="7">
      <t>ニュウリョク</t>
    </rPh>
    <rPh sb="13" eb="15">
      <t>キョウドウ</t>
    </rPh>
    <rPh sb="15" eb="17">
      <t>シンセイ</t>
    </rPh>
    <rPh sb="18" eb="20">
      <t>コジン</t>
    </rPh>
    <rPh sb="21" eb="23">
      <t>ホウジン</t>
    </rPh>
    <rPh sb="24" eb="25">
      <t>ク</t>
    </rPh>
    <rPh sb="26" eb="27">
      <t>ア</t>
    </rPh>
    <rPh sb="30" eb="32">
      <t>バアイ</t>
    </rPh>
    <rPh sb="40" eb="41">
      <t>キ</t>
    </rPh>
    <rPh sb="45" eb="47">
      <t>ヒツヨウ</t>
    </rPh>
    <rPh sb="47" eb="49">
      <t>ジコウ</t>
    </rPh>
    <rPh sb="50" eb="52">
      <t>ニュウリョク</t>
    </rPh>
    <phoneticPr fontId="16"/>
  </si>
  <si>
    <t>7桁半角数字を「-（ハイフン）」なしで入力すること</t>
    <phoneticPr fontId="18"/>
  </si>
  <si>
    <t>日中に必ず連絡のとれる電話番号を入力すること</t>
    <rPh sb="0" eb="2">
      <t>ニッチュウ</t>
    </rPh>
    <rPh sb="3" eb="4">
      <t>カナラ</t>
    </rPh>
    <rPh sb="5" eb="7">
      <t>レンラク</t>
    </rPh>
    <rPh sb="11" eb="13">
      <t>デンワ</t>
    </rPh>
    <rPh sb="13" eb="15">
      <t>バンゴウ</t>
    </rPh>
    <rPh sb="16" eb="18">
      <t>ニュウリョク</t>
    </rPh>
    <phoneticPr fontId="16"/>
  </si>
  <si>
    <t>塔屋・ルーフバルコニー等を含めたパラペット内側の水平投影面積を入力すること</t>
    <rPh sb="21" eb="23">
      <t>ウチガワ</t>
    </rPh>
    <rPh sb="31" eb="33">
      <t>ニュウリョク</t>
    </rPh>
    <phoneticPr fontId="29"/>
  </si>
  <si>
    <t>直近１期分の財務諸表・決算短信表（単独決算）等の写し</t>
    <rPh sb="0" eb="2">
      <t>チョッキン</t>
    </rPh>
    <rPh sb="3" eb="4">
      <t>キ</t>
    </rPh>
    <rPh sb="4" eb="5">
      <t>ブン</t>
    </rPh>
    <rPh sb="17" eb="19">
      <t>タンドク</t>
    </rPh>
    <rPh sb="19" eb="21">
      <t>ケッサン</t>
    </rPh>
    <phoneticPr fontId="16"/>
  </si>
  <si>
    <t>←下記別紙１の合計金額が反映されます。</t>
    <rPh sb="1" eb="3">
      <t>カキ</t>
    </rPh>
    <rPh sb="3" eb="5">
      <t>ベッシ</t>
    </rPh>
    <rPh sb="7" eb="11">
      <t>ゴウケイキンガク</t>
    </rPh>
    <rPh sb="12" eb="14">
      <t>ハンエイ</t>
    </rPh>
    <phoneticPr fontId="17"/>
  </si>
  <si>
    <t>最終年度の事業完了日は当該年度の1月19日まで</t>
    <rPh sb="5" eb="7">
      <t>ジギョウ</t>
    </rPh>
    <rPh sb="7" eb="10">
      <t>カンリョウビ</t>
    </rPh>
    <rPh sb="11" eb="15">
      <t>トウガイネンド</t>
    </rPh>
    <phoneticPr fontId="18"/>
  </si>
  <si>
    <t>※1　８．に示すSIIの外部委託先は除きます。</t>
    <phoneticPr fontId="72"/>
  </si>
  <si>
    <t>個人情報の取得と利用について</t>
    <rPh sb="0" eb="4">
      <t>コジンジョウホウ</t>
    </rPh>
    <rPh sb="5" eb="7">
      <t>シュトク</t>
    </rPh>
    <rPh sb="8" eb="10">
      <t>リヨウ</t>
    </rPh>
    <phoneticPr fontId="70"/>
  </si>
  <si>
    <t>　私は、補助金の交付の申請を一般社団法人環境共創イニシアチブ（以下「SII」という。）に提出するに当たって、また、
  補助事業の実施期間内及び完了後においては、下記の事項について同意します。</t>
    <phoneticPr fontId="70"/>
  </si>
  <si>
    <t>(イ)	建設所在地、地域区分、建築区分、工法種別、延床面積等の建築地情報</t>
    <rPh sb="33" eb="34">
      <t>チ</t>
    </rPh>
    <phoneticPr fontId="72"/>
  </si>
  <si>
    <t>(ウ)	ZEH-M種別、外皮平均熱貫流率、導入設備種別等の性能情報</t>
    <rPh sb="29" eb="31">
      <t>セイノウ</t>
    </rPh>
    <phoneticPr fontId="72"/>
  </si>
  <si>
    <t>(エ)	一次エネルギー消費量（基準値、設計値、実績値）、発電量、売電量、買電量等のエネルギー使用情報</t>
    <rPh sb="39" eb="40">
      <t>トウ</t>
    </rPh>
    <phoneticPr fontId="72"/>
  </si>
  <si>
    <t>取得した個人情報は、以下の場合及び「５．」へ記載する提供先を除き、第三者への提供を行いません。提供が必要となる場合</t>
    <rPh sb="15" eb="16">
      <t>オヨ</t>
    </rPh>
    <phoneticPr fontId="70"/>
  </si>
  <si>
    <t>は、事前に提供先と提供目的、提供する項目等を明示し、ご本人に同意いただいたものに限ります。</t>
    <rPh sb="20" eb="21">
      <t>トウ</t>
    </rPh>
    <phoneticPr fontId="70"/>
  </si>
  <si>
    <t>(イ)	人の生命・身体又は財産の保護のために必要がある場合であって、同意を得ることが困難である場合</t>
    <phoneticPr fontId="72"/>
  </si>
  <si>
    <t>切なエネルギー需給構造の構築を図ること、及び住宅・建築物における脱炭素化を支援し、もって２０５０年までのカーボンニュートラル達</t>
    <rPh sb="25" eb="28">
      <t>ケンチクブツ</t>
    </rPh>
    <rPh sb="62" eb="63">
      <t>タチ</t>
    </rPh>
    <phoneticPr fontId="70"/>
  </si>
  <si>
    <t>上で、提供する場合があります。</t>
    <rPh sb="0" eb="1">
      <t>ウエ</t>
    </rPh>
    <phoneticPr fontId="72"/>
  </si>
  <si>
    <t>提供された個人情報を、個人情報に関する機密保持契約を締結している業務委託会社へ、利用目的の達成に必要な範囲で委託</t>
    <rPh sb="0" eb="2">
      <t>テイキョウ</t>
    </rPh>
    <rPh sb="5" eb="7">
      <t>コジン</t>
    </rPh>
    <rPh sb="7" eb="9">
      <t>ジョウホウ</t>
    </rPh>
    <rPh sb="11" eb="13">
      <t>コジン</t>
    </rPh>
    <rPh sb="13" eb="15">
      <t>ジョウホウ</t>
    </rPh>
    <rPh sb="16" eb="17">
      <t>カン</t>
    </rPh>
    <rPh sb="19" eb="21">
      <t>キミツ</t>
    </rPh>
    <rPh sb="21" eb="23">
      <t>ホジ</t>
    </rPh>
    <rPh sb="23" eb="25">
      <t>ケイヤク</t>
    </rPh>
    <rPh sb="26" eb="28">
      <t>テイケツ</t>
    </rPh>
    <rPh sb="32" eb="34">
      <t>ギョウム</t>
    </rPh>
    <rPh sb="34" eb="36">
      <t>イタク</t>
    </rPh>
    <rPh sb="36" eb="38">
      <t>ガイシャ</t>
    </rPh>
    <rPh sb="40" eb="42">
      <t>リヨウ</t>
    </rPh>
    <rPh sb="42" eb="44">
      <t>モクテキ</t>
    </rPh>
    <rPh sb="45" eb="47">
      <t>タッセイ</t>
    </rPh>
    <rPh sb="48" eb="50">
      <t>ヒツヨウ</t>
    </rPh>
    <rPh sb="51" eb="53">
      <t>ハンイ</t>
    </rPh>
    <rPh sb="54" eb="56">
      <t>イタク</t>
    </rPh>
    <phoneticPr fontId="70"/>
  </si>
  <si>
    <t>SIIに保有している個人データ、個人情報の利用目的の通知、個人情報の開示、内容の訂正、追加又は削除、利用の停止、消去及び</t>
    <phoneticPr fontId="70"/>
  </si>
  <si>
    <t>第三者への提供の停止等に誠実に対応いたします。手続きは下記の相談窓口までご連絡ください。請求内容を確認のうえ、対応い</t>
    <phoneticPr fontId="70"/>
  </si>
  <si>
    <t>本事業では、別表に示す提供先、利用目的で取得情報を提供します。各提供先に本事業で取得した情報を提供する場合は、提供元と</t>
    <rPh sb="0" eb="1">
      <t>ホン</t>
    </rPh>
    <rPh sb="1" eb="3">
      <t>ジギョウ</t>
    </rPh>
    <rPh sb="6" eb="7">
      <t>ベツ</t>
    </rPh>
    <rPh sb="7" eb="8">
      <t>ヒョウ</t>
    </rPh>
    <rPh sb="9" eb="10">
      <t>シメ</t>
    </rPh>
    <rPh sb="11" eb="13">
      <t>テイキョウ</t>
    </rPh>
    <rPh sb="13" eb="14">
      <t>サキ</t>
    </rPh>
    <rPh sb="15" eb="17">
      <t>リヨウ</t>
    </rPh>
    <rPh sb="17" eb="19">
      <t>モクテキ</t>
    </rPh>
    <rPh sb="20" eb="22">
      <t>シュトク</t>
    </rPh>
    <rPh sb="22" eb="24">
      <t>ジョウホウ</t>
    </rPh>
    <rPh sb="25" eb="27">
      <t>テイキョウ</t>
    </rPh>
    <rPh sb="31" eb="32">
      <t>カク</t>
    </rPh>
    <rPh sb="32" eb="34">
      <t>テイキョウ</t>
    </rPh>
    <rPh sb="34" eb="35">
      <t>サキ</t>
    </rPh>
    <rPh sb="36" eb="37">
      <t>ホン</t>
    </rPh>
    <rPh sb="37" eb="39">
      <t>ジギョウ</t>
    </rPh>
    <rPh sb="40" eb="42">
      <t>シュトク</t>
    </rPh>
    <rPh sb="44" eb="46">
      <t>ジョウホウ</t>
    </rPh>
    <rPh sb="47" eb="49">
      <t>テイキョウ</t>
    </rPh>
    <rPh sb="51" eb="53">
      <t>バアイ</t>
    </rPh>
    <rPh sb="55" eb="58">
      <t>テイキョウモト</t>
    </rPh>
    <phoneticPr fontId="70"/>
  </si>
  <si>
    <t>（別表）本事業における提供先※1、利用目的、提供情報</t>
    <rPh sb="1" eb="3">
      <t>ベッピョウ</t>
    </rPh>
    <phoneticPr fontId="70"/>
  </si>
  <si>
    <t>指定</t>
    <rPh sb="0" eb="2">
      <t>シテイ</t>
    </rPh>
    <phoneticPr fontId="18"/>
  </si>
  <si>
    <t>未取得の場合はその旨と取得時期を説明した紙面を添付すること</t>
    <rPh sb="0" eb="1">
      <t>ミ</t>
    </rPh>
    <rPh sb="1" eb="3">
      <t>シュトク</t>
    </rPh>
    <rPh sb="4" eb="6">
      <t>バアイ</t>
    </rPh>
    <rPh sb="9" eb="10">
      <t>ムネ</t>
    </rPh>
    <rPh sb="11" eb="13">
      <t>シュトク</t>
    </rPh>
    <rPh sb="13" eb="15">
      <t>ジキ</t>
    </rPh>
    <rPh sb="16" eb="18">
      <t>セツメイ</t>
    </rPh>
    <rPh sb="20" eb="22">
      <t>シメン</t>
    </rPh>
    <rPh sb="23" eb="25">
      <t>テンプ</t>
    </rPh>
    <phoneticPr fontId="16"/>
  </si>
  <si>
    <t>・定額単価表を用いない設備を導入する場合は
  設備ごとに機器表/仕様書またはカタログ等を添付すること
・設備工事ごとに編集しカラー印刷すること
（例）空調設備・機器表・設備設置図</t>
    <rPh sb="45" eb="47">
      <t>テンプ</t>
    </rPh>
    <phoneticPr fontId="18"/>
  </si>
  <si>
    <t>ＭＥＭＳを導入する場合は見積明細書と併せて提出すること</t>
    <rPh sb="5" eb="7">
      <t>ドウニュウ</t>
    </rPh>
    <rPh sb="9" eb="11">
      <t>バアイ</t>
    </rPh>
    <rPh sb="12" eb="14">
      <t>ミツモリ</t>
    </rPh>
    <rPh sb="14" eb="16">
      <t>メイサイ</t>
    </rPh>
    <rPh sb="16" eb="17">
      <t>ショ</t>
    </rPh>
    <rPh sb="18" eb="19">
      <t>アワ</t>
    </rPh>
    <rPh sb="21" eb="23">
      <t>テイシュツ</t>
    </rPh>
    <phoneticPr fontId="18"/>
  </si>
  <si>
    <t>専有部又は共用部に導入する場合は提出すること
共用部に導入する場合は見積明細書も提出すること</t>
    <rPh sb="0" eb="3">
      <t>センユウブ</t>
    </rPh>
    <rPh sb="3" eb="4">
      <t>マタ</t>
    </rPh>
    <rPh sb="5" eb="8">
      <t>キョウヨウブ</t>
    </rPh>
    <rPh sb="23" eb="26">
      <t>キョウヨウブ</t>
    </rPh>
    <rPh sb="27" eb="29">
      <t>ドウニュウ</t>
    </rPh>
    <rPh sb="31" eb="33">
      <t>バアイ</t>
    </rPh>
    <rPh sb="34" eb="36">
      <t>ミツモリ</t>
    </rPh>
    <rPh sb="36" eb="39">
      <t>メイサイショ</t>
    </rPh>
    <rPh sb="40" eb="42">
      <t>テイシュツ</t>
    </rPh>
    <phoneticPr fontId="18"/>
  </si>
  <si>
    <t>役職</t>
    <rPh sb="0" eb="2">
      <t>ヤクショク</t>
    </rPh>
    <phoneticPr fontId="18"/>
  </si>
  <si>
    <t>氏名</t>
    <rPh sb="0" eb="2">
      <t>シメイ</t>
    </rPh>
    <phoneticPr fontId="18"/>
  </si>
  <si>
    <t>一般社団法人　環境共創イニシアチブ</t>
    <phoneticPr fontId="70"/>
  </si>
  <si>
    <t>代表理事　　村上　孝　　殿</t>
    <rPh sb="0" eb="1">
      <t>ダイ</t>
    </rPh>
    <rPh sb="1" eb="2">
      <t>ヒョウ</t>
    </rPh>
    <rPh sb="2" eb="3">
      <t>リ</t>
    </rPh>
    <rPh sb="3" eb="4">
      <t>コト</t>
    </rPh>
    <rPh sb="6" eb="8">
      <t>ムラカミ</t>
    </rPh>
    <rPh sb="9" eb="10">
      <t>タカシ</t>
    </rPh>
    <rPh sb="12" eb="13">
      <t>ドノ</t>
    </rPh>
    <phoneticPr fontId="70"/>
  </si>
  <si>
    <t>　私は、補助金の交付の申請を一般社団法人環境共創イニシアチブ（以下「SII」という。）に提出するに当たって、また、
  補助事業の実施期間内及び完了後においては、下記の事項について誓約します。
　この誓約が虚偽であり、又はこの誓約に反したことにより、当方が不利益を被ることとなっても、一切異議は申し立てません。</t>
    <phoneticPr fontId="70"/>
  </si>
  <si>
    <t>交付申請</t>
    <rPh sb="0" eb="2">
      <t>コウフ</t>
    </rPh>
    <rPh sb="2" eb="4">
      <t>シンセイ</t>
    </rPh>
    <phoneticPr fontId="70"/>
  </si>
  <si>
    <t>本事業の交付規程及び公募要領の内容を全て承知の上で、申請者の役割及び要件等について確認し、了承している。</t>
    <rPh sb="26" eb="28">
      <t>シンセイ</t>
    </rPh>
    <rPh sb="28" eb="29">
      <t>シャ</t>
    </rPh>
    <phoneticPr fontId="70"/>
  </si>
  <si>
    <t>暴力団排除</t>
    <rPh sb="0" eb="3">
      <t>ボウリョクダン</t>
    </rPh>
    <rPh sb="3" eb="5">
      <t>ハイジョ</t>
    </rPh>
    <phoneticPr fontId="70"/>
  </si>
  <si>
    <t>交付決定前の事業着手の禁止</t>
    <rPh sb="0" eb="2">
      <t>コウフ</t>
    </rPh>
    <rPh sb="2" eb="4">
      <t>ケッテイ</t>
    </rPh>
    <rPh sb="4" eb="5">
      <t>マエ</t>
    </rPh>
    <rPh sb="6" eb="8">
      <t>ジギョウ</t>
    </rPh>
    <rPh sb="8" eb="10">
      <t>チャクシュ</t>
    </rPh>
    <rPh sb="11" eb="13">
      <t>キンシ</t>
    </rPh>
    <phoneticPr fontId="70"/>
  </si>
  <si>
    <t>交付決定通知書を受領する前に本事業に着手した場合には、補助金の交付対象とならないことを了承している。</t>
    <rPh sb="0" eb="2">
      <t>コウフ</t>
    </rPh>
    <rPh sb="2" eb="4">
      <t>ケッテイ</t>
    </rPh>
    <rPh sb="4" eb="7">
      <t>ツウチショ</t>
    </rPh>
    <rPh sb="8" eb="10">
      <t>ジュリョウ</t>
    </rPh>
    <rPh sb="12" eb="13">
      <t>マエ</t>
    </rPh>
    <rPh sb="14" eb="15">
      <t>ホン</t>
    </rPh>
    <rPh sb="15" eb="17">
      <t>ジギョウ</t>
    </rPh>
    <rPh sb="18" eb="20">
      <t>チャクシュ</t>
    </rPh>
    <rPh sb="22" eb="24">
      <t>バアイ</t>
    </rPh>
    <rPh sb="27" eb="30">
      <t>ホジョキン</t>
    </rPh>
    <rPh sb="31" eb="33">
      <t>コウフ</t>
    </rPh>
    <rPh sb="33" eb="35">
      <t>タイショウ</t>
    </rPh>
    <rPh sb="43" eb="45">
      <t>リョウショウ</t>
    </rPh>
    <phoneticPr fontId="70"/>
  </si>
  <si>
    <t>重複申請の禁止</t>
    <rPh sb="0" eb="2">
      <t>ジュウフク</t>
    </rPh>
    <rPh sb="2" eb="4">
      <t>シンセイ</t>
    </rPh>
    <rPh sb="5" eb="7">
      <t>キンシ</t>
    </rPh>
    <phoneticPr fontId="70"/>
  </si>
  <si>
    <t>他の国庫補助金等を重複して受給してはならないことを理解している。</t>
    <rPh sb="0" eb="1">
      <t>タ</t>
    </rPh>
    <rPh sb="2" eb="4">
      <t>コッコ</t>
    </rPh>
    <rPh sb="4" eb="7">
      <t>ホジョキン</t>
    </rPh>
    <rPh sb="7" eb="8">
      <t>トウ</t>
    </rPh>
    <rPh sb="9" eb="11">
      <t>ジュウフク</t>
    </rPh>
    <rPh sb="13" eb="15">
      <t>ジュキュウ</t>
    </rPh>
    <rPh sb="25" eb="27">
      <t>リカイ</t>
    </rPh>
    <phoneticPr fontId="70"/>
  </si>
  <si>
    <t>申請の無効</t>
    <rPh sb="0" eb="2">
      <t>シンセイ</t>
    </rPh>
    <rPh sb="3" eb="5">
      <t>ムコウ</t>
    </rPh>
    <phoneticPr fontId="70"/>
  </si>
  <si>
    <t>申請書及び添付書類一式について責任をもち、虚偽、不正の記入が一切ないことを確認している。</t>
    <phoneticPr fontId="70"/>
  </si>
  <si>
    <t>万が一、違反する行為が発生した場合の罰則等を理解し、了承している。</t>
    <phoneticPr fontId="70"/>
  </si>
  <si>
    <t>個人情報の利用</t>
    <rPh sb="5" eb="7">
      <t>リヨウ</t>
    </rPh>
    <phoneticPr fontId="70"/>
  </si>
  <si>
    <t>SIIが取得した個人情報等については、申請に係る事務処理に利用する他、個人情報の保護に関する法律</t>
    <rPh sb="4" eb="6">
      <t>シュトク</t>
    </rPh>
    <rPh sb="8" eb="10">
      <t>コジン</t>
    </rPh>
    <rPh sb="10" eb="12">
      <t>ジョウホウ</t>
    </rPh>
    <rPh sb="12" eb="13">
      <t>ナド</t>
    </rPh>
    <rPh sb="19" eb="21">
      <t>シンセイ</t>
    </rPh>
    <rPh sb="22" eb="23">
      <t>カカワ</t>
    </rPh>
    <rPh sb="24" eb="26">
      <t>ジム</t>
    </rPh>
    <rPh sb="26" eb="28">
      <t>ショリ</t>
    </rPh>
    <rPh sb="29" eb="31">
      <t>リヨウ</t>
    </rPh>
    <rPh sb="33" eb="34">
      <t>ホカ</t>
    </rPh>
    <rPh sb="35" eb="37">
      <t>コジン</t>
    </rPh>
    <rPh sb="37" eb="39">
      <t>ジョウホウ</t>
    </rPh>
    <rPh sb="40" eb="42">
      <t>ホゴ</t>
    </rPh>
    <rPh sb="43" eb="44">
      <t>カン</t>
    </rPh>
    <rPh sb="46" eb="48">
      <t>ホウリツ</t>
    </rPh>
    <phoneticPr fontId="70"/>
  </si>
  <si>
    <t>（平成１５年法律第５７号）に基づいた上で、SIIが開催するセミナー、シンポジウム、本事業の効果検証の</t>
    <rPh sb="1" eb="3">
      <t>ヘイセイ</t>
    </rPh>
    <rPh sb="5" eb="6">
      <t>ネン</t>
    </rPh>
    <rPh sb="6" eb="8">
      <t>ホウリツ</t>
    </rPh>
    <rPh sb="8" eb="9">
      <t>ダイ</t>
    </rPh>
    <rPh sb="11" eb="12">
      <t>ゴウ</t>
    </rPh>
    <rPh sb="14" eb="15">
      <t>モト</t>
    </rPh>
    <rPh sb="18" eb="19">
      <t>ウエ</t>
    </rPh>
    <phoneticPr fontId="70"/>
  </si>
  <si>
    <t>ための調査・分析、SIIが作成するパンフレット・事例集、国が行うその他調査業務等に利用されることがあり、</t>
    <phoneticPr fontId="70"/>
  </si>
  <si>
    <t>その場合、国が指定する外部機関に個人情報等が提供されることに同意している。</t>
    <rPh sb="20" eb="21">
      <t>ナド</t>
    </rPh>
    <phoneticPr fontId="70"/>
  </si>
  <si>
    <t>また、本情報が同一の設備等に対し、国から他の補助金を受けていないかを調査するために利用されることに同意している。</t>
    <rPh sb="3" eb="4">
      <t>ホン</t>
    </rPh>
    <rPh sb="4" eb="6">
      <t>ジョウホウ</t>
    </rPh>
    <rPh sb="49" eb="51">
      <t>ドウイ</t>
    </rPh>
    <phoneticPr fontId="70"/>
  </si>
  <si>
    <t>申請内容の変更及び取下げ</t>
    <rPh sb="0" eb="2">
      <t>シンセイ</t>
    </rPh>
    <rPh sb="2" eb="4">
      <t>ナイヨウ</t>
    </rPh>
    <rPh sb="5" eb="7">
      <t>ヘンコウ</t>
    </rPh>
    <rPh sb="7" eb="8">
      <t>オヨ</t>
    </rPh>
    <rPh sb="9" eb="11">
      <t>トリサ</t>
    </rPh>
    <phoneticPr fontId="70"/>
  </si>
  <si>
    <t>申請書の提出後に申請内容に変更が発生した場合には、SIIに速やかに報告することを了承している。</t>
    <rPh sb="0" eb="2">
      <t>シンセイ</t>
    </rPh>
    <rPh sb="2" eb="3">
      <t>ショ</t>
    </rPh>
    <rPh sb="4" eb="6">
      <t>テイシュツ</t>
    </rPh>
    <rPh sb="6" eb="7">
      <t>ゴ</t>
    </rPh>
    <rPh sb="8" eb="10">
      <t>シンセイ</t>
    </rPh>
    <rPh sb="10" eb="12">
      <t>ナイヨウ</t>
    </rPh>
    <rPh sb="13" eb="15">
      <t>ヘンコウ</t>
    </rPh>
    <rPh sb="16" eb="18">
      <t>ハッセイ</t>
    </rPh>
    <rPh sb="20" eb="22">
      <t>バアイ</t>
    </rPh>
    <rPh sb="29" eb="30">
      <t>スミ</t>
    </rPh>
    <rPh sb="33" eb="35">
      <t>ホウコク</t>
    </rPh>
    <rPh sb="40" eb="42">
      <t>リョウショウ</t>
    </rPh>
    <phoneticPr fontId="70"/>
  </si>
  <si>
    <t>万が一、違反する行為が発生した場合は、SIIの指示に従い申請書の取下げを行うことに同意している。</t>
    <rPh sb="0" eb="1">
      <t>マン</t>
    </rPh>
    <rPh sb="2" eb="3">
      <t>イチ</t>
    </rPh>
    <rPh sb="4" eb="6">
      <t>イハン</t>
    </rPh>
    <rPh sb="8" eb="10">
      <t>コウイ</t>
    </rPh>
    <rPh sb="11" eb="13">
      <t>ハッセイ</t>
    </rPh>
    <rPh sb="15" eb="17">
      <t>バアイ</t>
    </rPh>
    <rPh sb="23" eb="25">
      <t>シジ</t>
    </rPh>
    <rPh sb="26" eb="27">
      <t>シタガ</t>
    </rPh>
    <rPh sb="28" eb="30">
      <t>シンセイ</t>
    </rPh>
    <rPh sb="30" eb="31">
      <t>ショ</t>
    </rPh>
    <rPh sb="32" eb="34">
      <t>トリサ</t>
    </rPh>
    <rPh sb="36" eb="37">
      <t>オコナ</t>
    </rPh>
    <rPh sb="41" eb="43">
      <t>ドウイ</t>
    </rPh>
    <phoneticPr fontId="70"/>
  </si>
  <si>
    <t>現地調査等の協力</t>
    <rPh sb="0" eb="2">
      <t>ゲンチ</t>
    </rPh>
    <rPh sb="2" eb="4">
      <t>チョウサ</t>
    </rPh>
    <rPh sb="4" eb="5">
      <t>トウ</t>
    </rPh>
    <rPh sb="6" eb="8">
      <t>キョウリョク</t>
    </rPh>
    <phoneticPr fontId="70"/>
  </si>
  <si>
    <t>補助事業が事業の目的に適して公正に実施されているかを判断するための現地調査等に協力することを了承している。</t>
    <rPh sb="0" eb="2">
      <t>ホジョ</t>
    </rPh>
    <rPh sb="2" eb="4">
      <t>ジギョウ</t>
    </rPh>
    <rPh sb="5" eb="7">
      <t>ジギョウ</t>
    </rPh>
    <rPh sb="8" eb="10">
      <t>モクテキ</t>
    </rPh>
    <rPh sb="11" eb="12">
      <t>テキ</t>
    </rPh>
    <rPh sb="14" eb="16">
      <t>コウセイ</t>
    </rPh>
    <rPh sb="46" eb="48">
      <t>リョウショウ</t>
    </rPh>
    <phoneticPr fontId="70"/>
  </si>
  <si>
    <t>事業の不履行等</t>
    <rPh sb="0" eb="2">
      <t>ジギョウ</t>
    </rPh>
    <rPh sb="3" eb="6">
      <t>フリコウ</t>
    </rPh>
    <rPh sb="6" eb="7">
      <t>トウ</t>
    </rPh>
    <phoneticPr fontId="70"/>
  </si>
  <si>
    <t>申請者がSIIに連絡することを怠ったことにより、事業の不履行等が生じ審査が継続できないとSIIが</t>
    <rPh sb="0" eb="3">
      <t>シンセイシャ</t>
    </rPh>
    <rPh sb="8" eb="10">
      <t>レンラク</t>
    </rPh>
    <rPh sb="15" eb="16">
      <t>オコタ</t>
    </rPh>
    <rPh sb="32" eb="33">
      <t>ショウ</t>
    </rPh>
    <rPh sb="34" eb="36">
      <t>シンサ</t>
    </rPh>
    <rPh sb="37" eb="39">
      <t>ケイゾク</t>
    </rPh>
    <phoneticPr fontId="70"/>
  </si>
  <si>
    <t>判断した場合は、当該申請者の申請及び登録を無効とすることができることを理解し、了承している。</t>
    <rPh sb="35" eb="37">
      <t>リカイ</t>
    </rPh>
    <rPh sb="39" eb="41">
      <t>リョウショウ</t>
    </rPh>
    <phoneticPr fontId="70"/>
  </si>
  <si>
    <t>10.</t>
    <phoneticPr fontId="70"/>
  </si>
  <si>
    <t>免責</t>
    <rPh sb="0" eb="2">
      <t>メンセキ</t>
    </rPh>
    <phoneticPr fontId="70"/>
  </si>
  <si>
    <t>SIIは、ＺＥＨデベロッパー、補助事業者（補助事業を行おうとするもの）、申請実務協力者、その他の者との</t>
    <rPh sb="21" eb="23">
      <t>ホジョ</t>
    </rPh>
    <rPh sb="23" eb="25">
      <t>ジギョウ</t>
    </rPh>
    <rPh sb="26" eb="27">
      <t>オコナ</t>
    </rPh>
    <rPh sb="36" eb="38">
      <t>シンセイ</t>
    </rPh>
    <rPh sb="38" eb="40">
      <t>ジツム</t>
    </rPh>
    <rPh sb="40" eb="42">
      <t>キョウリョク</t>
    </rPh>
    <rPh sb="42" eb="43">
      <t>シャ</t>
    </rPh>
    <phoneticPr fontId="70"/>
  </si>
  <si>
    <t>間に生じるトラブルや損害について、一切の関与・責任を負わないことを理解し、了承している。</t>
    <rPh sb="26" eb="27">
      <t>オ</t>
    </rPh>
    <rPh sb="33" eb="35">
      <t>リカイ</t>
    </rPh>
    <rPh sb="37" eb="39">
      <t>リョウショウ</t>
    </rPh>
    <phoneticPr fontId="70"/>
  </si>
  <si>
    <t>11.</t>
    <phoneticPr fontId="70"/>
  </si>
  <si>
    <t>事業の内容変更、終了</t>
    <rPh sb="0" eb="2">
      <t>ジギョウ</t>
    </rPh>
    <rPh sb="3" eb="5">
      <t>ナイヨウ</t>
    </rPh>
    <rPh sb="5" eb="7">
      <t>ヘンコウ</t>
    </rPh>
    <rPh sb="8" eb="10">
      <t>シュウリョウ</t>
    </rPh>
    <phoneticPr fontId="70"/>
  </si>
  <si>
    <t>SIIは、国との協議に基づき、本事業を終了、又はその制度内容の変更を行うことができることを承知している。</t>
    <rPh sb="31" eb="33">
      <t>ヘンコウ</t>
    </rPh>
    <rPh sb="34" eb="35">
      <t>オコナ</t>
    </rPh>
    <rPh sb="45" eb="47">
      <t>ショウチ</t>
    </rPh>
    <phoneticPr fontId="70"/>
  </si>
  <si>
    <t>12.</t>
    <phoneticPr fontId="72"/>
  </si>
  <si>
    <t>複数年度事業について</t>
    <rPh sb="0" eb="4">
      <t>フクスウネンド</t>
    </rPh>
    <rPh sb="4" eb="6">
      <t>ジギョウ</t>
    </rPh>
    <phoneticPr fontId="70"/>
  </si>
  <si>
    <t>本年度の交付決定は、翌年度以降の交付決定を保証するものではないことを了承している。翌年度以後において公募予算額を</t>
    <rPh sb="0" eb="3">
      <t>ホンネンド</t>
    </rPh>
    <rPh sb="4" eb="8">
      <t>コウフケッテイ</t>
    </rPh>
    <rPh sb="10" eb="13">
      <t>ヨクネンド</t>
    </rPh>
    <rPh sb="13" eb="15">
      <t>イコウ</t>
    </rPh>
    <rPh sb="16" eb="20">
      <t>コウフケッテイ</t>
    </rPh>
    <rPh sb="21" eb="23">
      <t>ホショウ</t>
    </rPh>
    <rPh sb="34" eb="36">
      <t>リョウショウ</t>
    </rPh>
    <rPh sb="41" eb="44">
      <t>ヨクネンド</t>
    </rPh>
    <rPh sb="44" eb="46">
      <t>イゴ</t>
    </rPh>
    <rPh sb="50" eb="52">
      <t>コウボ</t>
    </rPh>
    <rPh sb="52" eb="55">
      <t>ヨサンガク</t>
    </rPh>
    <phoneticPr fontId="70"/>
  </si>
  <si>
    <t>超える申請があった場合等には、補助金額が減額される（状況によっては交付決定されない）場合がある。その場合でも、</t>
    <rPh sb="0" eb="1">
      <t>コ</t>
    </rPh>
    <rPh sb="3" eb="5">
      <t>シンセイ</t>
    </rPh>
    <rPh sb="9" eb="11">
      <t>バアイ</t>
    </rPh>
    <phoneticPr fontId="70"/>
  </si>
  <si>
    <t>原則、竣工まで事業を継続すること、及び、途中で事業を中止した場合には、原則として既に交付した補助金の返還が必要と</t>
    <phoneticPr fontId="72"/>
  </si>
  <si>
    <t>なる場合があることを了承している。</t>
  </si>
  <si>
    <t>上記を誓約し、申請内容に間違いがないことを確認した上で署名します。</t>
    <rPh sb="3" eb="5">
      <t>セイヤク</t>
    </rPh>
    <phoneticPr fontId="70"/>
  </si>
  <si>
    <t>名称</t>
    <rPh sb="0" eb="2">
      <t>メイショウ</t>
    </rPh>
    <phoneticPr fontId="83"/>
  </si>
  <si>
    <t>代表者等名</t>
    <phoneticPr fontId="83"/>
  </si>
  <si>
    <t>役職</t>
    <rPh sb="0" eb="2">
      <t>ヤクショク</t>
    </rPh>
    <phoneticPr fontId="72"/>
  </si>
  <si>
    <t>氏名</t>
    <rPh sb="0" eb="2">
      <t>シメイ</t>
    </rPh>
    <phoneticPr fontId="72"/>
  </si>
  <si>
    <t>本シートに無い情報は、各種申請様式に直接入力すること。</t>
    <phoneticPr fontId="18"/>
  </si>
  <si>
    <t>◆金額に係る項目を入力する際は「単価」、「補助事業に要する経費」の数量、「補助対象経費」の数量を入力する。他の欄には数式が入っているので注意すること。</t>
    <rPh sb="1" eb="3">
      <t>キンガク</t>
    </rPh>
    <rPh sb="4" eb="5">
      <t>カカワ</t>
    </rPh>
    <rPh sb="6" eb="8">
      <t>コウモク</t>
    </rPh>
    <rPh sb="9" eb="11">
      <t>ニュウリョク</t>
    </rPh>
    <rPh sb="13" eb="14">
      <t>サイ</t>
    </rPh>
    <rPh sb="16" eb="18">
      <t>タンカ</t>
    </rPh>
    <rPh sb="21" eb="23">
      <t>ホジョ</t>
    </rPh>
    <rPh sb="23" eb="25">
      <t>ジギョウ</t>
    </rPh>
    <rPh sb="26" eb="27">
      <t>ヨウ</t>
    </rPh>
    <rPh sb="29" eb="31">
      <t>ケイヒ</t>
    </rPh>
    <rPh sb="33" eb="35">
      <t>スウリョウ</t>
    </rPh>
    <rPh sb="37" eb="39">
      <t>ホジョ</t>
    </rPh>
    <rPh sb="39" eb="41">
      <t>タイショウ</t>
    </rPh>
    <rPh sb="41" eb="43">
      <t>ケイヒ</t>
    </rPh>
    <rPh sb="45" eb="47">
      <t>スウリョウ</t>
    </rPh>
    <rPh sb="48" eb="50">
      <t>ニュウリョク</t>
    </rPh>
    <rPh sb="53" eb="54">
      <t>ホカ</t>
    </rPh>
    <rPh sb="55" eb="56">
      <t>ラン</t>
    </rPh>
    <rPh sb="58" eb="60">
      <t>スウシキ</t>
    </rPh>
    <rPh sb="61" eb="62">
      <t>ハイ</t>
    </rPh>
    <rPh sb="68" eb="70">
      <t>チュウイ</t>
    </rPh>
    <phoneticPr fontId="70"/>
  </si>
  <si>
    <t>補助対象経費</t>
    <phoneticPr fontId="18"/>
  </si>
  <si>
    <t>備考</t>
    <rPh sb="0" eb="2">
      <t>ビコウ</t>
    </rPh>
    <phoneticPr fontId="18"/>
  </si>
  <si>
    <t>金額</t>
    <rPh sb="0" eb="2">
      <t>キンガク</t>
    </rPh>
    <phoneticPr fontId="18"/>
  </si>
  <si>
    <t>合計</t>
    <rPh sb="0" eb="2">
      <t>ゴウケイ</t>
    </rPh>
    <phoneticPr fontId="18"/>
  </si>
  <si>
    <t>補助事業名</t>
    <rPh sb="0" eb="5">
      <t>ホジョジギョウメイ</t>
    </rPh>
    <phoneticPr fontId="18"/>
  </si>
  <si>
    <t>支店名</t>
    <rPh sb="0" eb="3">
      <t>シテンメイ</t>
    </rPh>
    <phoneticPr fontId="16"/>
  </si>
  <si>
    <t>担当者名</t>
    <rPh sb="0" eb="4">
      <t>タントウシャメイ</t>
    </rPh>
    <phoneticPr fontId="16"/>
  </si>
  <si>
    <t>電話番号</t>
    <rPh sb="0" eb="4">
      <t>デンワバンゴウ</t>
    </rPh>
    <phoneticPr fontId="16"/>
  </si>
  <si>
    <r>
      <t xml:space="preserve">エアコン付き温水床暖房で
</t>
    </r>
    <r>
      <rPr>
        <b/>
        <sz val="11"/>
        <color rgb="FFFF0000"/>
        <rFont val="ＭＳ Ｐ明朝"/>
        <family val="1"/>
        <charset val="128"/>
      </rPr>
      <t>区分（い）未満を導入する場合のみ使用</t>
    </r>
    <rPh sb="4" eb="5">
      <t>ツ</t>
    </rPh>
    <rPh sb="6" eb="11">
      <t>オンスイユカダンボウ</t>
    </rPh>
    <rPh sb="13" eb="15">
      <t>クブン</t>
    </rPh>
    <rPh sb="18" eb="20">
      <t>ミマン</t>
    </rPh>
    <rPh sb="21" eb="23">
      <t>ドウニュウ</t>
    </rPh>
    <rPh sb="25" eb="27">
      <t>バアイ</t>
    </rPh>
    <rPh sb="29" eb="31">
      <t>シヨウ</t>
    </rPh>
    <phoneticPr fontId="72"/>
  </si>
  <si>
    <r>
      <t xml:space="preserve">床暖房
</t>
    </r>
    <r>
      <rPr>
        <b/>
        <sz val="10"/>
        <color rgb="FFFF0000"/>
        <rFont val="ＭＳ Ｐ明朝"/>
        <family val="1"/>
        <charset val="128"/>
      </rPr>
      <t>（エアコン付き温水床暖房で
区分（い）を導入する場合はこちらの列に入力）</t>
    </r>
    <rPh sb="0" eb="3">
      <t>ユカダンボウ</t>
    </rPh>
    <rPh sb="35" eb="36">
      <t>レツ</t>
    </rPh>
    <rPh sb="37" eb="39">
      <t>ニュウリョク</t>
    </rPh>
    <phoneticPr fontId="72"/>
  </si>
  <si>
    <t>本事業に関与するZEHデベロッパーの登録状況を選択すること　（登録済みのデベロッパーは実績報告書を提出済であること）</t>
    <rPh sb="0" eb="1">
      <t>ホン</t>
    </rPh>
    <rPh sb="1" eb="3">
      <t>ジギョウ</t>
    </rPh>
    <rPh sb="4" eb="6">
      <t>カンヨ</t>
    </rPh>
    <rPh sb="18" eb="20">
      <t>トウロク</t>
    </rPh>
    <rPh sb="20" eb="22">
      <t>ジョウキョウ</t>
    </rPh>
    <rPh sb="23" eb="25">
      <t>センタク</t>
    </rPh>
    <rPh sb="31" eb="33">
      <t>トウロク</t>
    </rPh>
    <rPh sb="33" eb="34">
      <t>ズ</t>
    </rPh>
    <rPh sb="43" eb="45">
      <t>ジッセキ</t>
    </rPh>
    <rPh sb="45" eb="47">
      <t>ホウコク</t>
    </rPh>
    <rPh sb="47" eb="48">
      <t>ショ</t>
    </rPh>
    <rPh sb="49" eb="51">
      <t>テイシュツ</t>
    </rPh>
    <rPh sb="51" eb="52">
      <t>スミ</t>
    </rPh>
    <phoneticPr fontId="16"/>
  </si>
  <si>
    <t>◆見積もり明細より補助対象経費となる費目及び金額をもれなく入力すること</t>
    <rPh sb="1" eb="3">
      <t>ミツ</t>
    </rPh>
    <rPh sb="5" eb="7">
      <t>メイサイ</t>
    </rPh>
    <rPh sb="9" eb="15">
      <t>ホジョタイショウケイヒ</t>
    </rPh>
    <rPh sb="18" eb="20">
      <t>ヒモク</t>
    </rPh>
    <rPh sb="20" eb="21">
      <t>オヨ</t>
    </rPh>
    <rPh sb="22" eb="24">
      <t>キンガク</t>
    </rPh>
    <rPh sb="29" eb="31">
      <t>ニュウリョク</t>
    </rPh>
    <phoneticPr fontId="18"/>
  </si>
  <si>
    <t>３．補助対象経費の算出</t>
    <rPh sb="2" eb="4">
      <t>ホジョ</t>
    </rPh>
    <rPh sb="4" eb="6">
      <t>タイショウ</t>
    </rPh>
    <rPh sb="6" eb="8">
      <t>ケイヒ</t>
    </rPh>
    <rPh sb="9" eb="11">
      <t>サンシュツ</t>
    </rPh>
    <phoneticPr fontId="70"/>
  </si>
  <si>
    <t>（２）　１kWhあたりの補助対象経費の上限</t>
    <rPh sb="12" eb="14">
      <t>ホジョ</t>
    </rPh>
    <rPh sb="14" eb="16">
      <t>タイショウ</t>
    </rPh>
    <rPh sb="16" eb="18">
      <t>ケイヒ</t>
    </rPh>
    <rPh sb="19" eb="21">
      <t>ジョウゲン</t>
    </rPh>
    <phoneticPr fontId="18"/>
  </si>
  <si>
    <t>（３）　蓄電システム（共用部）補助対象経費</t>
    <rPh sb="4" eb="6">
      <t>チクデン</t>
    </rPh>
    <rPh sb="11" eb="14">
      <t>キョウヨウブ</t>
    </rPh>
    <rPh sb="15" eb="17">
      <t>ホジョ</t>
    </rPh>
    <rPh sb="17" eb="19">
      <t>タイショウ</t>
    </rPh>
    <rPh sb="19" eb="21">
      <t>ケイヒ</t>
    </rPh>
    <phoneticPr fontId="18"/>
  </si>
  <si>
    <t>◆見積明細</t>
    <rPh sb="1" eb="3">
      <t>ミツ</t>
    </rPh>
    <rPh sb="3" eb="5">
      <t>メイサイ</t>
    </rPh>
    <phoneticPr fontId="18"/>
  </si>
  <si>
    <t>←消費税を除いた金額を入力</t>
    <phoneticPr fontId="18"/>
  </si>
  <si>
    <t>補助事業に要する
経費</t>
    <rPh sb="0" eb="2">
      <t>ホジョ</t>
    </rPh>
    <rPh sb="2" eb="4">
      <t>ジギョウ</t>
    </rPh>
    <rPh sb="5" eb="6">
      <t>ヨウ</t>
    </rPh>
    <rPh sb="9" eb="11">
      <t>ケイヒ</t>
    </rPh>
    <phoneticPr fontId="70"/>
  </si>
  <si>
    <t>←※設備費、工事費の導入価格を入力すること（消費税を除いた金額を入力）</t>
    <rPh sb="2" eb="5">
      <t>セツビヒ</t>
    </rPh>
    <rPh sb="6" eb="9">
      <t>コウジヒ</t>
    </rPh>
    <rPh sb="10" eb="14">
      <t>ドウニュウカカク</t>
    </rPh>
    <rPh sb="15" eb="17">
      <t>ニュウリョク</t>
    </rPh>
    <phoneticPr fontId="18"/>
  </si>
  <si>
    <t>（１）　導入価格（見積明細により算出）</t>
    <rPh sb="4" eb="6">
      <t>ドウニュウ</t>
    </rPh>
    <rPh sb="6" eb="8">
      <t>カカク</t>
    </rPh>
    <rPh sb="9" eb="11">
      <t>ミツモリ</t>
    </rPh>
    <rPh sb="11" eb="13">
      <t>メイサイ</t>
    </rPh>
    <rPh sb="16" eb="18">
      <t>サンシュツ</t>
    </rPh>
    <phoneticPr fontId="18"/>
  </si>
  <si>
    <t>◆小計・合計・集計欄の数式に影響が出るため行を追加する場合には、項目の先頭や最後ではなく、中程で行の追加をすること。</t>
    <phoneticPr fontId="18"/>
  </si>
  <si>
    <t>←数式が入っているので触らないこと</t>
    <rPh sb="1" eb="3">
      <t>スウシキ</t>
    </rPh>
    <rPh sb="4" eb="5">
      <t>ハイ</t>
    </rPh>
    <rPh sb="11" eb="12">
      <t>サワ</t>
    </rPh>
    <phoneticPr fontId="77"/>
  </si>
  <si>
    <t>◆青字の下線があるシート名をクリックすると、該当ページに遷移</t>
    <rPh sb="1" eb="3">
      <t>アオジ</t>
    </rPh>
    <rPh sb="4" eb="6">
      <t>カセン</t>
    </rPh>
    <rPh sb="12" eb="13">
      <t>メイ</t>
    </rPh>
    <rPh sb="22" eb="24">
      <t>ガイトウ</t>
    </rPh>
    <rPh sb="28" eb="30">
      <t>センイ</t>
    </rPh>
    <phoneticPr fontId="70"/>
  </si>
  <si>
    <t>個人情報の取得と利用について</t>
    <rPh sb="0" eb="4">
      <t>コジンジョウホウ</t>
    </rPh>
    <rPh sb="5" eb="7">
      <t>シュトク</t>
    </rPh>
    <rPh sb="8" eb="10">
      <t>リヨウ</t>
    </rPh>
    <phoneticPr fontId="18"/>
  </si>
  <si>
    <t>単年度事業：2024年1月19日まで
複数年度事業：2024年1月26日まで</t>
    <rPh sb="0" eb="3">
      <t>タンネンド</t>
    </rPh>
    <rPh sb="3" eb="5">
      <t>ジギョウ</t>
    </rPh>
    <rPh sb="19" eb="25">
      <t>フクスウネンドジギョウ</t>
    </rPh>
    <rPh sb="30" eb="31">
      <t>ネン</t>
    </rPh>
    <rPh sb="32" eb="33">
      <t>ガツ</t>
    </rPh>
    <rPh sb="35" eb="36">
      <t>ニチ</t>
    </rPh>
    <phoneticPr fontId="18"/>
  </si>
  <si>
    <t>単年度事業：事業完了日から30日以内または2024年1月26日のいずれか早い日まで
複数年度事業：事業完了日から30日以内または2024年2月2日のいずれか早い日まで</t>
    <rPh sb="0" eb="5">
      <t>タンネンドジギョウ</t>
    </rPh>
    <rPh sb="6" eb="8">
      <t>ジギョウ</t>
    </rPh>
    <rPh sb="8" eb="11">
      <t>カンリョウビ</t>
    </rPh>
    <rPh sb="15" eb="16">
      <t>ニチ</t>
    </rPh>
    <rPh sb="16" eb="18">
      <t>イナイ</t>
    </rPh>
    <rPh sb="42" eb="48">
      <t>フクスウネンドジギョウ</t>
    </rPh>
    <phoneticPr fontId="18"/>
  </si>
  <si>
    <t>（４）他の補助金に関する事項</t>
    <phoneticPr fontId="18"/>
  </si>
  <si>
    <r>
      <t>　※該当する者は</t>
    </r>
    <r>
      <rPr>
        <sz val="14"/>
        <color rgb="FFFFFF00"/>
        <rFont val="Segoe UI Symbol"/>
        <family val="3"/>
      </rPr>
      <t>❼</t>
    </r>
    <r>
      <rPr>
        <b/>
        <sz val="14"/>
        <color rgb="FFFFFF00"/>
        <rFont val="HGｺﾞｼｯｸM"/>
        <family val="1"/>
        <charset val="128"/>
      </rPr>
      <t>、</t>
    </r>
    <r>
      <rPr>
        <sz val="14"/>
        <color rgb="FFFFFF00"/>
        <rFont val="Segoe UI Symbol"/>
        <family val="1"/>
      </rPr>
      <t>❽</t>
    </r>
    <r>
      <rPr>
        <sz val="14"/>
        <color rgb="FFFFFF00"/>
        <rFont val="HGｺﾞｼｯｸM"/>
        <family val="1"/>
        <charset val="128"/>
      </rPr>
      <t>、</t>
    </r>
    <r>
      <rPr>
        <sz val="14"/>
        <color rgb="FFFFFF00"/>
        <rFont val="Segoe UI Symbol"/>
        <family val="1"/>
      </rPr>
      <t>❾</t>
    </r>
    <r>
      <rPr>
        <b/>
        <sz val="14"/>
        <color rgb="FFFFFF00"/>
        <rFont val="HGｺﾞｼｯｸM"/>
        <family val="3"/>
        <charset val="128"/>
      </rPr>
      <t>も必須のため、白色だが入力を忘れないこと。</t>
    </r>
    <rPh sb="2" eb="4">
      <t>ガイトウ</t>
    </rPh>
    <rPh sb="6" eb="7">
      <t>モノ</t>
    </rPh>
    <rPh sb="14" eb="16">
      <t>ヒッス</t>
    </rPh>
    <rPh sb="20" eb="22">
      <t>シロイロ</t>
    </rPh>
    <rPh sb="24" eb="26">
      <t>ニュウリョク</t>
    </rPh>
    <rPh sb="27" eb="28">
      <t>ワス</t>
    </rPh>
    <phoneticPr fontId="17"/>
  </si>
  <si>
    <r>
      <t>ＢＥＬＳ取得に係る費用（住戸</t>
    </r>
    <r>
      <rPr>
        <sz val="13"/>
        <rFont val="ＭＳ Ｐ明朝"/>
        <family val="1"/>
        <charset val="128"/>
      </rPr>
      <t>BELS取得費用を含む</t>
    </r>
    <r>
      <rPr>
        <sz val="14"/>
        <rFont val="ＭＳ Ｐ明朝"/>
        <family val="1"/>
        <charset val="128"/>
      </rPr>
      <t>）</t>
    </r>
    <rPh sb="4" eb="6">
      <t>シュトク</t>
    </rPh>
    <rPh sb="12" eb="14">
      <t>ジュウコ</t>
    </rPh>
    <rPh sb="18" eb="20">
      <t>シュトク</t>
    </rPh>
    <rPh sb="20" eb="22">
      <t>ヒヨウ</t>
    </rPh>
    <rPh sb="23" eb="24">
      <t>フク</t>
    </rPh>
    <phoneticPr fontId="16"/>
  </si>
  <si>
    <r>
      <t>ＢＥＬＳ取得に係る費用（住戸</t>
    </r>
    <r>
      <rPr>
        <sz val="13"/>
        <rFont val="ＭＳ Ｐ明朝"/>
        <family val="1"/>
        <charset val="128"/>
      </rPr>
      <t>BELS取得費用を含む</t>
    </r>
    <r>
      <rPr>
        <sz val="14"/>
        <rFont val="ＭＳ Ｐ明朝"/>
        <family val="1"/>
        <charset val="128"/>
      </rPr>
      <t>）</t>
    </r>
    <rPh sb="12" eb="14">
      <t>ジュウコ</t>
    </rPh>
    <rPh sb="18" eb="20">
      <t>シュトク</t>
    </rPh>
    <rPh sb="20" eb="22">
      <t>ヒヨウ</t>
    </rPh>
    <rPh sb="23" eb="24">
      <t>フク</t>
    </rPh>
    <phoneticPr fontId="16"/>
  </si>
  <si>
    <t>事業年度　２年目</t>
    <rPh sb="0" eb="2">
      <t>ジギョウ</t>
    </rPh>
    <rPh sb="2" eb="4">
      <t>ネンド</t>
    </rPh>
    <rPh sb="6" eb="8">
      <t>ネンメ</t>
    </rPh>
    <phoneticPr fontId="18"/>
  </si>
  <si>
    <t>事業年度　１年目</t>
    <rPh sb="0" eb="2">
      <t>ジギョウ</t>
    </rPh>
    <rPh sb="2" eb="4">
      <t>ネンド</t>
    </rPh>
    <rPh sb="6" eb="8">
      <t>ネンメ</t>
    </rPh>
    <phoneticPr fontId="18"/>
  </si>
  <si>
    <t>事業年度　３年目</t>
    <rPh sb="0" eb="2">
      <t>ジギョウ</t>
    </rPh>
    <rPh sb="2" eb="4">
      <t>ネンド</t>
    </rPh>
    <rPh sb="6" eb="8">
      <t>ネンメ</t>
    </rPh>
    <phoneticPr fontId="18"/>
  </si>
  <si>
    <t>事業年度　４年目</t>
    <rPh sb="0" eb="2">
      <t>ジギョウ</t>
    </rPh>
    <rPh sb="2" eb="4">
      <t>ネンド</t>
    </rPh>
    <rPh sb="6" eb="8">
      <t>ネンメ</t>
    </rPh>
    <phoneticPr fontId="18"/>
  </si>
  <si>
    <r>
      <t>３．補助事業概要図</t>
    </r>
    <r>
      <rPr>
        <sz val="16"/>
        <rFont val="ＭＳ 明朝"/>
        <family val="1"/>
        <charset val="128"/>
      </rPr>
      <t>（イラスト、設備図等を用いて事業内容を表現する）</t>
    </r>
    <rPh sb="2" eb="4">
      <t>ホジョ</t>
    </rPh>
    <rPh sb="4" eb="6">
      <t>ジギョウ</t>
    </rPh>
    <rPh sb="6" eb="8">
      <t>ガイヨウ</t>
    </rPh>
    <rPh sb="8" eb="9">
      <t>ズ</t>
    </rPh>
    <rPh sb="15" eb="17">
      <t>セツビ</t>
    </rPh>
    <rPh sb="23" eb="25">
      <t>ジギョウ</t>
    </rPh>
    <rPh sb="25" eb="27">
      <t>ナイヨウ</t>
    </rPh>
    <phoneticPr fontId="17"/>
  </si>
  <si>
    <t>補助事業の名称</t>
    <rPh sb="0" eb="2">
      <t>ホジョ</t>
    </rPh>
    <rPh sb="2" eb="4">
      <t>ジギョウ</t>
    </rPh>
    <rPh sb="5" eb="7">
      <t>メイショウ</t>
    </rPh>
    <phoneticPr fontId="0"/>
  </si>
  <si>
    <t>補助事業者名</t>
    <rPh sb="0" eb="2">
      <t>ホジョ</t>
    </rPh>
    <rPh sb="2" eb="4">
      <t>ジギョウ</t>
    </rPh>
    <rPh sb="4" eb="5">
      <t>シャ</t>
    </rPh>
    <rPh sb="5" eb="6">
      <t>メイ</t>
    </rPh>
    <phoneticPr fontId="0"/>
  </si>
  <si>
    <t>３．補助事業概要図</t>
    <rPh sb="2" eb="9">
      <t>ホジョジギョウガイヨウズ</t>
    </rPh>
    <phoneticPr fontId="18"/>
  </si>
  <si>
    <t>４．住戸情報入力</t>
    <rPh sb="2" eb="4">
      <t>ジュウコ</t>
    </rPh>
    <rPh sb="4" eb="6">
      <t>ジョウホウ</t>
    </rPh>
    <rPh sb="6" eb="8">
      <t>ニュウリョク</t>
    </rPh>
    <phoneticPr fontId="70"/>
  </si>
  <si>
    <t>５．補助対象経費総括表（まとめ）</t>
    <rPh sb="2" eb="4">
      <t>ホジョ</t>
    </rPh>
    <rPh sb="4" eb="6">
      <t>タイショウ</t>
    </rPh>
    <rPh sb="6" eb="8">
      <t>ケイヒ</t>
    </rPh>
    <rPh sb="8" eb="11">
      <t>ソウカツヒョウ</t>
    </rPh>
    <phoneticPr fontId="17"/>
  </si>
  <si>
    <t>６-１．補助対象経費総括表</t>
    <rPh sb="4" eb="6">
      <t>ホジョ</t>
    </rPh>
    <rPh sb="6" eb="8">
      <t>タイショウ</t>
    </rPh>
    <rPh sb="8" eb="10">
      <t>ケイヒ</t>
    </rPh>
    <rPh sb="10" eb="13">
      <t>ソウカツヒョウ</t>
    </rPh>
    <phoneticPr fontId="17"/>
  </si>
  <si>
    <t>６-２．補助対象経費総括表</t>
    <rPh sb="4" eb="6">
      <t>ホジョ</t>
    </rPh>
    <rPh sb="6" eb="8">
      <t>タイショウ</t>
    </rPh>
    <rPh sb="8" eb="10">
      <t>ケイヒ</t>
    </rPh>
    <rPh sb="10" eb="13">
      <t>ソウカツヒョウ</t>
    </rPh>
    <phoneticPr fontId="17"/>
  </si>
  <si>
    <t>６-３．補助対象経費総括表</t>
    <rPh sb="4" eb="6">
      <t>ホジョ</t>
    </rPh>
    <rPh sb="6" eb="8">
      <t>タイショウ</t>
    </rPh>
    <rPh sb="8" eb="10">
      <t>ケイヒ</t>
    </rPh>
    <rPh sb="10" eb="13">
      <t>ソウカツヒョウ</t>
    </rPh>
    <phoneticPr fontId="17"/>
  </si>
  <si>
    <t>６-４．補助対象経費総括表</t>
    <rPh sb="4" eb="6">
      <t>ホジョ</t>
    </rPh>
    <rPh sb="6" eb="8">
      <t>タイショウ</t>
    </rPh>
    <rPh sb="8" eb="10">
      <t>ケイヒ</t>
    </rPh>
    <rPh sb="10" eb="13">
      <t>ソウカツヒョウ</t>
    </rPh>
    <phoneticPr fontId="17"/>
  </si>
  <si>
    <t>８．共用部空調設備費用算出シート（マルチエアコン・パッケージエアコン用）</t>
    <rPh sb="2" eb="5">
      <t>キョウヨウブ</t>
    </rPh>
    <rPh sb="5" eb="7">
      <t>クウチョウ</t>
    </rPh>
    <rPh sb="7" eb="9">
      <t>セツビ</t>
    </rPh>
    <rPh sb="9" eb="11">
      <t>ヒヨウ</t>
    </rPh>
    <rPh sb="11" eb="13">
      <t>サンシュツ</t>
    </rPh>
    <rPh sb="34" eb="35">
      <t>ヨウ</t>
    </rPh>
    <phoneticPr fontId="72"/>
  </si>
  <si>
    <t>９-１．費用明細書　（共用部）</t>
    <rPh sb="4" eb="6">
      <t>ヒヨウ</t>
    </rPh>
    <rPh sb="6" eb="9">
      <t>メイサイショ</t>
    </rPh>
    <rPh sb="11" eb="13">
      <t>キョウヨウ</t>
    </rPh>
    <rPh sb="13" eb="14">
      <t>ブ</t>
    </rPh>
    <phoneticPr fontId="72"/>
  </si>
  <si>
    <t>９-２．費用明細書　（共用部）</t>
    <rPh sb="4" eb="6">
      <t>ヒヨウ</t>
    </rPh>
    <rPh sb="6" eb="9">
      <t>メイサイショ</t>
    </rPh>
    <rPh sb="11" eb="13">
      <t>キョウヨウ</t>
    </rPh>
    <rPh sb="13" eb="14">
      <t>ブ</t>
    </rPh>
    <phoneticPr fontId="72"/>
  </si>
  <si>
    <t>９-３．費用明細書　（共用部）</t>
    <rPh sb="4" eb="6">
      <t>ヒヨウ</t>
    </rPh>
    <rPh sb="6" eb="9">
      <t>メイサイショ</t>
    </rPh>
    <rPh sb="11" eb="13">
      <t>キョウヨウ</t>
    </rPh>
    <rPh sb="13" eb="14">
      <t>ブ</t>
    </rPh>
    <phoneticPr fontId="72"/>
  </si>
  <si>
    <t>９-４．費用明細書　（共用部）</t>
    <rPh sb="4" eb="6">
      <t>ヒヨウ</t>
    </rPh>
    <rPh sb="6" eb="9">
      <t>メイサイショ</t>
    </rPh>
    <rPh sb="11" eb="13">
      <t>キョウヨウ</t>
    </rPh>
    <rPh sb="13" eb="14">
      <t>ブ</t>
    </rPh>
    <phoneticPr fontId="72"/>
  </si>
  <si>
    <t>１１．MEMS　補助対象経費算出シート</t>
    <rPh sb="10" eb="12">
      <t>タイショウ</t>
    </rPh>
    <rPh sb="12" eb="14">
      <t>ケイヒ</t>
    </rPh>
    <phoneticPr fontId="72"/>
  </si>
  <si>
    <t>１２.パネルラジエーター設備費用算出シート</t>
    <rPh sb="12" eb="14">
      <t>セツビ</t>
    </rPh>
    <rPh sb="14" eb="16">
      <t>ヒヨウ</t>
    </rPh>
    <rPh sb="16" eb="18">
      <t>サンシュツ</t>
    </rPh>
    <phoneticPr fontId="72"/>
  </si>
  <si>
    <t>「４.住戸情報入力」から自動転記（検算すること）</t>
    <rPh sb="5" eb="7">
      <t>ジョウホウ</t>
    </rPh>
    <rPh sb="7" eb="9">
      <t>ニュウリョク</t>
    </rPh>
    <rPh sb="12" eb="14">
      <t>ジドウ</t>
    </rPh>
    <rPh sb="14" eb="16">
      <t>テンキ</t>
    </rPh>
    <rPh sb="17" eb="19">
      <t>ケンザン</t>
    </rPh>
    <phoneticPr fontId="16"/>
  </si>
  <si>
    <t>４．住戸情報入力</t>
    <rPh sb="2" eb="4">
      <t>ジュウコ</t>
    </rPh>
    <rPh sb="4" eb="6">
      <t>ジョウホウ</t>
    </rPh>
    <rPh sb="6" eb="8">
      <t>ニュウリョク</t>
    </rPh>
    <phoneticPr fontId="18"/>
  </si>
  <si>
    <t>５．補助対象経費総括表（まとめ）</t>
    <rPh sb="2" eb="4">
      <t>ホジョ</t>
    </rPh>
    <rPh sb="4" eb="6">
      <t>タイショウ</t>
    </rPh>
    <rPh sb="6" eb="8">
      <t>ケイヒ</t>
    </rPh>
    <rPh sb="8" eb="11">
      <t>ソウカツヒョウ</t>
    </rPh>
    <phoneticPr fontId="16"/>
  </si>
  <si>
    <t>８．共用部空調設備費用算出シート</t>
    <phoneticPr fontId="18"/>
  </si>
  <si>
    <t>１１．ＭＥＭＳ補助対象経費算出シート</t>
    <rPh sb="7" eb="13">
      <t>ホジョタイショウケイヒ</t>
    </rPh>
    <rPh sb="13" eb="15">
      <t>サンシュツ</t>
    </rPh>
    <phoneticPr fontId="18"/>
  </si>
  <si>
    <t>１２．パネルラジエーター設備費用算出シート</t>
    <phoneticPr fontId="18"/>
  </si>
  <si>
    <t>・定額単価積み上げ方式を用いない設備を導入する場合は
  「９．費用明細書（共用部）」と併せて必ず提出すること</t>
    <rPh sb="1" eb="3">
      <t>テイガク</t>
    </rPh>
    <rPh sb="3" eb="5">
      <t>タンカ</t>
    </rPh>
    <rPh sb="5" eb="6">
      <t>ツ</t>
    </rPh>
    <rPh sb="7" eb="8">
      <t>ア</t>
    </rPh>
    <rPh sb="9" eb="11">
      <t>ホウシキ</t>
    </rPh>
    <rPh sb="12" eb="13">
      <t>モチ</t>
    </rPh>
    <rPh sb="16" eb="18">
      <t>セツビ</t>
    </rPh>
    <rPh sb="19" eb="21">
      <t>ドウニュウ</t>
    </rPh>
    <rPh sb="23" eb="25">
      <t>バアイ</t>
    </rPh>
    <rPh sb="32" eb="34">
      <t>ヒヨウ</t>
    </rPh>
    <rPh sb="34" eb="37">
      <t>メイサイショ</t>
    </rPh>
    <rPh sb="38" eb="41">
      <t>キョウヨウブ</t>
    </rPh>
    <rPh sb="44" eb="45">
      <t>アワ</t>
    </rPh>
    <rPh sb="47" eb="48">
      <t>カナラ</t>
    </rPh>
    <rPh sb="49" eb="51">
      <t>テイシュツ</t>
    </rPh>
    <phoneticPr fontId="16"/>
  </si>
  <si>
    <t>交付申請書を提出する日（2023年5月25日~6月23日の間）</t>
    <phoneticPr fontId="18"/>
  </si>
  <si>
    <t>令和5年度　超高層ＺＥＨ－Ｍ実証事業　　交付申請書情報入力シート</t>
    <rPh sb="0" eb="2">
      <t>レイワ</t>
    </rPh>
    <rPh sb="3" eb="5">
      <t>ネンド</t>
    </rPh>
    <rPh sb="6" eb="9">
      <t>チョウコウソウ</t>
    </rPh>
    <rPh sb="14" eb="16">
      <t>ジッショウ</t>
    </rPh>
    <rPh sb="16" eb="18">
      <t>ジギョウ</t>
    </rPh>
    <rPh sb="20" eb="22">
      <t>コウフ</t>
    </rPh>
    <rPh sb="22" eb="25">
      <t>シンセイショ</t>
    </rPh>
    <rPh sb="25" eb="27">
      <t>ジョウホウ</t>
    </rPh>
    <rPh sb="27" eb="29">
      <t>ニュウリョク</t>
    </rPh>
    <phoneticPr fontId="17"/>
  </si>
  <si>
    <t>超高層ＺＥＨ－Ｍ実証事業</t>
    <rPh sb="0" eb="3">
      <t>チョウコウソウ</t>
    </rPh>
    <rPh sb="8" eb="10">
      <t>ジッショウ</t>
    </rPh>
    <rPh sb="10" eb="12">
      <t>ジギョウ</t>
    </rPh>
    <phoneticPr fontId="16"/>
  </si>
  <si>
    <t>定型様式１　交付申請書</t>
    <rPh sb="0" eb="2">
      <t>テイケイ</t>
    </rPh>
    <phoneticPr fontId="18"/>
  </si>
  <si>
    <t>別表　補助事業に要する経費、補助対象経費及び補助金の額並びに区分ごとの配分</t>
    <rPh sb="0" eb="2">
      <t>ベッピョウ</t>
    </rPh>
    <rPh sb="3" eb="5">
      <t>ホジョ</t>
    </rPh>
    <rPh sb="5" eb="7">
      <t>ジギョウ</t>
    </rPh>
    <rPh sb="8" eb="9">
      <t>ヨウ</t>
    </rPh>
    <rPh sb="11" eb="13">
      <t>ケイヒ</t>
    </rPh>
    <rPh sb="14" eb="16">
      <t>ホジョ</t>
    </rPh>
    <rPh sb="16" eb="18">
      <t>タイショウ</t>
    </rPh>
    <rPh sb="18" eb="20">
      <t>ケイヒ</t>
    </rPh>
    <rPh sb="20" eb="21">
      <t>オヨ</t>
    </rPh>
    <rPh sb="22" eb="25">
      <t>ホジョキン</t>
    </rPh>
    <rPh sb="26" eb="27">
      <t>ガク</t>
    </rPh>
    <rPh sb="27" eb="28">
      <t>ナラ</t>
    </rPh>
    <rPh sb="30" eb="32">
      <t>クブン</t>
    </rPh>
    <rPh sb="35" eb="37">
      <t>ハイブン</t>
    </rPh>
    <phoneticPr fontId="16"/>
  </si>
  <si>
    <t>別紙　暴力団排除に関する誓約事項</t>
    <phoneticPr fontId="18"/>
  </si>
  <si>
    <t>別添　役員名簿</t>
    <rPh sb="0" eb="2">
      <t>ベッテン</t>
    </rPh>
    <phoneticPr fontId="18"/>
  </si>
  <si>
    <t>６-１～５．補助対象経費総括表
（１年目）（２年目）（３年目）（４年目）（５年目）</t>
    <phoneticPr fontId="18"/>
  </si>
  <si>
    <t>７-１～５．共用部定額単価算出シート</t>
    <phoneticPr fontId="18"/>
  </si>
  <si>
    <t>９-１～５．費用明細書（共用部）</t>
    <rPh sb="6" eb="8">
      <t>ヒヨウ</t>
    </rPh>
    <rPh sb="8" eb="10">
      <t>メイサイ</t>
    </rPh>
    <rPh sb="10" eb="11">
      <t>ショ</t>
    </rPh>
    <phoneticPr fontId="18"/>
  </si>
  <si>
    <t>１３．工程表</t>
    <rPh sb="5" eb="6">
      <t>ヒョウ</t>
    </rPh>
    <phoneticPr fontId="18"/>
  </si>
  <si>
    <t>⑧商業登記簿等</t>
    <rPh sb="1" eb="3">
      <t>ショウギョウ</t>
    </rPh>
    <rPh sb="3" eb="6">
      <t>トウキボ</t>
    </rPh>
    <rPh sb="6" eb="7">
      <t>トウ</t>
    </rPh>
    <phoneticPr fontId="16"/>
  </si>
  <si>
    <t>⑨個人情報の取得と利用について</t>
    <rPh sb="1" eb="5">
      <t>コジンジョウホウ</t>
    </rPh>
    <rPh sb="6" eb="8">
      <t>シュトク</t>
    </rPh>
    <rPh sb="9" eb="11">
      <t>リヨウ</t>
    </rPh>
    <phoneticPr fontId="18"/>
  </si>
  <si>
    <t>⑩その他</t>
    <phoneticPr fontId="18"/>
  </si>
  <si>
    <t>⑪jGrantsからの申請</t>
    <rPh sb="11" eb="13">
      <t>シンセイ</t>
    </rPh>
    <phoneticPr fontId="16"/>
  </si>
  <si>
    <t>すべての指定形式データ（Excel）と添付書類（PDF 形式）をjGrants から申請すること</t>
    <rPh sb="4" eb="6">
      <t>シテイ</t>
    </rPh>
    <rPh sb="6" eb="8">
      <t>ケイシキ</t>
    </rPh>
    <rPh sb="19" eb="21">
      <t>テンプ</t>
    </rPh>
    <rPh sb="21" eb="23">
      <t>ショルイ</t>
    </rPh>
    <rPh sb="28" eb="30">
      <t>ケイシキ</t>
    </rPh>
    <rPh sb="42" eb="44">
      <t>シンセイ</t>
    </rPh>
    <phoneticPr fontId="16"/>
  </si>
  <si>
    <t>複数年度事業は、各階平面図および断面図または矩計図に住戸毎で補助対象設備等の導入年別（１年目は赤、２年目は青、３年目は緑、４年目はオレンジ、５年目は紫）に色分けしてマーキングすること</t>
    <rPh sb="0" eb="2">
      <t>フクスウ</t>
    </rPh>
    <rPh sb="2" eb="4">
      <t>ネンド</t>
    </rPh>
    <rPh sb="4" eb="6">
      <t>ジギョウ</t>
    </rPh>
    <rPh sb="8" eb="10">
      <t>カクカイ</t>
    </rPh>
    <rPh sb="10" eb="13">
      <t>ヘイメンズ</t>
    </rPh>
    <rPh sb="16" eb="19">
      <t>ダンメンズ</t>
    </rPh>
    <rPh sb="22" eb="25">
      <t>カナバカリズ</t>
    </rPh>
    <rPh sb="26" eb="28">
      <t>ジュウコ</t>
    </rPh>
    <rPh sb="28" eb="29">
      <t>ゴト</t>
    </rPh>
    <rPh sb="30" eb="32">
      <t>ホジョ</t>
    </rPh>
    <rPh sb="32" eb="34">
      <t>タイショウ</t>
    </rPh>
    <rPh sb="34" eb="36">
      <t>セツビ</t>
    </rPh>
    <rPh sb="36" eb="37">
      <t>トウ</t>
    </rPh>
    <rPh sb="38" eb="40">
      <t>ドウニュウ</t>
    </rPh>
    <rPh sb="40" eb="42">
      <t>ネンベツ</t>
    </rPh>
    <rPh sb="44" eb="46">
      <t>ネンメ</t>
    </rPh>
    <rPh sb="47" eb="48">
      <t>アカ</t>
    </rPh>
    <rPh sb="50" eb="52">
      <t>ネンメ</t>
    </rPh>
    <rPh sb="53" eb="54">
      <t>アオ</t>
    </rPh>
    <rPh sb="56" eb="58">
      <t>ネンメ</t>
    </rPh>
    <rPh sb="59" eb="60">
      <t>ミドリ</t>
    </rPh>
    <rPh sb="62" eb="64">
      <t>ネンメ</t>
    </rPh>
    <rPh sb="71" eb="73">
      <t>ネンメ</t>
    </rPh>
    <rPh sb="74" eb="75">
      <t>ムラサキ</t>
    </rPh>
    <rPh sb="77" eb="79">
      <t>イロワ</t>
    </rPh>
    <phoneticPr fontId="16"/>
  </si>
  <si>
    <t>定型様式１</t>
    <rPh sb="0" eb="2">
      <t>テイケイ</t>
    </rPh>
    <rPh sb="2" eb="4">
      <t>ヨウシキ</t>
    </rPh>
    <phoneticPr fontId="16"/>
  </si>
  <si>
    <t>令和５年度
住宅・建築物需給一体型等省エネルギー投資促進事業費
（ネット・ゼロ・エネルギー・ハウス実証事業）</t>
    <rPh sb="6" eb="8">
      <t>ジュウタク</t>
    </rPh>
    <rPh sb="9" eb="12">
      <t>ケンチクブツ</t>
    </rPh>
    <rPh sb="12" eb="14">
      <t>ジュキュウ</t>
    </rPh>
    <rPh sb="14" eb="17">
      <t>イッタイガタ</t>
    </rPh>
    <rPh sb="17" eb="18">
      <t>トウ</t>
    </rPh>
    <rPh sb="18" eb="19">
      <t>ショウ</t>
    </rPh>
    <rPh sb="24" eb="26">
      <t>トウシ</t>
    </rPh>
    <rPh sb="26" eb="31">
      <t>ソクシンジギョウヒ</t>
    </rPh>
    <rPh sb="49" eb="53">
      <t>ジッショウジギョウ</t>
    </rPh>
    <phoneticPr fontId="17"/>
  </si>
  <si>
    <t>　住宅・建築物需給一体型等省エネルギー投資促進事業費（ネット・ゼロ・エネルギー・ハウス実証事業）交付規程（以下「交付規程」という。）第４条の規定に基づき、下記のとおり経済産業省からの住宅・建築物需給一体型等省エネルギー投資促進事業費交付要綱第３条に基づく国庫補助金に係る交付の申請をします。
　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phoneticPr fontId="17"/>
  </si>
  <si>
    <t>令和５年度　超高層ＺＥＨ－Ｍ実証事業</t>
    <rPh sb="6" eb="9">
      <t>チョウコウソウ</t>
    </rPh>
    <rPh sb="14" eb="16">
      <t>ジッショウ</t>
    </rPh>
    <phoneticPr fontId="17"/>
  </si>
  <si>
    <t>超高層ＺＥＨ－Ｍ実証事業</t>
    <rPh sb="0" eb="3">
      <t>チョウコウソウ</t>
    </rPh>
    <rPh sb="8" eb="10">
      <t>ジッショウ</t>
    </rPh>
    <phoneticPr fontId="17"/>
  </si>
  <si>
    <t>　　 ※その他、別添による</t>
    <rPh sb="6" eb="7">
      <t>タ</t>
    </rPh>
    <rPh sb="8" eb="10">
      <t>ベッテン</t>
    </rPh>
    <phoneticPr fontId="17"/>
  </si>
  <si>
    <t>５.補助事業に要する経費、補助対象経費及び補助金の額並びに区分ごとの配分</t>
    <rPh sb="2" eb="4">
      <t>ホジョ</t>
    </rPh>
    <rPh sb="4" eb="6">
      <t>ジギョウ</t>
    </rPh>
    <rPh sb="7" eb="8">
      <t>ヨウ</t>
    </rPh>
    <rPh sb="10" eb="12">
      <t>ケイヒ</t>
    </rPh>
    <rPh sb="13" eb="15">
      <t>ホジョ</t>
    </rPh>
    <rPh sb="15" eb="17">
      <t>タイショウ</t>
    </rPh>
    <rPh sb="17" eb="19">
      <t>ケイヒ</t>
    </rPh>
    <rPh sb="19" eb="20">
      <t>オヨ</t>
    </rPh>
    <rPh sb="21" eb="24">
      <t>ホジョキン</t>
    </rPh>
    <rPh sb="25" eb="26">
      <t>ガク</t>
    </rPh>
    <rPh sb="26" eb="27">
      <t>ナラ</t>
    </rPh>
    <rPh sb="29" eb="31">
      <t>クブン</t>
    </rPh>
    <rPh sb="34" eb="36">
      <t>ハイブン</t>
    </rPh>
    <phoneticPr fontId="17"/>
  </si>
  <si>
    <t>　 ※別表参照</t>
    <phoneticPr fontId="17"/>
  </si>
  <si>
    <t>　　　（１）別紙 記 暴力団排除に関する誓約事項</t>
    <phoneticPr fontId="17"/>
  </si>
  <si>
    <t>　　　（２）別添 役員名簿</t>
    <phoneticPr fontId="17"/>
  </si>
  <si>
    <t>　　　（３）その他ＳＩＩが指示する書類</t>
    <phoneticPr fontId="17"/>
  </si>
  <si>
    <t>別表</t>
    <rPh sb="0" eb="2">
      <t>ベッピョウ</t>
    </rPh>
    <phoneticPr fontId="17"/>
  </si>
  <si>
    <t>※補助金の額（補助対象経費区分ごと）は、小数点以下（１円未満）を切り捨てとする。</t>
    <phoneticPr fontId="17"/>
  </si>
  <si>
    <t>別紙</t>
    <rPh sb="0" eb="2">
      <t>ベッシ</t>
    </rPh>
    <phoneticPr fontId="17"/>
  </si>
  <si>
    <t>別添</t>
    <rPh sb="0" eb="2">
      <t>ベッテン</t>
    </rPh>
    <phoneticPr fontId="17"/>
  </si>
  <si>
    <t>　当社（個人である場合は私、団体である場合は当団体）は、補助金の交付の申請をするに当たって、また、補助事業の実施期間内及び完了後においては、下記のいずれにも該当しないことを誓約いたします。この誓約が虚偽であり、又はこの誓約に反したことにより、当方が不利益を被ることとなっても、異議は一切申し立てません。</t>
    <phoneticPr fontId="17"/>
  </si>
  <si>
    <t>V2H充電設備（充放電設備）の有無</t>
    <rPh sb="15" eb="17">
      <t>ウム</t>
    </rPh>
    <phoneticPr fontId="16"/>
  </si>
  <si>
    <t>居住者の使用</t>
    <rPh sb="0" eb="3">
      <t>キョジュウシャ</t>
    </rPh>
    <rPh sb="4" eb="6">
      <t>シヨウ</t>
    </rPh>
    <phoneticPr fontId="16"/>
  </si>
  <si>
    <t>中小企業等経営強化法に基づく経営革新計画の認定</t>
    <rPh sb="0" eb="2">
      <t>チュウショウ</t>
    </rPh>
    <rPh sb="2" eb="4">
      <t>キギョウ</t>
    </rPh>
    <rPh sb="4" eb="5">
      <t>ナド</t>
    </rPh>
    <rPh sb="5" eb="7">
      <t>ケイエイ</t>
    </rPh>
    <rPh sb="7" eb="9">
      <t>キョウカ</t>
    </rPh>
    <rPh sb="9" eb="10">
      <t>ホウ</t>
    </rPh>
    <rPh sb="11" eb="12">
      <t>モト</t>
    </rPh>
    <rPh sb="14" eb="16">
      <t>ケイエイ</t>
    </rPh>
    <rPh sb="16" eb="18">
      <t>カクシン</t>
    </rPh>
    <rPh sb="18" eb="20">
      <t>ケイカク</t>
    </rPh>
    <rPh sb="21" eb="23">
      <t>ニンテイ</t>
    </rPh>
    <phoneticPr fontId="17"/>
  </si>
  <si>
    <t>パートナーシップ構築宣言</t>
    <rPh sb="8" eb="12">
      <t>コウチクセンゲン</t>
    </rPh>
    <phoneticPr fontId="17"/>
  </si>
  <si>
    <t>中小企業等経営強化法に基づき経営革新計画の認定を受けている、又は令和５年度中に受ける予定である。</t>
    <rPh sb="30" eb="31">
      <t>マタ</t>
    </rPh>
    <phoneticPr fontId="18"/>
  </si>
  <si>
    <t>未来を拓くパートナーシップ構築推進会議において定められた「パートナーシップ構築宣言」を宣言している。
又は令和５年度中に宣言する予定である</t>
    <rPh sb="13" eb="19">
      <t>コウチクスイシンカイギ</t>
    </rPh>
    <rPh sb="23" eb="24">
      <t>サダ</t>
    </rPh>
    <rPh sb="37" eb="41">
      <t>コウチクセンゲン</t>
    </rPh>
    <rPh sb="43" eb="45">
      <t>センゲン</t>
    </rPh>
    <rPh sb="51" eb="52">
      <t>マタ</t>
    </rPh>
    <rPh sb="53" eb="55">
      <t>レイワ</t>
    </rPh>
    <rPh sb="56" eb="58">
      <t>ネンド</t>
    </rPh>
    <rPh sb="58" eb="59">
      <t>チュウ</t>
    </rPh>
    <rPh sb="60" eb="62">
      <t>センゲン</t>
    </rPh>
    <rPh sb="64" eb="66">
      <t>ヨテイ</t>
    </rPh>
    <phoneticPr fontId="18"/>
  </si>
  <si>
    <t>超高層ＺＥＨ－Ｍ実証事業</t>
    <rPh sb="0" eb="3">
      <t>チョウコウソウ</t>
    </rPh>
    <rPh sb="8" eb="10">
      <t>ジッショウ</t>
    </rPh>
    <phoneticPr fontId="18"/>
  </si>
  <si>
    <t>照明設備①</t>
    <rPh sb="0" eb="2">
      <t>ショウメイ</t>
    </rPh>
    <rPh sb="2" eb="4">
      <t>セツビ</t>
    </rPh>
    <phoneticPr fontId="72"/>
  </si>
  <si>
    <t>照明設備②</t>
    <rPh sb="0" eb="2">
      <t>ショウメイ</t>
    </rPh>
    <rPh sb="2" eb="4">
      <t>セツビ</t>
    </rPh>
    <phoneticPr fontId="72"/>
  </si>
  <si>
    <t>照明設備③</t>
    <rPh sb="0" eb="2">
      <t>ショウメイ</t>
    </rPh>
    <rPh sb="2" eb="4">
      <t>セツビ</t>
    </rPh>
    <phoneticPr fontId="72"/>
  </si>
  <si>
    <t>LEDダウンライトの設置台数</t>
    <rPh sb="10" eb="14">
      <t>セッチダイスウ</t>
    </rPh>
    <phoneticPr fontId="72"/>
  </si>
  <si>
    <t>単体のセンサーの設置台数</t>
    <rPh sb="0" eb="2">
      <t>タンタイ</t>
    </rPh>
    <rPh sb="8" eb="12">
      <t>セッチダイスウ</t>
    </rPh>
    <phoneticPr fontId="18"/>
  </si>
  <si>
    <t>センサー付き照明器具の設置台数</t>
    <rPh sb="4" eb="5">
      <t>ツ</t>
    </rPh>
    <rPh sb="6" eb="10">
      <t>ショウメイキグ</t>
    </rPh>
    <rPh sb="11" eb="15">
      <t>セッチダイスウ</t>
    </rPh>
    <phoneticPr fontId="18"/>
  </si>
  <si>
    <t>その他の設備</t>
    <rPh sb="2" eb="3">
      <t>タ</t>
    </rPh>
    <rPh sb="4" eb="6">
      <t>セツビ</t>
    </rPh>
    <phoneticPr fontId="72"/>
  </si>
  <si>
    <t>導入設備名
（仕様は別紙）</t>
    <rPh sb="7" eb="9">
      <t>シヨウ</t>
    </rPh>
    <rPh sb="10" eb="12">
      <t>ベッシ</t>
    </rPh>
    <phoneticPr fontId="72"/>
  </si>
  <si>
    <t>　複数年度事業における事業全体の上限は１０億円とする</t>
    <phoneticPr fontId="17"/>
  </si>
  <si>
    <t>←公募要領Ｐ１１「補助額の上限」のとおり、</t>
    <phoneticPr fontId="17"/>
  </si>
  <si>
    <t>←公募要領Ｐ１１「補助額の上限」のとおり、３億円／年とする</t>
    <phoneticPr fontId="17"/>
  </si>
  <si>
    <t>5</t>
    <phoneticPr fontId="17"/>
  </si>
  <si>
    <t>５</t>
    <phoneticPr fontId="17"/>
  </si>
  <si>
    <t>←事業期間が３年以上あり、かつ２年目に補助対象工事を行わない事業に限り、</t>
    <rPh sb="1" eb="5">
      <t>ジギョウキカン</t>
    </rPh>
    <rPh sb="7" eb="8">
      <t>ネン</t>
    </rPh>
    <rPh sb="8" eb="10">
      <t>イジョウ</t>
    </rPh>
    <rPh sb="16" eb="18">
      <t>ネンメ</t>
    </rPh>
    <rPh sb="19" eb="25">
      <t>ホジョタイショウコウジ</t>
    </rPh>
    <rPh sb="26" eb="27">
      <t>オコナ</t>
    </rPh>
    <rPh sb="30" eb="32">
      <t>ジギョウ</t>
    </rPh>
    <rPh sb="33" eb="34">
      <t>カギ</t>
    </rPh>
    <phoneticPr fontId="17"/>
  </si>
  <si>
    <t>交付決定後に行う
エネルギー計算に
係る費用</t>
    <rPh sb="18" eb="19">
      <t>カカワ</t>
    </rPh>
    <phoneticPr fontId="16"/>
  </si>
  <si>
    <t>（A）＝（ａ）</t>
    <phoneticPr fontId="17"/>
  </si>
  <si>
    <t>６-５．補助対象経費総括表</t>
    <rPh sb="4" eb="6">
      <t>ホジョ</t>
    </rPh>
    <rPh sb="6" eb="8">
      <t>タイショウ</t>
    </rPh>
    <rPh sb="8" eb="10">
      <t>ケイヒ</t>
    </rPh>
    <rPh sb="10" eb="13">
      <t>ソウカツヒョウ</t>
    </rPh>
    <phoneticPr fontId="17"/>
  </si>
  <si>
    <t>屋内仕様</t>
    <rPh sb="0" eb="2">
      <t>オクナイ</t>
    </rPh>
    <rPh sb="2" eb="4">
      <t>シヨウ</t>
    </rPh>
    <phoneticPr fontId="18"/>
  </si>
  <si>
    <t>LED照明</t>
    <rPh sb="3" eb="5">
      <t>ショウメイ</t>
    </rPh>
    <phoneticPr fontId="18"/>
  </si>
  <si>
    <t>単体のセンサー</t>
    <rPh sb="0" eb="2">
      <t>タンタイ</t>
    </rPh>
    <phoneticPr fontId="18"/>
  </si>
  <si>
    <t>センサー付き
照明設備</t>
    <rPh sb="4" eb="5">
      <t>ツ</t>
    </rPh>
    <rPh sb="7" eb="11">
      <t>ショウメイセツビ</t>
    </rPh>
    <phoneticPr fontId="18"/>
  </si>
  <si>
    <t>屋外防滴仕様
（階段・廊下設置）</t>
    <rPh sb="0" eb="2">
      <t>オクガイ</t>
    </rPh>
    <rPh sb="2" eb="4">
      <t>ボウテキ</t>
    </rPh>
    <rPh sb="4" eb="6">
      <t>シヨウ</t>
    </rPh>
    <rPh sb="8" eb="10">
      <t>カイダン</t>
    </rPh>
    <rPh sb="11" eb="15">
      <t>ロウカセッチ</t>
    </rPh>
    <phoneticPr fontId="18"/>
  </si>
  <si>
    <t>事業年度　5年目</t>
    <rPh sb="0" eb="2">
      <t>ジギョウ</t>
    </rPh>
    <rPh sb="2" eb="4">
      <t>ネンド</t>
    </rPh>
    <rPh sb="6" eb="8">
      <t>ネンメ</t>
    </rPh>
    <phoneticPr fontId="18"/>
  </si>
  <si>
    <t>補助対象経費（単価表にない補助対象設備）</t>
    <rPh sb="0" eb="2">
      <t>ホジョ</t>
    </rPh>
    <rPh sb="2" eb="4">
      <t>タイショウ</t>
    </rPh>
    <rPh sb="4" eb="6">
      <t>ケイヒ</t>
    </rPh>
    <rPh sb="7" eb="9">
      <t>タンカ</t>
    </rPh>
    <rPh sb="9" eb="10">
      <t>ヒョウ</t>
    </rPh>
    <rPh sb="13" eb="15">
      <t>ホジョ</t>
    </rPh>
    <rPh sb="15" eb="17">
      <t>タイショウ</t>
    </rPh>
    <rPh sb="17" eb="19">
      <t>セツビ</t>
    </rPh>
    <phoneticPr fontId="18"/>
  </si>
  <si>
    <t>◆公募要領Ｐ２６共用部の定額単価表を基に入力すること</t>
    <rPh sb="1" eb="5">
      <t>コウボヨウリョウ</t>
    </rPh>
    <rPh sb="8" eb="11">
      <t>キョウヨウブ</t>
    </rPh>
    <rPh sb="12" eb="17">
      <t>テイガクタンカヒョウ</t>
    </rPh>
    <rPh sb="18" eb="19">
      <t>モト</t>
    </rPh>
    <rPh sb="20" eb="22">
      <t>ニュウリョク</t>
    </rPh>
    <phoneticPr fontId="18"/>
  </si>
  <si>
    <t>事業年度　５年目</t>
    <rPh sb="0" eb="2">
      <t>ジギョウ</t>
    </rPh>
    <rPh sb="2" eb="4">
      <t>ネンド</t>
    </rPh>
    <rPh sb="6" eb="8">
      <t>ネンメ</t>
    </rPh>
    <phoneticPr fontId="18"/>
  </si>
  <si>
    <t>◆定額単価表にない「共用部に係る」補助対象設備については、このシートを用いて明細書を作成すること。</t>
    <rPh sb="1" eb="3">
      <t>テイガク</t>
    </rPh>
    <rPh sb="3" eb="5">
      <t>タンカ</t>
    </rPh>
    <rPh sb="5" eb="6">
      <t>ヒョウ</t>
    </rPh>
    <rPh sb="10" eb="13">
      <t>キョウヨウブ</t>
    </rPh>
    <rPh sb="14" eb="15">
      <t>カカワ</t>
    </rPh>
    <rPh sb="17" eb="19">
      <t>ホジョ</t>
    </rPh>
    <rPh sb="19" eb="21">
      <t>タイショウ</t>
    </rPh>
    <rPh sb="21" eb="23">
      <t>セツビ</t>
    </rPh>
    <rPh sb="35" eb="36">
      <t>モチ</t>
    </rPh>
    <rPh sb="38" eb="41">
      <t>メイサイショ</t>
    </rPh>
    <rPh sb="42" eb="44">
      <t>サクセイ</t>
    </rPh>
    <phoneticPr fontId="70"/>
  </si>
  <si>
    <t>◆必要に応じ本シートをコピーし、作成すること。</t>
    <rPh sb="1" eb="3">
      <t>ヒツヨウ</t>
    </rPh>
    <rPh sb="4" eb="5">
      <t>オウ</t>
    </rPh>
    <rPh sb="6" eb="7">
      <t>ホン</t>
    </rPh>
    <rPh sb="16" eb="18">
      <t>サクセイ</t>
    </rPh>
    <phoneticPr fontId="70"/>
  </si>
  <si>
    <t>◆金額はすべて税抜、小数点以下切り捨てとすること。</t>
    <rPh sb="1" eb="3">
      <t>キンガク</t>
    </rPh>
    <rPh sb="7" eb="8">
      <t>ゼイ</t>
    </rPh>
    <rPh sb="8" eb="9">
      <t>ヌ</t>
    </rPh>
    <rPh sb="10" eb="12">
      <t>ショウスウ</t>
    </rPh>
    <rPh sb="12" eb="15">
      <t>テンイカ</t>
    </rPh>
    <rPh sb="15" eb="16">
      <t>キ</t>
    </rPh>
    <rPh sb="17" eb="18">
      <t>ス</t>
    </rPh>
    <phoneticPr fontId="18"/>
  </si>
  <si>
    <t>小計（D）</t>
    <rPh sb="0" eb="2">
      <t>ショウケイ</t>
    </rPh>
    <phoneticPr fontId="18"/>
  </si>
  <si>
    <t>小計（E）</t>
    <rPh sb="0" eb="2">
      <t>ショウケイ</t>
    </rPh>
    <phoneticPr fontId="18"/>
  </si>
  <si>
    <t>９-５．費用明細書　（共用部）</t>
    <rPh sb="4" eb="6">
      <t>ヒヨウ</t>
    </rPh>
    <rPh sb="6" eb="9">
      <t>メイサイショ</t>
    </rPh>
    <rPh sb="11" eb="13">
      <t>キョウヨウ</t>
    </rPh>
    <rPh sb="13" eb="14">
      <t>ブ</t>
    </rPh>
    <phoneticPr fontId="72"/>
  </si>
  <si>
    <t>１０．蓄電システム　補助対象経費算出シート（共用部）</t>
    <rPh sb="22" eb="25">
      <t>キョウヨウブ</t>
    </rPh>
    <phoneticPr fontId="72"/>
  </si>
  <si>
    <t>超高層ZEH-M実証事業</t>
    <rPh sb="0" eb="3">
      <t>チョウコウソウ</t>
    </rPh>
    <rPh sb="8" eb="10">
      <t>ジッショウ</t>
    </rPh>
    <phoneticPr fontId="18"/>
  </si>
  <si>
    <t>⑤の金額を「７．共用部定額単価算出シート」の導入する年度の「４）共用部定額単価算出表 合計」欄に記入すること</t>
    <rPh sb="8" eb="11">
      <t>キョウヨウブ</t>
    </rPh>
    <rPh sb="11" eb="15">
      <t>テイガクタンカ</t>
    </rPh>
    <rPh sb="15" eb="17">
      <t>サンシュツ</t>
    </rPh>
    <rPh sb="22" eb="24">
      <t>ドウニュウ</t>
    </rPh>
    <rPh sb="26" eb="28">
      <t>ネンド</t>
    </rPh>
    <phoneticPr fontId="18"/>
  </si>
  <si>
    <t>③の金額を「７．共用部定額単価算出シート」の導入する年度の「４）共用部定額単価算出表 合計」欄に記入すること</t>
    <rPh sb="8" eb="11">
      <t>キョウヨウブ</t>
    </rPh>
    <rPh sb="11" eb="15">
      <t>テイガクタンカ</t>
    </rPh>
    <rPh sb="15" eb="17">
      <t>サンシュツ</t>
    </rPh>
    <rPh sb="22" eb="24">
      <t>ドウニュウ</t>
    </rPh>
    <rPh sb="26" eb="28">
      <t>ネンド</t>
    </rPh>
    <phoneticPr fontId="18"/>
  </si>
  <si>
    <t>※作成時には記入例を削除すること</t>
    <rPh sb="1" eb="3">
      <t>サクセイ</t>
    </rPh>
    <rPh sb="3" eb="4">
      <t>ジ</t>
    </rPh>
    <rPh sb="6" eb="8">
      <t>キニュウ</t>
    </rPh>
    <rPh sb="8" eb="9">
      <t>レイ</t>
    </rPh>
    <rPh sb="10" eb="12">
      <t>サクジョ</t>
    </rPh>
    <phoneticPr fontId="16"/>
  </si>
  <si>
    <t xml:space="preserve">一般社団法人環境共創イニシアチブ（以下「SII」といいます。）は執行する令和５年度住宅・建築物需給一体型等省エネルギー
</t>
    <phoneticPr fontId="70"/>
  </si>
  <si>
    <t>投資促進事業費（ネット・ゼロ・エネルギー・ハウス実証事業）のうち超高層ZEH-M（ゼッチ・マンション）実証事業</t>
    <rPh sb="32" eb="35">
      <t>チョウコウソウ</t>
    </rPh>
    <rPh sb="51" eb="53">
      <t>ジッショウ</t>
    </rPh>
    <rPh sb="53" eb="55">
      <t>ジギョウ</t>
    </rPh>
    <phoneticPr fontId="70"/>
  </si>
  <si>
    <t>以下「本事業」といいます。の実施のため、以下「２．」に記載する情報を本事業の実施期間にわたり取得します。</t>
    <rPh sb="46" eb="48">
      <t>シュトク</t>
    </rPh>
    <phoneticPr fontId="72"/>
  </si>
  <si>
    <t>　当てはまらない事業は”０”を入力すること。</t>
    <phoneticPr fontId="18"/>
  </si>
  <si>
    <t>←対象住戸数を入力すること。但し、以下の場合は”０”と入力すること</t>
    <rPh sb="1" eb="6">
      <t>タイショウジュウコスウ</t>
    </rPh>
    <rPh sb="7" eb="9">
      <t>ニュウリョク</t>
    </rPh>
    <rPh sb="14" eb="15">
      <t>タダ</t>
    </rPh>
    <rPh sb="17" eb="19">
      <t>イカ</t>
    </rPh>
    <rPh sb="20" eb="22">
      <t>バアイ</t>
    </rPh>
    <rPh sb="27" eb="29">
      <t>ニュウリョク</t>
    </rPh>
    <phoneticPr fontId="17"/>
  </si>
  <si>
    <t>　・「ＢＥＬＳ取得に係る費用」を補助対象としない場合</t>
    <phoneticPr fontId="17"/>
  </si>
  <si>
    <t>　・事業期間が３年以上あり、かつ２年目に補助対象工事を行わない場合</t>
    <rPh sb="31" eb="33">
      <t>バアイ</t>
    </rPh>
    <phoneticPr fontId="18"/>
  </si>
  <si>
    <t>　２年目の「ＢＥＬＳ取得に係る費用」に対象住戸数を入力すること。</t>
    <rPh sb="2" eb="4">
      <t>ネンメ</t>
    </rPh>
    <rPh sb="10" eb="12">
      <t>シュトク</t>
    </rPh>
    <rPh sb="13" eb="14">
      <t>カカワ</t>
    </rPh>
    <rPh sb="15" eb="17">
      <t>ヒヨウ</t>
    </rPh>
    <rPh sb="19" eb="23">
      <t>タイショウジュウコ</t>
    </rPh>
    <rPh sb="23" eb="24">
      <t>スウ</t>
    </rPh>
    <rPh sb="25" eb="27">
      <t>ニュウリョク</t>
    </rPh>
    <phoneticPr fontId="18"/>
  </si>
  <si>
    <t>最終年度の実績報告書の提出前に必ず取得すること</t>
    <phoneticPr fontId="18"/>
  </si>
  <si>
    <t>実績報告書 提出予定日</t>
    <rPh sb="0" eb="2">
      <t>ジッセキ</t>
    </rPh>
    <rPh sb="2" eb="4">
      <t>ホウコク</t>
    </rPh>
    <rPh sb="4" eb="5">
      <t>ショ</t>
    </rPh>
    <rPh sb="6" eb="8">
      <t>テイシュツ</t>
    </rPh>
    <rPh sb="8" eb="10">
      <t>ヨテイ</t>
    </rPh>
    <rPh sb="10" eb="11">
      <t>ビ</t>
    </rPh>
    <phoneticPr fontId="17"/>
  </si>
  <si>
    <t>氏と名を分けてひらがなで入力すること（個人申請は入力不要）</t>
    <rPh sb="0" eb="1">
      <t>シ</t>
    </rPh>
    <rPh sb="2" eb="3">
      <t>メイ</t>
    </rPh>
    <rPh sb="4" eb="5">
      <t>ワ</t>
    </rPh>
    <rPh sb="12" eb="14">
      <t>ニュウリョク</t>
    </rPh>
    <rPh sb="19" eb="21">
      <t>コジン</t>
    </rPh>
    <rPh sb="21" eb="23">
      <t>シンセイ</t>
    </rPh>
    <rPh sb="24" eb="28">
      <t>ニュウリョクフヨウ</t>
    </rPh>
    <phoneticPr fontId="16"/>
  </si>
  <si>
    <t>商業登記簿の記載と一致させること（氏と名を分けて入力すること）（個人申請は入力不要）</t>
    <rPh sb="17" eb="18">
      <t>シ</t>
    </rPh>
    <rPh sb="19" eb="20">
      <t>メイ</t>
    </rPh>
    <rPh sb="21" eb="22">
      <t>ワ</t>
    </rPh>
    <rPh sb="24" eb="26">
      <t>ニュウリョク</t>
    </rPh>
    <rPh sb="32" eb="36">
      <t>コジンシンセイ</t>
    </rPh>
    <rPh sb="37" eb="41">
      <t>ニュウリョクフヨウ</t>
    </rPh>
    <phoneticPr fontId="16"/>
  </si>
  <si>
    <t>申請者内における補助事業担当者情報を入力すること（氏と名を分けて入力すること）</t>
    <rPh sb="0" eb="3">
      <t>シンセイシャ</t>
    </rPh>
    <rPh sb="3" eb="4">
      <t>ナイ</t>
    </rPh>
    <rPh sb="8" eb="10">
      <t>ホジョ</t>
    </rPh>
    <rPh sb="10" eb="12">
      <t>ジギョウ</t>
    </rPh>
    <rPh sb="12" eb="15">
      <t>タントウシャ</t>
    </rPh>
    <rPh sb="15" eb="17">
      <t>ジョウホウ</t>
    </rPh>
    <rPh sb="18" eb="20">
      <t>ニュウリョク</t>
    </rPh>
    <rPh sb="25" eb="26">
      <t>シ</t>
    </rPh>
    <rPh sb="27" eb="28">
      <t>メイ</t>
    </rPh>
    <rPh sb="29" eb="30">
      <t>ワ</t>
    </rPh>
    <rPh sb="32" eb="34">
      <t>ニュウリョク</t>
    </rPh>
    <phoneticPr fontId="16"/>
  </si>
  <si>
    <r>
      <t>空調設備（</t>
    </r>
    <r>
      <rPr>
        <b/>
        <sz val="11"/>
        <color rgb="FFFF0000"/>
        <rFont val="ＭＳ Ｐ明朝"/>
        <family val="1"/>
        <charset val="128"/>
      </rPr>
      <t>区分（い）</t>
    </r>
    <r>
      <rPr>
        <sz val="11"/>
        <color theme="1"/>
        <rFont val="ＭＳ Ｐ明朝"/>
        <family val="1"/>
        <charset val="128"/>
      </rPr>
      <t>）</t>
    </r>
    <rPh sb="0" eb="2">
      <t>クウチョウ</t>
    </rPh>
    <rPh sb="2" eb="4">
      <t>セツビ</t>
    </rPh>
    <rPh sb="5" eb="7">
      <t>クブン</t>
    </rPh>
    <phoneticPr fontId="72"/>
  </si>
  <si>
    <r>
      <t>空調設備（</t>
    </r>
    <r>
      <rPr>
        <b/>
        <sz val="11"/>
        <color rgb="FFFF0000"/>
        <rFont val="ＭＳ Ｐ明朝"/>
        <family val="1"/>
        <charset val="128"/>
      </rPr>
      <t>区分（い）未満</t>
    </r>
    <r>
      <rPr>
        <sz val="11"/>
        <color theme="1"/>
        <rFont val="ＭＳ Ｐ明朝"/>
        <family val="1"/>
        <charset val="128"/>
      </rPr>
      <t>）</t>
    </r>
    <rPh sb="0" eb="2">
      <t>クウチョウ</t>
    </rPh>
    <rPh sb="2" eb="4">
      <t>セツビ</t>
    </rPh>
    <rPh sb="5" eb="7">
      <t>クブン</t>
    </rPh>
    <rPh sb="10" eb="12">
      <t>ミマン</t>
    </rPh>
    <phoneticPr fontId="72"/>
  </si>
  <si>
    <t>（１）開始年月日</t>
    <rPh sb="3" eb="5">
      <t>カイシ</t>
    </rPh>
    <rPh sb="5" eb="8">
      <t>ネンガッピ</t>
    </rPh>
    <phoneticPr fontId="17"/>
  </si>
  <si>
    <t>（２）完了予定年月日</t>
    <rPh sb="3" eb="10">
      <t>カンリョウヨテイネンガッピ</t>
    </rPh>
    <phoneticPr fontId="17"/>
  </si>
  <si>
    <t>温水床暖房（専用熱源機）</t>
    <rPh sb="0" eb="2">
      <t>オンスイ</t>
    </rPh>
    <rPh sb="2" eb="3">
      <t>ユカ</t>
    </rPh>
    <rPh sb="3" eb="5">
      <t>ダンボウ</t>
    </rPh>
    <rPh sb="6" eb="8">
      <t>センヨウ</t>
    </rPh>
    <rPh sb="8" eb="10">
      <t>ネツゲン</t>
    </rPh>
    <rPh sb="10" eb="11">
      <t>キ</t>
    </rPh>
    <phoneticPr fontId="17"/>
  </si>
  <si>
    <t>エネルギー
計測表示装置</t>
    <rPh sb="6" eb="8">
      <t>ケイソク</t>
    </rPh>
    <rPh sb="8" eb="10">
      <t>ヒョウジ</t>
    </rPh>
    <rPh sb="10" eb="12">
      <t>ソウチ</t>
    </rPh>
    <phoneticPr fontId="72"/>
  </si>
  <si>
    <t>エネルギー計測表示装置</t>
    <rPh sb="7" eb="9">
      <t>ヒョウジ</t>
    </rPh>
    <phoneticPr fontId="17"/>
  </si>
  <si>
    <r>
      <t>エネルギー計測表示装置</t>
    </r>
    <r>
      <rPr>
        <sz val="12"/>
        <rFont val="ＭＳ Ｐ明朝"/>
        <family val="1"/>
        <charset val="128"/>
      </rPr>
      <t>（ガスの計測ができるもの）</t>
    </r>
    <rPh sb="5" eb="7">
      <t>ケイソク</t>
    </rPh>
    <rPh sb="7" eb="9">
      <t>ヒョウジ</t>
    </rPh>
    <rPh sb="9" eb="11">
      <t>ソウチ</t>
    </rPh>
    <rPh sb="15" eb="17">
      <t>ケイソク</t>
    </rPh>
    <phoneticPr fontId="17"/>
  </si>
  <si>
    <t>5．他の補助金に関する事項</t>
    <rPh sb="2" eb="3">
      <t>ホカ</t>
    </rPh>
    <rPh sb="4" eb="7">
      <t>ホジョキン</t>
    </rPh>
    <rPh sb="8" eb="9">
      <t>カン</t>
    </rPh>
    <rPh sb="11" eb="13">
      <t>ジコウ</t>
    </rPh>
    <phoneticPr fontId="17"/>
  </si>
  <si>
    <t>6．資金調達計画</t>
    <rPh sb="2" eb="4">
      <t>シキン</t>
    </rPh>
    <rPh sb="4" eb="6">
      <t>チョウタツ</t>
    </rPh>
    <rPh sb="6" eb="8">
      <t>ケイカク</t>
    </rPh>
    <phoneticPr fontId="17"/>
  </si>
  <si>
    <t>7．事業に係る設計者等情報</t>
    <phoneticPr fontId="17"/>
  </si>
  <si>
    <t>8．屋上利用状況（資料提出不要）</t>
    <rPh sb="2" eb="4">
      <t>オクジョウ</t>
    </rPh>
    <rPh sb="4" eb="8">
      <t>リヨウジョウキョウ</t>
    </rPh>
    <rPh sb="9" eb="15">
      <t>シリョウテイシュツフヨウ</t>
    </rPh>
    <phoneticPr fontId="17"/>
  </si>
  <si>
    <t>他の補助金への申請有無をプルダウンより選択すること</t>
    <rPh sb="0" eb="1">
      <t>ホカ</t>
    </rPh>
    <rPh sb="2" eb="5">
      <t>ホジョキン</t>
    </rPh>
    <rPh sb="7" eb="9">
      <t>シンセイ</t>
    </rPh>
    <rPh sb="9" eb="11">
      <t>ウム</t>
    </rPh>
    <rPh sb="19" eb="21">
      <t>センタク</t>
    </rPh>
    <phoneticPr fontId="16"/>
  </si>
  <si>
    <t>１０．蓄電システム補助対象経費算出シート（共用部）</t>
    <rPh sb="3" eb="5">
      <t>チクデン</t>
    </rPh>
    <rPh sb="9" eb="11">
      <t>ホジョ</t>
    </rPh>
    <rPh sb="11" eb="13">
      <t>タイショウ</t>
    </rPh>
    <rPh sb="13" eb="15">
      <t>ケイヒ</t>
    </rPh>
    <rPh sb="15" eb="17">
      <t>サンシュツ</t>
    </rPh>
    <rPh sb="21" eb="24">
      <t>キョウヨウブ</t>
    </rPh>
    <phoneticPr fontId="16"/>
  </si>
  <si>
    <t>E-MAIL</t>
    <phoneticPr fontId="17"/>
  </si>
  <si>
    <r>
      <rPr>
        <b/>
        <sz val="14"/>
        <color rgb="FFFFFF00"/>
        <rFont val="HGｺﾞｼｯｸM"/>
        <family val="3"/>
        <charset val="128"/>
      </rPr>
      <t>◆補助対象設備を赤でマーキング。複数年度事業は、</t>
    </r>
    <r>
      <rPr>
        <b/>
        <sz val="14"/>
        <color rgb="FFFF0000"/>
        <rFont val="HGｺﾞｼｯｸM"/>
        <family val="3"/>
        <charset val="128"/>
      </rPr>
      <t>１年目：赤</t>
    </r>
    <r>
      <rPr>
        <b/>
        <sz val="14"/>
        <color rgb="FFFFFF00"/>
        <rFont val="HGｺﾞｼｯｸM"/>
        <family val="3"/>
        <charset val="128"/>
      </rPr>
      <t>、</t>
    </r>
    <r>
      <rPr>
        <b/>
        <sz val="14"/>
        <color rgb="FF0070C0"/>
        <rFont val="HGｺﾞｼｯｸM"/>
        <family val="3"/>
        <charset val="128"/>
      </rPr>
      <t>２年目：青</t>
    </r>
    <r>
      <rPr>
        <b/>
        <sz val="14"/>
        <color rgb="FFFFFF00"/>
        <rFont val="HGｺﾞｼｯｸM"/>
        <family val="3"/>
        <charset val="128"/>
      </rPr>
      <t>、</t>
    </r>
    <r>
      <rPr>
        <b/>
        <sz val="14"/>
        <color rgb="FF00B050"/>
        <rFont val="HGｺﾞｼｯｸM"/>
        <family val="3"/>
        <charset val="128"/>
      </rPr>
      <t>３年目：緑</t>
    </r>
    <r>
      <rPr>
        <b/>
        <sz val="14"/>
        <color rgb="FFFFFF00"/>
        <rFont val="HGｺﾞｼｯｸM"/>
        <family val="3"/>
        <charset val="128"/>
      </rPr>
      <t>、</t>
    </r>
    <r>
      <rPr>
        <b/>
        <sz val="14"/>
        <color rgb="FFFFC000"/>
        <rFont val="HGｺﾞｼｯｸM"/>
        <family val="3"/>
        <charset val="128"/>
      </rPr>
      <t>４年目：オレンジ</t>
    </r>
    <r>
      <rPr>
        <b/>
        <sz val="14"/>
        <color rgb="FFFFFF00"/>
        <rFont val="HGｺﾞｼｯｸM"/>
        <family val="3"/>
        <charset val="128"/>
      </rPr>
      <t>、</t>
    </r>
    <r>
      <rPr>
        <b/>
        <sz val="14"/>
        <color rgb="FF7030A0"/>
        <rFont val="HGｺﾞｼｯｸM"/>
        <family val="3"/>
        <charset val="128"/>
      </rPr>
      <t>５年目：紫</t>
    </r>
    <r>
      <rPr>
        <b/>
        <sz val="14"/>
        <color rgb="FFFFFF00"/>
        <rFont val="HGｺﾞｼｯｸM"/>
        <family val="3"/>
        <charset val="128"/>
      </rPr>
      <t xml:space="preserve"> に色分けする</t>
    </r>
    <rPh sb="43" eb="45">
      <t>ネンメ</t>
    </rPh>
    <rPh sb="55" eb="56">
      <t>ムラサキ</t>
    </rPh>
    <phoneticPr fontId="16"/>
  </si>
  <si>
    <t>７-１.共用部定額単価算出シート</t>
    <rPh sb="4" eb="7">
      <t>キョウヨウブ</t>
    </rPh>
    <phoneticPr fontId="72"/>
  </si>
  <si>
    <t>７-２.共用部定額単価算出シート</t>
    <rPh sb="4" eb="7">
      <t>キョウヨウブ</t>
    </rPh>
    <phoneticPr fontId="72"/>
  </si>
  <si>
    <t>７-３.共用部定額単価算出シート</t>
    <rPh sb="4" eb="7">
      <t>キョウヨウブ</t>
    </rPh>
    <phoneticPr fontId="72"/>
  </si>
  <si>
    <t>７-４.共用部定額単価算出シート</t>
    <rPh sb="4" eb="7">
      <t>キョウヨウブ</t>
    </rPh>
    <phoneticPr fontId="72"/>
  </si>
  <si>
    <t>７-５.共用部定額単価算出シート</t>
    <rPh sb="4" eb="7">
      <t>キョウヨウブ</t>
    </rPh>
    <phoneticPr fontId="72"/>
  </si>
  <si>
    <t>本年度 交付申請時</t>
    <rPh sb="4" eb="6">
      <t>コウフ</t>
    </rPh>
    <rPh sb="6" eb="8">
      <t>シンセイ</t>
    </rPh>
    <rPh sb="8" eb="9">
      <t>ジ</t>
    </rPh>
    <phoneticPr fontId="70"/>
  </si>
  <si>
    <t>１３．工程表</t>
    <rPh sb="3" eb="5">
      <t>コウテイ</t>
    </rPh>
    <rPh sb="5" eb="6">
      <t>ヒョウ</t>
    </rPh>
    <phoneticPr fontId="17"/>
  </si>
  <si>
    <t>１３桁（国税庁｜法人番号公表サイト参照）</t>
    <rPh sb="2" eb="3">
      <t>ケタ</t>
    </rPh>
    <rPh sb="4" eb="7">
      <t>コクゼイチョウ</t>
    </rPh>
    <rPh sb="8" eb="10">
      <t>ホウジン</t>
    </rPh>
    <rPh sb="10" eb="12">
      <t>バンゴウ</t>
    </rPh>
    <rPh sb="12" eb="14">
      <t>コウヒョウ</t>
    </rPh>
    <rPh sb="17" eb="19">
      <t>サンショウ</t>
    </rPh>
    <phoneticPr fontId="16"/>
  </si>
  <si>
    <t>原則、初年度事業完了前に必ず取得すること
但し、事業期間が３年以上あり、かつ２年目に補助対象工事を行わない事業に限り、ＢＥＬＳの取得を２年目の
事業完了までとすることを認める</t>
    <rPh sb="0" eb="2">
      <t>ゲンソク</t>
    </rPh>
    <rPh sb="3" eb="6">
      <t>ショネンド</t>
    </rPh>
    <rPh sb="21" eb="22">
      <t>タダ</t>
    </rPh>
    <rPh sb="24" eb="28">
      <t>ジギョウキカン</t>
    </rPh>
    <rPh sb="30" eb="33">
      <t>ネンイジョウ</t>
    </rPh>
    <rPh sb="39" eb="41">
      <t>ネンメ</t>
    </rPh>
    <rPh sb="42" eb="48">
      <t>ホジョタイショウコウジ</t>
    </rPh>
    <rPh sb="49" eb="50">
      <t>オコナ</t>
    </rPh>
    <rPh sb="53" eb="55">
      <t>ジギョウ</t>
    </rPh>
    <rPh sb="56" eb="57">
      <t>カギ</t>
    </rPh>
    <rPh sb="64" eb="66">
      <t>シュトク</t>
    </rPh>
    <rPh sb="68" eb="70">
      <t>ネンメ</t>
    </rPh>
    <rPh sb="72" eb="76">
      <t>ジギョウカンリョウ</t>
    </rPh>
    <rPh sb="84" eb="85">
      <t>ミト</t>
    </rPh>
    <phoneticPr fontId="18"/>
  </si>
  <si>
    <t>直近１期分を提出すること　
（個人事業主の場合は確定申告書類の写し）</t>
    <rPh sb="0" eb="2">
      <t>チョッキン</t>
    </rPh>
    <rPh sb="3" eb="4">
      <t>キ</t>
    </rPh>
    <rPh sb="4" eb="5">
      <t>ブン</t>
    </rPh>
    <rPh sb="6" eb="8">
      <t>テイシュツ</t>
    </rPh>
    <rPh sb="15" eb="17">
      <t>コジン</t>
    </rPh>
    <rPh sb="17" eb="20">
      <t>ジギョウヌシ</t>
    </rPh>
    <rPh sb="21" eb="23">
      <t>バアイ</t>
    </rPh>
    <rPh sb="24" eb="26">
      <t>カクテイ</t>
    </rPh>
    <rPh sb="26" eb="28">
      <t>シンコク</t>
    </rPh>
    <rPh sb="28" eb="30">
      <t>ショルイ</t>
    </rPh>
    <rPh sb="31" eb="32">
      <t>ウツ</t>
    </rPh>
    <phoneticPr fontId="72"/>
  </si>
  <si>
    <t>・発行から３ヶ月以内のもの
・個人等の場合は公的機関発行の本人確認ができる書類
 （運転免許証の写し等）を提出すること</t>
    <rPh sb="1" eb="3">
      <t>ハッコウ</t>
    </rPh>
    <rPh sb="7" eb="8">
      <t>ゲツ</t>
    </rPh>
    <rPh sb="8" eb="10">
      <t>イナイ</t>
    </rPh>
    <rPh sb="17" eb="18">
      <t>トウ</t>
    </rPh>
    <rPh sb="19" eb="21">
      <t>バアイ</t>
    </rPh>
    <rPh sb="22" eb="26">
      <t>コウテキキカン</t>
    </rPh>
    <rPh sb="26" eb="28">
      <t>ハッコウ</t>
    </rPh>
    <rPh sb="29" eb="31">
      <t>ホンニン</t>
    </rPh>
    <rPh sb="31" eb="33">
      <t>カクニン</t>
    </rPh>
    <rPh sb="37" eb="39">
      <t>ショルイ</t>
    </rPh>
    <rPh sb="42" eb="44">
      <t>ウンテン</t>
    </rPh>
    <rPh sb="44" eb="47">
      <t>メンキョショウ</t>
    </rPh>
    <rPh sb="48" eb="49">
      <t>ウツ</t>
    </rPh>
    <rPh sb="50" eb="51">
      <t>ナド</t>
    </rPh>
    <rPh sb="53" eb="55">
      <t>テイシュツ</t>
    </rPh>
    <phoneticPr fontId="16"/>
  </si>
  <si>
    <t>・押印不要</t>
    <rPh sb="1" eb="3">
      <t>オウイン</t>
    </rPh>
    <rPh sb="3" eb="5">
      <t>フヨウ</t>
    </rPh>
    <phoneticPr fontId="72"/>
  </si>
  <si>
    <t>・個人申請の場合は不要</t>
    <phoneticPr fontId="16"/>
  </si>
  <si>
    <t>・申請者の押印不要</t>
    <rPh sb="1" eb="3">
      <t>シンセイ</t>
    </rPh>
    <rPh sb="3" eb="4">
      <t>シャ</t>
    </rPh>
    <phoneticPr fontId="16"/>
  </si>
  <si>
    <t>申請者</t>
    <rPh sb="0" eb="3">
      <t>シンセイシャ</t>
    </rPh>
    <phoneticPr fontId="17"/>
  </si>
  <si>
    <t>申請者</t>
    <rPh sb="0" eb="3">
      <t>シンセイシャ</t>
    </rPh>
    <phoneticPr fontId="70"/>
  </si>
  <si>
    <t>申請者
担当者情報</t>
    <rPh sb="0" eb="3">
      <t>シンセイシャ</t>
    </rPh>
    <rPh sb="4" eb="7">
      <t>タントウシャ</t>
    </rPh>
    <rPh sb="7" eb="9">
      <t>ジョウホウ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</si>
</sst>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2">
    <numFmt numFmtId="5" formatCode="&quot;¥&quot;#,##0;&quot;¥&quot;\-#,##0"/>
    <numFmt numFmtId="6" formatCode="&quot;¥&quot;#,##0;[Red]&quot;¥&quot;\-#,##0"/>
    <numFmt numFmtId="176" formatCode="000\-0000"/>
    <numFmt numFmtId="177" formatCode="[=1]&quot;単年度事業&quot;;0\ &quot;年度事業（１年目）&quot;"/>
    <numFmt numFmtId="178" formatCode="yyyy\ &quot; 年 &quot;\ m\ &quot; 月 &quot;\ d\ &quot; 日 &quot;"/>
    <numFmt numFmtId="179" formatCode="ggg\ e\ &quot; 年 &quot;\ m\ &quot; 月 &quot;\ d\ &quot; 日 &quot;"/>
    <numFmt numFmtId="180" formatCode="yyyy\ &quot; 年 &quot;\ m\ &quot; 月 &quot;\ d\ &quot; 日&quot;"/>
    <numFmt numFmtId="181" formatCode="#,##0&quot;円&quot;"/>
    <numFmt numFmtId="182" formatCode="&quot;〒&quot;\ 000\ \-\ 0000"/>
    <numFmt numFmtId="183" formatCode="0.00_ "/>
    <numFmt numFmtId="184" formatCode="0.000_ "/>
    <numFmt numFmtId="185" formatCode="#,##0.00_ "/>
    <numFmt numFmtId="186" formatCode="#,##0_ ;[Red]\-#,##0\ "/>
    <numFmt numFmtId="187" formatCode="#,##0.0"/>
    <numFmt numFmtId="188" formatCode="0_ "/>
    <numFmt numFmtId="189" formatCode="General&quot;年目&quot;"/>
    <numFmt numFmtId="190" formatCode="0.00_);[Red]\(0.00\)"/>
    <numFmt numFmtId="191" formatCode="\(@\)"/>
    <numFmt numFmtId="192" formatCode="@&quot;年目&quot;"/>
    <numFmt numFmtId="193" formatCode="\(@&quot;年&quot;&quot;目&quot;\)"/>
    <numFmt numFmtId="194" formatCode="#,##0.0;[Red]\-#,##0.0"/>
    <numFmt numFmtId="195" formatCode="0_);[Red]\(0\)"/>
    <numFmt numFmtId="196" formatCode="0.0"/>
    <numFmt numFmtId="197" formatCode="#,##0;&quot;▲ &quot;#,##0"/>
    <numFmt numFmtId="198" formatCode="#,##0_);[Red]\(#,##0\)"/>
    <numFmt numFmtId="199" formatCode="[DBNum3]00"/>
    <numFmt numFmtId="200" formatCode="yyyy\ &quot; 年   &quot;\ m\ &quot; 月 &quot;"/>
    <numFmt numFmtId="201" formatCode="yyyy&quot;年&quot;m&quot;月&quot;;@"/>
    <numFmt numFmtId="202" formatCode="yyyy/mm/dd"/>
    <numFmt numFmtId="203" formatCode="hh&quot;時&quot;mm&quot;分&quot;"/>
    <numFmt numFmtId="204" formatCode="0.0%"/>
    <numFmt numFmtId="205" formatCode="#,##0.0_ "/>
    <numFmt numFmtId="206" formatCode="#,##0.0000;[Red]\-#,##0.0000"/>
    <numFmt numFmtId="207" formatCode="0.00&quot;㎡未満&quot;"/>
    <numFmt numFmtId="208" formatCode="0.00&quot;㎡以上&quot;"/>
    <numFmt numFmtId="209" formatCode="0&quot;㎜未満&quot;"/>
    <numFmt numFmtId="210" formatCode="0&quot;㎜以上&quot;"/>
    <numFmt numFmtId="211" formatCode="&quot;高さ&quot;0&quot;㎜以下&quot;"/>
    <numFmt numFmtId="212" formatCode="&quot;奥行&quot;0&quot;㎜以上&quot;"/>
    <numFmt numFmtId="213" formatCode="0&quot;台&quot;"/>
    <numFmt numFmtId="214" formatCode="#,##0_ "/>
    <numFmt numFmtId="215" formatCode="#,##0&quot;円/kW&quot;"/>
    <numFmt numFmtId="216" formatCode="\+#,##0&quot;円/台&quot;"/>
    <numFmt numFmtId="217" formatCode="#,##0&quot;円/台&quot;"/>
    <numFmt numFmtId="218" formatCode="#,##0_ ;\-#,##0_ "/>
    <numFmt numFmtId="219" formatCode="#,##0_ ;[Red]\-#,##0_ ;0_ "/>
    <numFmt numFmtId="220" formatCode="0_ ;[Red]\-0_ "/>
    <numFmt numFmtId="221" formatCode="#,##0_ ;[Red]\-#,##0_ "/>
    <numFmt numFmtId="222" formatCode="#,##0.0_ ;[Red]\-#,##0.0_ "/>
    <numFmt numFmtId="223" formatCode="#,##0_ ;&quot;▲ &quot;#,##0_ ;0_ "/>
    <numFmt numFmtId="224" formatCode="#,##0_ ;[Red]\-#,##0_ ;&quot;-&quot;_ ;@_ "/>
    <numFmt numFmtId="225" formatCode="#,##0_ ;&quot;▲ &quot;#,##0_ "/>
  </numFmts>
  <fonts count="213">
    <font>
      <sz val="11"/>
      <color theme="1"/>
      <name val="Yu Gothic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Yu Gothic UI"/>
      <family val="2"/>
      <charset val="128"/>
    </font>
    <font>
      <b/>
      <sz val="15"/>
      <color theme="3"/>
      <name val="Yu Gothic UI"/>
      <family val="2"/>
      <charset val="128"/>
    </font>
    <font>
      <b/>
      <sz val="11"/>
      <color theme="3"/>
      <name val="Yu Gothic UI"/>
      <family val="2"/>
      <charset val="128"/>
    </font>
    <font>
      <sz val="6"/>
      <name val="Yu Gothic UI"/>
      <family val="2"/>
      <charset val="128"/>
    </font>
    <font>
      <b/>
      <sz val="10"/>
      <color theme="1"/>
      <name val="Yu Gothic UI"/>
      <family val="3"/>
      <charset val="128"/>
    </font>
    <font>
      <sz val="10"/>
      <color theme="1"/>
      <name val="Yu Gothic UI"/>
      <family val="2"/>
      <charset val="128"/>
    </font>
    <font>
      <sz val="14"/>
      <color theme="1"/>
      <name val="Yu Gothic UI"/>
      <family val="2"/>
      <charset val="128"/>
    </font>
    <font>
      <b/>
      <sz val="14"/>
      <color rgb="FFFF0000"/>
      <name val="Yu Gothic UI"/>
      <family val="3"/>
      <charset val="128"/>
    </font>
    <font>
      <b/>
      <sz val="14"/>
      <color rgb="FFFFCC99"/>
      <name val="Meiryo UI"/>
      <family val="3"/>
      <charset val="128"/>
    </font>
    <font>
      <b/>
      <sz val="14"/>
      <color theme="9" tint="0.59999389629810485"/>
      <name val="Meiryo UI"/>
      <family val="3"/>
      <charset val="128"/>
    </font>
    <font>
      <b/>
      <sz val="14"/>
      <color theme="1" tint="0.14999847407452621"/>
      <name val="Meiryo UI"/>
      <family val="3"/>
      <charset val="128"/>
    </font>
    <font>
      <b/>
      <sz val="14"/>
      <color theme="1"/>
      <name val="Yu Gothic UI"/>
      <family val="3"/>
      <charset val="128"/>
    </font>
    <font>
      <b/>
      <sz val="14"/>
      <name val="Yu Gothic UI"/>
      <family val="3"/>
      <charset val="128"/>
    </font>
    <font>
      <b/>
      <sz val="14"/>
      <color theme="0"/>
      <name val="Yu Gothic UI"/>
      <family val="3"/>
      <charset val="128"/>
    </font>
    <font>
      <sz val="14"/>
      <color rgb="FFFF0000"/>
      <name val="Meiryo UI"/>
      <family val="3"/>
      <charset val="128"/>
    </font>
    <font>
      <sz val="12"/>
      <color rgb="FF808080"/>
      <name val="Yu Gothic UI"/>
      <family val="3"/>
      <charset val="128"/>
    </font>
    <font>
      <sz val="16"/>
      <color theme="1"/>
      <name val="Yu Gothic UI"/>
      <family val="2"/>
      <charset val="128"/>
    </font>
    <font>
      <b/>
      <sz val="16"/>
      <color theme="1"/>
      <name val="Yu Gothic UI"/>
      <family val="3"/>
      <charset val="128"/>
    </font>
    <font>
      <sz val="14"/>
      <color theme="0"/>
      <name val="Yu Gothic UI"/>
      <family val="2"/>
      <charset val="128"/>
    </font>
    <font>
      <sz val="14"/>
      <color theme="0"/>
      <name val="Yu Gothic UI"/>
      <family val="3"/>
      <charset val="128"/>
    </font>
    <font>
      <b/>
      <sz val="16"/>
      <color rgb="FFFFFF00"/>
      <name val="Yu Gothic UI"/>
      <family val="3"/>
      <charset val="128"/>
    </font>
    <font>
      <sz val="16"/>
      <color theme="1"/>
      <name val="ＭＳ 明朝"/>
      <family val="1"/>
      <charset val="128"/>
    </font>
    <font>
      <sz val="14"/>
      <color theme="1"/>
      <name val="ＭＳ 明朝"/>
      <family val="1"/>
      <charset val="128"/>
    </font>
    <font>
      <sz val="36"/>
      <color theme="1"/>
      <name val="ＭＳ 明朝"/>
      <family val="1"/>
      <charset val="128"/>
    </font>
    <font>
      <sz val="22"/>
      <color theme="1"/>
      <name val="ＭＳ 明朝"/>
      <family val="1"/>
      <charset val="128"/>
    </font>
    <font>
      <sz val="26"/>
      <color theme="1"/>
      <name val="ＭＳ 明朝"/>
      <family val="1"/>
      <charset val="128"/>
    </font>
    <font>
      <b/>
      <sz val="14"/>
      <color rgb="FFFFFF00"/>
      <name val="ＭＳ 明朝"/>
      <family val="1"/>
      <charset val="128"/>
    </font>
    <font>
      <sz val="48"/>
      <color theme="1"/>
      <name val="ＭＳ 明朝"/>
      <family val="1"/>
      <charset val="128"/>
    </font>
    <font>
      <sz val="8"/>
      <color theme="1"/>
      <name val="ＭＳ 明朝"/>
      <family val="1"/>
      <charset val="128"/>
    </font>
    <font>
      <sz val="6"/>
      <color theme="1"/>
      <name val="ＭＳ 明朝"/>
      <family val="1"/>
      <charset val="128"/>
    </font>
    <font>
      <sz val="34"/>
      <color theme="1"/>
      <name val="ＭＳ 明朝"/>
      <family val="1"/>
      <charset val="128"/>
    </font>
    <font>
      <sz val="12"/>
      <color theme="1"/>
      <name val="ＭＳ 明朝"/>
      <family val="1"/>
      <charset val="128"/>
    </font>
    <font>
      <sz val="14"/>
      <color theme="0"/>
      <name val="ＭＳ 明朝"/>
      <family val="1"/>
      <charset val="128"/>
    </font>
    <font>
      <sz val="14"/>
      <color theme="1"/>
      <name val="ＭＳ Ｐ明朝"/>
      <family val="1"/>
      <charset val="128"/>
    </font>
    <font>
      <sz val="11"/>
      <name val="ＭＳ Ｐゴシック"/>
      <family val="3"/>
      <charset val="128"/>
    </font>
    <font>
      <sz val="11"/>
      <color indexed="8"/>
      <name val="ＭＳ Ｐゴシック"/>
      <family val="3"/>
      <charset val="128"/>
    </font>
    <font>
      <sz val="11"/>
      <color theme="1"/>
      <name val="游ゴシック"/>
      <family val="2"/>
      <charset val="128"/>
      <scheme val="minor"/>
    </font>
    <font>
      <b/>
      <sz val="16"/>
      <color theme="1"/>
      <name val="ＭＳ 明朝"/>
      <family val="1"/>
      <charset val="128"/>
    </font>
    <font>
      <sz val="18"/>
      <color theme="1"/>
      <name val="ＭＳ 明朝"/>
      <family val="1"/>
      <charset val="128"/>
    </font>
    <font>
      <sz val="10"/>
      <color theme="1"/>
      <name val="ＭＳ 明朝"/>
      <family val="1"/>
      <charset val="128"/>
    </font>
    <font>
      <sz val="24"/>
      <color theme="1"/>
      <name val="ＭＳ 明朝"/>
      <family val="1"/>
      <charset val="128"/>
    </font>
    <font>
      <sz val="20"/>
      <color theme="1"/>
      <name val="ＭＳ 明朝"/>
      <family val="1"/>
      <charset val="128"/>
    </font>
    <font>
      <u/>
      <sz val="14"/>
      <color theme="1"/>
      <name val="ＭＳ 明朝"/>
      <family val="1"/>
      <charset val="128"/>
    </font>
    <font>
      <sz val="32"/>
      <color theme="1"/>
      <name val="ＭＳ 明朝"/>
      <family val="1"/>
      <charset val="128"/>
    </font>
    <font>
      <sz val="9"/>
      <color rgb="FFCCFFFF"/>
      <name val="Yu Gothic UI"/>
      <family val="3"/>
      <charset val="128"/>
    </font>
    <font>
      <b/>
      <sz val="9"/>
      <color rgb="FFCCFFFF"/>
      <name val="Yu Gothic UI"/>
      <family val="3"/>
      <charset val="128"/>
    </font>
    <font>
      <sz val="10"/>
      <color theme="1"/>
      <name val="Yu Gothic UI"/>
      <family val="3"/>
      <charset val="128"/>
    </font>
    <font>
      <sz val="12"/>
      <color theme="1"/>
      <name val="Yu Gothic UI"/>
      <family val="2"/>
      <charset val="128"/>
    </font>
    <font>
      <sz val="12"/>
      <color theme="1"/>
      <name val="Yu Gothic UI"/>
      <family val="3"/>
      <charset val="128"/>
    </font>
    <font>
      <sz val="12"/>
      <color theme="1"/>
      <name val="ＭＳ Ｐ明朝"/>
      <family val="1"/>
      <charset val="128"/>
    </font>
    <font>
      <sz val="14"/>
      <color rgb="FFDDDDDD"/>
      <name val="ＭＳ 明朝"/>
      <family val="1"/>
      <charset val="128"/>
    </font>
    <font>
      <sz val="18"/>
      <color theme="0"/>
      <name val="ＭＳ 明朝"/>
      <family val="1"/>
      <charset val="128"/>
    </font>
    <font>
      <sz val="16"/>
      <name val="ＭＳ 明朝"/>
      <family val="1"/>
      <charset val="128"/>
    </font>
    <font>
      <sz val="11"/>
      <color theme="1"/>
      <name val="ＭＳ Ｐ明朝"/>
      <family val="1"/>
      <charset val="128"/>
    </font>
    <font>
      <sz val="11"/>
      <color theme="1"/>
      <name val="ＭＳ 明朝"/>
      <family val="1"/>
      <charset val="128"/>
    </font>
    <font>
      <sz val="6"/>
      <name val="ＭＳ Ｐゴシック"/>
      <family val="3"/>
      <charset val="128"/>
    </font>
    <font>
      <sz val="9"/>
      <color theme="1"/>
      <name val="ＭＳ Ｐ明朝"/>
      <family val="1"/>
      <charset val="128"/>
    </font>
    <font>
      <sz val="6"/>
      <name val="游ゴシック"/>
      <family val="2"/>
      <charset val="128"/>
      <scheme val="minor"/>
    </font>
    <font>
      <sz val="9"/>
      <color theme="0"/>
      <name val="ＭＳ Ｐ明朝"/>
      <family val="1"/>
      <charset val="128"/>
    </font>
    <font>
      <b/>
      <sz val="16"/>
      <color theme="1"/>
      <name val="ＭＳ Ｐ明朝"/>
      <family val="1"/>
      <charset val="128"/>
    </font>
    <font>
      <sz val="26"/>
      <color theme="1"/>
      <name val="ＭＳ Ｐ明朝"/>
      <family val="1"/>
      <charset val="128"/>
    </font>
    <font>
      <sz val="16"/>
      <color theme="1"/>
      <name val="ＭＳ Ｐ明朝"/>
      <family val="1"/>
      <charset val="128"/>
    </font>
    <font>
      <sz val="18"/>
      <color theme="1"/>
      <name val="ＭＳ Ｐ明朝"/>
      <family val="1"/>
      <charset val="128"/>
    </font>
    <font>
      <sz val="12"/>
      <color indexed="81"/>
      <name val="MS P ゴシック"/>
      <family val="3"/>
      <charset val="128"/>
    </font>
    <font>
      <sz val="14"/>
      <name val="ＭＳ 明朝"/>
      <family val="1"/>
      <charset val="128"/>
    </font>
    <font>
      <sz val="11"/>
      <color theme="1"/>
      <name val="游ゴシック"/>
      <family val="3"/>
      <charset val="128"/>
      <scheme val="minor"/>
    </font>
    <font>
      <sz val="10"/>
      <name val="ＭＳ Ｐ明朝"/>
      <family val="1"/>
      <charset val="128"/>
    </font>
    <font>
      <sz val="10"/>
      <color theme="1"/>
      <name val="游ゴシック"/>
      <family val="2"/>
      <charset val="128"/>
      <scheme val="minor"/>
    </font>
    <font>
      <sz val="6"/>
      <name val="游ゴシック"/>
      <family val="3"/>
      <charset val="128"/>
      <scheme val="minor"/>
    </font>
    <font>
      <sz val="12"/>
      <name val="ＭＳ Ｐ明朝"/>
      <family val="1"/>
      <charset val="128"/>
    </font>
    <font>
      <b/>
      <sz val="12"/>
      <name val="ＭＳ Ｐ明朝"/>
      <family val="1"/>
      <charset val="128"/>
    </font>
    <font>
      <sz val="14"/>
      <color rgb="FFFF0000"/>
      <name val="Yu Gothic UI"/>
      <family val="2"/>
      <charset val="128"/>
    </font>
    <font>
      <sz val="14"/>
      <color theme="1"/>
      <name val="Yu Gothic UI"/>
      <family val="3"/>
      <charset val="128"/>
    </font>
    <font>
      <sz val="14"/>
      <name val="ＭＳ Ｐ明朝"/>
      <family val="1"/>
      <charset val="128"/>
    </font>
    <font>
      <sz val="14"/>
      <name val="Yu Gothic UI"/>
      <family val="3"/>
      <charset val="128"/>
    </font>
    <font>
      <sz val="9"/>
      <color theme="1"/>
      <name val="Yu Gothic UI"/>
      <family val="2"/>
      <charset val="128"/>
    </font>
    <font>
      <sz val="12"/>
      <name val="ＭＳ 明朝"/>
      <family val="1"/>
      <charset val="128"/>
    </font>
    <font>
      <sz val="14"/>
      <color rgb="FFFF0000"/>
      <name val="Yu Gothic UI"/>
      <family val="3"/>
      <charset val="128"/>
    </font>
    <font>
      <b/>
      <sz val="8"/>
      <color theme="1"/>
      <name val="Yu Gothic UI"/>
      <family val="3"/>
      <charset val="128"/>
    </font>
    <font>
      <sz val="14"/>
      <name val="Yu Gothic UI"/>
      <family val="2"/>
      <charset val="128"/>
    </font>
    <font>
      <sz val="13"/>
      <name val="ＭＳ 明朝"/>
      <family val="1"/>
      <charset val="128"/>
    </font>
    <font>
      <sz val="13"/>
      <name val="ＭＳ Ｐ明朝"/>
      <family val="1"/>
      <charset val="128"/>
    </font>
    <font>
      <sz val="40"/>
      <color theme="1"/>
      <name val="ＭＳ Ｐ明朝"/>
      <family val="1"/>
      <charset val="128"/>
    </font>
    <font>
      <sz val="20"/>
      <name val="ＭＳ Ｐ明朝"/>
      <family val="1"/>
      <charset val="128"/>
    </font>
    <font>
      <sz val="36"/>
      <name val="ＭＳ Ｐ明朝"/>
      <family val="1"/>
      <charset val="128"/>
    </font>
    <font>
      <sz val="20"/>
      <color theme="1"/>
      <name val="ＭＳ Ｐ明朝"/>
      <family val="1"/>
      <charset val="128"/>
    </font>
    <font>
      <sz val="22"/>
      <color rgb="FFFF0000"/>
      <name val="ＭＳ 明朝"/>
      <family val="1"/>
      <charset val="128"/>
    </font>
    <font>
      <b/>
      <sz val="12"/>
      <color indexed="81"/>
      <name val="MS P ゴシック"/>
      <family val="3"/>
      <charset val="128"/>
    </font>
    <font>
      <b/>
      <sz val="14"/>
      <color indexed="81"/>
      <name val="MS P ゴシック"/>
      <family val="3"/>
      <charset val="128"/>
    </font>
    <font>
      <sz val="9"/>
      <color indexed="81"/>
      <name val="MS P ゴシック"/>
      <family val="3"/>
      <charset val="128"/>
    </font>
    <font>
      <sz val="12"/>
      <color rgb="FF808080"/>
      <name val="ＭＳ 明朝"/>
      <family val="1"/>
      <charset val="128"/>
    </font>
    <font>
      <sz val="12"/>
      <color theme="0" tint="-0.499984740745262"/>
      <name val="Yu Gothic UI"/>
      <family val="2"/>
      <charset val="128"/>
    </font>
    <font>
      <sz val="10"/>
      <color theme="0" tint="-0.499984740745262"/>
      <name val="ＭＳ Ｐ明朝"/>
      <family val="1"/>
      <charset val="128"/>
    </font>
    <font>
      <sz val="12"/>
      <color theme="0" tint="-0.499984740745262"/>
      <name val="ＭＳ Ｐ明朝"/>
      <family val="1"/>
      <charset val="128"/>
    </font>
    <font>
      <sz val="10"/>
      <color theme="0" tint="-0.499984740745262"/>
      <name val="ＭＳ 明朝"/>
      <family val="1"/>
      <charset val="128"/>
    </font>
    <font>
      <b/>
      <sz val="14"/>
      <color theme="1"/>
      <name val="Meiryo UI"/>
      <family val="3"/>
      <charset val="128"/>
    </font>
    <font>
      <sz val="14"/>
      <color rgb="FFFF0000"/>
      <name val="ＭＳ 明朝"/>
      <family val="1"/>
      <charset val="128"/>
    </font>
    <font>
      <sz val="14"/>
      <color rgb="FF808080"/>
      <name val="ＭＳ 明朝"/>
      <family val="1"/>
      <charset val="128"/>
    </font>
    <font>
      <sz val="18"/>
      <name val="ＭＳ 明朝"/>
      <family val="1"/>
      <charset val="128"/>
    </font>
    <font>
      <b/>
      <sz val="16"/>
      <name val="ＭＳ 明朝"/>
      <family val="1"/>
      <charset val="128"/>
    </font>
    <font>
      <sz val="26"/>
      <name val="ＭＳ 明朝"/>
      <family val="1"/>
      <charset val="128"/>
    </font>
    <font>
      <sz val="24"/>
      <name val="ＭＳ 明朝"/>
      <family val="1"/>
      <charset val="128"/>
    </font>
    <font>
      <sz val="6"/>
      <name val="ＭＳ 明朝"/>
      <family val="1"/>
      <charset val="128"/>
    </font>
    <font>
      <sz val="8"/>
      <name val="ＭＳ Ｐゴシック"/>
      <family val="3"/>
      <charset val="128"/>
    </font>
    <font>
      <u/>
      <sz val="14"/>
      <name val="ＭＳ 明朝"/>
      <family val="1"/>
      <charset val="128"/>
    </font>
    <font>
      <sz val="10"/>
      <name val="ＭＳ 明朝"/>
      <family val="1"/>
      <charset val="128"/>
    </font>
    <font>
      <sz val="10.5"/>
      <name val="ＭＳ 明朝"/>
      <family val="1"/>
      <charset val="128"/>
    </font>
    <font>
      <b/>
      <sz val="12"/>
      <color theme="1"/>
      <name val="ＭＳ 明朝"/>
      <family val="1"/>
      <charset val="128"/>
    </font>
    <font>
      <b/>
      <sz val="16"/>
      <color rgb="FFFFFF00"/>
      <name val="HGｺﾞｼｯｸM"/>
      <family val="3"/>
      <charset val="128"/>
    </font>
    <font>
      <sz val="14"/>
      <color theme="1"/>
      <name val="HGｺﾞｼｯｸM"/>
      <family val="3"/>
      <charset val="128"/>
    </font>
    <font>
      <sz val="22"/>
      <color theme="1"/>
      <name val="HGｺﾞｼｯｸM"/>
      <family val="3"/>
      <charset val="128"/>
    </font>
    <font>
      <sz val="24"/>
      <color theme="1"/>
      <name val="HGｺﾞｼｯｸM"/>
      <family val="3"/>
      <charset val="128"/>
    </font>
    <font>
      <b/>
      <sz val="14"/>
      <color rgb="FFFFFF00"/>
      <name val="HGｺﾞｼｯｸM"/>
      <family val="3"/>
      <charset val="128"/>
    </font>
    <font>
      <sz val="12"/>
      <color theme="1"/>
      <name val="HGｺﾞｼｯｸM"/>
      <family val="3"/>
      <charset val="128"/>
    </font>
    <font>
      <sz val="16"/>
      <color theme="1"/>
      <name val="HGｺﾞｼｯｸM"/>
      <family val="3"/>
      <charset val="128"/>
    </font>
    <font>
      <sz val="14"/>
      <color theme="0"/>
      <name val="HGｺﾞｼｯｸM"/>
      <family val="3"/>
      <charset val="128"/>
    </font>
    <font>
      <b/>
      <sz val="12"/>
      <color rgb="FFFFFF00"/>
      <name val="HGｺﾞｼｯｸM"/>
      <family val="3"/>
      <charset val="128"/>
    </font>
    <font>
      <b/>
      <sz val="11"/>
      <color rgb="FFFFFF00"/>
      <name val="HGｺﾞｼｯｸM"/>
      <family val="3"/>
      <charset val="128"/>
    </font>
    <font>
      <sz val="11"/>
      <color theme="1"/>
      <name val="HGｺﾞｼｯｸM"/>
      <family val="3"/>
      <charset val="128"/>
    </font>
    <font>
      <sz val="12"/>
      <name val="HGｺﾞｼｯｸM"/>
      <family val="3"/>
      <charset val="128"/>
    </font>
    <font>
      <b/>
      <sz val="14"/>
      <color theme="0"/>
      <name val="ＭＳ 明朝"/>
      <family val="1"/>
      <charset val="128"/>
    </font>
    <font>
      <b/>
      <u/>
      <sz val="14"/>
      <color theme="0"/>
      <name val="ＭＳ 明朝"/>
      <family val="1"/>
      <charset val="128"/>
    </font>
    <font>
      <b/>
      <sz val="14"/>
      <color rgb="FFA0A0A0"/>
      <name val="ＭＳ 明朝"/>
      <family val="1"/>
      <charset val="128"/>
    </font>
    <font>
      <sz val="14"/>
      <color rgb="FF0000FF"/>
      <name val="Yu Gothic UI"/>
      <family val="3"/>
      <charset val="128"/>
    </font>
    <font>
      <b/>
      <sz val="20"/>
      <name val="ＭＳ Ｐ明朝"/>
      <family val="1"/>
      <charset val="128"/>
    </font>
    <font>
      <b/>
      <sz val="16"/>
      <name val="Yu Gothic UI"/>
      <family val="3"/>
      <charset val="128"/>
    </font>
    <font>
      <sz val="13"/>
      <name val="ＭＳ Ｐゴシック"/>
      <family val="3"/>
      <charset val="128"/>
    </font>
    <font>
      <sz val="10"/>
      <name val="ＭＳ Ｐゴシック"/>
      <family val="3"/>
      <charset val="128"/>
    </font>
    <font>
      <sz val="12"/>
      <name val="ＭＳ Ｐゴシック"/>
      <family val="3"/>
      <charset val="128"/>
    </font>
    <font>
      <sz val="11"/>
      <name val="ＭＳ Ｐ明朝"/>
      <family val="1"/>
      <charset val="128"/>
    </font>
    <font>
      <sz val="10"/>
      <color indexed="8"/>
      <name val="ＭＳ Ｐ明朝"/>
      <family val="1"/>
      <charset val="128"/>
    </font>
    <font>
      <sz val="9"/>
      <name val="ＭＳ Ｐ明朝"/>
      <family val="1"/>
      <charset val="128"/>
    </font>
    <font>
      <b/>
      <sz val="14"/>
      <color theme="1"/>
      <name val="ＭＳ Ｐ明朝"/>
      <family val="1"/>
      <charset val="128"/>
    </font>
    <font>
      <sz val="24"/>
      <color theme="1"/>
      <name val="ＭＳ Ｐ明朝"/>
      <family val="1"/>
      <charset val="128"/>
    </font>
    <font>
      <u/>
      <sz val="9"/>
      <name val="ＭＳ Ｐ明朝"/>
      <family val="1"/>
      <charset val="128"/>
    </font>
    <font>
      <sz val="10"/>
      <color theme="1"/>
      <name val="ＭＳ Ｐ明朝"/>
      <family val="1"/>
      <charset val="128"/>
    </font>
    <font>
      <sz val="8"/>
      <name val="ＭＳ Ｐ明朝"/>
      <family val="1"/>
      <charset val="128"/>
    </font>
    <font>
      <b/>
      <sz val="11"/>
      <name val="ＭＳ Ｐ明朝"/>
      <family val="1"/>
      <charset val="128"/>
    </font>
    <font>
      <sz val="10"/>
      <color theme="1"/>
      <name val="ＭＳ Ｐゴシック"/>
      <family val="3"/>
      <charset val="128"/>
    </font>
    <font>
      <sz val="10"/>
      <color indexed="8"/>
      <name val="ＭＳ Ｐゴシック"/>
      <family val="3"/>
      <charset val="128"/>
    </font>
    <font>
      <sz val="12"/>
      <color theme="1"/>
      <name val="ＭＳ Ｐゴシック"/>
      <family val="3"/>
      <charset val="128"/>
    </font>
    <font>
      <b/>
      <sz val="14"/>
      <color rgb="FFFFFF00"/>
      <name val="HGｺﾞｼｯｸM"/>
      <family val="1"/>
      <charset val="128"/>
    </font>
    <font>
      <u/>
      <sz val="11"/>
      <color indexed="12"/>
      <name val="ＭＳ Ｐゴシック"/>
      <family val="3"/>
      <charset val="128"/>
    </font>
    <font>
      <sz val="11"/>
      <color rgb="FF000000"/>
      <name val="游ゴシック"/>
      <family val="2"/>
      <charset val="128"/>
      <scheme val="minor"/>
    </font>
    <font>
      <sz val="10"/>
      <name val="ＭＳ ゴシック"/>
      <family val="3"/>
      <charset val="128"/>
    </font>
    <font>
      <u/>
      <sz val="11"/>
      <color theme="1"/>
      <name val="ＭＳ Ｐ明朝"/>
      <family val="1"/>
      <charset val="128"/>
    </font>
    <font>
      <sz val="11"/>
      <color theme="1"/>
      <name val="HGPｺﾞｼｯｸM"/>
      <family val="3"/>
      <charset val="128"/>
    </font>
    <font>
      <sz val="16"/>
      <color theme="1"/>
      <name val="Yu Gothic UI"/>
      <family val="3"/>
      <charset val="128"/>
    </font>
    <font>
      <sz val="20"/>
      <color theme="1"/>
      <name val="Yu Gothic UI"/>
      <family val="3"/>
      <charset val="128"/>
    </font>
    <font>
      <sz val="28"/>
      <color theme="1"/>
      <name val="Yu Gothic UI"/>
      <family val="3"/>
      <charset val="128"/>
    </font>
    <font>
      <sz val="11"/>
      <name val="Yu Gothic UI"/>
      <family val="3"/>
      <charset val="128"/>
    </font>
    <font>
      <b/>
      <sz val="11"/>
      <color rgb="FFFFFF00"/>
      <name val="HGPｺﾞｼｯｸM"/>
      <family val="3"/>
      <charset val="128"/>
    </font>
    <font>
      <sz val="11"/>
      <name val="ＭＳ 明朝"/>
      <family val="1"/>
      <charset val="128"/>
    </font>
    <font>
      <u/>
      <sz val="11"/>
      <color theme="1"/>
      <name val="ＭＳ 明朝"/>
      <family val="1"/>
      <charset val="128"/>
    </font>
    <font>
      <b/>
      <sz val="14"/>
      <color rgb="FFFFFF00"/>
      <name val="HGPｺﾞｼｯｸM"/>
      <family val="3"/>
      <charset val="128"/>
    </font>
    <font>
      <strike/>
      <sz val="14"/>
      <name val="Yu Gothic UI"/>
      <family val="3"/>
      <charset val="128"/>
    </font>
    <font>
      <sz val="8.5"/>
      <name val="ＭＳ Ｐ明朝"/>
      <family val="1"/>
      <charset val="128"/>
    </font>
    <font>
      <sz val="12"/>
      <name val="Yu Gothic UI"/>
      <family val="3"/>
      <charset val="128"/>
    </font>
    <font>
      <sz val="14"/>
      <color rgb="FFFFFF00"/>
      <name val="ＭＳ 明朝"/>
      <family val="1"/>
      <charset val="128"/>
    </font>
    <font>
      <u/>
      <sz val="14"/>
      <name val="ＭＳ Ｐ明朝"/>
      <family val="1"/>
      <charset val="128"/>
    </font>
    <font>
      <b/>
      <sz val="9"/>
      <color indexed="81"/>
      <name val="MS P ゴシック"/>
      <family val="3"/>
      <charset val="128"/>
    </font>
    <font>
      <u/>
      <sz val="16"/>
      <color theme="1"/>
      <name val="ＭＳ Ｐ明朝"/>
      <family val="1"/>
      <charset val="128"/>
    </font>
    <font>
      <sz val="14"/>
      <color rgb="FFFFFF00"/>
      <name val="Segoe UI Symbol"/>
      <family val="3"/>
    </font>
    <font>
      <sz val="14"/>
      <color rgb="FFFFFF00"/>
      <name val="Segoe UI Symbol"/>
      <family val="1"/>
    </font>
    <font>
      <u/>
      <sz val="12"/>
      <color theme="1"/>
      <name val="ＭＳ Ｐ明朝"/>
      <family val="1"/>
      <charset val="128"/>
    </font>
    <font>
      <u/>
      <sz val="14"/>
      <name val="Yu Gothic UI"/>
      <family val="2"/>
      <charset val="128"/>
    </font>
    <font>
      <b/>
      <sz val="20"/>
      <color theme="1"/>
      <name val="ＭＳ Ｐ明朝"/>
      <family val="1"/>
      <charset val="128"/>
    </font>
    <font>
      <u/>
      <sz val="11"/>
      <color theme="10"/>
      <name val="Yu Gothic UI"/>
      <family val="2"/>
      <charset val="128"/>
    </font>
    <font>
      <u/>
      <sz val="12"/>
      <name val="ＭＳ Ｐ明朝"/>
      <family val="1"/>
      <charset val="128"/>
    </font>
    <font>
      <sz val="9"/>
      <color rgb="FFFF0000"/>
      <name val="ＭＳ Ｐ明朝"/>
      <family val="1"/>
      <charset val="128"/>
    </font>
    <font>
      <b/>
      <sz val="16"/>
      <color rgb="FFFF0000"/>
      <name val="ＭＳ 明朝"/>
      <family val="1"/>
      <charset val="128"/>
    </font>
    <font>
      <sz val="18"/>
      <name val="ＭＳ Ｐ明朝"/>
      <family val="1"/>
      <charset val="128"/>
    </font>
    <font>
      <b/>
      <sz val="16"/>
      <color rgb="FFFFFF00"/>
      <name val="ＭＳ Ｐゴシック"/>
      <family val="3"/>
      <charset val="128"/>
    </font>
    <font>
      <b/>
      <sz val="12"/>
      <color rgb="FFFFFF00"/>
      <name val="ＭＳ Ｐ明朝"/>
      <family val="1"/>
      <charset val="128"/>
    </font>
    <font>
      <sz val="12"/>
      <color rgb="FFFFFF00"/>
      <name val="ＭＳ Ｐ明朝"/>
      <family val="1"/>
      <charset val="128"/>
    </font>
    <font>
      <b/>
      <sz val="12"/>
      <color rgb="FFFFFF00"/>
      <name val="ＭＳ Ｐゴシック"/>
      <family val="3"/>
      <charset val="128"/>
    </font>
    <font>
      <sz val="12"/>
      <color theme="1"/>
      <name val="ＭＳ ゴシック"/>
      <family val="3"/>
      <charset val="128"/>
    </font>
    <font>
      <u/>
      <sz val="11"/>
      <color theme="10"/>
      <name val="游ゴシック"/>
      <family val="2"/>
      <charset val="128"/>
      <scheme val="minor"/>
    </font>
    <font>
      <sz val="11"/>
      <color indexed="81"/>
      <name val="MS P ゴシック"/>
      <family val="3"/>
      <charset val="128"/>
    </font>
    <font>
      <b/>
      <u/>
      <sz val="8"/>
      <name val="ＭＳ Ｐ明朝"/>
      <family val="1"/>
      <charset val="128"/>
    </font>
    <font>
      <sz val="10"/>
      <color rgb="FFFF0000"/>
      <name val="ＭＳ Ｐ明朝"/>
      <family val="1"/>
      <charset val="128"/>
    </font>
    <font>
      <b/>
      <sz val="11"/>
      <color rgb="FFFF0000"/>
      <name val="ＭＳ Ｐ明朝"/>
      <family val="1"/>
      <charset val="128"/>
    </font>
    <font>
      <b/>
      <sz val="10"/>
      <color rgb="FFFF0000"/>
      <name val="ＭＳ Ｐ明朝"/>
      <family val="1"/>
      <charset val="128"/>
    </font>
    <font>
      <u/>
      <sz val="14"/>
      <color theme="10"/>
      <name val="Yu Gothic UI"/>
      <family val="3"/>
      <charset val="128"/>
    </font>
    <font>
      <u/>
      <sz val="14"/>
      <color theme="10"/>
      <name val="Yu Gothic UI"/>
      <family val="2"/>
      <charset val="128"/>
    </font>
    <font>
      <sz val="14"/>
      <color rgb="FFFFFF00"/>
      <name val="HGｺﾞｼｯｸM"/>
      <family val="1"/>
      <charset val="128"/>
    </font>
    <font>
      <b/>
      <sz val="14"/>
      <color theme="1"/>
      <name val="HGｺﾞｼｯｸM"/>
      <family val="3"/>
      <charset val="128"/>
    </font>
    <font>
      <b/>
      <sz val="14"/>
      <color rgb="FFFF0000"/>
      <name val="HGｺﾞｼｯｸM"/>
      <family val="3"/>
      <charset val="128"/>
    </font>
    <font>
      <b/>
      <sz val="14"/>
      <color rgb="FF0070C0"/>
      <name val="HGｺﾞｼｯｸM"/>
      <family val="3"/>
      <charset val="128"/>
    </font>
    <font>
      <b/>
      <sz val="14"/>
      <color rgb="FF00B050"/>
      <name val="HGｺﾞｼｯｸM"/>
      <family val="3"/>
      <charset val="128"/>
    </font>
    <font>
      <b/>
      <sz val="14"/>
      <color rgb="FFFFC000"/>
      <name val="HGｺﾞｼｯｸM"/>
      <family val="3"/>
      <charset val="128"/>
    </font>
    <font>
      <b/>
      <sz val="14"/>
      <color rgb="FF7030A0"/>
      <name val="HGｺﾞｼｯｸM"/>
      <family val="3"/>
      <charset val="128"/>
    </font>
    <font>
      <b/>
      <sz val="12"/>
      <color theme="1"/>
      <name val="ＭＳ Ｐ明朝"/>
      <family val="1"/>
      <charset val="128"/>
    </font>
    <font>
      <b/>
      <sz val="11"/>
      <color theme="1"/>
      <name val="ＭＳ Ｐ明朝"/>
      <family val="1"/>
      <charset val="128"/>
    </font>
    <font>
      <b/>
      <strike/>
      <sz val="11"/>
      <color rgb="FFFFFF00"/>
      <name val="ＭＳ Ｐ明朝"/>
      <family val="1"/>
      <charset val="128"/>
    </font>
    <font>
      <sz val="16"/>
      <name val="ＭＳ Ｐ明朝"/>
      <family val="1"/>
      <charset val="128"/>
    </font>
    <font>
      <sz val="20"/>
      <name val="HGｺﾞｼｯｸM"/>
      <family val="3"/>
      <charset val="128"/>
    </font>
    <font>
      <sz val="14"/>
      <color rgb="FFFFFF00"/>
      <name val="HGｺﾞｼｯｸM"/>
      <family val="3"/>
      <charset val="128"/>
    </font>
  </fonts>
  <fills count="24">
    <fill>
      <patternFill patternType="none"/>
    </fill>
    <fill>
      <patternFill patternType="gray125"/>
    </fill>
    <fill>
      <patternFill patternType="solid">
        <fgColor rgb="FF99CCFF"/>
        <bgColor indexed="64"/>
      </patternFill>
    </fill>
    <fill>
      <patternFill patternType="solid">
        <fgColor rgb="FFDDDDDD"/>
        <bgColor indexed="64"/>
      </patternFill>
    </fill>
    <fill>
      <patternFill patternType="solid">
        <fgColor rgb="FFCCFFFF"/>
        <bgColor indexed="64"/>
      </patternFill>
    </fill>
    <fill>
      <patternFill patternType="solid">
        <fgColor rgb="FFEAEAEA"/>
        <bgColor indexed="64"/>
      </patternFill>
    </fill>
    <fill>
      <patternFill patternType="solid">
        <fgColor rgb="FF333399"/>
        <bgColor indexed="64"/>
      </patternFill>
    </fill>
    <fill>
      <patternFill patternType="solid">
        <fgColor rgb="FFFFFF99"/>
        <bgColor indexed="64"/>
      </patternFill>
    </fill>
    <fill>
      <patternFill patternType="solid">
        <fgColor rgb="FFCCFFCC"/>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F0F3FA"/>
        <bgColor indexed="64"/>
      </patternFill>
    </fill>
    <fill>
      <patternFill patternType="solid">
        <fgColor theme="5" tint="0.79998168889431442"/>
        <bgColor indexed="64"/>
      </patternFill>
    </fill>
    <fill>
      <patternFill patternType="solid">
        <fgColor rgb="FFD9D9D9"/>
        <bgColor indexed="64"/>
      </patternFill>
    </fill>
    <fill>
      <patternFill patternType="solid">
        <fgColor theme="7" tint="0.79998168889431442"/>
        <bgColor indexed="64"/>
      </patternFill>
    </fill>
    <fill>
      <patternFill patternType="solid">
        <fgColor rgb="FFFF0000"/>
        <bgColor indexed="64"/>
      </patternFill>
    </fill>
    <fill>
      <patternFill patternType="solid">
        <fgColor rgb="FFDDEBF7"/>
        <bgColor indexed="64"/>
      </patternFill>
    </fill>
  </fills>
  <borders count="255">
    <border>
      <left/>
      <right/>
      <top/>
      <bottom/>
      <diagonal/>
    </border>
    <border>
      <left style="thick">
        <color rgb="FFFF0066"/>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right style="thin">
        <color auto="1"/>
      </right>
      <top/>
      <bottom style="thin">
        <color theme="0"/>
      </bottom>
      <diagonal/>
    </border>
    <border>
      <left/>
      <right style="thin">
        <color auto="1"/>
      </right>
      <top style="thin">
        <color theme="0"/>
      </top>
      <bottom style="thin">
        <color theme="0"/>
      </bottom>
      <diagonal/>
    </border>
    <border>
      <left/>
      <right style="thin">
        <color auto="1"/>
      </right>
      <top style="thin">
        <color theme="0"/>
      </top>
      <bottom/>
      <diagonal/>
    </border>
    <border>
      <left style="thin">
        <color theme="0"/>
      </left>
      <right style="thin">
        <color theme="0"/>
      </right>
      <top style="thin">
        <color theme="0"/>
      </top>
      <bottom/>
      <diagonal/>
    </border>
    <border>
      <left/>
      <right/>
      <top/>
      <bottom style="dotted">
        <color auto="1"/>
      </bottom>
      <diagonal/>
    </border>
    <border>
      <left/>
      <right style="thin">
        <color theme="0"/>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top/>
      <bottom style="thin">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right/>
      <top/>
      <bottom style="double">
        <color auto="1"/>
      </bottom>
      <diagonal/>
    </border>
    <border>
      <left/>
      <right style="thin">
        <color auto="1"/>
      </right>
      <top/>
      <bottom style="double">
        <color auto="1"/>
      </bottom>
      <diagonal/>
    </border>
    <border>
      <left/>
      <right style="thin">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indexed="64"/>
      </left>
      <right/>
      <top style="medium">
        <color indexed="64"/>
      </top>
      <bottom style="thin">
        <color auto="1"/>
      </bottom>
      <diagonal/>
    </border>
    <border>
      <left/>
      <right style="thin">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right/>
      <top style="double">
        <color auto="1"/>
      </top>
      <bottom style="thin">
        <color indexed="64"/>
      </bottom>
      <diagonal/>
    </border>
    <border>
      <left style="thin">
        <color auto="1"/>
      </left>
      <right style="thin">
        <color auto="1"/>
      </right>
      <top style="thin">
        <color auto="1"/>
      </top>
      <bottom style="double">
        <color indexed="64"/>
      </bottom>
      <diagonal/>
    </border>
    <border>
      <left style="thin">
        <color auto="1"/>
      </left>
      <right/>
      <top style="hair">
        <color auto="1"/>
      </top>
      <bottom style="double">
        <color auto="1"/>
      </bottom>
      <diagonal/>
    </border>
    <border>
      <left/>
      <right/>
      <top style="hair">
        <color auto="1"/>
      </top>
      <bottom style="double">
        <color auto="1"/>
      </bottom>
      <diagonal/>
    </border>
    <border>
      <left/>
      <right style="thin">
        <color auto="1"/>
      </right>
      <top style="hair">
        <color auto="1"/>
      </top>
      <bottom style="double">
        <color auto="1"/>
      </bottom>
      <diagonal/>
    </border>
    <border diagonalUp="1">
      <left style="thin">
        <color auto="1"/>
      </left>
      <right/>
      <top style="thin">
        <color auto="1"/>
      </top>
      <bottom style="hair">
        <color auto="1"/>
      </bottom>
      <diagonal style="hair">
        <color theme="0" tint="-0.24994659260841701"/>
      </diagonal>
    </border>
    <border diagonalUp="1">
      <left/>
      <right style="thin">
        <color auto="1"/>
      </right>
      <top style="thin">
        <color auto="1"/>
      </top>
      <bottom style="hair">
        <color auto="1"/>
      </bottom>
      <diagonal style="hair">
        <color theme="0" tint="-0.24994659260841701"/>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auto="1"/>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dotted">
        <color auto="1"/>
      </top>
      <bottom style="dotted">
        <color auto="1"/>
      </bottom>
      <diagonal/>
    </border>
    <border>
      <left style="thin">
        <color auto="1"/>
      </left>
      <right/>
      <top style="medium">
        <color indexed="64"/>
      </top>
      <bottom style="double">
        <color auto="1"/>
      </bottom>
      <diagonal/>
    </border>
    <border>
      <left/>
      <right style="medium">
        <color indexed="64"/>
      </right>
      <top/>
      <bottom style="thin">
        <color auto="1"/>
      </bottom>
      <diagonal/>
    </border>
    <border>
      <left style="thin">
        <color auto="1"/>
      </left>
      <right style="thin">
        <color auto="1"/>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style="thin">
        <color auto="1"/>
      </left>
      <right/>
      <top/>
      <bottom style="double">
        <color auto="1"/>
      </bottom>
      <diagonal/>
    </border>
    <border>
      <left/>
      <right style="medium">
        <color indexed="64"/>
      </right>
      <top style="double">
        <color indexed="64"/>
      </top>
      <bottom style="medium">
        <color indexed="64"/>
      </bottom>
      <diagonal/>
    </border>
    <border>
      <left style="thin">
        <color auto="1"/>
      </left>
      <right style="thin">
        <color auto="1"/>
      </right>
      <top style="double">
        <color auto="1"/>
      </top>
      <bottom style="thin">
        <color auto="1"/>
      </bottom>
      <diagonal/>
    </border>
    <border>
      <left/>
      <right style="thin">
        <color indexed="64"/>
      </right>
      <top style="double">
        <color indexed="64"/>
      </top>
      <bottom style="thin">
        <color indexed="64"/>
      </bottom>
      <diagonal/>
    </border>
    <border diagonalUp="1">
      <left style="thin">
        <color auto="1"/>
      </left>
      <right/>
      <top style="thin">
        <color auto="1"/>
      </top>
      <bottom style="thin">
        <color auto="1"/>
      </bottom>
      <diagonal style="thin">
        <color theme="0" tint="-0.24994659260841701"/>
      </diagonal>
    </border>
    <border diagonalUp="1">
      <left/>
      <right style="thin">
        <color auto="1"/>
      </right>
      <top style="thin">
        <color auto="1"/>
      </top>
      <bottom style="thin">
        <color auto="1"/>
      </bottom>
      <diagonal style="thin">
        <color theme="0" tint="-0.24994659260841701"/>
      </diagonal>
    </border>
    <border>
      <left style="thin">
        <color indexed="64"/>
      </left>
      <right style="medium">
        <color indexed="64"/>
      </right>
      <top style="double">
        <color indexed="64"/>
      </top>
      <bottom style="medium">
        <color indexed="64"/>
      </bottom>
      <diagonal/>
    </border>
    <border>
      <left style="thin">
        <color auto="1"/>
      </left>
      <right style="thin">
        <color auto="1"/>
      </right>
      <top style="double">
        <color indexed="64"/>
      </top>
      <bottom style="medium">
        <color indexed="64"/>
      </bottom>
      <diagonal/>
    </border>
    <border>
      <left/>
      <right/>
      <top style="double">
        <color auto="1"/>
      </top>
      <bottom style="medium">
        <color indexed="64"/>
      </bottom>
      <diagonal/>
    </border>
    <border>
      <left style="dashed">
        <color indexed="64"/>
      </left>
      <right style="thin">
        <color auto="1"/>
      </right>
      <top style="thin">
        <color auto="1"/>
      </top>
      <bottom style="double">
        <color indexed="64"/>
      </bottom>
      <diagonal/>
    </border>
    <border>
      <left style="dashed">
        <color indexed="64"/>
      </left>
      <right style="thin">
        <color auto="1"/>
      </right>
      <top style="thin">
        <color auto="1"/>
      </top>
      <bottom style="thin">
        <color auto="1"/>
      </bottom>
      <diagonal/>
    </border>
    <border>
      <left style="dashed">
        <color indexed="64"/>
      </left>
      <right style="thin">
        <color auto="1"/>
      </right>
      <top/>
      <bottom/>
      <diagonal/>
    </border>
    <border>
      <left style="dashed">
        <color indexed="64"/>
      </left>
      <right style="thin">
        <color auto="1"/>
      </right>
      <top/>
      <bottom style="medium">
        <color indexed="64"/>
      </bottom>
      <diagonal/>
    </border>
    <border>
      <left style="dashed">
        <color indexed="64"/>
      </left>
      <right style="thin">
        <color auto="1"/>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1" tint="0.24994659260841701"/>
      </left>
      <right style="medium">
        <color theme="1" tint="0.24994659260841701"/>
      </right>
      <top style="medium">
        <color theme="1" tint="0.24994659260841701"/>
      </top>
      <bottom style="thin">
        <color auto="1"/>
      </bottom>
      <diagonal/>
    </border>
    <border>
      <left style="medium">
        <color theme="1" tint="0.24994659260841701"/>
      </left>
      <right style="medium">
        <color theme="1" tint="0.24994659260841701"/>
      </right>
      <top style="thin">
        <color auto="1"/>
      </top>
      <bottom style="thin">
        <color auto="1"/>
      </bottom>
      <diagonal/>
    </border>
    <border>
      <left style="medium">
        <color theme="1" tint="0.24994659260841701"/>
      </left>
      <right/>
      <top style="medium">
        <color theme="1" tint="0.24994659260841701"/>
      </top>
      <bottom style="thin">
        <color auto="1"/>
      </bottom>
      <diagonal/>
    </border>
    <border>
      <left style="medium">
        <color theme="1" tint="0.24994659260841701"/>
      </left>
      <right/>
      <top style="thin">
        <color auto="1"/>
      </top>
      <bottom style="thin">
        <color auto="1"/>
      </bottom>
      <diagonal/>
    </border>
    <border>
      <left style="medium">
        <color theme="1" tint="0.24994659260841701"/>
      </left>
      <right style="thin">
        <color auto="1"/>
      </right>
      <top style="medium">
        <color theme="1" tint="0.24994659260841701"/>
      </top>
      <bottom style="thin">
        <color auto="1"/>
      </bottom>
      <diagonal/>
    </border>
    <border>
      <left style="thin">
        <color auto="1"/>
      </left>
      <right style="medium">
        <color theme="1" tint="0.24994659260841701"/>
      </right>
      <top style="medium">
        <color theme="1" tint="0.24994659260841701"/>
      </top>
      <bottom style="thin">
        <color auto="1"/>
      </bottom>
      <diagonal/>
    </border>
    <border>
      <left style="medium">
        <color theme="1" tint="0.24994659260841701"/>
      </left>
      <right style="thin">
        <color auto="1"/>
      </right>
      <top style="thin">
        <color auto="1"/>
      </top>
      <bottom style="thin">
        <color auto="1"/>
      </bottom>
      <diagonal/>
    </border>
    <border>
      <left style="thin">
        <color auto="1"/>
      </left>
      <right style="medium">
        <color theme="1" tint="0.24994659260841701"/>
      </right>
      <top style="thin">
        <color auto="1"/>
      </top>
      <bottom style="thin">
        <color auto="1"/>
      </bottom>
      <diagonal/>
    </border>
    <border>
      <left style="thin">
        <color auto="1"/>
      </left>
      <right style="thin">
        <color auto="1"/>
      </right>
      <top style="medium">
        <color theme="1" tint="0.24994659260841701"/>
      </top>
      <bottom style="thin">
        <color auto="1"/>
      </bottom>
      <diagonal/>
    </border>
    <border>
      <left style="thin">
        <color auto="1"/>
      </left>
      <right/>
      <top style="medium">
        <color theme="1" tint="0.24994659260841701"/>
      </top>
      <bottom style="thin">
        <color auto="1"/>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bottom/>
      <diagonal style="thin">
        <color auto="1"/>
      </diagonal>
    </border>
    <border diagonalUp="1">
      <left style="thin">
        <color auto="1"/>
      </left>
      <right style="thin">
        <color auto="1"/>
      </right>
      <top/>
      <bottom style="thin">
        <color auto="1"/>
      </bottom>
      <diagonal style="thin">
        <color auto="1"/>
      </diagonal>
    </border>
    <border>
      <left style="thin">
        <color theme="0"/>
      </left>
      <right/>
      <top/>
      <bottom/>
      <diagonal/>
    </border>
    <border diagonalUp="1">
      <left style="thin">
        <color auto="1"/>
      </left>
      <right/>
      <top style="thin">
        <color auto="1"/>
      </top>
      <bottom style="double">
        <color indexed="64"/>
      </bottom>
      <diagonal style="hair">
        <color theme="0" tint="-0.24994659260841701"/>
      </diagonal>
    </border>
    <border diagonalUp="1">
      <left/>
      <right/>
      <top style="thin">
        <color auto="1"/>
      </top>
      <bottom style="double">
        <color indexed="64"/>
      </bottom>
      <diagonal style="hair">
        <color theme="0" tint="-0.24994659260841701"/>
      </diagonal>
    </border>
    <border diagonalUp="1">
      <left/>
      <right style="thin">
        <color auto="1"/>
      </right>
      <top style="thin">
        <color auto="1"/>
      </top>
      <bottom style="double">
        <color indexed="64"/>
      </bottom>
      <diagonal style="hair">
        <color theme="0" tint="-0.24994659260841701"/>
      </diagonal>
    </border>
    <border>
      <left style="thin">
        <color indexed="64"/>
      </left>
      <right style="thin">
        <color auto="1"/>
      </right>
      <top style="double">
        <color auto="1"/>
      </top>
      <bottom/>
      <diagonal/>
    </border>
    <border>
      <left style="thin">
        <color indexed="64"/>
      </left>
      <right/>
      <top style="double">
        <color auto="1"/>
      </top>
      <bottom style="double">
        <color indexed="64"/>
      </bottom>
      <diagonal/>
    </border>
    <border>
      <left/>
      <right/>
      <top style="double">
        <color auto="1"/>
      </top>
      <bottom style="double">
        <color indexed="64"/>
      </bottom>
      <diagonal/>
    </border>
    <border>
      <left/>
      <right style="thin">
        <color indexed="64"/>
      </right>
      <top style="double">
        <color auto="1"/>
      </top>
      <bottom style="double">
        <color indexed="64"/>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auto="1"/>
      </left>
      <right style="thin">
        <color auto="1"/>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right style="thin">
        <color indexed="64"/>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diagonal/>
    </border>
    <border>
      <left style="thin">
        <color auto="1"/>
      </left>
      <right style="medium">
        <color indexed="64"/>
      </right>
      <top/>
      <bottom style="thin">
        <color auto="1"/>
      </bottom>
      <diagonal/>
    </border>
    <border diagonalUp="1">
      <left style="thin">
        <color auto="1"/>
      </left>
      <right style="thin">
        <color indexed="64"/>
      </right>
      <top style="thin">
        <color auto="1"/>
      </top>
      <bottom style="thin">
        <color auto="1"/>
      </bottom>
      <diagonal style="thin">
        <color auto="1"/>
      </diagonal>
    </border>
    <border>
      <left style="thin">
        <color theme="0"/>
      </left>
      <right style="thin">
        <color theme="0"/>
      </right>
      <top/>
      <bottom style="thin">
        <color theme="0"/>
      </bottom>
      <diagonal/>
    </border>
    <border>
      <left style="thin">
        <color indexed="64"/>
      </left>
      <right/>
      <top style="hair">
        <color indexed="64"/>
      </top>
      <bottom/>
      <diagonal/>
    </border>
    <border>
      <left/>
      <right/>
      <top style="hair">
        <color indexed="64"/>
      </top>
      <bottom/>
      <diagonal/>
    </border>
    <border>
      <left style="hair">
        <color indexed="64"/>
      </left>
      <right style="thin">
        <color indexed="64"/>
      </right>
      <top style="hair">
        <color indexed="64"/>
      </top>
      <bottom style="hair">
        <color indexed="64"/>
      </bottom>
      <diagonal/>
    </border>
    <border>
      <left/>
      <right/>
      <top style="medium">
        <color theme="1" tint="0.24994659260841701"/>
      </top>
      <bottom style="thin">
        <color auto="1"/>
      </bottom>
      <diagonal/>
    </border>
    <border>
      <left style="medium">
        <color theme="1" tint="0.24994659260841701"/>
      </left>
      <right/>
      <top/>
      <bottom style="thin">
        <color auto="1"/>
      </bottom>
      <diagonal/>
    </border>
    <border>
      <left/>
      <right style="medium">
        <color theme="1" tint="0.24994659260841701"/>
      </right>
      <top/>
      <bottom style="thin">
        <color auto="1"/>
      </bottom>
      <diagonal/>
    </border>
    <border>
      <left style="medium">
        <color theme="1" tint="0.24994659260841701"/>
      </left>
      <right/>
      <top style="medium">
        <color indexed="64"/>
      </top>
      <bottom/>
      <diagonal/>
    </border>
    <border>
      <left/>
      <right style="medium">
        <color theme="1" tint="0.24994659260841701"/>
      </right>
      <top style="medium">
        <color indexed="64"/>
      </top>
      <bottom/>
      <diagonal/>
    </border>
    <border>
      <left/>
      <right style="medium">
        <color theme="1" tint="0.24994659260841701"/>
      </right>
      <top style="medium">
        <color theme="1" tint="0.24994659260841701"/>
      </top>
      <bottom style="thin">
        <color auto="1"/>
      </bottom>
      <diagonal/>
    </border>
    <border>
      <left style="medium">
        <color theme="1" tint="0.24994659260841701"/>
      </left>
      <right/>
      <top style="medium">
        <color theme="1" tint="0.24994659260841701"/>
      </top>
      <bottom/>
      <diagonal/>
    </border>
    <border>
      <left/>
      <right style="medium">
        <color theme="1" tint="0.24994659260841701"/>
      </right>
      <top style="medium">
        <color theme="1" tint="0.24994659260841701"/>
      </top>
      <bottom/>
      <diagonal/>
    </border>
    <border>
      <left style="medium">
        <color auto="1"/>
      </left>
      <right style="thin">
        <color indexed="64"/>
      </right>
      <top style="medium">
        <color auto="1"/>
      </top>
      <bottom/>
      <diagonal/>
    </border>
    <border>
      <left style="thin">
        <color indexed="64"/>
      </left>
      <right/>
      <top style="medium">
        <color auto="1"/>
      </top>
      <bottom style="hair">
        <color indexed="64"/>
      </bottom>
      <diagonal/>
    </border>
    <border>
      <left/>
      <right/>
      <top style="medium">
        <color auto="1"/>
      </top>
      <bottom style="hair">
        <color indexed="64"/>
      </bottom>
      <diagonal/>
    </border>
    <border>
      <left/>
      <right style="hair">
        <color auto="1"/>
      </right>
      <top style="medium">
        <color auto="1"/>
      </top>
      <bottom style="hair">
        <color indexed="64"/>
      </bottom>
      <diagonal/>
    </border>
    <border>
      <left style="hair">
        <color auto="1"/>
      </left>
      <right style="double">
        <color auto="1"/>
      </right>
      <top style="medium">
        <color auto="1"/>
      </top>
      <bottom/>
      <diagonal/>
    </border>
    <border>
      <left style="double">
        <color auto="1"/>
      </left>
      <right style="medium">
        <color indexed="64"/>
      </right>
      <top style="medium">
        <color indexed="64"/>
      </top>
      <bottom/>
      <diagonal/>
    </border>
    <border>
      <left style="medium">
        <color auto="1"/>
      </left>
      <right style="thin">
        <color indexed="64"/>
      </right>
      <top/>
      <bottom style="double">
        <color indexed="64"/>
      </bottom>
      <diagonal/>
    </border>
    <border>
      <left style="thin">
        <color indexed="64"/>
      </left>
      <right style="hair">
        <color auto="1"/>
      </right>
      <top/>
      <bottom style="double">
        <color indexed="64"/>
      </bottom>
      <diagonal/>
    </border>
    <border>
      <left style="hair">
        <color auto="1"/>
      </left>
      <right style="hair">
        <color auto="1"/>
      </right>
      <top/>
      <bottom style="double">
        <color indexed="64"/>
      </bottom>
      <diagonal/>
    </border>
    <border>
      <left style="hair">
        <color auto="1"/>
      </left>
      <right style="double">
        <color auto="1"/>
      </right>
      <top/>
      <bottom style="double">
        <color indexed="64"/>
      </bottom>
      <diagonal/>
    </border>
    <border>
      <left style="double">
        <color auto="1"/>
      </left>
      <right style="medium">
        <color indexed="64"/>
      </right>
      <top/>
      <bottom style="double">
        <color indexed="64"/>
      </bottom>
      <diagonal/>
    </border>
    <border>
      <left style="medium">
        <color auto="1"/>
      </left>
      <right style="hair">
        <color auto="1"/>
      </right>
      <top style="medium">
        <color auto="1"/>
      </top>
      <bottom style="double">
        <color indexed="64"/>
      </bottom>
      <diagonal/>
    </border>
    <border>
      <left style="hair">
        <color auto="1"/>
      </left>
      <right style="medium">
        <color auto="1"/>
      </right>
      <top style="medium">
        <color auto="1"/>
      </top>
      <bottom style="double">
        <color indexed="64"/>
      </bottom>
      <diagonal/>
    </border>
    <border>
      <left style="medium">
        <color auto="1"/>
      </left>
      <right style="thin">
        <color indexed="64"/>
      </right>
      <top style="double">
        <color indexed="64"/>
      </top>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double">
        <color auto="1"/>
      </left>
      <right style="medium">
        <color indexed="64"/>
      </right>
      <top style="double">
        <color indexed="64"/>
      </top>
      <bottom/>
      <diagonal/>
    </border>
    <border>
      <left style="medium">
        <color auto="1"/>
      </left>
      <right style="hair">
        <color auto="1"/>
      </right>
      <top/>
      <bottom style="hair">
        <color auto="1"/>
      </bottom>
      <diagonal/>
    </border>
    <border>
      <left style="thin">
        <color indexed="64"/>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double">
        <color auto="1"/>
      </left>
      <right style="medium">
        <color indexed="64"/>
      </right>
      <top/>
      <bottom/>
      <diagonal/>
    </border>
    <border>
      <left style="medium">
        <color auto="1"/>
      </left>
      <right style="hair">
        <color auto="1"/>
      </right>
      <top style="hair">
        <color auto="1"/>
      </top>
      <bottom style="hair">
        <color auto="1"/>
      </bottom>
      <diagonal/>
    </border>
    <border>
      <left style="double">
        <color auto="1"/>
      </left>
      <right style="medium">
        <color indexed="64"/>
      </right>
      <top/>
      <bottom style="thin">
        <color auto="1"/>
      </bottom>
      <diagonal/>
    </border>
    <border>
      <left style="medium">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double">
        <color auto="1"/>
      </left>
      <right style="medium">
        <color indexed="64"/>
      </right>
      <top/>
      <bottom style="medium">
        <color indexed="64"/>
      </bottom>
      <diagonal/>
    </border>
    <border>
      <left style="medium">
        <color auto="1"/>
      </left>
      <right/>
      <top/>
      <bottom style="double">
        <color indexed="64"/>
      </bottom>
      <diagonal/>
    </border>
    <border>
      <left style="thin">
        <color indexed="64"/>
      </left>
      <right style="thin">
        <color auto="1"/>
      </right>
      <top style="double">
        <color indexed="64"/>
      </top>
      <bottom style="double">
        <color indexed="64"/>
      </bottom>
      <diagonal/>
    </border>
    <border>
      <left style="medium">
        <color auto="1"/>
      </left>
      <right style="hair">
        <color auto="1"/>
      </right>
      <top style="double">
        <color indexed="64"/>
      </top>
      <bottom/>
      <diagonal/>
    </border>
    <border>
      <left style="medium">
        <color auto="1"/>
      </left>
      <right style="hair">
        <color auto="1"/>
      </right>
      <top/>
      <bottom style="thin">
        <color indexed="64"/>
      </bottom>
      <diagonal/>
    </border>
    <border>
      <left style="hair">
        <color auto="1"/>
      </left>
      <right style="medium">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double">
        <color auto="1"/>
      </right>
      <top style="hair">
        <color auto="1"/>
      </top>
      <bottom style="thin">
        <color indexed="64"/>
      </bottom>
      <diagonal/>
    </border>
    <border>
      <left/>
      <right style="hair">
        <color auto="1"/>
      </right>
      <top style="thin">
        <color indexed="64"/>
      </top>
      <bottom style="medium">
        <color auto="1"/>
      </bottom>
      <diagonal/>
    </border>
    <border>
      <left style="hair">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auto="1"/>
      </right>
      <top style="hair">
        <color auto="1"/>
      </top>
      <bottom/>
      <diagonal/>
    </border>
    <border>
      <left style="medium">
        <color indexed="64"/>
      </left>
      <right/>
      <top style="double">
        <color indexed="64"/>
      </top>
      <bottom style="thin">
        <color indexed="64"/>
      </bottom>
      <diagonal/>
    </border>
    <border diagonalUp="1">
      <left style="thin">
        <color auto="1"/>
      </left>
      <right/>
      <top style="thin">
        <color auto="1"/>
      </top>
      <bottom style="double">
        <color indexed="64"/>
      </bottom>
      <diagonal style="thin">
        <color theme="0" tint="-0.24994659260841701"/>
      </diagonal>
    </border>
    <border diagonalUp="1">
      <left/>
      <right style="thin">
        <color auto="1"/>
      </right>
      <top style="thin">
        <color auto="1"/>
      </top>
      <bottom style="double">
        <color indexed="64"/>
      </bottom>
      <diagonal style="thin">
        <color theme="0" tint="-0.24994659260841701"/>
      </diagonal>
    </border>
    <border>
      <left style="hair">
        <color auto="1"/>
      </left>
      <right style="thin">
        <color indexed="64"/>
      </right>
      <top style="medium">
        <color auto="1"/>
      </top>
      <bottom/>
      <diagonal/>
    </border>
    <border>
      <left/>
      <right style="medium">
        <color indexed="64"/>
      </right>
      <top style="medium">
        <color indexed="64"/>
      </top>
      <bottom/>
      <diagonal/>
    </border>
    <border>
      <left style="medium">
        <color indexed="64"/>
      </left>
      <right style="medium">
        <color auto="1"/>
      </right>
      <top/>
      <bottom/>
      <diagonal/>
    </border>
    <border>
      <left style="hair">
        <color auto="1"/>
      </left>
      <right style="thin">
        <color indexed="64"/>
      </right>
      <top/>
      <bottom style="double">
        <color indexed="64"/>
      </bottom>
      <diagonal/>
    </border>
    <border>
      <left/>
      <right style="medium">
        <color indexed="64"/>
      </right>
      <top/>
      <bottom style="double">
        <color indexed="64"/>
      </bottom>
      <diagonal/>
    </border>
    <border>
      <left style="hair">
        <color auto="1"/>
      </left>
      <right style="thin">
        <color indexed="64"/>
      </right>
      <top/>
      <bottom style="hair">
        <color auto="1"/>
      </bottom>
      <diagonal/>
    </border>
    <border>
      <left/>
      <right style="thin">
        <color indexed="64"/>
      </right>
      <top style="double">
        <color indexed="64"/>
      </top>
      <bottom/>
      <diagonal/>
    </border>
    <border>
      <left style="thin">
        <color indexed="64"/>
      </left>
      <right style="hair">
        <color auto="1"/>
      </right>
      <top style="hair">
        <color auto="1"/>
      </top>
      <bottom style="double">
        <color indexed="64"/>
      </bottom>
      <diagonal/>
    </border>
    <border>
      <left style="hair">
        <color auto="1"/>
      </left>
      <right style="hair">
        <color auto="1"/>
      </right>
      <top style="hair">
        <color auto="1"/>
      </top>
      <bottom style="double">
        <color indexed="64"/>
      </bottom>
      <diagonal/>
    </border>
    <border>
      <left style="hair">
        <color auto="1"/>
      </left>
      <right style="thin">
        <color indexed="64"/>
      </right>
      <top style="hair">
        <color auto="1"/>
      </top>
      <bottom style="double">
        <color indexed="64"/>
      </bottom>
      <diagonal/>
    </border>
    <border>
      <left style="medium">
        <color auto="1"/>
      </left>
      <right style="hair">
        <color auto="1"/>
      </right>
      <top/>
      <bottom/>
      <diagonal/>
    </border>
    <border>
      <left style="hair">
        <color auto="1"/>
      </left>
      <right style="medium">
        <color auto="1"/>
      </right>
      <top/>
      <bottom/>
      <diagonal/>
    </border>
    <border>
      <left style="medium">
        <color indexed="64"/>
      </left>
      <right/>
      <top style="double">
        <color indexed="64"/>
      </top>
      <bottom/>
      <diagonal/>
    </border>
    <border>
      <left style="thin">
        <color rgb="FF595959"/>
      </left>
      <right style="thin">
        <color rgb="FF595959"/>
      </right>
      <top style="thin">
        <color rgb="FF595959"/>
      </top>
      <bottom style="thin">
        <color rgb="FF595959"/>
      </bottom>
      <diagonal/>
    </border>
    <border>
      <left/>
      <right style="hair">
        <color auto="1"/>
      </right>
      <top/>
      <bottom style="hair">
        <color indexed="64"/>
      </bottom>
      <diagonal/>
    </border>
    <border>
      <left style="medium">
        <color auto="1"/>
      </left>
      <right style="hair">
        <color auto="1"/>
      </right>
      <top/>
      <bottom style="medium">
        <color indexed="64"/>
      </bottom>
      <diagonal/>
    </border>
    <border>
      <left style="hair">
        <color auto="1"/>
      </left>
      <right style="thin">
        <color indexed="64"/>
      </right>
      <top/>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double">
        <color auto="1"/>
      </left>
      <right/>
      <top style="medium">
        <color indexed="64"/>
      </top>
      <bottom/>
      <diagonal/>
    </border>
    <border>
      <left style="double">
        <color auto="1"/>
      </left>
      <right/>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style="hair">
        <color indexed="64"/>
      </top>
      <bottom/>
      <diagonal/>
    </border>
    <border>
      <left style="thin">
        <color indexed="64"/>
      </left>
      <right style="hair">
        <color auto="1"/>
      </right>
      <top style="double">
        <color indexed="64"/>
      </top>
      <bottom/>
      <diagonal/>
    </border>
    <border>
      <left style="thin">
        <color indexed="64"/>
      </left>
      <right style="hair">
        <color auto="1"/>
      </right>
      <top/>
      <bottom/>
      <diagonal/>
    </border>
    <border>
      <left style="thin">
        <color indexed="64"/>
      </left>
      <right style="hair">
        <color auto="1"/>
      </right>
      <top/>
      <bottom style="thin">
        <color indexed="64"/>
      </bottom>
      <diagonal/>
    </border>
    <border>
      <left style="thin">
        <color theme="0"/>
      </left>
      <right style="thin">
        <color theme="0"/>
      </right>
      <top/>
      <bottom/>
      <diagonal/>
    </border>
    <border>
      <left/>
      <right style="thin">
        <color theme="0"/>
      </right>
      <top style="thin">
        <color theme="0"/>
      </top>
      <bottom/>
      <diagonal/>
    </border>
    <border>
      <left style="hair">
        <color indexed="64"/>
      </left>
      <right/>
      <top style="hair">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diagonalUp="1">
      <left/>
      <right style="thin">
        <color auto="1"/>
      </right>
      <top style="thin">
        <color auto="1"/>
      </top>
      <bottom/>
      <diagonal style="hair">
        <color theme="0" tint="-0.24994659260841701"/>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auto="1"/>
      </top>
      <bottom style="thin">
        <color auto="1"/>
      </bottom>
      <diagonal/>
    </border>
    <border>
      <left/>
      <right style="hair">
        <color indexed="64"/>
      </right>
      <top style="thin">
        <color auto="1"/>
      </top>
      <bottom style="thin">
        <color auto="1"/>
      </bottom>
      <diagonal/>
    </border>
    <border>
      <left style="thin">
        <color indexed="64"/>
      </left>
      <right style="hair">
        <color indexed="64"/>
      </right>
      <top style="thin">
        <color indexed="64"/>
      </top>
      <bottom style="thin">
        <color indexed="64"/>
      </bottom>
      <diagonal/>
    </border>
    <border>
      <left style="thin">
        <color auto="1"/>
      </left>
      <right style="medium">
        <color indexed="64"/>
      </right>
      <top style="thin">
        <color auto="1"/>
      </top>
      <bottom style="medium">
        <color indexed="64"/>
      </bottom>
      <diagonal/>
    </border>
    <border>
      <left style="medium">
        <color theme="1" tint="0.24994659260841701"/>
      </left>
      <right style="thin">
        <color indexed="64"/>
      </right>
      <top style="thin">
        <color auto="1"/>
      </top>
      <bottom/>
      <diagonal/>
    </border>
    <border>
      <left style="medium">
        <color theme="1" tint="0.24994659260841701"/>
      </left>
      <right style="thin">
        <color indexed="64"/>
      </right>
      <top/>
      <bottom style="thin">
        <color auto="1"/>
      </bottom>
      <diagonal/>
    </border>
    <border>
      <left style="medium">
        <color theme="0"/>
      </left>
      <right/>
      <top/>
      <bottom/>
      <diagonal/>
    </border>
    <border diagonalUp="1">
      <left style="thin">
        <color auto="1"/>
      </left>
      <right style="thin">
        <color indexed="64"/>
      </right>
      <top style="thin">
        <color auto="1"/>
      </top>
      <bottom style="double">
        <color indexed="64"/>
      </bottom>
      <diagonal style="thin">
        <color auto="1"/>
      </diagonal>
    </border>
  </borders>
  <cellStyleXfs count="1260">
    <xf numFmtId="0" fontId="0" fillId="0" borderId="0">
      <alignment vertical="center"/>
    </xf>
    <xf numFmtId="38" fontId="15" fillId="0" borderId="0" applyFont="0" applyFill="0" applyBorder="0" applyAlignment="0" applyProtection="0">
      <alignment vertical="center"/>
    </xf>
    <xf numFmtId="0" fontId="49" fillId="0" borderId="0"/>
    <xf numFmtId="0" fontId="50" fillId="0" borderId="0">
      <alignment vertical="center"/>
    </xf>
    <xf numFmtId="38" fontId="51" fillId="0" borderId="0" applyFont="0" applyFill="0" applyBorder="0" applyAlignment="0" applyProtection="0">
      <alignment vertical="center"/>
    </xf>
    <xf numFmtId="0" fontId="51" fillId="0" borderId="0">
      <alignment vertical="center"/>
    </xf>
    <xf numFmtId="0" fontId="80" fillId="0" borderId="0">
      <alignment vertical="center"/>
    </xf>
    <xf numFmtId="38" fontId="80" fillId="0" borderId="0" applyFont="0" applyFill="0" applyBorder="0" applyAlignment="0" applyProtection="0">
      <alignment vertical="center"/>
    </xf>
    <xf numFmtId="0" fontId="82" fillId="0" borderId="0">
      <alignment vertical="center"/>
    </xf>
    <xf numFmtId="38" fontId="50" fillId="0" borderId="0" applyFont="0" applyFill="0" applyBorder="0" applyAlignment="0" applyProtection="0">
      <alignment vertical="center"/>
    </xf>
    <xf numFmtId="38" fontId="82" fillId="0" borderId="0" applyFont="0" applyFill="0" applyBorder="0" applyAlignment="0" applyProtection="0">
      <alignment vertical="center"/>
    </xf>
    <xf numFmtId="6" fontId="80" fillId="0" borderId="0" applyFont="0" applyFill="0" applyBorder="0" applyAlignment="0" applyProtection="0">
      <alignment vertical="center"/>
    </xf>
    <xf numFmtId="0" fontId="50" fillId="0" borderId="0">
      <alignment vertical="center"/>
    </xf>
    <xf numFmtId="0" fontId="14" fillId="0" borderId="0">
      <alignment vertical="center"/>
    </xf>
    <xf numFmtId="0" fontId="80" fillId="0" borderId="0">
      <alignment vertical="center"/>
    </xf>
    <xf numFmtId="0" fontId="13" fillId="0" borderId="0">
      <alignment vertical="center"/>
    </xf>
    <xf numFmtId="6" fontId="80" fillId="0" borderId="0" applyFont="0" applyFill="0" applyBorder="0" applyAlignment="0" applyProtection="0">
      <alignment vertical="center"/>
    </xf>
    <xf numFmtId="38" fontId="82" fillId="0" borderId="0" applyFont="0" applyFill="0" applyBorder="0" applyAlignment="0" applyProtection="0">
      <alignment vertical="center"/>
    </xf>
    <xf numFmtId="38" fontId="80" fillId="0" borderId="0" applyFont="0" applyFill="0" applyBorder="0" applyAlignment="0" applyProtection="0">
      <alignment vertical="center"/>
    </xf>
    <xf numFmtId="6" fontId="80" fillId="0" borderId="0" applyFont="0" applyFill="0" applyBorder="0" applyAlignment="0" applyProtection="0">
      <alignment vertical="center"/>
    </xf>
    <xf numFmtId="0" fontId="13" fillId="0" borderId="0">
      <alignment vertical="center"/>
    </xf>
    <xf numFmtId="0" fontId="12" fillId="0" borderId="0">
      <alignment vertical="center"/>
    </xf>
    <xf numFmtId="0" fontId="12" fillId="0" borderId="0">
      <alignment vertical="center"/>
    </xf>
    <xf numFmtId="0" fontId="82" fillId="0" borderId="0">
      <alignment vertical="center"/>
    </xf>
    <xf numFmtId="0" fontId="11" fillId="0" borderId="0">
      <alignment vertical="center"/>
    </xf>
    <xf numFmtId="38" fontId="10"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157" fillId="0" borderId="0" applyNumberFormat="0" applyFill="0" applyBorder="0" applyAlignment="0" applyProtection="0">
      <alignment vertical="top"/>
      <protection locked="0"/>
    </xf>
    <xf numFmtId="38" fontId="49" fillId="0" borderId="0" applyFont="0" applyFill="0" applyBorder="0" applyAlignment="0" applyProtection="0">
      <alignment vertical="center"/>
    </xf>
    <xf numFmtId="0" fontId="8" fillId="0" borderId="0">
      <alignment vertical="center"/>
    </xf>
    <xf numFmtId="6" fontId="49" fillId="0" borderId="0" applyFont="0" applyFill="0" applyBorder="0" applyAlignment="0" applyProtection="0">
      <alignment vertical="center"/>
    </xf>
    <xf numFmtId="38" fontId="49" fillId="0" borderId="0" applyFont="0" applyFill="0" applyBorder="0" applyAlignment="0" applyProtection="0"/>
    <xf numFmtId="0" fontId="50" fillId="0" borderId="0">
      <alignment vertical="center"/>
    </xf>
    <xf numFmtId="0" fontId="8" fillId="0" borderId="0">
      <alignment vertical="center"/>
    </xf>
    <xf numFmtId="6" fontId="80" fillId="0" borderId="0" applyFont="0" applyFill="0" applyBorder="0" applyAlignment="0" applyProtection="0">
      <alignment vertical="center"/>
    </xf>
    <xf numFmtId="9" fontId="49" fillId="0" borderId="0" applyFont="0" applyFill="0" applyBorder="0" applyAlignment="0" applyProtection="0"/>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50" fillId="0" borderId="0">
      <alignment vertical="center"/>
    </xf>
    <xf numFmtId="0" fontId="50" fillId="0" borderId="0">
      <alignment vertical="center"/>
    </xf>
    <xf numFmtId="0" fontId="50" fillId="0" borderId="0">
      <alignment vertical="center"/>
    </xf>
    <xf numFmtId="0" fontId="80" fillId="0" borderId="0">
      <alignment vertical="center"/>
    </xf>
    <xf numFmtId="0" fontId="50" fillId="0" borderId="0">
      <alignment vertical="center"/>
    </xf>
    <xf numFmtId="0" fontId="80" fillId="0" borderId="0">
      <alignment vertical="center"/>
    </xf>
    <xf numFmtId="9" fontId="8" fillId="0" borderId="0" applyFont="0" applyFill="0" applyBorder="0" applyAlignment="0" applyProtection="0">
      <alignment vertical="center"/>
    </xf>
    <xf numFmtId="0" fontId="49" fillId="0" borderId="0"/>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9" fontId="49" fillId="0" borderId="0" applyFont="0" applyFill="0" applyBorder="0" applyAlignment="0" applyProtection="0">
      <alignment vertical="center"/>
    </xf>
    <xf numFmtId="0" fontId="49" fillId="0" borderId="0"/>
    <xf numFmtId="0" fontId="49" fillId="0" borderId="0"/>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49" fillId="0" borderId="0" applyFont="0" applyFill="0" applyBorder="0" applyAlignment="0" applyProtection="0"/>
    <xf numFmtId="9" fontId="80" fillId="0" borderId="0" applyFont="0" applyFill="0" applyBorder="0" applyAlignment="0" applyProtection="0">
      <alignment vertical="center"/>
    </xf>
    <xf numFmtId="9" fontId="49" fillId="0" borderId="0" applyFont="0" applyFill="0" applyBorder="0" applyAlignment="0" applyProtection="0">
      <alignment vertical="center"/>
    </xf>
    <xf numFmtId="3" fontId="50" fillId="0" borderId="0" applyFont="0" applyFill="0" applyBorder="0" applyAlignment="0" applyProtection="0">
      <alignment vertical="center"/>
    </xf>
    <xf numFmtId="38" fontId="80" fillId="0" borderId="0" applyFont="0" applyFill="0" applyBorder="0" applyAlignment="0" applyProtection="0">
      <alignment vertical="center"/>
    </xf>
    <xf numFmtId="3" fontId="50" fillId="0" borderId="0" applyFont="0" applyFill="0" applyBorder="0" applyAlignment="0" applyProtection="0">
      <alignment vertical="center"/>
    </xf>
    <xf numFmtId="0" fontId="49" fillId="0" borderId="0"/>
    <xf numFmtId="0" fontId="80" fillId="0" borderId="0"/>
    <xf numFmtId="0" fontId="8" fillId="0" borderId="0">
      <alignment vertical="center"/>
    </xf>
    <xf numFmtId="0" fontId="8" fillId="0" borderId="0">
      <alignment vertical="center"/>
    </xf>
    <xf numFmtId="0" fontId="158" fillId="0" borderId="0">
      <alignment vertical="center"/>
    </xf>
    <xf numFmtId="0" fontId="8" fillId="0" borderId="0">
      <alignment vertical="center"/>
    </xf>
    <xf numFmtId="9" fontId="49"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59" fillId="0" borderId="0"/>
    <xf numFmtId="9" fontId="49" fillId="0" borderId="0" applyFont="0" applyFill="0" applyBorder="0" applyAlignment="0" applyProtection="0">
      <alignment vertical="center"/>
    </xf>
    <xf numFmtId="9" fontId="80" fillId="0" borderId="0" applyFont="0" applyFill="0" applyBorder="0" applyAlignment="0" applyProtection="0">
      <alignment vertical="center"/>
    </xf>
    <xf numFmtId="9" fontId="8" fillId="0" borderId="0" applyFont="0" applyFill="0" applyBorder="0" applyAlignment="0" applyProtection="0">
      <alignment vertical="center"/>
    </xf>
    <xf numFmtId="38" fontId="49" fillId="0" borderId="0" applyFont="0" applyFill="0" applyBorder="0" applyAlignment="0" applyProtection="0">
      <alignment vertical="center"/>
    </xf>
    <xf numFmtId="38" fontId="8" fillId="0" borderId="0" applyFont="0" applyFill="0" applyBorder="0" applyAlignment="0" applyProtection="0">
      <alignment vertical="center"/>
    </xf>
    <xf numFmtId="38" fontId="80"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49" fillId="0" borderId="0"/>
    <xf numFmtId="0" fontId="80" fillId="0" borderId="0">
      <alignment vertical="center"/>
    </xf>
    <xf numFmtId="0" fontId="8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2" fillId="0" borderId="0">
      <alignment vertical="center"/>
    </xf>
    <xf numFmtId="0" fontId="49" fillId="0" borderId="0"/>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49"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49" fillId="0" borderId="0"/>
    <xf numFmtId="38" fontId="49"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49"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38" fontId="7"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82" fillId="0" borderId="0" applyNumberFormat="0" applyFill="0" applyBorder="0" applyAlignment="0" applyProtection="0">
      <alignment vertical="center"/>
    </xf>
    <xf numFmtId="0" fontId="192" fillId="0" borderId="0" applyNumberFormat="0" applyFill="0" applyBorder="0" applyAlignment="0" applyProtection="0">
      <alignment vertical="center"/>
    </xf>
    <xf numFmtId="0" fontId="2" fillId="0" borderId="0">
      <alignment vertical="center"/>
    </xf>
    <xf numFmtId="0" fontId="1" fillId="0" borderId="0">
      <alignment vertical="center"/>
    </xf>
  </cellStyleXfs>
  <cellXfs count="1997">
    <xf numFmtId="0" fontId="0" fillId="0" borderId="0" xfId="0">
      <alignment vertical="center"/>
    </xf>
    <xf numFmtId="0" fontId="21" fillId="0" borderId="6" xfId="0" applyFont="1" applyBorder="1" applyAlignment="1" applyProtection="1">
      <alignment horizontal="center" vertical="center" shrinkToFit="1"/>
      <protection locked="0"/>
    </xf>
    <xf numFmtId="0" fontId="21" fillId="0" borderId="11" xfId="0" applyFont="1" applyBorder="1" applyAlignment="1" applyProtection="1">
      <alignment horizontal="left" vertical="center" indent="1"/>
      <protection locked="0"/>
    </xf>
    <xf numFmtId="0" fontId="53" fillId="0" borderId="0" xfId="0" applyFont="1" applyProtection="1">
      <alignment vertical="center"/>
    </xf>
    <xf numFmtId="0" fontId="37" fillId="0" borderId="0" xfId="0" applyFont="1" applyProtection="1">
      <alignment vertical="center"/>
    </xf>
    <xf numFmtId="0" fontId="56" fillId="0" borderId="0" xfId="0" applyFont="1" applyProtection="1">
      <alignment vertical="center"/>
    </xf>
    <xf numFmtId="0" fontId="54" fillId="0" borderId="0" xfId="0" applyFont="1" applyProtection="1">
      <alignment vertical="center"/>
    </xf>
    <xf numFmtId="0" fontId="52" fillId="0" borderId="0" xfId="0" applyFont="1" applyProtection="1">
      <alignment vertical="center"/>
    </xf>
    <xf numFmtId="0" fontId="66" fillId="0" borderId="0" xfId="0" applyFont="1" applyBorder="1" applyAlignment="1">
      <alignment vertical="center" shrinkToFit="1"/>
    </xf>
    <xf numFmtId="0" fontId="52" fillId="0" borderId="0" xfId="0" applyFont="1">
      <alignment vertical="center"/>
    </xf>
    <xf numFmtId="0" fontId="53" fillId="0" borderId="0" xfId="0" applyFont="1">
      <alignment vertical="center"/>
    </xf>
    <xf numFmtId="0" fontId="47" fillId="0" borderId="0" xfId="0" applyFont="1" applyBorder="1">
      <alignment vertical="center"/>
    </xf>
    <xf numFmtId="0" fontId="53" fillId="0" borderId="0" xfId="0" applyFont="1" applyProtection="1">
      <alignment vertical="center"/>
      <protection locked="0"/>
    </xf>
    <xf numFmtId="49" fontId="68" fillId="0" borderId="0" xfId="5" applyNumberFormat="1" applyFont="1" applyAlignment="1">
      <alignment horizontal="center" vertical="center" wrapText="1"/>
    </xf>
    <xf numFmtId="0" fontId="71" fillId="0" borderId="0" xfId="5" applyFont="1" applyAlignment="1">
      <alignment horizontal="center" vertical="center" wrapText="1"/>
    </xf>
    <xf numFmtId="0" fontId="73" fillId="0" borderId="0" xfId="5" applyFont="1" applyAlignment="1">
      <alignment horizontal="center" vertical="center" wrapText="1"/>
    </xf>
    <xf numFmtId="0" fontId="73" fillId="0" borderId="0" xfId="5" applyFont="1" applyAlignment="1">
      <alignment horizontal="center" vertical="center" shrinkToFit="1"/>
    </xf>
    <xf numFmtId="0" fontId="75" fillId="0" borderId="0" xfId="5" applyFont="1" applyAlignment="1">
      <alignment horizontal="center" vertical="center" wrapText="1"/>
    </xf>
    <xf numFmtId="0" fontId="71" fillId="0" borderId="0" xfId="5" applyFont="1" applyAlignment="1">
      <alignment horizontal="center" vertical="center" shrinkToFit="1"/>
    </xf>
    <xf numFmtId="0" fontId="76" fillId="0" borderId="0" xfId="5" applyFont="1" applyAlignment="1">
      <alignment horizontal="center" vertical="center" wrapText="1"/>
    </xf>
    <xf numFmtId="0" fontId="68" fillId="0" borderId="0" xfId="5" applyFont="1" applyAlignment="1" applyProtection="1">
      <alignment horizontal="center" vertical="center" wrapText="1"/>
      <protection locked="0"/>
    </xf>
    <xf numFmtId="49" fontId="68" fillId="0" borderId="0" xfId="5" applyNumberFormat="1" applyFont="1" applyAlignment="1" applyProtection="1">
      <alignment horizontal="center" vertical="center" wrapText="1"/>
      <protection locked="0"/>
    </xf>
    <xf numFmtId="38" fontId="37" fillId="0" borderId="0" xfId="1" applyFont="1">
      <alignment vertical="center"/>
    </xf>
    <xf numFmtId="38" fontId="55" fillId="0" borderId="0" xfId="1" applyFont="1">
      <alignment vertical="center"/>
    </xf>
    <xf numFmtId="38" fontId="53" fillId="0" borderId="0" xfId="1" applyFont="1">
      <alignment vertical="center"/>
    </xf>
    <xf numFmtId="38" fontId="37" fillId="0" borderId="0" xfId="1" applyFont="1" applyAlignment="1">
      <alignment horizontal="right" vertical="center"/>
    </xf>
    <xf numFmtId="38" fontId="54" fillId="0" borderId="0" xfId="1" applyFont="1">
      <alignment vertical="center"/>
    </xf>
    <xf numFmtId="38" fontId="37" fillId="0" borderId="6" xfId="1" applyFont="1" applyBorder="1" applyAlignment="1">
      <alignment horizontal="center" vertical="center"/>
    </xf>
    <xf numFmtId="38" fontId="48" fillId="0" borderId="6" xfId="1" applyFont="1" applyBorder="1" applyAlignment="1">
      <alignment horizontal="center" vertical="center"/>
    </xf>
    <xf numFmtId="38" fontId="65" fillId="0" borderId="6" xfId="1" applyFont="1" applyBorder="1" applyAlignment="1">
      <alignment horizontal="center" vertical="center"/>
    </xf>
    <xf numFmtId="38" fontId="37" fillId="0" borderId="43" xfId="1" applyFont="1" applyBorder="1" applyAlignment="1">
      <alignment horizontal="center" vertical="center"/>
    </xf>
    <xf numFmtId="193" fontId="37" fillId="0" borderId="0" xfId="1" applyNumberFormat="1" applyFont="1">
      <alignment vertical="center"/>
    </xf>
    <xf numFmtId="0" fontId="37" fillId="0" borderId="0" xfId="0" applyFont="1" applyProtection="1">
      <alignment vertical="center"/>
      <protection locked="0"/>
    </xf>
    <xf numFmtId="0" fontId="37" fillId="0" borderId="0" xfId="0" applyFont="1" applyBorder="1">
      <alignment vertical="center"/>
    </xf>
    <xf numFmtId="0" fontId="68" fillId="0" borderId="0" xfId="5" applyFont="1" applyAlignment="1">
      <alignment horizontal="center" vertical="center" wrapText="1"/>
    </xf>
    <xf numFmtId="189" fontId="68" fillId="0" borderId="0" xfId="5" applyNumberFormat="1" applyFont="1" applyAlignment="1">
      <alignment horizontal="center" vertical="center" textRotation="255" wrapText="1"/>
    </xf>
    <xf numFmtId="38" fontId="68" fillId="0" borderId="0" xfId="4" applyFont="1" applyAlignment="1">
      <alignment horizontal="center" vertical="center" wrapText="1"/>
    </xf>
    <xf numFmtId="197" fontId="84" fillId="0" borderId="81" xfId="2" applyNumberFormat="1" applyFont="1" applyBorder="1" applyAlignment="1">
      <alignment horizontal="center" vertical="center" shrinkToFit="1"/>
    </xf>
    <xf numFmtId="0" fontId="89" fillId="0" borderId="6" xfId="0" applyFont="1" applyBorder="1" applyAlignment="1">
      <alignment horizontal="center" vertical="center"/>
    </xf>
    <xf numFmtId="0" fontId="93" fillId="0" borderId="7" xfId="0" applyFont="1" applyBorder="1" applyAlignment="1" applyProtection="1">
      <alignment horizontal="left" vertical="center" indent="2"/>
      <protection locked="0"/>
    </xf>
    <xf numFmtId="38" fontId="68" fillId="0" borderId="0" xfId="4" applyFont="1" applyAlignment="1" applyProtection="1">
      <alignment horizontal="center" vertical="center" wrapText="1"/>
      <protection locked="0"/>
    </xf>
    <xf numFmtId="38" fontId="37" fillId="0" borderId="0" xfId="1" applyFont="1" applyBorder="1">
      <alignment vertical="center"/>
    </xf>
    <xf numFmtId="0" fontId="46" fillId="0" borderId="0" xfId="0" applyFont="1" applyProtection="1">
      <alignment vertical="center"/>
    </xf>
    <xf numFmtId="0" fontId="46" fillId="0" borderId="0" xfId="0" applyFont="1" applyAlignment="1" applyProtection="1">
      <alignment horizontal="center" vertical="center"/>
    </xf>
    <xf numFmtId="0" fontId="39" fillId="0" borderId="0" xfId="0" applyFont="1" applyProtection="1">
      <alignment vertical="center"/>
    </xf>
    <xf numFmtId="0" fontId="68" fillId="0" borderId="0" xfId="5" applyFont="1" applyAlignment="1">
      <alignment horizontal="center" vertical="center" wrapText="1"/>
    </xf>
    <xf numFmtId="0" fontId="84" fillId="0" borderId="107" xfId="2" applyFont="1" applyBorder="1" applyAlignment="1">
      <alignment vertical="center" shrinkToFit="1"/>
    </xf>
    <xf numFmtId="0" fontId="84" fillId="0" borderId="102" xfId="2" applyFont="1" applyBorder="1" applyAlignment="1">
      <alignment vertical="center" shrinkToFit="1"/>
    </xf>
    <xf numFmtId="197" fontId="84" fillId="15" borderId="81" xfId="2" applyNumberFormat="1" applyFont="1" applyFill="1" applyBorder="1" applyAlignment="1">
      <alignment horizontal="center" vertical="center" shrinkToFit="1"/>
    </xf>
    <xf numFmtId="197" fontId="84" fillId="16" borderId="81" xfId="2" applyNumberFormat="1" applyFont="1" applyFill="1" applyBorder="1" applyAlignment="1">
      <alignment horizontal="center" vertical="center" shrinkToFit="1"/>
    </xf>
    <xf numFmtId="0" fontId="84" fillId="0" borderId="117" xfId="2" applyFont="1" applyBorder="1" applyAlignment="1">
      <alignment horizontal="left" vertical="center" wrapText="1" shrinkToFit="1"/>
    </xf>
    <xf numFmtId="0" fontId="0" fillId="0" borderId="0" xfId="0">
      <alignment vertical="center"/>
    </xf>
    <xf numFmtId="0" fontId="37" fillId="0" borderId="0" xfId="0" applyFont="1" applyBorder="1">
      <alignment vertical="center"/>
    </xf>
    <xf numFmtId="0" fontId="68" fillId="0" borderId="0" xfId="5" applyFont="1" applyBorder="1" applyAlignment="1">
      <alignment horizontal="center" vertical="center" wrapText="1"/>
    </xf>
    <xf numFmtId="0" fontId="68" fillId="0" borderId="6" xfId="5" applyFont="1" applyBorder="1" applyAlignment="1" applyProtection="1">
      <alignment horizontal="center" vertical="center" wrapText="1"/>
      <protection locked="0"/>
    </xf>
    <xf numFmtId="0" fontId="68" fillId="0" borderId="119" xfId="5" applyFont="1" applyBorder="1" applyAlignment="1" applyProtection="1">
      <alignment horizontal="center" vertical="center" wrapText="1"/>
      <protection locked="0"/>
    </xf>
    <xf numFmtId="49" fontId="68" fillId="0" borderId="119" xfId="5" applyNumberFormat="1" applyFont="1" applyBorder="1" applyAlignment="1" applyProtection="1">
      <alignment horizontal="center" vertical="center" wrapText="1"/>
      <protection locked="0"/>
    </xf>
    <xf numFmtId="0" fontId="68" fillId="0" borderId="124" xfId="5" applyFont="1" applyBorder="1" applyAlignment="1" applyProtection="1">
      <alignment horizontal="center" vertical="center" wrapText="1"/>
      <protection locked="0"/>
    </xf>
    <xf numFmtId="0" fontId="68" fillId="0" borderId="125" xfId="5" applyFont="1" applyBorder="1" applyAlignment="1" applyProtection="1">
      <alignment horizontal="center" vertical="center" wrapText="1"/>
      <protection locked="0"/>
    </xf>
    <xf numFmtId="0" fontId="68" fillId="0" borderId="121" xfId="5" applyFont="1" applyBorder="1" applyAlignment="1" applyProtection="1">
      <alignment horizontal="center" vertical="center" wrapText="1"/>
      <protection locked="0"/>
    </xf>
    <xf numFmtId="0" fontId="68" fillId="0" borderId="0" xfId="5" applyFont="1" applyFill="1" applyAlignment="1">
      <alignment horizontal="center" vertical="center" wrapText="1"/>
    </xf>
    <xf numFmtId="49" fontId="68" fillId="0" borderId="0" xfId="5" applyNumberFormat="1" applyFont="1" applyFill="1" applyAlignment="1">
      <alignment horizontal="center" vertical="center" wrapText="1"/>
    </xf>
    <xf numFmtId="0" fontId="68" fillId="0" borderId="0" xfId="5" applyFont="1" applyFill="1" applyBorder="1" applyAlignment="1">
      <alignment horizontal="center" vertical="center" wrapText="1"/>
    </xf>
    <xf numFmtId="0" fontId="73" fillId="0" borderId="0" xfId="5" applyFont="1" applyFill="1" applyAlignment="1">
      <alignment horizontal="center" vertical="center" wrapText="1"/>
    </xf>
    <xf numFmtId="38" fontId="73" fillId="0" borderId="0" xfId="4" applyFont="1" applyFill="1" applyAlignment="1">
      <alignment horizontal="center" vertical="center" wrapText="1"/>
    </xf>
    <xf numFmtId="0" fontId="73" fillId="0" borderId="0" xfId="5" applyFont="1" applyFill="1" applyAlignment="1">
      <alignment horizontal="center" vertical="center" shrinkToFit="1"/>
    </xf>
    <xf numFmtId="189" fontId="73" fillId="0" borderId="0" xfId="5" applyNumberFormat="1" applyFont="1" applyFill="1" applyAlignment="1">
      <alignment horizontal="center" vertical="center" textRotation="255" shrinkToFit="1"/>
    </xf>
    <xf numFmtId="189" fontId="73" fillId="0" borderId="0" xfId="5" applyNumberFormat="1" applyFont="1" applyAlignment="1">
      <alignment horizontal="center" vertical="center" textRotation="255" shrinkToFit="1"/>
    </xf>
    <xf numFmtId="189" fontId="71" fillId="0" borderId="0" xfId="5" applyNumberFormat="1" applyFont="1" applyAlignment="1">
      <alignment horizontal="center" vertical="center" textRotation="255" shrinkToFit="1"/>
    </xf>
    <xf numFmtId="189" fontId="68" fillId="0" borderId="0" xfId="5" applyNumberFormat="1" applyFont="1" applyAlignment="1" applyProtection="1">
      <alignment horizontal="center" vertical="center" textRotation="255" shrinkToFit="1"/>
      <protection locked="0"/>
    </xf>
    <xf numFmtId="189" fontId="68" fillId="0" borderId="125" xfId="5" applyNumberFormat="1" applyFont="1" applyBorder="1" applyAlignment="1" applyProtection="1">
      <alignment horizontal="center" vertical="center" textRotation="255" shrinkToFit="1"/>
      <protection locked="0"/>
    </xf>
    <xf numFmtId="189" fontId="68" fillId="0" borderId="0" xfId="5" applyNumberFormat="1" applyFont="1" applyAlignment="1">
      <alignment horizontal="center" vertical="center" textRotation="255" shrinkToFit="1"/>
    </xf>
    <xf numFmtId="0" fontId="97" fillId="0" borderId="0" xfId="5" applyFont="1" applyAlignment="1">
      <alignment horizontal="center" vertical="center" wrapText="1"/>
    </xf>
    <xf numFmtId="0" fontId="64" fillId="0" borderId="119" xfId="5" applyFont="1" applyBorder="1" applyAlignment="1" applyProtection="1">
      <alignment horizontal="center" vertical="center" wrapText="1"/>
      <protection locked="0"/>
    </xf>
    <xf numFmtId="0" fontId="64" fillId="0" borderId="0" xfId="5" applyFont="1" applyAlignment="1" applyProtection="1">
      <alignment horizontal="center" vertical="center" wrapText="1"/>
      <protection locked="0"/>
    </xf>
    <xf numFmtId="38" fontId="47" fillId="0" borderId="0" xfId="1" applyFont="1" applyFill="1">
      <alignment vertical="center"/>
    </xf>
    <xf numFmtId="195" fontId="68" fillId="0" borderId="0" xfId="5" applyNumberFormat="1" applyFont="1" applyFill="1" applyAlignment="1">
      <alignment horizontal="center" vertical="center" wrapText="1"/>
    </xf>
    <xf numFmtId="195" fontId="68" fillId="0" borderId="0" xfId="5" applyNumberFormat="1" applyFont="1" applyAlignment="1">
      <alignment horizontal="center" vertical="center" wrapText="1"/>
    </xf>
    <xf numFmtId="195" fontId="68" fillId="0" borderId="119" xfId="5" applyNumberFormat="1" applyFont="1" applyBorder="1" applyAlignment="1" applyProtection="1">
      <alignment horizontal="center" vertical="center" wrapText="1"/>
      <protection locked="0"/>
    </xf>
    <xf numFmtId="195" fontId="68" fillId="0" borderId="0" xfId="5" applyNumberFormat="1" applyFont="1" applyAlignment="1" applyProtection="1">
      <alignment horizontal="center" vertical="center" wrapText="1"/>
      <protection locked="0"/>
    </xf>
    <xf numFmtId="0" fontId="77" fillId="0" borderId="0" xfId="5" applyFont="1" applyAlignment="1">
      <alignment horizontal="center" vertical="center" wrapText="1"/>
    </xf>
    <xf numFmtId="0" fontId="100" fillId="0" borderId="0" xfId="5" applyFont="1" applyAlignment="1">
      <alignment horizontal="center" vertical="center" wrapText="1"/>
    </xf>
    <xf numFmtId="198" fontId="84" fillId="0" borderId="82" xfId="2" applyNumberFormat="1" applyFont="1" applyBorder="1" applyAlignment="1" applyProtection="1">
      <alignment horizontal="center" vertical="center" shrinkToFit="1"/>
      <protection locked="0"/>
    </xf>
    <xf numFmtId="0" fontId="84" fillId="0" borderId="51" xfId="2" applyFont="1" applyBorder="1" applyAlignment="1" applyProtection="1">
      <alignment horizontal="right" vertical="center" shrinkToFit="1"/>
      <protection locked="0"/>
    </xf>
    <xf numFmtId="0" fontId="84" fillId="0" borderId="111" xfId="2" applyFont="1" applyBorder="1" applyAlignment="1" applyProtection="1">
      <alignment horizontal="right" vertical="center" shrinkToFit="1"/>
      <protection locked="0"/>
    </xf>
    <xf numFmtId="0" fontId="84" fillId="0" borderId="83" xfId="2" applyFont="1" applyBorder="1" applyAlignment="1" applyProtection="1">
      <alignment horizontal="right" vertical="center" shrinkToFit="1"/>
      <protection locked="0"/>
    </xf>
    <xf numFmtId="198" fontId="84" fillId="0" borderId="84" xfId="2" applyNumberFormat="1" applyFont="1" applyBorder="1" applyAlignment="1" applyProtection="1">
      <alignment horizontal="center" vertical="center" shrinkToFit="1"/>
      <protection locked="0"/>
    </xf>
    <xf numFmtId="0" fontId="84" fillId="0" borderId="52" xfId="2" applyFont="1" applyBorder="1" applyAlignment="1" applyProtection="1">
      <alignment vertical="center" shrinkToFit="1"/>
      <protection locked="0"/>
    </xf>
    <xf numFmtId="0" fontId="84" fillId="0" borderId="85" xfId="2" applyFont="1" applyBorder="1" applyAlignment="1" applyProtection="1">
      <alignment vertical="center" shrinkToFit="1"/>
      <protection locked="0"/>
    </xf>
    <xf numFmtId="38" fontId="109" fillId="0" borderId="0" xfId="1" applyFont="1" applyAlignment="1">
      <alignment horizontal="right" vertical="top"/>
    </xf>
    <xf numFmtId="0" fontId="89" fillId="0" borderId="0" xfId="0" applyFont="1">
      <alignment vertical="center"/>
    </xf>
    <xf numFmtId="0" fontId="37" fillId="0" borderId="6" xfId="0" applyFont="1" applyBorder="1" applyAlignment="1" applyProtection="1">
      <alignment horizontal="center" vertical="center"/>
    </xf>
    <xf numFmtId="0" fontId="46" fillId="0" borderId="0" xfId="0" applyFont="1" applyProtection="1">
      <alignment vertical="center"/>
    </xf>
    <xf numFmtId="0" fontId="46" fillId="0" borderId="6" xfId="0" applyNumberFormat="1" applyFont="1" applyBorder="1" applyAlignment="1" applyProtection="1">
      <alignment horizontal="center" vertical="center" shrinkToFit="1"/>
      <protection locked="0"/>
    </xf>
    <xf numFmtId="199" fontId="46" fillId="0" borderId="6" xfId="0" applyNumberFormat="1" applyFont="1" applyFill="1" applyBorder="1" applyAlignment="1" applyProtection="1">
      <alignment horizontal="center" vertical="center" shrinkToFit="1"/>
      <protection locked="0"/>
    </xf>
    <xf numFmtId="0" fontId="46" fillId="0" borderId="0" xfId="0" applyFont="1" applyProtection="1">
      <alignment vertical="center"/>
    </xf>
    <xf numFmtId="0" fontId="37" fillId="0" borderId="0" xfId="0" applyFont="1" applyBorder="1" applyAlignment="1" applyProtection="1">
      <alignment horizontal="center" vertical="center"/>
    </xf>
    <xf numFmtId="0" fontId="37" fillId="0" borderId="0" xfId="0" applyFont="1" applyBorder="1" applyAlignment="1" applyProtection="1">
      <alignment horizontal="left" vertical="center" indent="1" shrinkToFit="1"/>
    </xf>
    <xf numFmtId="0" fontId="113" fillId="0" borderId="0" xfId="0" applyFont="1" applyBorder="1" applyAlignment="1">
      <alignment vertical="center" shrinkToFit="1"/>
    </xf>
    <xf numFmtId="0" fontId="79" fillId="0" borderId="0" xfId="0" applyFont="1" applyBorder="1">
      <alignment vertical="center"/>
    </xf>
    <xf numFmtId="0" fontId="79" fillId="0" borderId="0" xfId="0" applyFont="1" applyBorder="1">
      <alignment vertical="center"/>
    </xf>
    <xf numFmtId="0" fontId="115" fillId="0" borderId="0" xfId="0" applyFont="1" applyBorder="1" applyAlignment="1">
      <alignment vertical="center" shrinkToFit="1"/>
    </xf>
    <xf numFmtId="0" fontId="79" fillId="0" borderId="0" xfId="0" applyFont="1" applyBorder="1" applyAlignment="1">
      <alignment vertical="center"/>
    </xf>
    <xf numFmtId="0" fontId="79" fillId="0" borderId="0" xfId="0" applyFont="1" applyBorder="1" applyAlignment="1">
      <alignment horizontal="right" vertical="center"/>
    </xf>
    <xf numFmtId="0" fontId="79" fillId="0" borderId="9" xfId="0" applyFont="1" applyBorder="1" applyAlignment="1">
      <alignment horizontal="right" vertical="center"/>
    </xf>
    <xf numFmtId="0" fontId="79" fillId="0" borderId="8" xfId="0" applyFont="1" applyBorder="1" applyProtection="1">
      <alignment vertical="center"/>
      <protection locked="0"/>
    </xf>
    <xf numFmtId="0" fontId="116" fillId="0" borderId="0" xfId="0" applyFont="1" applyBorder="1" applyAlignment="1">
      <alignment vertical="center" shrinkToFit="1"/>
    </xf>
    <xf numFmtId="0" fontId="79" fillId="0" borderId="34" xfId="0" applyFont="1" applyBorder="1" applyAlignment="1" applyProtection="1">
      <alignment horizontal="right" vertical="center"/>
      <protection locked="0"/>
    </xf>
    <xf numFmtId="0" fontId="79" fillId="0" borderId="35" xfId="0" applyFont="1" applyBorder="1" applyAlignment="1" applyProtection="1">
      <alignment horizontal="right" vertical="center"/>
      <protection locked="0"/>
    </xf>
    <xf numFmtId="0" fontId="79" fillId="0" borderId="38" xfId="0" applyFont="1" applyBorder="1" applyAlignment="1" applyProtection="1">
      <alignment horizontal="right" vertical="center"/>
      <protection locked="0"/>
    </xf>
    <xf numFmtId="0" fontId="117" fillId="0" borderId="0" xfId="0" applyFont="1" applyBorder="1" applyAlignment="1">
      <alignment vertical="center"/>
    </xf>
    <xf numFmtId="0" fontId="95" fillId="0" borderId="6" xfId="0" applyFont="1" applyBorder="1" applyAlignment="1" applyProtection="1">
      <alignment horizontal="center" vertical="center" shrinkToFit="1"/>
      <protection locked="0"/>
    </xf>
    <xf numFmtId="0" fontId="95" fillId="0" borderId="6" xfId="0" applyFont="1" applyBorder="1" applyAlignment="1" applyProtection="1">
      <alignment horizontal="center" vertical="center"/>
      <protection locked="0"/>
    </xf>
    <xf numFmtId="0" fontId="79" fillId="0" borderId="7" xfId="0" applyFont="1" applyBorder="1" applyProtection="1">
      <alignment vertical="center"/>
      <protection locked="0"/>
    </xf>
    <xf numFmtId="0" fontId="117" fillId="0" borderId="0" xfId="0" applyFont="1" applyBorder="1">
      <alignment vertical="center"/>
    </xf>
    <xf numFmtId="0" fontId="95" fillId="0" borderId="6" xfId="0" applyFont="1" applyBorder="1" applyAlignment="1" applyProtection="1">
      <alignment vertical="center" shrinkToFit="1"/>
      <protection locked="0"/>
    </xf>
    <xf numFmtId="0" fontId="79" fillId="0" borderId="0" xfId="0" applyFont="1" applyFill="1" applyBorder="1">
      <alignment vertical="center"/>
    </xf>
    <xf numFmtId="0" fontId="46" fillId="0" borderId="6" xfId="0" applyNumberFormat="1" applyFont="1" applyBorder="1" applyAlignment="1" applyProtection="1">
      <alignment horizontal="left" vertical="center" shrinkToFit="1"/>
      <protection locked="0"/>
    </xf>
    <xf numFmtId="0" fontId="46" fillId="0" borderId="0" xfId="0" applyFont="1" applyProtection="1">
      <alignment vertical="center"/>
    </xf>
    <xf numFmtId="0" fontId="117" fillId="0" borderId="0" xfId="0" applyFont="1" applyFill="1" applyBorder="1" applyAlignment="1">
      <alignment vertical="center" shrinkToFit="1"/>
    </xf>
    <xf numFmtId="0" fontId="114" fillId="0" borderId="0" xfId="0" applyFont="1" applyBorder="1" applyAlignment="1">
      <alignment vertical="center"/>
    </xf>
    <xf numFmtId="38" fontId="37" fillId="0" borderId="35" xfId="1" applyFont="1" applyFill="1" applyBorder="1" applyAlignment="1">
      <alignment vertical="center" wrapText="1"/>
    </xf>
    <xf numFmtId="38" fontId="37" fillId="0" borderId="35" xfId="1" applyFont="1" applyFill="1" applyBorder="1" applyAlignment="1">
      <alignment vertical="center"/>
    </xf>
    <xf numFmtId="38" fontId="37" fillId="0" borderId="0" xfId="1" applyFont="1" applyFill="1" applyBorder="1" applyAlignment="1">
      <alignment vertical="center"/>
    </xf>
    <xf numFmtId="0" fontId="68" fillId="0" borderId="124" xfId="5" applyFont="1" applyFill="1" applyBorder="1" applyAlignment="1" applyProtection="1">
      <alignment horizontal="center" vertical="center" wrapText="1"/>
      <protection locked="0"/>
    </xf>
    <xf numFmtId="0" fontId="68" fillId="0" borderId="6" xfId="5" applyFont="1" applyFill="1" applyBorder="1" applyAlignment="1" applyProtection="1">
      <alignment horizontal="center" vertical="center" wrapText="1"/>
      <protection locked="0"/>
    </xf>
    <xf numFmtId="0" fontId="79" fillId="3" borderId="62" xfId="0" applyFont="1" applyFill="1" applyBorder="1" applyAlignment="1">
      <alignment horizontal="center" vertical="center"/>
    </xf>
    <xf numFmtId="0" fontId="79" fillId="3" borderId="53" xfId="0" applyFont="1" applyFill="1" applyBorder="1" applyAlignment="1">
      <alignment horizontal="center" vertical="center"/>
    </xf>
    <xf numFmtId="0" fontId="79" fillId="3" borderId="65" xfId="0" applyFont="1" applyFill="1" applyBorder="1" applyAlignment="1">
      <alignment horizontal="center" vertical="center"/>
    </xf>
    <xf numFmtId="0" fontId="79" fillId="3" borderId="86" xfId="0" applyFont="1" applyFill="1" applyBorder="1" applyAlignment="1">
      <alignment horizontal="center" vertical="center"/>
    </xf>
    <xf numFmtId="0" fontId="79" fillId="3" borderId="116" xfId="0" applyFont="1" applyFill="1" applyBorder="1" applyAlignment="1">
      <alignment horizontal="center" vertical="center"/>
    </xf>
    <xf numFmtId="0" fontId="79" fillId="0" borderId="56" xfId="0" applyFont="1" applyBorder="1" applyProtection="1">
      <alignment vertical="center"/>
      <protection locked="0"/>
    </xf>
    <xf numFmtId="0" fontId="79" fillId="0" borderId="61" xfId="0" applyFont="1" applyBorder="1" applyAlignment="1">
      <alignment horizontal="right" vertical="center"/>
    </xf>
    <xf numFmtId="0" fontId="37" fillId="0" borderId="0" xfId="0" applyFont="1" applyBorder="1" applyAlignment="1" applyProtection="1">
      <alignment vertical="center"/>
    </xf>
    <xf numFmtId="0" fontId="79" fillId="0" borderId="53" xfId="0" applyFont="1" applyBorder="1" applyAlignment="1" applyProtection="1">
      <alignment horizontal="center" vertical="center"/>
      <protection locked="0"/>
    </xf>
    <xf numFmtId="0" fontId="37" fillId="0" borderId="0" xfId="0" applyNumberFormat="1" applyFont="1" applyProtection="1">
      <alignment vertical="center"/>
    </xf>
    <xf numFmtId="0" fontId="39" fillId="0" borderId="0" xfId="0" applyNumberFormat="1" applyFont="1" applyProtection="1">
      <alignment vertical="center"/>
    </xf>
    <xf numFmtId="0" fontId="37" fillId="0" borderId="0" xfId="0" applyNumberFormat="1" applyFont="1" applyAlignment="1" applyProtection="1">
      <alignment vertical="center"/>
    </xf>
    <xf numFmtId="0" fontId="39" fillId="0" borderId="0" xfId="0" applyNumberFormat="1" applyFont="1" applyAlignment="1" applyProtection="1">
      <alignment vertical="center"/>
    </xf>
    <xf numFmtId="0" fontId="47" fillId="0" borderId="0" xfId="0" applyNumberFormat="1" applyFont="1" applyProtection="1">
      <alignment vertical="center"/>
    </xf>
    <xf numFmtId="182" fontId="37" fillId="0" borderId="0" xfId="0" applyNumberFormat="1" applyFont="1" applyAlignment="1" applyProtection="1">
      <alignment vertical="center"/>
    </xf>
    <xf numFmtId="0" fontId="79" fillId="0" borderId="0" xfId="0" applyNumberFormat="1" applyFont="1" applyAlignment="1" applyProtection="1">
      <alignment horizontal="right" vertical="center"/>
    </xf>
    <xf numFmtId="0" fontId="37" fillId="0" borderId="0" xfId="0" applyNumberFormat="1" applyFont="1" applyAlignment="1" applyProtection="1">
      <alignment vertical="center" wrapText="1" shrinkToFit="1"/>
    </xf>
    <xf numFmtId="0" fontId="38" fillId="0" borderId="0" xfId="0" applyNumberFormat="1" applyFont="1" applyProtection="1">
      <alignment vertical="center"/>
    </xf>
    <xf numFmtId="0" fontId="37" fillId="0" borderId="0" xfId="0" applyNumberFormat="1" applyFont="1" applyAlignment="1" applyProtection="1">
      <alignment vertical="center" shrinkToFit="1"/>
    </xf>
    <xf numFmtId="0" fontId="105" fillId="0" borderId="0" xfId="0" applyNumberFormat="1" applyFont="1" applyAlignment="1" applyProtection="1">
      <alignment horizontal="left" vertical="center" indent="1"/>
    </xf>
    <xf numFmtId="179" fontId="37" fillId="0" borderId="0" xfId="0" applyNumberFormat="1" applyFont="1" applyAlignment="1" applyProtection="1">
      <alignment vertical="center"/>
    </xf>
    <xf numFmtId="179" fontId="37" fillId="0" borderId="0" xfId="0" applyNumberFormat="1" applyFont="1" applyAlignment="1" applyProtection="1">
      <alignment horizontal="left" vertical="center" indent="1"/>
    </xf>
    <xf numFmtId="0" fontId="58" fillId="0" borderId="0" xfId="0" applyNumberFormat="1" applyFont="1" applyProtection="1">
      <alignment vertical="center"/>
    </xf>
    <xf numFmtId="0" fontId="79" fillId="0" borderId="0" xfId="0" applyNumberFormat="1" applyFont="1" applyAlignment="1" applyProtection="1">
      <alignment vertical="center" wrapText="1"/>
    </xf>
    <xf numFmtId="0" fontId="111" fillId="0" borderId="0" xfId="0" applyNumberFormat="1" applyFont="1" applyAlignment="1" applyProtection="1">
      <alignment horizontal="left" vertical="center" wrapText="1"/>
    </xf>
    <xf numFmtId="0" fontId="37" fillId="0" borderId="0" xfId="0" applyNumberFormat="1" applyFont="1" applyAlignment="1" applyProtection="1">
      <alignment horizontal="left" vertical="center" indent="3"/>
    </xf>
    <xf numFmtId="49" fontId="37" fillId="0" borderId="0" xfId="0" applyNumberFormat="1" applyFont="1" applyAlignment="1" applyProtection="1">
      <alignment vertical="center"/>
    </xf>
    <xf numFmtId="0" fontId="37" fillId="0" borderId="0" xfId="0" applyNumberFormat="1" applyFont="1" applyAlignment="1" applyProtection="1">
      <alignment horizontal="right" vertical="center"/>
    </xf>
    <xf numFmtId="181" fontId="36" fillId="0" borderId="0" xfId="1" applyNumberFormat="1" applyFont="1" applyAlignment="1" applyProtection="1">
      <alignment vertical="center"/>
    </xf>
    <xf numFmtId="0" fontId="44" fillId="0" borderId="0" xfId="0" applyNumberFormat="1" applyFont="1" applyProtection="1">
      <alignment vertical="center"/>
    </xf>
    <xf numFmtId="0" fontId="43" fillId="0" borderId="0" xfId="0" applyNumberFormat="1" applyFont="1" applyProtection="1">
      <alignment vertical="center"/>
    </xf>
    <xf numFmtId="0" fontId="45" fillId="0" borderId="0" xfId="0" applyNumberFormat="1" applyFont="1" applyProtection="1">
      <alignment vertical="center"/>
    </xf>
    <xf numFmtId="0" fontId="37" fillId="0" borderId="34" xfId="0" applyNumberFormat="1" applyFont="1" applyBorder="1" applyAlignment="1" applyProtection="1">
      <alignment horizontal="center"/>
    </xf>
    <xf numFmtId="0" fontId="37" fillId="0" borderId="36" xfId="0" applyNumberFormat="1" applyFont="1" applyBorder="1" applyAlignment="1" applyProtection="1">
      <alignment horizontal="center"/>
    </xf>
    <xf numFmtId="0" fontId="37" fillId="0" borderId="0" xfId="0" applyNumberFormat="1" applyFont="1" applyBorder="1" applyAlignment="1" applyProtection="1">
      <alignment vertical="center"/>
    </xf>
    <xf numFmtId="0" fontId="37" fillId="0" borderId="40" xfId="0" applyNumberFormat="1" applyFont="1" applyBorder="1" applyAlignment="1" applyProtection="1">
      <alignment horizontal="center" vertical="top"/>
    </xf>
    <xf numFmtId="0" fontId="37" fillId="0" borderId="41" xfId="0" applyNumberFormat="1" applyFont="1" applyBorder="1" applyAlignment="1" applyProtection="1">
      <alignment horizontal="center" vertical="top"/>
    </xf>
    <xf numFmtId="0" fontId="37" fillId="0" borderId="0" xfId="0" applyNumberFormat="1" applyFont="1" applyAlignment="1" applyProtection="1">
      <alignment horizontal="center" vertical="center"/>
    </xf>
    <xf numFmtId="38" fontId="37" fillId="0" borderId="0" xfId="1" applyFont="1" applyBorder="1" applyAlignment="1" applyProtection="1">
      <alignment vertical="center"/>
    </xf>
    <xf numFmtId="0" fontId="42" fillId="0" borderId="0" xfId="0" applyNumberFormat="1" applyFont="1" applyProtection="1">
      <alignment vertical="center"/>
    </xf>
    <xf numFmtId="0" fontId="37" fillId="0" borderId="0" xfId="0" applyNumberFormat="1" applyFont="1" applyAlignment="1" applyProtection="1">
      <alignment vertical="center" wrapText="1"/>
    </xf>
    <xf numFmtId="0" fontId="37" fillId="0" borderId="0" xfId="0" applyNumberFormat="1" applyFont="1" applyAlignment="1" applyProtection="1">
      <alignment vertical="top" wrapText="1"/>
    </xf>
    <xf numFmtId="0" fontId="37" fillId="0" borderId="0" xfId="0" applyNumberFormat="1" applyFont="1" applyAlignment="1" applyProtection="1">
      <alignment vertical="top"/>
    </xf>
    <xf numFmtId="0" fontId="101" fillId="0" borderId="0" xfId="0" applyFont="1" applyProtection="1">
      <alignment vertical="center"/>
    </xf>
    <xf numFmtId="0" fontId="46" fillId="0" borderId="0" xfId="0" applyNumberFormat="1" applyFont="1" applyProtection="1">
      <alignment vertical="center"/>
    </xf>
    <xf numFmtId="0" fontId="39" fillId="0" borderId="0" xfId="0" applyNumberFormat="1" applyFont="1" applyAlignment="1" applyProtection="1">
      <alignment horizontal="center" vertical="center"/>
    </xf>
    <xf numFmtId="0" fontId="37" fillId="5" borderId="6" xfId="0" applyNumberFormat="1" applyFont="1" applyFill="1" applyBorder="1" applyAlignment="1" applyProtection="1">
      <alignment horizontal="center" vertical="center"/>
    </xf>
    <xf numFmtId="0" fontId="47" fillId="0" borderId="0" xfId="0" applyNumberFormat="1" applyFont="1" applyAlignment="1" applyProtection="1">
      <alignment vertical="center"/>
    </xf>
    <xf numFmtId="0" fontId="40" fillId="0" borderId="0" xfId="0" applyNumberFormat="1" applyFont="1" applyProtection="1">
      <alignment vertical="center"/>
    </xf>
    <xf numFmtId="0" fontId="37" fillId="0" borderId="0" xfId="0" applyFont="1" applyAlignment="1" applyProtection="1">
      <alignment vertical="center" shrinkToFit="1"/>
    </xf>
    <xf numFmtId="38" fontId="37" fillId="0" borderId="7" xfId="1" applyFont="1" applyBorder="1" applyAlignment="1" applyProtection="1">
      <alignment horizontal="center" vertical="center"/>
    </xf>
    <xf numFmtId="201" fontId="95" fillId="0" borderId="6" xfId="0" applyNumberFormat="1" applyFont="1" applyBorder="1" applyAlignment="1" applyProtection="1">
      <alignment horizontal="center" vertical="center" shrinkToFit="1"/>
      <protection locked="0"/>
    </xf>
    <xf numFmtId="38" fontId="41" fillId="0" borderId="0" xfId="1" applyFont="1" applyAlignment="1">
      <alignment vertical="center"/>
    </xf>
    <xf numFmtId="0" fontId="79" fillId="0" borderId="0" xfId="0" applyFont="1" applyBorder="1" applyAlignment="1" applyProtection="1">
      <alignment vertical="center"/>
    </xf>
    <xf numFmtId="0" fontId="79" fillId="0" borderId="0" xfId="0" applyFont="1" applyBorder="1" applyAlignment="1" applyProtection="1">
      <alignment vertical="center" wrapText="1"/>
    </xf>
    <xf numFmtId="0" fontId="68" fillId="18" borderId="6" xfId="5" applyFont="1" applyFill="1" applyBorder="1" applyAlignment="1" applyProtection="1">
      <alignment horizontal="center" vertical="center" wrapText="1"/>
    </xf>
    <xf numFmtId="0" fontId="37" fillId="0" borderId="0" xfId="0" applyFont="1" applyAlignment="1" applyProtection="1">
      <alignment horizontal="right" vertical="center"/>
    </xf>
    <xf numFmtId="0" fontId="108" fillId="0" borderId="0" xfId="0" applyFont="1" applyAlignment="1" applyProtection="1">
      <alignment horizontal="right" vertical="center"/>
    </xf>
    <xf numFmtId="0" fontId="69" fillId="0" borderId="0" xfId="0" applyFont="1" applyProtection="1">
      <alignment vertical="center"/>
    </xf>
    <xf numFmtId="0" fontId="68" fillId="0" borderId="0" xfId="0" applyFont="1" applyProtection="1">
      <alignment vertical="center"/>
    </xf>
    <xf numFmtId="0" fontId="48" fillId="0" borderId="0" xfId="0" applyFont="1" applyProtection="1">
      <alignment vertical="center"/>
    </xf>
    <xf numFmtId="0" fontId="37" fillId="10" borderId="6" xfId="0" applyFont="1" applyFill="1" applyBorder="1" applyAlignment="1" applyProtection="1">
      <alignment horizontal="center" vertical="center"/>
    </xf>
    <xf numFmtId="0" fontId="37" fillId="10" borderId="6" xfId="0" applyFont="1" applyFill="1" applyBorder="1" applyAlignment="1" applyProtection="1">
      <alignment horizontal="center" vertical="center" wrapText="1"/>
    </xf>
    <xf numFmtId="0" fontId="95" fillId="0" borderId="52" xfId="0" applyFont="1" applyBorder="1" applyAlignment="1" applyProtection="1">
      <alignment horizontal="center" vertical="center"/>
      <protection locked="0"/>
    </xf>
    <xf numFmtId="0" fontId="91" fillId="0" borderId="0" xfId="0" applyFont="1" applyFill="1" applyBorder="1" applyAlignment="1" applyProtection="1">
      <alignment vertical="center" wrapText="1"/>
    </xf>
    <xf numFmtId="0" fontId="95" fillId="0" borderId="53" xfId="0" applyFont="1" applyBorder="1" applyAlignment="1" applyProtection="1">
      <alignment horizontal="center" vertical="center"/>
      <protection locked="0"/>
    </xf>
    <xf numFmtId="0" fontId="95" fillId="0" borderId="81" xfId="0" applyFont="1" applyBorder="1" applyAlignment="1" applyProtection="1">
      <alignment horizontal="center" vertical="center" shrinkToFit="1"/>
      <protection locked="0"/>
    </xf>
    <xf numFmtId="56" fontId="21" fillId="0" borderId="16" xfId="0" applyNumberFormat="1" applyFont="1" applyBorder="1" applyAlignment="1" applyProtection="1">
      <alignment horizontal="left" vertical="center" indent="1"/>
      <protection locked="0"/>
    </xf>
    <xf numFmtId="189" fontId="68" fillId="0" borderId="7" xfId="5" applyNumberFormat="1" applyFont="1" applyFill="1" applyBorder="1" applyAlignment="1" applyProtection="1">
      <alignment horizontal="center" vertical="center" textRotation="255" shrinkToFit="1"/>
      <protection locked="0"/>
    </xf>
    <xf numFmtId="0" fontId="37" fillId="10" borderId="6" xfId="0" applyFont="1" applyFill="1" applyBorder="1" applyAlignment="1" applyProtection="1">
      <alignment horizontal="center" vertical="center"/>
    </xf>
    <xf numFmtId="0" fontId="87" fillId="0" borderId="0" xfId="0" applyFont="1">
      <alignment vertical="center"/>
    </xf>
    <xf numFmtId="0" fontId="123" fillId="0" borderId="0" xfId="0" applyNumberFormat="1" applyFont="1" applyProtection="1">
      <alignment vertical="center"/>
    </xf>
    <xf numFmtId="0" fontId="124" fillId="0" borderId="0" xfId="0" applyNumberFormat="1" applyFont="1" applyProtection="1">
      <alignment vertical="center"/>
    </xf>
    <xf numFmtId="0" fontId="125" fillId="0" borderId="0" xfId="0" applyNumberFormat="1" applyFont="1" applyProtection="1">
      <alignment vertical="center"/>
    </xf>
    <xf numFmtId="0" fontId="124" fillId="0" borderId="0" xfId="0" applyNumberFormat="1" applyFont="1" applyAlignment="1" applyProtection="1">
      <alignment vertical="center"/>
    </xf>
    <xf numFmtId="0" fontId="125" fillId="0" borderId="0" xfId="0" applyNumberFormat="1" applyFont="1" applyAlignment="1" applyProtection="1">
      <alignment vertical="center"/>
    </xf>
    <xf numFmtId="0" fontId="126" fillId="0" borderId="0" xfId="0" applyNumberFormat="1" applyFont="1" applyProtection="1">
      <alignment vertical="center"/>
    </xf>
    <xf numFmtId="0" fontId="123" fillId="0" borderId="0" xfId="12" applyFont="1" applyProtection="1">
      <alignment vertical="center"/>
    </xf>
    <xf numFmtId="0" fontId="125" fillId="17" borderId="0" xfId="0" applyNumberFormat="1" applyFont="1" applyFill="1" applyProtection="1">
      <alignment vertical="center"/>
    </xf>
    <xf numFmtId="0" fontId="126" fillId="17" borderId="0" xfId="0" applyNumberFormat="1" applyFont="1" applyFill="1" applyProtection="1">
      <alignment vertical="center"/>
    </xf>
    <xf numFmtId="0" fontId="127" fillId="0" borderId="0" xfId="0" applyNumberFormat="1" applyFont="1" applyProtection="1">
      <alignment vertical="center"/>
    </xf>
    <xf numFmtId="0" fontId="124" fillId="0" borderId="0" xfId="0" applyNumberFormat="1" applyFont="1" applyAlignment="1" applyProtection="1">
      <alignment vertical="center" wrapText="1"/>
    </xf>
    <xf numFmtId="0" fontId="127" fillId="0" borderId="0" xfId="0" applyFont="1" applyProtection="1">
      <alignment vertical="center"/>
    </xf>
    <xf numFmtId="0" fontId="125" fillId="0" borderId="0" xfId="0" applyNumberFormat="1" applyFont="1" applyAlignment="1" applyProtection="1">
      <alignment horizontal="center" vertical="center"/>
    </xf>
    <xf numFmtId="0" fontId="128" fillId="0" borderId="0" xfId="0" applyNumberFormat="1" applyFont="1" applyProtection="1">
      <alignment vertical="center"/>
    </xf>
    <xf numFmtId="0" fontId="123" fillId="0" borderId="0" xfId="0" applyFont="1" applyProtection="1">
      <alignment vertical="center"/>
    </xf>
    <xf numFmtId="0" fontId="124" fillId="0" borderId="0" xfId="0" applyFont="1" applyProtection="1">
      <alignment vertical="center"/>
    </xf>
    <xf numFmtId="0" fontId="123" fillId="0" borderId="0" xfId="0" applyFont="1" applyAlignment="1" applyProtection="1">
      <alignment vertical="center"/>
    </xf>
    <xf numFmtId="0" fontId="127" fillId="0" borderId="0" xfId="0" applyFont="1">
      <alignment vertical="center"/>
    </xf>
    <xf numFmtId="0" fontId="129" fillId="0" borderId="0" xfId="0" applyFont="1" applyProtection="1">
      <alignment vertical="center"/>
    </xf>
    <xf numFmtId="0" fontId="123" fillId="0" borderId="0" xfId="0" applyFont="1">
      <alignment vertical="center"/>
    </xf>
    <xf numFmtId="0" fontId="127" fillId="0" borderId="0" xfId="0" applyFont="1" applyFill="1" applyBorder="1" applyAlignment="1">
      <alignment vertical="center"/>
    </xf>
    <xf numFmtId="0" fontId="124" fillId="0" borderId="0" xfId="0" applyFont="1" applyBorder="1">
      <alignment vertical="center"/>
    </xf>
    <xf numFmtId="0" fontId="130" fillId="0" borderId="0" xfId="0" applyFont="1" applyBorder="1">
      <alignment vertical="center"/>
    </xf>
    <xf numFmtId="0" fontId="124" fillId="0" borderId="0" xfId="0" applyFont="1">
      <alignment vertical="center"/>
    </xf>
    <xf numFmtId="0" fontId="123" fillId="0" borderId="0" xfId="2" applyFont="1" applyFill="1" applyAlignment="1">
      <alignment vertical="center"/>
    </xf>
    <xf numFmtId="195" fontId="133" fillId="0" borderId="0" xfId="5" applyNumberFormat="1" applyFont="1" applyFill="1" applyAlignment="1">
      <alignment horizontal="center" vertical="center" wrapText="1"/>
    </xf>
    <xf numFmtId="49" fontId="133" fillId="0" borderId="0" xfId="5" applyNumberFormat="1" applyFont="1" applyFill="1" applyAlignment="1">
      <alignment horizontal="center" vertical="center" wrapText="1"/>
    </xf>
    <xf numFmtId="0" fontId="133" fillId="0" borderId="0" xfId="5" applyFont="1" applyFill="1" applyAlignment="1">
      <alignment horizontal="center" vertical="center" wrapText="1"/>
    </xf>
    <xf numFmtId="38" fontId="133" fillId="0" borderId="0" xfId="4" applyFont="1" applyFill="1" applyAlignment="1">
      <alignment horizontal="center" vertical="center" wrapText="1"/>
    </xf>
    <xf numFmtId="189" fontId="133" fillId="0" borderId="0" xfId="5" applyNumberFormat="1" applyFont="1" applyFill="1" applyAlignment="1">
      <alignment horizontal="center" vertical="center" textRotation="255" shrinkToFit="1"/>
    </xf>
    <xf numFmtId="0" fontId="133" fillId="0" borderId="0" xfId="5" applyFont="1" applyFill="1" applyBorder="1" applyAlignment="1">
      <alignment horizontal="center" vertical="center" wrapText="1"/>
    </xf>
    <xf numFmtId="0" fontId="132" fillId="0" borderId="0" xfId="0" applyFont="1" applyProtection="1">
      <alignment vertical="center"/>
    </xf>
    <xf numFmtId="0" fontId="127" fillId="0" borderId="0" xfId="0" applyFont="1" applyAlignment="1" applyProtection="1">
      <alignment vertical="center"/>
    </xf>
    <xf numFmtId="0" fontId="123" fillId="0" borderId="0" xfId="2" applyFont="1" applyAlignment="1">
      <alignment vertical="center"/>
    </xf>
    <xf numFmtId="0" fontId="134" fillId="0" borderId="0" xfId="2" applyFont="1" applyAlignment="1" applyProtection="1">
      <alignment vertical="center"/>
      <protection hidden="1"/>
    </xf>
    <xf numFmtId="0" fontId="133" fillId="0" borderId="0" xfId="0" applyFont="1">
      <alignment vertical="center"/>
    </xf>
    <xf numFmtId="0" fontId="131" fillId="0" borderId="0" xfId="2" applyFont="1" applyAlignment="1">
      <alignment vertical="center"/>
    </xf>
    <xf numFmtId="0" fontId="123" fillId="12" borderId="0" xfId="2" applyFont="1" applyFill="1" applyAlignment="1">
      <alignment vertical="center"/>
    </xf>
    <xf numFmtId="0" fontId="134" fillId="0" borderId="0" xfId="2" applyFont="1" applyAlignment="1">
      <alignment vertical="center"/>
    </xf>
    <xf numFmtId="0" fontId="134" fillId="0" borderId="0" xfId="2" applyFont="1" applyAlignment="1">
      <alignment horizontal="center" vertical="center"/>
    </xf>
    <xf numFmtId="197" fontId="134" fillId="0" borderId="0" xfId="2" applyNumberFormat="1" applyFont="1" applyAlignment="1">
      <alignment vertical="center"/>
    </xf>
    <xf numFmtId="197" fontId="134" fillId="0" borderId="0" xfId="2" applyNumberFormat="1" applyFont="1" applyAlignment="1">
      <alignment horizontal="center" vertical="center"/>
    </xf>
    <xf numFmtId="38" fontId="79" fillId="0" borderId="156" xfId="1" applyFont="1" applyFill="1" applyBorder="1" applyAlignment="1" applyProtection="1">
      <alignment horizontal="center" vertical="center"/>
    </xf>
    <xf numFmtId="0" fontId="35" fillId="0" borderId="0" xfId="0" applyFont="1">
      <alignment vertical="center"/>
    </xf>
    <xf numFmtId="0" fontId="79" fillId="0" borderId="0" xfId="0" applyNumberFormat="1" applyFont="1" applyAlignment="1" applyProtection="1">
      <alignment horizontal="center" vertical="center"/>
    </xf>
    <xf numFmtId="0" fontId="79" fillId="0" borderId="0" xfId="0" applyNumberFormat="1" applyFont="1" applyAlignment="1" applyProtection="1">
      <alignment horizontal="left" vertical="center" indent="3"/>
    </xf>
    <xf numFmtId="0" fontId="118" fillId="0" borderId="0" xfId="6" applyFont="1" applyProtection="1">
      <alignment vertical="center"/>
      <protection hidden="1"/>
    </xf>
    <xf numFmtId="0" fontId="141" fillId="0" borderId="0" xfId="6" applyFont="1" applyProtection="1">
      <alignment vertical="center"/>
      <protection hidden="1"/>
    </xf>
    <xf numFmtId="0" fontId="81" fillId="9" borderId="0" xfId="6" applyFont="1" applyFill="1" applyAlignment="1">
      <alignment vertical="top" wrapText="1"/>
    </xf>
    <xf numFmtId="203" fontId="64" fillId="0" borderId="0" xfId="6" applyNumberFormat="1" applyFont="1" applyAlignment="1" applyProtection="1">
      <alignment horizontal="center" vertical="center" wrapText="1"/>
      <protection hidden="1"/>
    </xf>
    <xf numFmtId="203" fontId="64" fillId="14" borderId="0" xfId="6" applyNumberFormat="1" applyFont="1" applyFill="1" applyAlignment="1" applyProtection="1">
      <alignment horizontal="center" vertical="center" wrapText="1"/>
      <protection hidden="1"/>
    </xf>
    <xf numFmtId="0" fontId="37" fillId="0" borderId="0" xfId="0" applyFont="1" applyAlignment="1" applyProtection="1">
      <alignment vertical="center"/>
    </xf>
    <xf numFmtId="0" fontId="37" fillId="0" borderId="0" xfId="0" applyFont="1">
      <alignment vertical="center"/>
    </xf>
    <xf numFmtId="0" fontId="37" fillId="0" borderId="0" xfId="0" applyFont="1">
      <alignment vertical="center"/>
    </xf>
    <xf numFmtId="0" fontId="77" fillId="0" borderId="0" xfId="0" applyFont="1" applyProtection="1">
      <alignment vertical="center"/>
    </xf>
    <xf numFmtId="0" fontId="48" fillId="0" borderId="0" xfId="0" applyFont="1" applyAlignment="1" applyProtection="1">
      <alignment horizontal="right" vertical="center"/>
    </xf>
    <xf numFmtId="0" fontId="48" fillId="0" borderId="0" xfId="0" applyFont="1" applyAlignment="1" applyProtection="1">
      <alignment vertical="center" shrinkToFit="1"/>
    </xf>
    <xf numFmtId="0" fontId="68" fillId="0" borderId="0" xfId="0" applyFont="1" applyAlignment="1" applyProtection="1">
      <alignment horizontal="right" vertical="center"/>
    </xf>
    <xf numFmtId="0" fontId="68" fillId="0" borderId="0" xfId="0" applyFont="1" applyAlignment="1" applyProtection="1">
      <alignment vertical="center" shrinkToFit="1"/>
    </xf>
    <xf numFmtId="0" fontId="75" fillId="0" borderId="0" xfId="0" applyFont="1" applyProtection="1">
      <alignment vertical="center"/>
    </xf>
    <xf numFmtId="0" fontId="68" fillId="0" borderId="0" xfId="0" applyFont="1" applyAlignment="1" applyProtection="1">
      <alignment horizontal="center" vertical="center"/>
    </xf>
    <xf numFmtId="0" fontId="88" fillId="0" borderId="9" xfId="0" applyFont="1" applyBorder="1" applyAlignment="1" applyProtection="1">
      <alignment vertical="center"/>
    </xf>
    <xf numFmtId="0" fontId="148" fillId="0" borderId="0" xfId="0" applyFont="1" applyProtection="1">
      <alignment vertical="center"/>
    </xf>
    <xf numFmtId="0" fontId="148" fillId="0" borderId="0" xfId="0" applyFont="1">
      <alignment vertical="center"/>
    </xf>
    <xf numFmtId="0" fontId="48" fillId="0" borderId="0" xfId="0" applyFont="1">
      <alignment vertical="center"/>
    </xf>
    <xf numFmtId="0" fontId="68" fillId="0" borderId="8" xfId="5" applyFont="1" applyBorder="1" applyAlignment="1" applyProtection="1">
      <alignment horizontal="center" vertical="center" wrapText="1"/>
      <protection locked="0"/>
    </xf>
    <xf numFmtId="0" fontId="113" fillId="0" borderId="144" xfId="0" applyFont="1" applyBorder="1" applyAlignment="1">
      <alignment vertical="center" shrinkToFit="1"/>
    </xf>
    <xf numFmtId="179" fontId="37" fillId="0" borderId="0" xfId="0" applyNumberFormat="1" applyFont="1" applyAlignment="1" applyProtection="1">
      <alignment horizontal="left" vertical="center" indent="1"/>
    </xf>
    <xf numFmtId="0" fontId="37" fillId="0" borderId="0" xfId="0" applyNumberFormat="1" applyFont="1" applyAlignment="1" applyProtection="1">
      <alignment vertical="top" wrapText="1"/>
    </xf>
    <xf numFmtId="0" fontId="81" fillId="9" borderId="0" xfId="6" applyFont="1" applyFill="1" applyAlignment="1"/>
    <xf numFmtId="0" fontId="151" fillId="0" borderId="0" xfId="6" applyFont="1" applyProtection="1">
      <alignment vertical="center"/>
      <protection hidden="1"/>
    </xf>
    <xf numFmtId="0" fontId="151" fillId="0" borderId="0" xfId="6" applyFont="1">
      <alignment vertical="center"/>
    </xf>
    <xf numFmtId="0" fontId="151" fillId="0" borderId="0" xfId="12" applyFont="1" applyAlignment="1">
      <alignment vertical="center" shrinkToFit="1"/>
    </xf>
    <xf numFmtId="0" fontId="146" fillId="0" borderId="0" xfId="6" applyFont="1" applyAlignment="1">
      <alignment horizontal="right" vertical="center"/>
    </xf>
    <xf numFmtId="0" fontId="152" fillId="9" borderId="0" xfId="6" applyFont="1" applyFill="1">
      <alignment vertical="center"/>
    </xf>
    <xf numFmtId="0" fontId="151" fillId="9" borderId="0" xfId="6" applyFont="1" applyFill="1">
      <alignment vertical="center"/>
    </xf>
    <xf numFmtId="0" fontId="151" fillId="0" borderId="0" xfId="6" applyFont="1" applyAlignment="1">
      <alignment horizontal="right" vertical="center"/>
    </xf>
    <xf numFmtId="0" fontId="144" fillId="9" borderId="0" xfId="6" applyFont="1" applyFill="1">
      <alignment vertical="center"/>
    </xf>
    <xf numFmtId="0" fontId="151" fillId="9" borderId="0" xfId="6" applyFont="1" applyFill="1" applyAlignment="1">
      <alignment horizontal="center" vertical="center"/>
    </xf>
    <xf numFmtId="0" fontId="96" fillId="0" borderId="0" xfId="6" applyFont="1">
      <alignment vertical="center"/>
    </xf>
    <xf numFmtId="0" fontId="81" fillId="9" borderId="0" xfId="6" applyFont="1" applyFill="1">
      <alignment vertical="center"/>
    </xf>
    <xf numFmtId="0" fontId="84" fillId="9" borderId="0" xfId="6" applyFont="1" applyFill="1" applyAlignment="1"/>
    <xf numFmtId="0" fontId="96" fillId="9" borderId="0" xfId="6" applyFont="1" applyFill="1">
      <alignment vertical="center"/>
    </xf>
    <xf numFmtId="0" fontId="96" fillId="9" borderId="0" xfId="6" applyFont="1" applyFill="1" applyAlignment="1">
      <alignment horizontal="left" vertical="center" indent="1"/>
    </xf>
    <xf numFmtId="0" fontId="96" fillId="0" borderId="0" xfId="6" applyFont="1" applyProtection="1">
      <alignment vertical="center"/>
      <protection hidden="1"/>
    </xf>
    <xf numFmtId="0" fontId="71" fillId="0" borderId="0" xfId="12" applyFont="1" applyAlignment="1" applyProtection="1">
      <alignment horizontal="right" vertical="center"/>
      <protection hidden="1"/>
    </xf>
    <xf numFmtId="0" fontId="144" fillId="0" borderId="0" xfId="6" applyFont="1">
      <alignment vertical="center"/>
    </xf>
    <xf numFmtId="0" fontId="81" fillId="0" borderId="0" xfId="6" applyFont="1" applyAlignment="1">
      <alignment horizontal="left" vertical="center" shrinkToFit="1"/>
    </xf>
    <xf numFmtId="0" fontId="153" fillId="0" borderId="0" xfId="12" applyFont="1" applyAlignment="1" applyProtection="1">
      <alignment horizontal="right" vertical="center"/>
      <protection hidden="1"/>
    </xf>
    <xf numFmtId="0" fontId="144" fillId="9" borderId="0" xfId="6" applyFont="1" applyFill="1" applyAlignment="1">
      <alignment horizontal="right" vertical="center"/>
    </xf>
    <xf numFmtId="0" fontId="146" fillId="9" borderId="0" xfId="6" applyFont="1" applyFill="1" applyAlignment="1">
      <alignment horizontal="left" vertical="top"/>
    </xf>
    <xf numFmtId="0" fontId="81" fillId="9" borderId="0" xfId="6" applyFont="1" applyFill="1" applyAlignment="1">
      <alignment horizontal="right" vertical="center"/>
    </xf>
    <xf numFmtId="0" fontId="144" fillId="0" borderId="0" xfId="6" applyFont="1" applyAlignment="1">
      <alignment horizontal="center" vertical="center"/>
    </xf>
    <xf numFmtId="0" fontId="146" fillId="9" borderId="0" xfId="6" applyFont="1" applyFill="1" applyAlignment="1">
      <alignment vertical="top"/>
    </xf>
    <xf numFmtId="0" fontId="146" fillId="0" borderId="0" xfId="6" applyFont="1">
      <alignment vertical="center"/>
    </xf>
    <xf numFmtId="0" fontId="154" fillId="0" borderId="0" xfId="12" applyFont="1" applyProtection="1">
      <alignment vertical="center"/>
      <protection hidden="1"/>
    </xf>
    <xf numFmtId="0" fontId="145" fillId="0" borderId="0" xfId="12" applyFont="1" applyProtection="1">
      <alignment vertical="center"/>
      <protection hidden="1"/>
    </xf>
    <xf numFmtId="38" fontId="68" fillId="0" borderId="0" xfId="10" applyFont="1" applyProtection="1">
      <alignment vertical="center"/>
      <protection hidden="1"/>
    </xf>
    <xf numFmtId="0" fontId="142" fillId="0" borderId="0" xfId="12" applyFont="1" applyProtection="1">
      <alignment vertical="center"/>
      <protection hidden="1"/>
    </xf>
    <xf numFmtId="0" fontId="81" fillId="0" borderId="0" xfId="12" applyFont="1" applyProtection="1">
      <alignment vertical="center"/>
      <protection hidden="1"/>
    </xf>
    <xf numFmtId="0" fontId="150" fillId="9" borderId="0" xfId="12" applyFont="1" applyFill="1" applyProtection="1">
      <alignment vertical="center"/>
      <protection hidden="1"/>
    </xf>
    <xf numFmtId="0" fontId="48" fillId="9" borderId="0" xfId="12" applyFont="1" applyFill="1" applyAlignment="1" applyProtection="1">
      <alignment vertical="center" wrapText="1"/>
      <protection hidden="1"/>
    </xf>
    <xf numFmtId="202" fontId="153" fillId="0" borderId="0" xfId="12" applyNumberFormat="1" applyFont="1" applyProtection="1">
      <alignment vertical="center"/>
      <protection hidden="1"/>
    </xf>
    <xf numFmtId="203" fontId="150" fillId="0" borderId="0" xfId="12" applyNumberFormat="1" applyFont="1" applyAlignment="1" applyProtection="1">
      <alignment horizontal="center" vertical="center"/>
      <protection hidden="1"/>
    </xf>
    <xf numFmtId="202" fontId="155" fillId="0" borderId="0" xfId="6" applyNumberFormat="1" applyFont="1" applyAlignment="1" applyProtection="1">
      <alignment vertical="center" wrapText="1"/>
      <protection hidden="1"/>
    </xf>
    <xf numFmtId="202" fontId="155" fillId="14" borderId="0" xfId="6" applyNumberFormat="1" applyFont="1" applyFill="1" applyAlignment="1" applyProtection="1">
      <alignment vertical="center" wrapText="1"/>
      <protection hidden="1"/>
    </xf>
    <xf numFmtId="0" fontId="37" fillId="0" borderId="0" xfId="0" applyFont="1">
      <alignment vertical="center"/>
    </xf>
    <xf numFmtId="0" fontId="79" fillId="0" borderId="0" xfId="0" applyFont="1">
      <alignment vertical="center"/>
    </xf>
    <xf numFmtId="0" fontId="144" fillId="0" borderId="0" xfId="6" applyFont="1" applyProtection="1">
      <alignment vertical="center"/>
      <protection hidden="1"/>
    </xf>
    <xf numFmtId="0" fontId="49" fillId="0" borderId="0" xfId="6" applyFont="1" applyProtection="1">
      <alignment vertical="center"/>
      <protection hidden="1"/>
    </xf>
    <xf numFmtId="0" fontId="153" fillId="0" borderId="0" xfId="12" applyFont="1" applyProtection="1">
      <alignment vertical="center"/>
      <protection hidden="1"/>
    </xf>
    <xf numFmtId="0" fontId="150" fillId="0" borderId="0" xfId="12" applyFont="1" applyProtection="1">
      <alignment vertical="center"/>
      <protection hidden="1"/>
    </xf>
    <xf numFmtId="0" fontId="138" fillId="0" borderId="39" xfId="0" applyFont="1" applyBorder="1" applyAlignment="1">
      <alignment vertical="center" wrapText="1"/>
    </xf>
    <xf numFmtId="0" fontId="87" fillId="0" borderId="40" xfId="0" applyFont="1" applyBorder="1">
      <alignment vertical="center"/>
    </xf>
    <xf numFmtId="0" fontId="37" fillId="0" borderId="0" xfId="0" applyFont="1" applyAlignment="1" applyProtection="1">
      <alignment vertical="center"/>
    </xf>
    <xf numFmtId="0" fontId="37" fillId="0" borderId="0" xfId="0" applyFont="1" applyFill="1">
      <alignment vertical="center"/>
    </xf>
    <xf numFmtId="38" fontId="46" fillId="0" borderId="198" xfId="1" applyFont="1" applyBorder="1" applyAlignment="1">
      <alignment horizontal="center" vertical="center" wrapText="1"/>
    </xf>
    <xf numFmtId="0" fontId="37" fillId="0" borderId="0" xfId="0" applyFont="1">
      <alignment vertical="center"/>
    </xf>
    <xf numFmtId="0" fontId="46" fillId="0" borderId="0" xfId="0" applyFont="1">
      <alignment vertical="center"/>
    </xf>
    <xf numFmtId="0" fontId="162" fillId="0" borderId="0" xfId="0" applyFont="1">
      <alignment vertical="center"/>
    </xf>
    <xf numFmtId="0" fontId="162" fillId="0" borderId="0" xfId="0" applyFont="1" applyAlignment="1">
      <alignment horizontal="center" vertical="center"/>
    </xf>
    <xf numFmtId="0" fontId="162" fillId="0" borderId="0" xfId="0" applyFont="1" applyAlignment="1">
      <alignment vertical="center" wrapText="1"/>
    </xf>
    <xf numFmtId="0" fontId="163" fillId="0" borderId="0" xfId="0" applyFont="1">
      <alignment vertical="center"/>
    </xf>
    <xf numFmtId="0" fontId="87" fillId="5" borderId="34" xfId="0" applyFont="1" applyFill="1" applyBorder="1" applyAlignment="1">
      <alignment horizontal="center" vertical="center"/>
    </xf>
    <xf numFmtId="0" fontId="87" fillId="5" borderId="35" xfId="0" applyFont="1" applyFill="1" applyBorder="1" applyAlignment="1">
      <alignment horizontal="center" vertical="center"/>
    </xf>
    <xf numFmtId="0" fontId="87" fillId="5" borderId="35" xfId="0" applyFont="1" applyFill="1" applyBorder="1" applyAlignment="1">
      <alignment horizontal="center" vertical="center" wrapText="1"/>
    </xf>
    <xf numFmtId="0" fontId="87" fillId="5" borderId="36" xfId="0" applyFont="1" applyFill="1" applyBorder="1" applyAlignment="1">
      <alignment horizontal="center" vertical="center" wrapText="1"/>
    </xf>
    <xf numFmtId="0" fontId="87" fillId="0" borderId="0" xfId="0" applyFont="1" applyAlignment="1">
      <alignment horizontal="center" vertical="center"/>
    </xf>
    <xf numFmtId="0" fontId="164" fillId="0" borderId="0" xfId="0" applyFont="1">
      <alignment vertical="center"/>
    </xf>
    <xf numFmtId="0" fontId="92" fillId="0" borderId="39" xfId="0" applyFont="1" applyBorder="1" applyAlignment="1">
      <alignment vertical="center" wrapText="1"/>
    </xf>
    <xf numFmtId="0" fontId="87" fillId="0" borderId="0" xfId="0" applyFont="1" applyAlignment="1">
      <alignment vertical="center" wrapText="1"/>
    </xf>
    <xf numFmtId="0" fontId="87" fillId="0" borderId="39" xfId="0" applyFont="1" applyBorder="1" applyAlignment="1">
      <alignment vertical="center" wrapText="1"/>
    </xf>
    <xf numFmtId="0" fontId="138" fillId="0" borderId="0" xfId="0" applyFont="1" applyAlignment="1">
      <alignment horizontal="center" vertical="center"/>
    </xf>
    <xf numFmtId="0" fontId="87" fillId="0" borderId="37" xfId="0" applyFont="1" applyBorder="1">
      <alignment vertical="center"/>
    </xf>
    <xf numFmtId="0" fontId="87" fillId="0" borderId="37" xfId="0" applyFont="1" applyBorder="1" applyAlignment="1">
      <alignment horizontal="center" vertical="center"/>
    </xf>
    <xf numFmtId="0" fontId="89" fillId="0" borderId="41" xfId="0" applyFont="1" applyBorder="1" applyAlignment="1">
      <alignment vertical="center" wrapText="1"/>
    </xf>
    <xf numFmtId="0" fontId="129" fillId="0" borderId="0" xfId="0" applyFont="1">
      <alignment vertical="center"/>
    </xf>
    <xf numFmtId="0" fontId="46" fillId="0" borderId="0" xfId="0" applyFont="1" applyAlignment="1">
      <alignment horizontal="center" vertical="center"/>
    </xf>
    <xf numFmtId="0" fontId="166" fillId="0" borderId="0" xfId="1251" applyFont="1" applyAlignment="1">
      <alignment horizontal="left" vertical="center"/>
    </xf>
    <xf numFmtId="0" fontId="161" fillId="0" borderId="0" xfId="1251" applyFont="1">
      <alignment vertical="center"/>
    </xf>
    <xf numFmtId="0" fontId="161" fillId="0" borderId="0" xfId="1251" applyFont="1" applyAlignment="1">
      <alignment horizontal="center" vertical="center"/>
    </xf>
    <xf numFmtId="38" fontId="161" fillId="0" borderId="0" xfId="1252" applyFont="1" applyBorder="1" applyAlignment="1">
      <alignment horizontal="center" vertical="center"/>
    </xf>
    <xf numFmtId="38" fontId="161" fillId="0" borderId="0" xfId="1252" applyFont="1" applyBorder="1">
      <alignment vertical="center"/>
    </xf>
    <xf numFmtId="215" fontId="161" fillId="0" borderId="185" xfId="1252" applyNumberFormat="1" applyFont="1" applyBorder="1">
      <alignment vertical="center"/>
    </xf>
    <xf numFmtId="216" fontId="161" fillId="0" borderId="201" xfId="1252" applyNumberFormat="1" applyFont="1" applyBorder="1">
      <alignment vertical="center"/>
    </xf>
    <xf numFmtId="207" fontId="161" fillId="0" borderId="187" xfId="1251" applyNumberFormat="1" applyFont="1" applyBorder="1" applyAlignment="1">
      <alignment horizontal="center" vertical="center"/>
    </xf>
    <xf numFmtId="217" fontId="161" fillId="0" borderId="185" xfId="1252" applyNumberFormat="1" applyFont="1" applyBorder="1">
      <alignment vertical="center"/>
    </xf>
    <xf numFmtId="207" fontId="161" fillId="0" borderId="194" xfId="1251" applyNumberFormat="1" applyFont="1" applyBorder="1" applyAlignment="1">
      <alignment horizontal="center" vertical="center"/>
    </xf>
    <xf numFmtId="217" fontId="161" fillId="0" borderId="195" xfId="1252" applyNumberFormat="1" applyFont="1" applyBorder="1">
      <alignment vertical="center"/>
    </xf>
    <xf numFmtId="0" fontId="37" fillId="0" borderId="39" xfId="0" applyNumberFormat="1" applyFont="1" applyBorder="1" applyProtection="1">
      <alignment vertical="center"/>
    </xf>
    <xf numFmtId="38" fontId="161" fillId="0" borderId="0" xfId="1252" applyFont="1" applyFill="1" applyBorder="1">
      <alignment vertical="center"/>
    </xf>
    <xf numFmtId="0" fontId="161" fillId="0" borderId="0" xfId="1251" applyFont="1" applyBorder="1">
      <alignment vertical="center"/>
    </xf>
    <xf numFmtId="0" fontId="161" fillId="0" borderId="0" xfId="1251" applyFont="1" applyFill="1" applyBorder="1">
      <alignment vertical="center"/>
    </xf>
    <xf numFmtId="206" fontId="122" fillId="0" borderId="0" xfId="1252" applyNumberFormat="1" applyFont="1">
      <alignment vertical="center"/>
    </xf>
    <xf numFmtId="0" fontId="69" fillId="0" borderId="0" xfId="1251" applyFont="1">
      <alignment vertical="center"/>
    </xf>
    <xf numFmtId="0" fontId="69" fillId="0" borderId="0" xfId="1251" applyFont="1" applyAlignment="1">
      <alignment horizontal="center" vertical="center"/>
    </xf>
    <xf numFmtId="38" fontId="69" fillId="0" borderId="214" xfId="1252" applyFont="1" applyFill="1" applyBorder="1" applyAlignment="1">
      <alignment horizontal="center" vertical="center"/>
    </xf>
    <xf numFmtId="0" fontId="69" fillId="20" borderId="176" xfId="1251" applyFont="1" applyFill="1" applyBorder="1" applyAlignment="1">
      <alignment horizontal="center" vertical="center"/>
    </xf>
    <xf numFmtId="0" fontId="69" fillId="20" borderId="177" xfId="1251" applyFont="1" applyFill="1" applyBorder="1" applyAlignment="1">
      <alignment horizontal="center" vertical="center"/>
    </xf>
    <xf numFmtId="38" fontId="69" fillId="0" borderId="186" xfId="1252" applyFont="1" applyBorder="1">
      <alignment vertical="center"/>
    </xf>
    <xf numFmtId="38" fontId="69" fillId="0" borderId="214" xfId="1252" applyFont="1" applyFill="1" applyBorder="1">
      <alignment vertical="center"/>
    </xf>
    <xf numFmtId="38" fontId="69" fillId="0" borderId="191" xfId="1252" applyFont="1" applyBorder="1">
      <alignment vertical="center"/>
    </xf>
    <xf numFmtId="204" fontId="69" fillId="0" borderId="193" xfId="1253" applyNumberFormat="1" applyFont="1" applyBorder="1">
      <alignment vertical="center"/>
    </xf>
    <xf numFmtId="204" fontId="69" fillId="0" borderId="214" xfId="1253" applyNumberFormat="1" applyFont="1" applyFill="1" applyBorder="1">
      <alignment vertical="center"/>
    </xf>
    <xf numFmtId="0" fontId="69" fillId="0" borderId="0" xfId="1251" applyFont="1" applyFill="1" applyBorder="1" applyAlignment="1">
      <alignment vertical="center"/>
    </xf>
    <xf numFmtId="0" fontId="69" fillId="0" borderId="145" xfId="1251" applyFont="1" applyFill="1" applyBorder="1" applyAlignment="1">
      <alignment vertical="center"/>
    </xf>
    <xf numFmtId="38" fontId="37" fillId="10" borderId="43" xfId="1" applyFont="1" applyFill="1" applyBorder="1" applyAlignment="1">
      <alignment horizontal="center" vertical="center"/>
    </xf>
    <xf numFmtId="0" fontId="169" fillId="0" borderId="0" xfId="2" applyFont="1" applyAlignment="1" applyProtection="1">
      <alignment vertical="center"/>
    </xf>
    <xf numFmtId="0" fontId="161" fillId="0" borderId="0" xfId="1248" applyFont="1" applyProtection="1">
      <alignment vertical="center"/>
    </xf>
    <xf numFmtId="38" fontId="161" fillId="0" borderId="0" xfId="1249" applyFont="1" applyProtection="1">
      <alignment vertical="center"/>
    </xf>
    <xf numFmtId="0" fontId="161" fillId="0" borderId="0" xfId="1248" applyFont="1" applyAlignment="1" applyProtection="1">
      <alignment horizontal="center" vertical="center"/>
    </xf>
    <xf numFmtId="206" fontId="122" fillId="0" borderId="0" xfId="1249" applyNumberFormat="1" applyFont="1" applyProtection="1">
      <alignment vertical="center"/>
    </xf>
    <xf numFmtId="206" fontId="36" fillId="0" borderId="0" xfId="1249" applyNumberFormat="1" applyFont="1" applyProtection="1">
      <alignment vertical="center"/>
    </xf>
    <xf numFmtId="0" fontId="69" fillId="0" borderId="0" xfId="1248" applyFont="1" applyProtection="1">
      <alignment vertical="center"/>
    </xf>
    <xf numFmtId="38" fontId="69" fillId="0" borderId="0" xfId="1249" applyFont="1" applyProtection="1">
      <alignment vertical="center"/>
    </xf>
    <xf numFmtId="0" fontId="69" fillId="0" borderId="0" xfId="1248" applyFont="1" applyAlignment="1" applyProtection="1">
      <alignment horizontal="center" vertical="center"/>
    </xf>
    <xf numFmtId="206" fontId="69" fillId="0" borderId="0" xfId="1249" applyNumberFormat="1" applyFont="1" applyProtection="1">
      <alignment vertical="center"/>
    </xf>
    <xf numFmtId="0" fontId="161" fillId="0" borderId="0" xfId="1248" applyFont="1" applyBorder="1" applyProtection="1">
      <alignment vertical="center"/>
    </xf>
    <xf numFmtId="38" fontId="69" fillId="0" borderId="214" xfId="1249" applyFont="1" applyFill="1" applyBorder="1" applyAlignment="1" applyProtection="1">
      <alignment horizontal="center" vertical="center"/>
    </xf>
    <xf numFmtId="38" fontId="161" fillId="0" borderId="0" xfId="1249" applyFont="1" applyBorder="1" applyAlignment="1" applyProtection="1">
      <alignment horizontal="center" vertical="center"/>
    </xf>
    <xf numFmtId="0" fontId="69" fillId="3" borderId="176" xfId="1248" applyFont="1" applyFill="1" applyBorder="1" applyAlignment="1" applyProtection="1">
      <alignment horizontal="center" vertical="center"/>
    </xf>
    <xf numFmtId="0" fontId="69" fillId="3" borderId="177" xfId="1248" applyFont="1" applyFill="1" applyBorder="1" applyAlignment="1" applyProtection="1">
      <alignment horizontal="center" vertical="center"/>
    </xf>
    <xf numFmtId="38" fontId="69" fillId="3" borderId="177" xfId="1249" applyFont="1" applyFill="1" applyBorder="1" applyAlignment="1" applyProtection="1">
      <alignment horizontal="center" vertical="center"/>
    </xf>
    <xf numFmtId="38" fontId="161" fillId="0" borderId="0" xfId="1249" applyFont="1" applyBorder="1" applyProtection="1">
      <alignment vertical="center"/>
    </xf>
    <xf numFmtId="0" fontId="161" fillId="0" borderId="180" xfId="1248" applyFont="1" applyBorder="1" applyAlignment="1" applyProtection="1">
      <alignment horizontal="center" vertical="center"/>
    </xf>
    <xf numFmtId="0" fontId="161" fillId="0" borderId="181" xfId="1248" applyFont="1" applyBorder="1" applyAlignment="1" applyProtection="1">
      <alignment horizontal="center" vertical="center"/>
    </xf>
    <xf numFmtId="38" fontId="168" fillId="0" borderId="214" xfId="1249" applyFont="1" applyBorder="1" applyProtection="1">
      <alignment vertical="center"/>
    </xf>
    <xf numFmtId="207" fontId="161" fillId="0" borderId="187" xfId="1248" applyNumberFormat="1" applyFont="1" applyBorder="1" applyAlignment="1" applyProtection="1">
      <alignment horizontal="center" vertical="center"/>
    </xf>
    <xf numFmtId="38" fontId="161" fillId="0" borderId="185" xfId="1249" applyFont="1" applyBorder="1" applyProtection="1">
      <alignment vertical="center"/>
    </xf>
    <xf numFmtId="207" fontId="161" fillId="0" borderId="192" xfId="1248" applyNumberFormat="1" applyFont="1" applyBorder="1" applyAlignment="1" applyProtection="1">
      <alignment horizontal="center" vertical="center"/>
    </xf>
    <xf numFmtId="38" fontId="161" fillId="0" borderId="190" xfId="1249" applyFont="1" applyBorder="1" applyProtection="1">
      <alignment vertical="center"/>
    </xf>
    <xf numFmtId="38" fontId="168" fillId="0" borderId="0" xfId="1249" applyFont="1" applyBorder="1" applyProtection="1">
      <alignment vertical="center"/>
    </xf>
    <xf numFmtId="208" fontId="161" fillId="0" borderId="194" xfId="1248" applyNumberFormat="1" applyFont="1" applyBorder="1" applyAlignment="1" applyProtection="1">
      <alignment horizontal="center" vertical="center"/>
    </xf>
    <xf numFmtId="38" fontId="161" fillId="0" borderId="195" xfId="1249" applyFont="1" applyBorder="1" applyProtection="1">
      <alignment vertical="center"/>
    </xf>
    <xf numFmtId="0" fontId="69" fillId="0" borderId="0" xfId="1248" applyFont="1" applyFill="1" applyBorder="1" applyAlignment="1" applyProtection="1">
      <alignment horizontal="center" vertical="center"/>
    </xf>
    <xf numFmtId="0" fontId="69" fillId="0" borderId="148" xfId="1248" applyFont="1" applyFill="1" applyBorder="1" applyAlignment="1" applyProtection="1">
      <alignment horizontal="center" vertical="center"/>
    </xf>
    <xf numFmtId="38" fontId="168" fillId="0" borderId="148" xfId="1249" applyFont="1" applyFill="1" applyBorder="1" applyProtection="1">
      <alignment vertical="center"/>
    </xf>
    <xf numFmtId="38" fontId="168" fillId="0" borderId="0" xfId="1249" applyFont="1" applyFill="1" applyBorder="1" applyProtection="1">
      <alignment vertical="center"/>
    </xf>
    <xf numFmtId="38" fontId="161" fillId="0" borderId="0" xfId="1249" applyFont="1" applyFill="1" applyBorder="1" applyProtection="1">
      <alignment vertical="center"/>
    </xf>
    <xf numFmtId="0" fontId="161" fillId="0" borderId="0" xfId="1248" applyFont="1" applyFill="1" applyBorder="1" applyProtection="1">
      <alignment vertical="center"/>
    </xf>
    <xf numFmtId="0" fontId="161" fillId="0" borderId="227" xfId="1248" applyFont="1" applyBorder="1" applyAlignment="1" applyProtection="1">
      <alignment horizontal="center" vertical="center"/>
    </xf>
    <xf numFmtId="0" fontId="161" fillId="0" borderId="205" xfId="1248" applyFont="1" applyBorder="1" applyAlignment="1" applyProtection="1">
      <alignment horizontal="center" vertical="center"/>
    </xf>
    <xf numFmtId="38" fontId="69" fillId="0" borderId="0" xfId="1249" applyFont="1" applyFill="1" applyBorder="1" applyAlignment="1" applyProtection="1">
      <alignment horizontal="center" vertical="center"/>
    </xf>
    <xf numFmtId="209" fontId="161" fillId="0" borderId="187" xfId="1248" applyNumberFormat="1" applyFont="1" applyBorder="1" applyAlignment="1" applyProtection="1">
      <alignment horizontal="center" vertical="center"/>
    </xf>
    <xf numFmtId="196" fontId="161" fillId="0" borderId="185" xfId="1248" applyNumberFormat="1" applyFont="1" applyBorder="1" applyProtection="1">
      <alignment vertical="center"/>
    </xf>
    <xf numFmtId="209" fontId="161" fillId="0" borderId="192" xfId="1248" applyNumberFormat="1" applyFont="1" applyBorder="1" applyAlignment="1" applyProtection="1">
      <alignment horizontal="center" vertical="center"/>
    </xf>
    <xf numFmtId="0" fontId="161" fillId="0" borderId="190" xfId="1248" applyFont="1" applyBorder="1" applyProtection="1">
      <alignment vertical="center"/>
    </xf>
    <xf numFmtId="210" fontId="161" fillId="0" borderId="194" xfId="1248" applyNumberFormat="1" applyFont="1" applyBorder="1" applyAlignment="1" applyProtection="1">
      <alignment horizontal="center" vertical="center"/>
    </xf>
    <xf numFmtId="0" fontId="161" fillId="0" borderId="195" xfId="1248" applyFont="1" applyBorder="1" applyProtection="1">
      <alignment vertical="center"/>
    </xf>
    <xf numFmtId="211" fontId="161" fillId="0" borderId="192" xfId="1248" applyNumberFormat="1" applyFont="1" applyBorder="1" applyAlignment="1" applyProtection="1">
      <alignment horizontal="center" vertical="center"/>
    </xf>
    <xf numFmtId="194" fontId="161" fillId="0" borderId="190" xfId="1249" applyNumberFormat="1" applyFont="1" applyBorder="1" applyProtection="1">
      <alignment vertical="center"/>
    </xf>
    <xf numFmtId="212" fontId="161" fillId="0" borderId="194" xfId="1248" applyNumberFormat="1" applyFont="1" applyBorder="1" applyAlignment="1" applyProtection="1">
      <alignment horizontal="center" vertical="center"/>
    </xf>
    <xf numFmtId="0" fontId="161" fillId="0" borderId="222" xfId="1248" applyFont="1" applyBorder="1" applyAlignment="1" applyProtection="1">
      <alignment horizontal="center" vertical="center"/>
    </xf>
    <xf numFmtId="0" fontId="161" fillId="0" borderId="223" xfId="1248" applyFont="1" applyBorder="1" applyAlignment="1" applyProtection="1">
      <alignment horizontal="center" vertical="center"/>
    </xf>
    <xf numFmtId="213" fontId="161" fillId="0" borderId="187" xfId="1248" applyNumberFormat="1" applyFont="1" applyBorder="1" applyAlignment="1" applyProtection="1">
      <alignment horizontal="center" vertical="center"/>
    </xf>
    <xf numFmtId="0" fontId="161" fillId="0" borderId="192" xfId="1248" applyFont="1" applyBorder="1" applyAlignment="1" applyProtection="1">
      <alignment horizontal="center" vertical="center"/>
    </xf>
    <xf numFmtId="0" fontId="161" fillId="0" borderId="194" xfId="1248" applyFont="1" applyBorder="1" applyAlignment="1" applyProtection="1">
      <alignment horizontal="center" vertical="center"/>
    </xf>
    <xf numFmtId="38" fontId="168" fillId="0" borderId="145" xfId="1249" applyFont="1" applyFill="1" applyBorder="1" applyProtection="1">
      <alignment vertical="center"/>
    </xf>
    <xf numFmtId="38" fontId="168" fillId="0" borderId="214" xfId="1248" applyNumberFormat="1" applyFont="1" applyBorder="1" applyProtection="1">
      <alignment vertical="center"/>
    </xf>
    <xf numFmtId="0" fontId="87" fillId="0" borderId="39" xfId="0" applyFont="1" applyBorder="1" applyAlignment="1">
      <alignment vertical="center" wrapText="1"/>
    </xf>
    <xf numFmtId="0" fontId="161" fillId="0" borderId="214" xfId="1248" applyFont="1" applyBorder="1" applyProtection="1">
      <alignment vertical="center"/>
    </xf>
    <xf numFmtId="0" fontId="79" fillId="0" borderId="0" xfId="0" applyNumberFormat="1" applyFont="1" applyAlignment="1" applyProtection="1">
      <alignment horizontal="center" vertical="center"/>
    </xf>
    <xf numFmtId="0" fontId="79" fillId="0" borderId="8" xfId="0" applyFont="1" applyBorder="1">
      <alignment vertical="center"/>
    </xf>
    <xf numFmtId="0" fontId="79" fillId="0" borderId="9" xfId="0" applyFont="1" applyBorder="1">
      <alignment vertical="center"/>
    </xf>
    <xf numFmtId="0" fontId="79" fillId="0" borderId="85" xfId="0" applyFont="1" applyBorder="1">
      <alignment vertical="center"/>
    </xf>
    <xf numFmtId="0" fontId="79" fillId="3" borderId="57" xfId="0" applyFont="1" applyFill="1" applyBorder="1" applyAlignment="1">
      <alignment horizontal="center" vertical="center"/>
    </xf>
    <xf numFmtId="0" fontId="79" fillId="3" borderId="7" xfId="0" applyFont="1" applyFill="1" applyBorder="1" applyAlignment="1">
      <alignment horizontal="center" vertical="center"/>
    </xf>
    <xf numFmtId="0" fontId="161" fillId="0" borderId="145" xfId="1251" applyFont="1" applyBorder="1" applyAlignment="1">
      <alignment horizontal="center" vertical="center"/>
    </xf>
    <xf numFmtId="0" fontId="161" fillId="0" borderId="142" xfId="1251" applyFont="1" applyBorder="1" applyAlignment="1">
      <alignment horizontal="center" vertical="center"/>
    </xf>
    <xf numFmtId="207" fontId="161" fillId="0" borderId="0" xfId="1251" applyNumberFormat="1" applyFont="1" applyBorder="1" applyAlignment="1">
      <alignment horizontal="center" vertical="center"/>
    </xf>
    <xf numFmtId="217" fontId="161" fillId="0" borderId="0" xfId="1252" applyNumberFormat="1" applyFont="1" applyBorder="1">
      <alignment vertical="center"/>
    </xf>
    <xf numFmtId="0" fontId="161" fillId="0" borderId="0" xfId="1251" applyFont="1" applyBorder="1" applyAlignment="1">
      <alignment horizontal="right" vertical="center"/>
    </xf>
    <xf numFmtId="0" fontId="89" fillId="0" borderId="38" xfId="0" applyFont="1" applyBorder="1">
      <alignment vertical="center"/>
    </xf>
    <xf numFmtId="0" fontId="89" fillId="0" borderId="0" xfId="0" applyFont="1" applyAlignment="1">
      <alignment horizontal="center" vertical="center"/>
    </xf>
    <xf numFmtId="0" fontId="170" fillId="0" borderId="6" xfId="0" applyFont="1" applyBorder="1" applyAlignment="1">
      <alignment horizontal="center" vertical="center"/>
    </xf>
    <xf numFmtId="0" fontId="89" fillId="0" borderId="39" xfId="0" applyFont="1" applyBorder="1" applyAlignment="1">
      <alignment vertical="center" wrapText="1"/>
    </xf>
    <xf numFmtId="0" fontId="79" fillId="0" borderId="0" xfId="0" applyNumberFormat="1" applyFont="1" applyBorder="1" applyAlignment="1" applyProtection="1">
      <alignment horizontal="center" vertical="center"/>
    </xf>
    <xf numFmtId="0" fontId="79" fillId="0" borderId="103" xfId="0" applyNumberFormat="1" applyFont="1" applyBorder="1" applyAlignment="1" applyProtection="1">
      <alignment horizontal="center" vertical="center" wrapText="1"/>
    </xf>
    <xf numFmtId="0" fontId="146" fillId="0" borderId="0" xfId="5" applyFont="1" applyAlignment="1">
      <alignment horizontal="center" vertical="center" wrapText="1"/>
    </xf>
    <xf numFmtId="189" fontId="146" fillId="0" borderId="0" xfId="5" applyNumberFormat="1" applyFont="1" applyAlignment="1">
      <alignment horizontal="center" vertical="center" textRotation="255" shrinkToFit="1"/>
    </xf>
    <xf numFmtId="38" fontId="173" fillId="0" borderId="0" xfId="1" applyFont="1">
      <alignment vertical="center"/>
    </xf>
    <xf numFmtId="0" fontId="88" fillId="3" borderId="6" xfId="0" applyFont="1" applyFill="1" applyBorder="1" applyAlignment="1" applyProtection="1">
      <alignment horizontal="center" vertical="center"/>
    </xf>
    <xf numFmtId="191" fontId="88" fillId="0" borderId="8" xfId="0" applyNumberFormat="1" applyFont="1" applyBorder="1" applyAlignment="1" applyProtection="1">
      <alignment horizontal="right" vertical="center"/>
    </xf>
    <xf numFmtId="38" fontId="88" fillId="0" borderId="7" xfId="1" applyFont="1" applyBorder="1" applyProtection="1">
      <alignment vertical="center"/>
      <protection locked="0"/>
    </xf>
    <xf numFmtId="0" fontId="88" fillId="0" borderId="9" xfId="0" applyFont="1" applyBorder="1" applyAlignment="1" applyProtection="1">
      <alignment horizontal="right" vertical="center"/>
    </xf>
    <xf numFmtId="3" fontId="88" fillId="0" borderId="8" xfId="0" applyNumberFormat="1" applyFont="1" applyBorder="1" applyAlignment="1" applyProtection="1">
      <alignment vertical="center" shrinkToFit="1"/>
    </xf>
    <xf numFmtId="0" fontId="88" fillId="0" borderId="9" xfId="0" applyFont="1" applyBorder="1" applyProtection="1">
      <alignment vertical="center"/>
    </xf>
    <xf numFmtId="191" fontId="88" fillId="0" borderId="47" xfId="0" applyNumberFormat="1" applyFont="1" applyBorder="1" applyAlignment="1" applyProtection="1">
      <alignment horizontal="right" vertical="center"/>
    </xf>
    <xf numFmtId="0" fontId="88" fillId="0" borderId="47" xfId="0" applyFont="1" applyBorder="1" applyAlignment="1" applyProtection="1">
      <alignment horizontal="right" vertical="center"/>
    </xf>
    <xf numFmtId="3" fontId="88" fillId="0" borderId="46" xfId="0" applyNumberFormat="1" applyFont="1" applyBorder="1" applyAlignment="1" applyProtection="1">
      <alignment vertical="center" shrinkToFit="1"/>
    </xf>
    <xf numFmtId="0" fontId="88" fillId="0" borderId="47" xfId="0" applyFont="1" applyBorder="1" applyProtection="1">
      <alignment vertical="center"/>
    </xf>
    <xf numFmtId="191" fontId="88" fillId="10" borderId="41" xfId="0" applyNumberFormat="1" applyFont="1" applyFill="1" applyBorder="1" applyAlignment="1" applyProtection="1">
      <alignment horizontal="right" vertical="center"/>
    </xf>
    <xf numFmtId="3" fontId="88" fillId="0" borderId="37" xfId="0" applyNumberFormat="1" applyFont="1" applyBorder="1" applyAlignment="1" applyProtection="1">
      <alignment vertical="center" shrinkToFit="1"/>
    </xf>
    <xf numFmtId="0" fontId="88" fillId="0" borderId="41" xfId="0" applyFont="1" applyBorder="1" applyAlignment="1" applyProtection="1">
      <alignment horizontal="right" vertical="center"/>
    </xf>
    <xf numFmtId="0" fontId="88" fillId="0" borderId="41" xfId="0" applyFont="1" applyFill="1" applyBorder="1" applyProtection="1">
      <alignment vertical="center"/>
    </xf>
    <xf numFmtId="0" fontId="144" fillId="4" borderId="7" xfId="0" applyFont="1" applyFill="1" applyBorder="1" applyAlignment="1" applyProtection="1">
      <alignment vertical="center" textRotation="255"/>
    </xf>
    <xf numFmtId="191" fontId="88" fillId="0" borderId="46" xfId="0" applyNumberFormat="1" applyFont="1" applyBorder="1" applyAlignment="1" applyProtection="1">
      <alignment horizontal="right" vertical="center"/>
    </xf>
    <xf numFmtId="0" fontId="88" fillId="0" borderId="47" xfId="0" applyFont="1" applyFill="1" applyBorder="1" applyAlignment="1" applyProtection="1">
      <alignment vertical="center" wrapText="1"/>
    </xf>
    <xf numFmtId="38" fontId="88" fillId="0" borderId="90" xfId="1" applyFont="1" applyBorder="1" applyAlignment="1" applyProtection="1">
      <alignment vertical="center" shrinkToFit="1"/>
    </xf>
    <xf numFmtId="0" fontId="88" fillId="0" borderId="92" xfId="0" applyFont="1" applyBorder="1" applyAlignment="1" applyProtection="1">
      <alignment horizontal="right" vertical="center"/>
    </xf>
    <xf numFmtId="38" fontId="88" fillId="0" borderId="90" xfId="1" applyFont="1" applyBorder="1" applyProtection="1">
      <alignment vertical="center"/>
    </xf>
    <xf numFmtId="3" fontId="88" fillId="0" borderId="91" xfId="0" applyNumberFormat="1" applyFont="1" applyBorder="1" applyAlignment="1" applyProtection="1">
      <alignment vertical="center" shrinkToFit="1"/>
    </xf>
    <xf numFmtId="38" fontId="88" fillId="0" borderId="28" xfId="1" applyFont="1" applyBorder="1" applyAlignment="1" applyProtection="1">
      <alignment vertical="center" shrinkToFit="1"/>
    </xf>
    <xf numFmtId="0" fontId="88" fillId="0" borderId="30" xfId="0" applyFont="1" applyBorder="1" applyAlignment="1" applyProtection="1">
      <alignment horizontal="right" vertical="center"/>
    </xf>
    <xf numFmtId="38" fontId="88" fillId="0" borderId="28" xfId="1" applyFont="1" applyBorder="1" applyProtection="1">
      <alignment vertical="center"/>
    </xf>
    <xf numFmtId="3" fontId="88" fillId="0" borderId="29" xfId="0" applyNumberFormat="1" applyFont="1" applyBorder="1" applyAlignment="1" applyProtection="1">
      <alignment vertical="center" shrinkToFit="1"/>
    </xf>
    <xf numFmtId="38" fontId="88" fillId="0" borderId="68" xfId="1" applyFont="1" applyBorder="1" applyAlignment="1" applyProtection="1">
      <alignment vertical="center" shrinkToFit="1"/>
    </xf>
    <xf numFmtId="0" fontId="88" fillId="0" borderId="70" xfId="0" applyFont="1" applyBorder="1" applyAlignment="1" applyProtection="1">
      <alignment horizontal="right" vertical="center"/>
    </xf>
    <xf numFmtId="38" fontId="88" fillId="0" borderId="68" xfId="1" applyFont="1" applyBorder="1" applyProtection="1">
      <alignment vertical="center"/>
    </xf>
    <xf numFmtId="3" fontId="88" fillId="0" borderId="69" xfId="0" applyNumberFormat="1" applyFont="1" applyBorder="1" applyAlignment="1" applyProtection="1">
      <alignment vertical="center" shrinkToFit="1"/>
    </xf>
    <xf numFmtId="0" fontId="88" fillId="0" borderId="41" xfId="0" applyFont="1" applyBorder="1" applyAlignment="1" applyProtection="1">
      <alignment vertical="center" wrapText="1"/>
    </xf>
    <xf numFmtId="0" fontId="88" fillId="0" borderId="92" xfId="0" applyFont="1" applyBorder="1" applyAlignment="1">
      <alignment horizontal="right" vertical="center"/>
    </xf>
    <xf numFmtId="38" fontId="88" fillId="0" borderId="34" xfId="1" applyFont="1" applyBorder="1" applyProtection="1">
      <alignment vertical="center"/>
    </xf>
    <xf numFmtId="0" fontId="88" fillId="0" borderId="30" xfId="0" applyFont="1" applyBorder="1" applyAlignment="1">
      <alignment horizontal="right" vertical="center"/>
    </xf>
    <xf numFmtId="3" fontId="88" fillId="0" borderId="29" xfId="0" applyNumberFormat="1" applyFont="1" applyBorder="1" applyAlignment="1">
      <alignment vertical="center" shrinkToFit="1"/>
    </xf>
    <xf numFmtId="38" fontId="88" fillId="0" borderId="158" xfId="1" applyFont="1" applyBorder="1" applyProtection="1">
      <alignment vertical="center"/>
    </xf>
    <xf numFmtId="38" fontId="88" fillId="0" borderId="158" xfId="1" applyFont="1" applyBorder="1" applyAlignment="1" applyProtection="1">
      <alignment vertical="center" shrinkToFit="1"/>
    </xf>
    <xf numFmtId="0" fontId="88" fillId="0" borderId="208" xfId="0" applyFont="1" applyBorder="1" applyAlignment="1">
      <alignment horizontal="right" vertical="center"/>
    </xf>
    <xf numFmtId="38" fontId="88" fillId="0" borderId="38" xfId="1" applyFont="1" applyBorder="1" applyProtection="1">
      <alignment vertical="center"/>
    </xf>
    <xf numFmtId="0" fontId="88" fillId="0" borderId="70" xfId="0" applyFont="1" applyBorder="1" applyAlignment="1">
      <alignment horizontal="right" vertical="center"/>
    </xf>
    <xf numFmtId="3" fontId="88" fillId="0" borderId="69" xfId="0" applyNumberFormat="1" applyFont="1" applyBorder="1" applyAlignment="1">
      <alignment vertical="center" shrinkToFit="1"/>
    </xf>
    <xf numFmtId="191" fontId="88" fillId="10" borderId="41" xfId="0" applyNumberFormat="1" applyFont="1" applyFill="1" applyBorder="1" applyAlignment="1">
      <alignment horizontal="right" vertical="center"/>
    </xf>
    <xf numFmtId="3" fontId="88" fillId="0" borderId="37" xfId="0" applyNumberFormat="1" applyFont="1" applyBorder="1" applyAlignment="1">
      <alignment vertical="center" shrinkToFit="1"/>
    </xf>
    <xf numFmtId="0" fontId="88" fillId="0" borderId="41" xfId="0" applyFont="1" applyBorder="1" applyAlignment="1">
      <alignment horizontal="right" vertical="center"/>
    </xf>
    <xf numFmtId="0" fontId="88" fillId="0" borderId="41" xfId="0" applyFont="1" applyBorder="1" applyAlignment="1">
      <alignment vertical="center" wrapText="1"/>
    </xf>
    <xf numFmtId="38" fontId="88" fillId="0" borderId="7" xfId="1" applyFont="1" applyBorder="1" applyAlignment="1" applyProtection="1">
      <alignment vertical="center" shrinkToFit="1"/>
    </xf>
    <xf numFmtId="38" fontId="88" fillId="0" borderId="7" xfId="1" applyFont="1" applyBorder="1" applyProtection="1">
      <alignment vertical="center"/>
    </xf>
    <xf numFmtId="38" fontId="88" fillId="0" borderId="31" xfId="1" applyFont="1" applyFill="1" applyBorder="1" applyAlignment="1" applyProtection="1">
      <alignment vertical="center" shrinkToFit="1"/>
    </xf>
    <xf numFmtId="38" fontId="88" fillId="0" borderId="25" xfId="1" applyFont="1" applyBorder="1" applyAlignment="1" applyProtection="1">
      <alignment vertical="center" shrinkToFit="1"/>
    </xf>
    <xf numFmtId="38" fontId="88" fillId="0" borderId="25" xfId="1" applyFont="1" applyBorder="1" applyProtection="1">
      <alignment vertical="center"/>
    </xf>
    <xf numFmtId="191" fontId="88" fillId="10" borderId="138" xfId="0" applyNumberFormat="1" applyFont="1" applyFill="1" applyBorder="1" applyAlignment="1">
      <alignment horizontal="right" vertical="center"/>
    </xf>
    <xf numFmtId="3" fontId="88" fillId="0" borderId="137" xfId="0" applyNumberFormat="1" applyFont="1" applyBorder="1" applyAlignment="1" applyProtection="1">
      <alignment vertical="center" shrinkToFit="1"/>
    </xf>
    <xf numFmtId="0" fontId="88" fillId="0" borderId="138" xfId="0" applyFont="1" applyBorder="1" applyAlignment="1" applyProtection="1">
      <alignment horizontal="right" vertical="center"/>
    </xf>
    <xf numFmtId="0" fontId="88" fillId="0" borderId="138" xfId="0" applyFont="1" applyBorder="1" applyAlignment="1" applyProtection="1">
      <alignment vertical="center"/>
    </xf>
    <xf numFmtId="0" fontId="79" fillId="10" borderId="100" xfId="0" applyFont="1" applyFill="1" applyBorder="1" applyAlignment="1">
      <alignment horizontal="right" vertical="center"/>
    </xf>
    <xf numFmtId="0" fontId="88" fillId="10" borderId="104" xfId="0" applyFont="1" applyFill="1" applyBorder="1" applyAlignment="1">
      <alignment horizontal="right" vertical="center"/>
    </xf>
    <xf numFmtId="3" fontId="88" fillId="0" borderId="66" xfId="0" applyNumberFormat="1" applyFont="1" applyBorder="1" applyAlignment="1">
      <alignment vertical="center" shrinkToFit="1"/>
    </xf>
    <xf numFmtId="0" fontId="88" fillId="0" borderId="104" xfId="0" applyFont="1" applyBorder="1" applyAlignment="1">
      <alignment horizontal="right" vertical="center"/>
    </xf>
    <xf numFmtId="0" fontId="79" fillId="10" borderId="136" xfId="0" applyFont="1" applyFill="1" applyBorder="1" applyAlignment="1">
      <alignment horizontal="right" vertical="center"/>
    </xf>
    <xf numFmtId="0" fontId="88" fillId="10" borderId="138" xfId="0" applyFont="1" applyFill="1" applyBorder="1" applyAlignment="1">
      <alignment horizontal="right" vertical="center"/>
    </xf>
    <xf numFmtId="3" fontId="88" fillId="0" borderId="137" xfId="0" applyNumberFormat="1" applyFont="1" applyBorder="1" applyAlignment="1">
      <alignment vertical="center" shrinkToFit="1"/>
    </xf>
    <xf numFmtId="0" fontId="88" fillId="0" borderId="138" xfId="0" applyFont="1" applyBorder="1" applyAlignment="1">
      <alignment horizontal="right" vertical="center"/>
    </xf>
    <xf numFmtId="3" fontId="88" fillId="0" borderId="91" xfId="0" applyNumberFormat="1" applyFont="1" applyBorder="1" applyAlignment="1">
      <alignment vertical="center" shrinkToFit="1"/>
    </xf>
    <xf numFmtId="0" fontId="88" fillId="0" borderId="33" xfId="0" applyFont="1" applyBorder="1" applyAlignment="1" applyProtection="1">
      <alignment horizontal="right" vertical="center"/>
    </xf>
    <xf numFmtId="38" fontId="88" fillId="0" borderId="31" xfId="1" applyFont="1" applyBorder="1" applyProtection="1">
      <alignment vertical="center"/>
    </xf>
    <xf numFmtId="3" fontId="88" fillId="0" borderId="32" xfId="0" applyNumberFormat="1" applyFont="1" applyBorder="1" applyAlignment="1" applyProtection="1">
      <alignment vertical="center" shrinkToFit="1"/>
    </xf>
    <xf numFmtId="0" fontId="88" fillId="0" borderId="41" xfId="0" applyFont="1" applyBorder="1">
      <alignment vertical="center"/>
    </xf>
    <xf numFmtId="3" fontId="88" fillId="0" borderId="25" xfId="0" applyNumberFormat="1" applyFont="1" applyBorder="1" applyAlignment="1">
      <alignment vertical="center" shrinkToFit="1"/>
    </xf>
    <xf numFmtId="0" fontId="88" fillId="0" borderId="27" xfId="0" applyFont="1" applyBorder="1" applyAlignment="1">
      <alignment horizontal="right" vertical="center"/>
    </xf>
    <xf numFmtId="0" fontId="88" fillId="0" borderId="36" xfId="0" applyFont="1" applyBorder="1" applyAlignment="1">
      <alignment horizontal="right" vertical="center"/>
    </xf>
    <xf numFmtId="3" fontId="88" fillId="0" borderId="26" xfId="0" applyNumberFormat="1" applyFont="1" applyBorder="1" applyAlignment="1">
      <alignment vertical="center" shrinkToFit="1"/>
    </xf>
    <xf numFmtId="0" fontId="88" fillId="0" borderId="47" xfId="0" applyFont="1" applyBorder="1" applyAlignment="1">
      <alignment horizontal="right" vertical="center"/>
    </xf>
    <xf numFmtId="0" fontId="88" fillId="0" borderId="47" xfId="0" applyFont="1" applyBorder="1">
      <alignment vertical="center"/>
    </xf>
    <xf numFmtId="191" fontId="88" fillId="10" borderId="60" xfId="0" applyNumberFormat="1" applyFont="1" applyFill="1" applyBorder="1" applyAlignment="1">
      <alignment horizontal="right" vertical="center"/>
    </xf>
    <xf numFmtId="3" fontId="88" fillId="0" borderId="59" xfId="0" applyNumberFormat="1" applyFont="1" applyBorder="1" applyAlignment="1">
      <alignment vertical="center" shrinkToFit="1"/>
    </xf>
    <xf numFmtId="0" fontId="88" fillId="0" borderId="60" xfId="0" applyFont="1" applyBorder="1" applyAlignment="1">
      <alignment horizontal="right" vertical="center"/>
    </xf>
    <xf numFmtId="0" fontId="88" fillId="0" borderId="60" xfId="0" applyFont="1" applyBorder="1">
      <alignment vertical="center"/>
    </xf>
    <xf numFmtId="3" fontId="174" fillId="0" borderId="46" xfId="0" applyNumberFormat="1" applyFont="1" applyBorder="1" applyAlignment="1" applyProtection="1">
      <alignment vertical="center" shrinkToFit="1"/>
    </xf>
    <xf numFmtId="191" fontId="88" fillId="3" borderId="60" xfId="0" applyNumberFormat="1" applyFont="1" applyFill="1" applyBorder="1" applyAlignment="1">
      <alignment horizontal="right" vertical="center"/>
    </xf>
    <xf numFmtId="191" fontId="88" fillId="10" borderId="104" xfId="0" applyNumberFormat="1" applyFont="1" applyFill="1" applyBorder="1" applyAlignment="1">
      <alignment horizontal="right" vertical="center"/>
    </xf>
    <xf numFmtId="3" fontId="88" fillId="0" borderId="100" xfId="0" applyNumberFormat="1" applyFont="1" applyBorder="1" applyAlignment="1">
      <alignment vertical="center" shrinkToFit="1"/>
    </xf>
    <xf numFmtId="0" fontId="88" fillId="0" borderId="103" xfId="0" applyFont="1" applyBorder="1">
      <alignment vertical="center"/>
    </xf>
    <xf numFmtId="218" fontId="57" fillId="0" borderId="6" xfId="1" applyNumberFormat="1" applyFont="1" applyBorder="1">
      <alignment vertical="center"/>
    </xf>
    <xf numFmtId="218" fontId="57" fillId="0" borderId="43" xfId="1" applyNumberFormat="1" applyFont="1" applyBorder="1">
      <alignment vertical="center"/>
    </xf>
    <xf numFmtId="218" fontId="57" fillId="0" borderId="44" xfId="1" applyNumberFormat="1" applyFont="1" applyBorder="1">
      <alignment vertical="center"/>
    </xf>
    <xf numFmtId="218" fontId="79" fillId="0" borderId="198" xfId="1" applyNumberFormat="1" applyFont="1" applyFill="1" applyBorder="1" applyAlignment="1" applyProtection="1">
      <alignment horizontal="right" vertical="center"/>
    </xf>
    <xf numFmtId="218" fontId="57" fillId="0" borderId="6" xfId="1" applyNumberFormat="1" applyFont="1" applyBorder="1" applyAlignment="1">
      <alignment horizontal="right" vertical="center"/>
    </xf>
    <xf numFmtId="218" fontId="37" fillId="0" borderId="6" xfId="1" applyNumberFormat="1" applyFont="1" applyBorder="1" applyAlignment="1">
      <alignment horizontal="right" vertical="center"/>
    </xf>
    <xf numFmtId="218" fontId="57" fillId="0" borderId="103" xfId="1" applyNumberFormat="1" applyFont="1" applyBorder="1">
      <alignment vertical="center"/>
    </xf>
    <xf numFmtId="218" fontId="119" fillId="0" borderId="0" xfId="1" applyNumberFormat="1" applyFont="1" applyAlignment="1" applyProtection="1">
      <alignment vertical="center"/>
    </xf>
    <xf numFmtId="218" fontId="168" fillId="0" borderId="196" xfId="1252" applyNumberFormat="1" applyFont="1" applyBorder="1">
      <alignment vertical="center"/>
    </xf>
    <xf numFmtId="218" fontId="119" fillId="0" borderId="103" xfId="0" applyNumberFormat="1" applyFont="1" applyBorder="1" applyProtection="1">
      <alignment vertical="center"/>
    </xf>
    <xf numFmtId="0" fontId="46" fillId="0" borderId="6" xfId="0" applyNumberFormat="1" applyFont="1" applyBorder="1" applyAlignment="1" applyProtection="1">
      <alignment horizontal="left" vertical="center" shrinkToFit="1"/>
      <protection locked="0"/>
    </xf>
    <xf numFmtId="183" fontId="64" fillId="0" borderId="119" xfId="5" applyNumberFormat="1" applyFont="1" applyBorder="1" applyAlignment="1" applyProtection="1">
      <alignment horizontal="right" vertical="center"/>
      <protection locked="0"/>
    </xf>
    <xf numFmtId="183" fontId="179" fillId="0" borderId="6" xfId="5" applyNumberFormat="1" applyFont="1" applyBorder="1" applyAlignment="1" applyProtection="1">
      <alignment vertical="center"/>
    </xf>
    <xf numFmtId="219" fontId="179" fillId="0" borderId="6" xfId="4" applyNumberFormat="1" applyFont="1" applyBorder="1" applyAlignment="1" applyProtection="1">
      <alignment vertical="center"/>
    </xf>
    <xf numFmtId="219" fontId="160" fillId="0" borderId="9" xfId="5" applyNumberFormat="1" applyFont="1" applyBorder="1" applyAlignment="1" applyProtection="1">
      <alignment vertical="center"/>
    </xf>
    <xf numFmtId="218" fontId="69" fillId="0" borderId="183" xfId="1" applyNumberFormat="1" applyFont="1" applyBorder="1" applyProtection="1">
      <alignment vertical="center"/>
      <protection locked="0"/>
    </xf>
    <xf numFmtId="218" fontId="69" fillId="0" borderId="184" xfId="1" applyNumberFormat="1" applyFont="1" applyBorder="1" applyProtection="1">
      <alignment vertical="center"/>
      <protection locked="0"/>
    </xf>
    <xf numFmtId="218" fontId="69" fillId="0" borderId="184" xfId="1" applyNumberFormat="1" applyFont="1" applyFill="1" applyBorder="1" applyProtection="1">
      <alignment vertical="center"/>
      <protection locked="0"/>
    </xf>
    <xf numFmtId="218" fontId="69" fillId="0" borderId="217" xfId="1" applyNumberFormat="1" applyFont="1" applyBorder="1" applyProtection="1">
      <alignment vertical="center"/>
      <protection locked="0"/>
    </xf>
    <xf numFmtId="218" fontId="69" fillId="0" borderId="188" xfId="1" applyNumberFormat="1" applyFont="1" applyBorder="1" applyProtection="1">
      <alignment vertical="center"/>
      <protection locked="0"/>
    </xf>
    <xf numFmtId="218" fontId="69" fillId="0" borderId="189" xfId="1" applyNumberFormat="1" applyFont="1" applyBorder="1" applyProtection="1">
      <alignment vertical="center"/>
      <protection locked="0"/>
    </xf>
    <xf numFmtId="218" fontId="69" fillId="0" borderId="189" xfId="1" applyNumberFormat="1" applyFont="1" applyFill="1" applyBorder="1" applyProtection="1">
      <alignment vertical="center"/>
      <protection locked="0"/>
    </xf>
    <xf numFmtId="218" fontId="69" fillId="0" borderId="160" xfId="1" applyNumberFormat="1" applyFont="1" applyBorder="1" applyProtection="1">
      <alignment vertical="center"/>
      <protection locked="0"/>
    </xf>
    <xf numFmtId="218" fontId="69" fillId="0" borderId="219" xfId="1" applyNumberFormat="1" applyFont="1" applyBorder="1" applyProtection="1">
      <alignment vertical="center"/>
      <protection locked="0"/>
    </xf>
    <xf numFmtId="218" fontId="69" fillId="0" borderId="220" xfId="1" applyNumberFormat="1" applyFont="1" applyBorder="1" applyProtection="1">
      <alignment vertical="center"/>
      <protection locked="0"/>
    </xf>
    <xf numFmtId="218" fontId="69" fillId="0" borderId="220" xfId="1" applyNumberFormat="1" applyFont="1" applyFill="1" applyBorder="1" applyProtection="1">
      <alignment vertical="center"/>
      <protection locked="0"/>
    </xf>
    <xf numFmtId="218" fontId="69" fillId="0" borderId="221" xfId="1" applyNumberFormat="1" applyFont="1" applyBorder="1" applyProtection="1">
      <alignment vertical="center"/>
      <protection locked="0"/>
    </xf>
    <xf numFmtId="221" fontId="69" fillId="0" borderId="183" xfId="1" applyNumberFormat="1" applyFont="1" applyBorder="1" applyProtection="1">
      <alignment vertical="center"/>
      <protection locked="0"/>
    </xf>
    <xf numFmtId="221" fontId="69" fillId="0" borderId="184" xfId="1" applyNumberFormat="1" applyFont="1" applyBorder="1" applyProtection="1">
      <alignment vertical="center"/>
      <protection locked="0"/>
    </xf>
    <xf numFmtId="221" fontId="69" fillId="0" borderId="184" xfId="1" applyNumberFormat="1" applyFont="1" applyFill="1" applyBorder="1" applyProtection="1">
      <alignment vertical="center"/>
      <protection locked="0"/>
    </xf>
    <xf numFmtId="221" fontId="69" fillId="0" borderId="217" xfId="1" applyNumberFormat="1" applyFont="1" applyBorder="1" applyProtection="1">
      <alignment vertical="center"/>
      <protection locked="0"/>
    </xf>
    <xf numFmtId="221" fontId="69" fillId="0" borderId="188" xfId="1" applyNumberFormat="1" applyFont="1" applyBorder="1" applyProtection="1">
      <alignment vertical="center"/>
      <protection locked="0"/>
    </xf>
    <xf numFmtId="221" fontId="69" fillId="0" borderId="189" xfId="1" applyNumberFormat="1" applyFont="1" applyBorder="1" applyProtection="1">
      <alignment vertical="center"/>
      <protection locked="0"/>
    </xf>
    <xf numFmtId="221" fontId="69" fillId="0" borderId="160" xfId="1" applyNumberFormat="1" applyFont="1" applyBorder="1" applyProtection="1">
      <alignment vertical="center"/>
      <protection locked="0"/>
    </xf>
    <xf numFmtId="221" fontId="69" fillId="0" borderId="219" xfId="1" applyNumberFormat="1" applyFont="1" applyBorder="1" applyProtection="1">
      <alignment vertical="center"/>
      <protection locked="0"/>
    </xf>
    <xf numFmtId="221" fontId="69" fillId="0" borderId="220" xfId="1" applyNumberFormat="1" applyFont="1" applyBorder="1" applyProtection="1">
      <alignment vertical="center"/>
      <protection locked="0"/>
    </xf>
    <xf numFmtId="221" fontId="69" fillId="0" borderId="221" xfId="1" applyNumberFormat="1" applyFont="1" applyBorder="1" applyProtection="1">
      <alignment vertical="center"/>
      <protection locked="0"/>
    </xf>
    <xf numFmtId="221" fontId="69" fillId="0" borderId="160" xfId="1" applyNumberFormat="1" applyFont="1" applyFill="1" applyBorder="1" applyProtection="1">
      <alignment vertical="center"/>
      <protection locked="0"/>
    </xf>
    <xf numFmtId="222" fontId="69" fillId="0" borderId="184" xfId="1252" applyNumberFormat="1" applyFont="1" applyFill="1" applyBorder="1" applyProtection="1">
      <alignment vertical="center"/>
      <protection locked="0"/>
    </xf>
    <xf numFmtId="222" fontId="69" fillId="0" borderId="189" xfId="1252" applyNumberFormat="1" applyFont="1" applyFill="1" applyBorder="1" applyProtection="1">
      <alignment vertical="center"/>
      <protection locked="0"/>
    </xf>
    <xf numFmtId="222" fontId="69" fillId="0" borderId="202" xfId="1252" applyNumberFormat="1" applyFont="1" applyFill="1" applyBorder="1" applyProtection="1">
      <alignment vertical="center"/>
      <protection locked="0"/>
    </xf>
    <xf numFmtId="220" fontId="69" fillId="0" borderId="185" xfId="1251" applyNumberFormat="1" applyFont="1" applyFill="1" applyBorder="1" applyAlignment="1" applyProtection="1">
      <alignment vertical="center"/>
      <protection locked="0"/>
    </xf>
    <xf numFmtId="220" fontId="69" fillId="0" borderId="190" xfId="1251" applyNumberFormat="1" applyFont="1" applyBorder="1" applyAlignment="1" applyProtection="1">
      <alignment vertical="center"/>
      <protection locked="0"/>
    </xf>
    <xf numFmtId="220" fontId="69" fillId="0" borderId="203" xfId="1251" applyNumberFormat="1" applyFont="1" applyBorder="1" applyAlignment="1" applyProtection="1">
      <alignment vertical="center"/>
      <protection locked="0"/>
    </xf>
    <xf numFmtId="220" fontId="69" fillId="0" borderId="205" xfId="1251" applyNumberFormat="1" applyFont="1" applyBorder="1" applyAlignment="1" applyProtection="1">
      <alignment vertical="center"/>
      <protection locked="0"/>
    </xf>
    <xf numFmtId="223" fontId="84" fillId="0" borderId="53" xfId="2" applyNumberFormat="1" applyFont="1" applyBorder="1" applyAlignment="1" applyProtection="1">
      <alignment vertical="center" shrinkToFit="1"/>
      <protection locked="0"/>
    </xf>
    <xf numFmtId="223" fontId="84" fillId="16" borderId="6" xfId="2" applyNumberFormat="1" applyFont="1" applyFill="1" applyBorder="1" applyAlignment="1" applyProtection="1">
      <alignment vertical="center" shrinkToFit="1"/>
      <protection locked="0"/>
    </xf>
    <xf numFmtId="223" fontId="84" fillId="16" borderId="6" xfId="2" applyNumberFormat="1" applyFont="1" applyFill="1" applyBorder="1" applyAlignment="1">
      <alignment vertical="center" shrinkToFit="1"/>
    </xf>
    <xf numFmtId="223" fontId="84" fillId="15" borderId="6" xfId="2" applyNumberFormat="1" applyFont="1" applyFill="1" applyBorder="1" applyAlignment="1" applyProtection="1">
      <alignment vertical="center" shrinkToFit="1"/>
      <protection locked="0"/>
    </xf>
    <xf numFmtId="223" fontId="84" fillId="15" borderId="6" xfId="2" applyNumberFormat="1" applyFont="1" applyFill="1" applyBorder="1" applyAlignment="1">
      <alignment vertical="center" shrinkToFit="1"/>
    </xf>
    <xf numFmtId="223" fontId="84" fillId="0" borderId="6" xfId="2" applyNumberFormat="1" applyFont="1" applyBorder="1" applyAlignment="1">
      <alignment vertical="center" shrinkToFit="1"/>
    </xf>
    <xf numFmtId="223" fontId="84" fillId="16" borderId="108" xfId="2" applyNumberFormat="1" applyFont="1" applyFill="1" applyBorder="1" applyAlignment="1">
      <alignment vertical="center" shrinkToFit="1"/>
    </xf>
    <xf numFmtId="223" fontId="84" fillId="15" borderId="108" xfId="2" applyNumberFormat="1" applyFont="1" applyFill="1" applyBorder="1" applyAlignment="1">
      <alignment vertical="center" shrinkToFit="1"/>
    </xf>
    <xf numFmtId="223" fontId="84" fillId="0" borderId="108" xfId="2" applyNumberFormat="1" applyFont="1" applyBorder="1" applyAlignment="1">
      <alignment vertical="center" shrinkToFit="1"/>
    </xf>
    <xf numFmtId="224" fontId="37" fillId="0" borderId="198" xfId="1" quotePrefix="1" applyNumberFormat="1" applyFont="1" applyBorder="1" applyAlignment="1">
      <alignment horizontal="right" vertical="center"/>
    </xf>
    <xf numFmtId="224" fontId="37" fillId="0" borderId="198" xfId="1" applyNumberFormat="1" applyFont="1" applyBorder="1" applyAlignment="1">
      <alignment horizontal="right" vertical="center"/>
    </xf>
    <xf numFmtId="187" fontId="79" fillId="0" borderId="7" xfId="0" applyNumberFormat="1" applyFont="1" applyBorder="1" applyAlignment="1">
      <alignment vertical="center" shrinkToFit="1"/>
    </xf>
    <xf numFmtId="0" fontId="169" fillId="0" borderId="0" xfId="1251" applyFont="1" applyAlignment="1">
      <alignment horizontal="left" vertical="center"/>
    </xf>
    <xf numFmtId="0" fontId="89" fillId="0" borderId="42" xfId="0" applyFont="1" applyBorder="1" applyAlignment="1">
      <alignment horizontal="center" vertical="center"/>
    </xf>
    <xf numFmtId="0" fontId="87" fillId="0" borderId="6" xfId="0" applyFont="1" applyBorder="1" applyAlignment="1">
      <alignment horizontal="center" vertical="center"/>
    </xf>
    <xf numFmtId="0" fontId="89" fillId="0" borderId="6" xfId="0" applyFont="1" applyBorder="1" applyAlignment="1">
      <alignment vertical="center" wrapText="1"/>
    </xf>
    <xf numFmtId="0" fontId="84" fillId="0" borderId="110" xfId="2" applyFont="1" applyBorder="1" applyAlignment="1" applyProtection="1">
      <alignment horizontal="right" vertical="center" shrinkToFit="1"/>
      <protection locked="0"/>
    </xf>
    <xf numFmtId="218" fontId="168" fillId="0" borderId="234" xfId="1" applyNumberFormat="1" applyFont="1" applyBorder="1" applyAlignment="1" applyProtection="1">
      <alignment vertical="center" shrinkToFit="1"/>
    </xf>
    <xf numFmtId="218" fontId="168" fillId="0" borderId="102" xfId="1" applyNumberFormat="1" applyFont="1" applyBorder="1" applyAlignment="1" applyProtection="1">
      <alignment vertical="center" shrinkToFit="1"/>
    </xf>
    <xf numFmtId="218" fontId="168" fillId="0" borderId="107" xfId="1" applyNumberFormat="1" applyFont="1" applyBorder="1" applyAlignment="1" applyProtection="1">
      <alignment vertical="center" shrinkToFit="1"/>
    </xf>
    <xf numFmtId="218" fontId="168" fillId="0" borderId="233" xfId="1" applyNumberFormat="1" applyFont="1" applyBorder="1" applyAlignment="1" applyProtection="1">
      <alignment vertical="center" shrinkToFit="1"/>
    </xf>
    <xf numFmtId="218" fontId="168" fillId="0" borderId="148" xfId="1" applyNumberFormat="1" applyFont="1" applyBorder="1" applyAlignment="1" applyProtection="1">
      <alignment vertical="center" shrinkToFit="1"/>
    </xf>
    <xf numFmtId="218" fontId="168" fillId="0" borderId="107" xfId="1249" applyNumberFormat="1" applyFont="1" applyBorder="1" applyAlignment="1" applyProtection="1">
      <alignment vertical="center" shrinkToFit="1"/>
    </xf>
    <xf numFmtId="0" fontId="69" fillId="0" borderId="188" xfId="1248" applyFont="1" applyBorder="1" applyProtection="1">
      <alignment vertical="center"/>
      <protection locked="0"/>
    </xf>
    <xf numFmtId="0" fontId="69" fillId="0" borderId="189" xfId="1248" applyFont="1" applyBorder="1" applyProtection="1">
      <alignment vertical="center"/>
      <protection locked="0"/>
    </xf>
    <xf numFmtId="38" fontId="69" fillId="0" borderId="189" xfId="1249" applyFont="1" applyBorder="1" applyProtection="1">
      <alignment vertical="center"/>
      <protection locked="0"/>
    </xf>
    <xf numFmtId="0" fontId="87" fillId="0" borderId="6" xfId="0" applyFont="1" applyBorder="1" applyAlignment="1">
      <alignment vertical="center" wrapText="1"/>
    </xf>
    <xf numFmtId="0" fontId="89" fillId="0" borderId="6" xfId="0" applyFont="1" applyBorder="1">
      <alignment vertical="center"/>
    </xf>
    <xf numFmtId="0" fontId="37" fillId="0" borderId="0" xfId="0" applyFont="1">
      <alignment vertical="center"/>
    </xf>
    <xf numFmtId="0" fontId="88" fillId="0" borderId="90" xfId="0" applyFont="1" applyBorder="1" applyAlignment="1" applyProtection="1">
      <alignment horizontal="left" vertical="center" indent="1"/>
    </xf>
    <xf numFmtId="0" fontId="88" fillId="0" borderId="91" xfId="0" applyFont="1" applyBorder="1" applyAlignment="1" applyProtection="1">
      <alignment horizontal="left" vertical="center" indent="1"/>
    </xf>
    <xf numFmtId="0" fontId="146" fillId="9" borderId="0" xfId="6" applyFont="1" applyFill="1" applyAlignment="1">
      <alignment vertical="top" wrapText="1"/>
    </xf>
    <xf numFmtId="0" fontId="81" fillId="9" borderId="0" xfId="6" applyFont="1" applyFill="1" applyAlignment="1">
      <alignment vertical="center" wrapText="1"/>
    </xf>
    <xf numFmtId="0" fontId="146" fillId="9" borderId="0" xfId="6" applyFont="1" applyFill="1">
      <alignment vertical="center"/>
    </xf>
    <xf numFmtId="0" fontId="81" fillId="9" borderId="0" xfId="6" applyFont="1" applyFill="1" applyAlignment="1">
      <alignment horizontal="left" vertical="center"/>
    </xf>
    <xf numFmtId="0" fontId="68" fillId="0" borderId="6" xfId="1254" applyFont="1" applyBorder="1" applyAlignment="1">
      <alignment horizontal="center" vertical="center" wrapText="1"/>
    </xf>
    <xf numFmtId="0" fontId="68" fillId="0" borderId="44" xfId="1254" applyFont="1" applyBorder="1" applyAlignment="1">
      <alignment horizontal="center" vertical="center" wrapText="1"/>
    </xf>
    <xf numFmtId="190" fontId="68" fillId="0" borderId="6" xfId="1254" applyNumberFormat="1" applyFont="1" applyBorder="1" applyAlignment="1">
      <alignment horizontal="center" vertical="center" wrapText="1"/>
    </xf>
    <xf numFmtId="191" fontId="88" fillId="10" borderId="37" xfId="0" applyNumberFormat="1" applyFont="1" applyFill="1" applyBorder="1" applyAlignment="1">
      <alignment horizontal="right" vertical="center"/>
    </xf>
    <xf numFmtId="3" fontId="88" fillId="10" borderId="91" xfId="0" applyNumberFormat="1" applyFont="1" applyFill="1" applyBorder="1" applyAlignment="1" applyProtection="1">
      <alignment vertical="center" shrinkToFit="1"/>
    </xf>
    <xf numFmtId="0" fontId="88" fillId="10" borderId="92" xfId="0" applyFont="1" applyFill="1" applyBorder="1" applyAlignment="1" applyProtection="1">
      <alignment horizontal="right" vertical="center"/>
    </xf>
    <xf numFmtId="0" fontId="88" fillId="10" borderId="35" xfId="0" applyFont="1" applyFill="1" applyBorder="1" applyAlignment="1" applyProtection="1">
      <alignment vertical="center"/>
    </xf>
    <xf numFmtId="3" fontId="88" fillId="10" borderId="0" xfId="0" applyNumberFormat="1" applyFont="1" applyFill="1" applyBorder="1" applyAlignment="1">
      <alignment vertical="center" shrinkToFit="1"/>
    </xf>
    <xf numFmtId="0" fontId="88" fillId="10" borderId="39" xfId="0" applyFont="1" applyFill="1" applyBorder="1" applyAlignment="1">
      <alignment horizontal="right" vertical="center"/>
    </xf>
    <xf numFmtId="0" fontId="127" fillId="0" borderId="0" xfId="2" applyFont="1" applyAlignment="1">
      <alignment vertical="center"/>
    </xf>
    <xf numFmtId="0" fontId="81" fillId="9" borderId="0" xfId="6" applyFont="1" applyFill="1" applyAlignment="1">
      <alignment vertical="top"/>
    </xf>
    <xf numFmtId="0" fontId="96" fillId="9" borderId="0" xfId="6" applyFont="1" applyFill="1" applyBorder="1">
      <alignment vertical="center"/>
    </xf>
    <xf numFmtId="0" fontId="96" fillId="9" borderId="0" xfId="6" applyFont="1" applyFill="1" applyBorder="1" applyAlignment="1">
      <alignment horizontal="left" vertical="center" indent="1"/>
    </xf>
    <xf numFmtId="0" fontId="96" fillId="0" borderId="0" xfId="6" applyFont="1" applyBorder="1">
      <alignment vertical="center"/>
    </xf>
    <xf numFmtId="0" fontId="81" fillId="9" borderId="0" xfId="6" applyFont="1" applyFill="1" applyBorder="1">
      <alignment vertical="center"/>
    </xf>
    <xf numFmtId="0" fontId="84" fillId="9" borderId="0" xfId="6" applyFont="1" applyFill="1" applyBorder="1" applyAlignment="1"/>
    <xf numFmtId="0" fontId="141" fillId="0" borderId="0" xfId="6" applyFont="1" applyBorder="1" applyProtection="1">
      <alignment vertical="center"/>
      <protection hidden="1"/>
    </xf>
    <xf numFmtId="0" fontId="153" fillId="0" borderId="0" xfId="12" applyFont="1" applyBorder="1" applyProtection="1">
      <alignment vertical="center"/>
      <protection hidden="1"/>
    </xf>
    <xf numFmtId="0" fontId="150" fillId="0" borderId="0" xfId="12" applyFont="1" applyBorder="1" applyProtection="1">
      <alignment vertical="center"/>
      <protection hidden="1"/>
    </xf>
    <xf numFmtId="0" fontId="96" fillId="0" borderId="0" xfId="6" applyFont="1" applyBorder="1" applyProtection="1">
      <alignment vertical="center"/>
      <protection hidden="1"/>
    </xf>
    <xf numFmtId="0" fontId="37" fillId="0" borderId="0" xfId="0" applyFont="1" applyAlignment="1" applyProtection="1">
      <alignment vertical="center"/>
    </xf>
    <xf numFmtId="38" fontId="69" fillId="0" borderId="0" xfId="1" applyFont="1">
      <alignment vertical="center"/>
    </xf>
    <xf numFmtId="0" fontId="88" fillId="0" borderId="9" xfId="0" applyFont="1" applyBorder="1" applyAlignment="1" applyProtection="1">
      <alignment vertical="center"/>
    </xf>
    <xf numFmtId="0" fontId="88" fillId="0" borderId="90" xfId="0" applyFont="1" applyBorder="1" applyAlignment="1" applyProtection="1">
      <alignment horizontal="left" vertical="center" indent="1"/>
    </xf>
    <xf numFmtId="0" fontId="88" fillId="0" borderId="91" xfId="0" applyFont="1" applyBorder="1" applyAlignment="1" applyProtection="1">
      <alignment horizontal="left" vertical="center" indent="1"/>
    </xf>
    <xf numFmtId="38" fontId="88" fillId="0" borderId="29" xfId="1" applyFont="1" applyBorder="1" applyAlignment="1" applyProtection="1">
      <alignment vertical="center" shrinkToFit="1"/>
    </xf>
    <xf numFmtId="38" fontId="88" fillId="0" borderId="32" xfId="1" applyFont="1" applyBorder="1" applyAlignment="1" applyProtection="1">
      <alignment vertical="center" shrinkToFit="1"/>
    </xf>
    <xf numFmtId="38" fontId="88" fillId="0" borderId="91" xfId="1" applyFont="1" applyBorder="1" applyAlignment="1" applyProtection="1">
      <alignment vertical="center" shrinkToFit="1"/>
    </xf>
    <xf numFmtId="0" fontId="88" fillId="0" borderId="240" xfId="0" applyFont="1" applyBorder="1">
      <alignment vertical="center"/>
    </xf>
    <xf numFmtId="38" fontId="88" fillId="0" borderId="91" xfId="1" applyFont="1" applyBorder="1" applyProtection="1">
      <alignment vertical="center"/>
    </xf>
    <xf numFmtId="38" fontId="88" fillId="0" borderId="29" xfId="1" applyFont="1" applyBorder="1" applyProtection="1">
      <alignment vertical="center"/>
    </xf>
    <xf numFmtId="38" fontId="88" fillId="0" borderId="32" xfId="1" applyFont="1" applyBorder="1" applyProtection="1">
      <alignment vertical="center"/>
    </xf>
    <xf numFmtId="0" fontId="88" fillId="0" borderId="241" xfId="0" applyFont="1" applyBorder="1" applyAlignment="1">
      <alignment horizontal="right" vertical="center"/>
    </xf>
    <xf numFmtId="0" fontId="88" fillId="0" borderId="29" xfId="0" applyFont="1" applyBorder="1" applyAlignment="1">
      <alignment horizontal="right" vertical="center"/>
    </xf>
    <xf numFmtId="0" fontId="88" fillId="0" borderId="29" xfId="0" applyFont="1" applyBorder="1" applyAlignment="1" applyProtection="1">
      <alignment horizontal="right" vertical="center"/>
    </xf>
    <xf numFmtId="0" fontId="88" fillId="0" borderId="32" xfId="0" applyFont="1" applyBorder="1" applyAlignment="1" applyProtection="1">
      <alignment horizontal="right" vertical="center"/>
    </xf>
    <xf numFmtId="0" fontId="88" fillId="0" borderId="242" xfId="0" applyFont="1" applyBorder="1" applyAlignment="1">
      <alignment horizontal="right" vertical="center"/>
    </xf>
    <xf numFmtId="3" fontId="88" fillId="10" borderId="25" xfId="0" applyNumberFormat="1" applyFont="1" applyFill="1" applyBorder="1" applyAlignment="1">
      <alignment vertical="center" shrinkToFit="1"/>
    </xf>
    <xf numFmtId="191" fontId="88" fillId="10" borderId="100" xfId="0" applyNumberFormat="1" applyFont="1" applyFill="1" applyBorder="1" applyAlignment="1">
      <alignment horizontal="right" vertical="center"/>
    </xf>
    <xf numFmtId="191" fontId="88" fillId="10" borderId="66" xfId="0" applyNumberFormat="1" applyFont="1" applyFill="1" applyBorder="1" applyAlignment="1">
      <alignment horizontal="right" vertical="center"/>
    </xf>
    <xf numFmtId="3" fontId="88" fillId="0" borderId="28" xfId="0" applyNumberFormat="1" applyFont="1" applyBorder="1" applyAlignment="1" applyProtection="1">
      <alignment vertical="center" shrinkToFit="1"/>
    </xf>
    <xf numFmtId="0" fontId="88" fillId="10" borderId="25" xfId="0" applyFont="1" applyFill="1" applyBorder="1" applyAlignment="1" applyProtection="1">
      <alignment vertical="center"/>
    </xf>
    <xf numFmtId="0" fontId="88" fillId="10" borderId="27" xfId="0" applyFont="1" applyFill="1" applyBorder="1" applyAlignment="1" applyProtection="1">
      <alignment vertical="center"/>
    </xf>
    <xf numFmtId="191" fontId="88" fillId="10" borderId="104" xfId="0" applyNumberFormat="1" applyFont="1" applyFill="1" applyBorder="1" applyAlignment="1" applyProtection="1">
      <alignment horizontal="right" vertical="center"/>
    </xf>
    <xf numFmtId="0" fontId="131" fillId="0" borderId="0" xfId="12" applyFont="1" applyProtection="1">
      <alignment vertical="center"/>
      <protection hidden="1"/>
    </xf>
    <xf numFmtId="0" fontId="131" fillId="0" borderId="0" xfId="6" applyFont="1">
      <alignment vertical="center"/>
    </xf>
    <xf numFmtId="38" fontId="91" fillId="0" borderId="9" xfId="1" applyFont="1" applyBorder="1" applyAlignment="1">
      <alignment vertical="center"/>
    </xf>
    <xf numFmtId="38" fontId="91" fillId="0" borderId="0" xfId="1" applyFont="1" applyBorder="1" applyAlignment="1">
      <alignment vertical="center"/>
    </xf>
    <xf numFmtId="38" fontId="37" fillId="21" borderId="6" xfId="1" applyFont="1" applyFill="1" applyBorder="1" applyAlignment="1">
      <alignment horizontal="center" vertical="center"/>
    </xf>
    <xf numFmtId="218" fontId="57" fillId="12" borderId="6" xfId="1" applyNumberFormat="1" applyFont="1" applyFill="1" applyBorder="1" applyAlignment="1">
      <alignment horizontal="right" vertical="center"/>
    </xf>
    <xf numFmtId="0" fontId="84" fillId="9" borderId="34" xfId="6" applyFont="1" applyFill="1" applyBorder="1" applyAlignment="1" applyProtection="1">
      <protection locked="0"/>
    </xf>
    <xf numFmtId="0" fontId="96" fillId="9" borderId="35" xfId="6" applyFont="1" applyFill="1" applyBorder="1" applyProtection="1">
      <alignment vertical="center"/>
      <protection locked="0"/>
    </xf>
    <xf numFmtId="0" fontId="96" fillId="9" borderId="35" xfId="6" applyFont="1" applyFill="1" applyBorder="1" applyAlignment="1" applyProtection="1">
      <alignment horizontal="left" vertical="center" indent="1"/>
      <protection locked="0"/>
    </xf>
    <xf numFmtId="0" fontId="96" fillId="0" borderId="38" xfId="6" applyFont="1" applyBorder="1" applyProtection="1">
      <alignment vertical="center"/>
      <protection locked="0" hidden="1"/>
    </xf>
    <xf numFmtId="0" fontId="96" fillId="9" borderId="0" xfId="6" applyFont="1" applyFill="1" applyBorder="1" applyProtection="1">
      <alignment vertical="center"/>
      <protection locked="0"/>
    </xf>
    <xf numFmtId="0" fontId="96" fillId="9" borderId="0" xfId="6" applyFont="1" applyFill="1" applyBorder="1" applyAlignment="1" applyProtection="1">
      <alignment horizontal="left" vertical="center" indent="1"/>
      <protection locked="0"/>
    </xf>
    <xf numFmtId="0" fontId="84" fillId="9" borderId="38" xfId="6" applyFont="1" applyFill="1" applyBorder="1" applyAlignment="1" applyProtection="1">
      <protection locked="0"/>
    </xf>
    <xf numFmtId="0" fontId="151" fillId="0" borderId="38" xfId="6" applyFont="1" applyBorder="1" applyProtection="1">
      <alignment vertical="center"/>
      <protection locked="0"/>
    </xf>
    <xf numFmtId="0" fontId="151" fillId="0" borderId="0" xfId="6" applyFont="1" applyBorder="1" applyProtection="1">
      <alignment vertical="center"/>
      <protection locked="0"/>
    </xf>
    <xf numFmtId="0" fontId="151" fillId="0" borderId="38" xfId="6" applyFont="1" applyBorder="1" applyProtection="1">
      <alignment vertical="center"/>
      <protection locked="0" hidden="1"/>
    </xf>
    <xf numFmtId="0" fontId="151" fillId="0" borderId="0" xfId="6" applyFont="1" applyBorder="1" applyProtection="1">
      <alignment vertical="center"/>
      <protection locked="0" hidden="1"/>
    </xf>
    <xf numFmtId="0" fontId="151" fillId="0" borderId="40" xfId="6" applyFont="1" applyBorder="1" applyProtection="1">
      <alignment vertical="center"/>
      <protection locked="0" hidden="1"/>
    </xf>
    <xf numFmtId="0" fontId="151" fillId="0" borderId="37" xfId="6" applyFont="1" applyBorder="1" applyProtection="1">
      <alignment vertical="center"/>
      <protection locked="0" hidden="1"/>
    </xf>
    <xf numFmtId="0" fontId="68" fillId="18" borderId="6" xfId="5" applyFont="1" applyFill="1" applyBorder="1" applyAlignment="1" applyProtection="1">
      <alignment horizontal="center" vertical="center" wrapText="1"/>
    </xf>
    <xf numFmtId="38" fontId="48" fillId="0" borderId="90" xfId="1" applyFont="1" applyFill="1" applyBorder="1" applyAlignment="1" applyProtection="1">
      <alignment vertical="center" shrinkToFit="1"/>
    </xf>
    <xf numFmtId="0" fontId="48" fillId="0" borderId="92" xfId="0" applyFont="1" applyBorder="1" applyAlignment="1">
      <alignment horizontal="right" vertical="center"/>
    </xf>
    <xf numFmtId="38" fontId="48" fillId="0" borderId="28" xfId="1" applyFont="1" applyFill="1" applyBorder="1" applyAlignment="1" applyProtection="1">
      <alignment vertical="center" shrinkToFit="1"/>
    </xf>
    <xf numFmtId="0" fontId="48" fillId="0" borderId="30" xfId="0" applyFont="1" applyBorder="1" applyAlignment="1">
      <alignment horizontal="right" vertical="center"/>
    </xf>
    <xf numFmtId="38" fontId="48" fillId="0" borderId="68" xfId="1" applyFont="1" applyFill="1" applyBorder="1" applyAlignment="1" applyProtection="1">
      <alignment vertical="center" shrinkToFit="1"/>
    </xf>
    <xf numFmtId="0" fontId="48" fillId="0" borderId="70" xfId="0" applyFont="1" applyBorder="1" applyAlignment="1">
      <alignment horizontal="right" vertical="center"/>
    </xf>
    <xf numFmtId="0" fontId="186" fillId="11" borderId="0" xfId="2" applyFont="1" applyFill="1" applyAlignment="1" applyProtection="1">
      <alignment vertical="center"/>
      <protection hidden="1"/>
    </xf>
    <xf numFmtId="0" fontId="188" fillId="11" borderId="0" xfId="2" applyFont="1" applyFill="1" applyAlignment="1" applyProtection="1">
      <alignment vertical="center" wrapText="1"/>
      <protection hidden="1"/>
    </xf>
    <xf numFmtId="0" fontId="84" fillId="0" borderId="0" xfId="2" applyFont="1" applyAlignment="1" applyProtection="1">
      <alignment vertical="center"/>
      <protection hidden="1"/>
    </xf>
    <xf numFmtId="0" fontId="189" fillId="0" borderId="0" xfId="2" applyFont="1" applyAlignment="1" applyProtection="1">
      <alignment vertical="center"/>
      <protection hidden="1"/>
    </xf>
    <xf numFmtId="0" fontId="143" fillId="0" borderId="0" xfId="2" applyFont="1" applyAlignment="1" applyProtection="1">
      <alignment vertical="center"/>
      <protection hidden="1"/>
    </xf>
    <xf numFmtId="0" fontId="46" fillId="0" borderId="0" xfId="12" applyFont="1" applyProtection="1">
      <alignment vertical="center"/>
      <protection hidden="1"/>
    </xf>
    <xf numFmtId="0" fontId="190" fillId="0" borderId="0" xfId="12" applyFont="1" applyProtection="1">
      <alignment vertical="center"/>
      <protection hidden="1"/>
    </xf>
    <xf numFmtId="0" fontId="46" fillId="9" borderId="0" xfId="12" applyFont="1" applyFill="1" applyProtection="1">
      <alignment vertical="center"/>
      <protection hidden="1"/>
    </xf>
    <xf numFmtId="0" fontId="46" fillId="9" borderId="0" xfId="12" applyFont="1" applyFill="1" applyAlignment="1" applyProtection="1">
      <alignment horizontal="center" vertical="center"/>
      <protection hidden="1"/>
    </xf>
    <xf numFmtId="38" fontId="46" fillId="9" borderId="0" xfId="9" applyFont="1" applyFill="1" applyProtection="1">
      <alignment vertical="center"/>
      <protection hidden="1"/>
    </xf>
    <xf numFmtId="49" fontId="46" fillId="9" borderId="0" xfId="12" applyNumberFormat="1" applyFont="1" applyFill="1" applyProtection="1">
      <alignment vertical="center"/>
      <protection hidden="1"/>
    </xf>
    <xf numFmtId="49" fontId="46" fillId="9" borderId="0" xfId="6" applyNumberFormat="1" applyFont="1" applyFill="1" applyAlignment="1" applyProtection="1">
      <alignment vertical="center" wrapText="1"/>
      <protection hidden="1"/>
    </xf>
    <xf numFmtId="49" fontId="46" fillId="9" borderId="0" xfId="6" applyNumberFormat="1" applyFont="1" applyFill="1" applyAlignment="1" applyProtection="1">
      <alignment vertical="top"/>
      <protection hidden="1"/>
    </xf>
    <xf numFmtId="49" fontId="191" fillId="9" borderId="0" xfId="6" applyNumberFormat="1" applyFont="1" applyFill="1" applyAlignment="1" applyProtection="1">
      <alignment vertical="top"/>
      <protection hidden="1"/>
    </xf>
    <xf numFmtId="0" fontId="2" fillId="0" borderId="0" xfId="1258" applyProtection="1">
      <alignment vertical="center"/>
      <protection hidden="1"/>
    </xf>
    <xf numFmtId="0" fontId="46" fillId="0" borderId="0" xfId="12" applyFont="1" applyAlignment="1" applyProtection="1">
      <alignment horizontal="center" vertical="center"/>
      <protection hidden="1"/>
    </xf>
    <xf numFmtId="20" fontId="46" fillId="9" borderId="0" xfId="6" applyNumberFormat="1" applyFont="1" applyFill="1" applyAlignment="1" applyProtection="1">
      <alignment vertical="top"/>
      <protection hidden="1"/>
    </xf>
    <xf numFmtId="49" fontId="80" fillId="9" borderId="0" xfId="6" applyNumberFormat="1" applyFill="1" applyAlignment="1" applyProtection="1">
      <alignment vertical="top"/>
      <protection hidden="1"/>
    </xf>
    <xf numFmtId="49" fontId="46" fillId="9" borderId="0" xfId="6" applyNumberFormat="1" applyFont="1" applyFill="1" applyAlignment="1" applyProtection="1">
      <alignment horizontal="left" vertical="center"/>
      <protection hidden="1"/>
    </xf>
    <xf numFmtId="49" fontId="46" fillId="9" borderId="0" xfId="6" applyNumberFormat="1" applyFont="1" applyFill="1" applyProtection="1">
      <alignment vertical="center"/>
      <protection hidden="1"/>
    </xf>
    <xf numFmtId="0" fontId="122" fillId="9" borderId="0" xfId="12" applyFont="1" applyFill="1" applyProtection="1">
      <alignment vertical="center"/>
      <protection hidden="1"/>
    </xf>
    <xf numFmtId="0" fontId="187" fillId="0" borderId="0" xfId="12" applyFont="1" applyProtection="1">
      <alignment vertical="center"/>
      <protection hidden="1"/>
    </xf>
    <xf numFmtId="0" fontId="155" fillId="9" borderId="0" xfId="6" applyFont="1" applyFill="1" applyProtection="1">
      <alignment vertical="center"/>
      <protection hidden="1"/>
    </xf>
    <xf numFmtId="0" fontId="64" fillId="9" borderId="0" xfId="6" applyFont="1" applyFill="1" applyAlignment="1" applyProtection="1">
      <alignment vertical="center" wrapText="1"/>
      <protection hidden="1"/>
    </xf>
    <xf numFmtId="0" fontId="64" fillId="9" borderId="0" xfId="6" applyFont="1" applyFill="1" applyProtection="1">
      <alignment vertical="center"/>
      <protection hidden="1"/>
    </xf>
    <xf numFmtId="0" fontId="64" fillId="9" borderId="0" xfId="6" applyFont="1" applyFill="1" applyAlignment="1" applyProtection="1">
      <alignment horizontal="left" vertical="center"/>
      <protection hidden="1"/>
    </xf>
    <xf numFmtId="0" fontId="64" fillId="9" borderId="0" xfId="6" applyFont="1" applyFill="1" applyAlignment="1" applyProtection="1">
      <alignment horizontal="left" vertical="center" indent="1" shrinkToFit="1"/>
      <protection hidden="1"/>
    </xf>
    <xf numFmtId="38" fontId="46" fillId="0" borderId="0" xfId="9" applyFont="1" applyProtection="1">
      <alignment vertical="center"/>
      <protection hidden="1"/>
    </xf>
    <xf numFmtId="0" fontId="46" fillId="9" borderId="0" xfId="12" applyFont="1" applyFill="1" applyAlignment="1" applyProtection="1">
      <alignment horizontal="right" vertical="distributed" wrapText="1"/>
      <protection hidden="1"/>
    </xf>
    <xf numFmtId="49" fontId="46" fillId="9" borderId="0" xfId="6" applyNumberFormat="1" applyFont="1" applyFill="1" applyAlignment="1" applyProtection="1">
      <alignment vertical="top" wrapText="1" shrinkToFit="1"/>
      <protection hidden="1"/>
    </xf>
    <xf numFmtId="49" fontId="46" fillId="9" borderId="0" xfId="6" applyNumberFormat="1" applyFont="1" applyFill="1" applyAlignment="1" applyProtection="1">
      <alignment vertical="top" shrinkToFit="1"/>
      <protection hidden="1"/>
    </xf>
    <xf numFmtId="0" fontId="46" fillId="0" borderId="0" xfId="12" applyFont="1" applyAlignment="1" applyProtection="1">
      <alignment horizontal="left" vertical="center"/>
      <protection hidden="1"/>
    </xf>
    <xf numFmtId="188" fontId="46" fillId="9" borderId="0" xfId="12" applyNumberFormat="1" applyFont="1" applyFill="1" applyAlignment="1" applyProtection="1">
      <alignment vertical="center" shrinkToFit="1"/>
      <protection hidden="1"/>
    </xf>
    <xf numFmtId="0" fontId="187" fillId="0" borderId="0" xfId="2" applyFont="1" applyAlignment="1" applyProtection="1">
      <alignment vertical="center"/>
    </xf>
    <xf numFmtId="49" fontId="21" fillId="0" borderId="30" xfId="0" applyNumberFormat="1" applyFont="1" applyBorder="1" applyAlignment="1" applyProtection="1">
      <alignment horizontal="left" vertical="center" indent="1" shrinkToFit="1"/>
      <protection locked="0"/>
    </xf>
    <xf numFmtId="49" fontId="21" fillId="0" borderId="33" xfId="0" applyNumberFormat="1" applyFont="1" applyBorder="1" applyAlignment="1" applyProtection="1">
      <alignment horizontal="left" vertical="center" indent="1" shrinkToFit="1"/>
      <protection locked="0"/>
    </xf>
    <xf numFmtId="0" fontId="21" fillId="0" borderId="30" xfId="0" applyFont="1" applyBorder="1" applyAlignment="1" applyProtection="1">
      <alignment horizontal="left" vertical="center" indent="1" shrinkToFit="1"/>
      <protection locked="0"/>
    </xf>
    <xf numFmtId="0" fontId="21" fillId="0" borderId="33" xfId="0" applyFont="1" applyBorder="1" applyAlignment="1" applyProtection="1">
      <alignment horizontal="left" vertical="center" indent="1" shrinkToFit="1"/>
      <protection locked="0"/>
    </xf>
    <xf numFmtId="0" fontId="64" fillId="9" borderId="0" xfId="6" applyFont="1" applyFill="1" applyAlignment="1" applyProtection="1">
      <alignment horizontal="left" vertical="center"/>
      <protection hidden="1"/>
    </xf>
    <xf numFmtId="0" fontId="64" fillId="9" borderId="0" xfId="6" applyFont="1" applyFill="1" applyAlignment="1" applyProtection="1">
      <alignment vertical="center"/>
      <protection hidden="1"/>
    </xf>
    <xf numFmtId="0" fontId="64" fillId="9" borderId="0" xfId="6" applyFont="1" applyFill="1" applyBorder="1" applyAlignment="1" applyProtection="1">
      <alignment vertical="center" shrinkToFit="1"/>
      <protection hidden="1"/>
    </xf>
    <xf numFmtId="0" fontId="37" fillId="0" borderId="35" xfId="0" applyFont="1" applyBorder="1" applyAlignment="1" applyProtection="1">
      <alignment horizontal="left" vertical="center" indent="1" shrinkToFit="1"/>
    </xf>
    <xf numFmtId="0" fontId="37" fillId="0" borderId="35" xfId="0" applyFont="1" applyBorder="1" applyAlignment="1" applyProtection="1">
      <alignment vertical="center" shrinkToFit="1"/>
    </xf>
    <xf numFmtId="0" fontId="112" fillId="0" borderId="35" xfId="0" applyFont="1" applyBorder="1" applyAlignment="1" applyProtection="1">
      <alignment vertical="center" shrinkToFit="1"/>
    </xf>
    <xf numFmtId="0" fontId="64" fillId="9" borderId="35" xfId="6" applyFont="1" applyFill="1" applyBorder="1" applyAlignment="1" applyProtection="1">
      <alignment horizontal="left" vertical="center" indent="1" shrinkToFit="1"/>
      <protection hidden="1"/>
    </xf>
    <xf numFmtId="0" fontId="21" fillId="0" borderId="28" xfId="0" applyFont="1" applyBorder="1" applyAlignment="1" applyProtection="1">
      <alignment horizontal="left" vertical="center" indent="1"/>
      <protection locked="0"/>
    </xf>
    <xf numFmtId="0" fontId="21" fillId="0" borderId="28" xfId="0" applyFont="1" applyBorder="1" applyAlignment="1" applyProtection="1">
      <alignment horizontal="left" vertical="center" wrapText="1" indent="1"/>
      <protection locked="0"/>
    </xf>
    <xf numFmtId="0" fontId="21" fillId="9" borderId="244" xfId="0" applyFont="1" applyFill="1" applyBorder="1" applyAlignment="1" applyProtection="1">
      <alignment horizontal="left" vertical="center" indent="1" shrinkToFit="1"/>
      <protection locked="0"/>
    </xf>
    <xf numFmtId="0" fontId="21" fillId="0" borderId="86" xfId="0" applyFont="1" applyFill="1" applyBorder="1" applyAlignment="1" applyProtection="1">
      <alignment horizontal="center" vertical="center" wrapText="1"/>
      <protection locked="0"/>
    </xf>
    <xf numFmtId="0" fontId="21" fillId="0" borderId="63" xfId="0" applyFont="1" applyFill="1" applyBorder="1" applyAlignment="1" applyProtection="1">
      <alignment horizontal="center" vertical="center" wrapText="1"/>
      <protection locked="0"/>
    </xf>
    <xf numFmtId="0" fontId="96" fillId="0" borderId="0" xfId="6" applyFont="1" applyProtection="1">
      <alignment vertical="center"/>
    </xf>
    <xf numFmtId="0" fontId="81" fillId="9" borderId="0" xfId="6" applyFont="1" applyFill="1" applyProtection="1">
      <alignment vertical="center"/>
    </xf>
    <xf numFmtId="0" fontId="96" fillId="9" borderId="0" xfId="6" applyFont="1" applyFill="1" applyProtection="1">
      <alignment vertical="center"/>
    </xf>
    <xf numFmtId="0" fontId="96" fillId="9" borderId="0" xfId="6" applyFont="1" applyFill="1" applyAlignment="1" applyProtection="1">
      <alignment horizontal="left" vertical="center" indent="1"/>
    </xf>
    <xf numFmtId="0" fontId="144" fillId="0" borderId="0" xfId="6" applyFont="1" applyProtection="1">
      <alignment vertical="center"/>
    </xf>
    <xf numFmtId="0" fontId="81" fillId="9" borderId="0" xfId="6" applyFont="1" applyFill="1" applyAlignment="1" applyProtection="1">
      <alignment vertical="center" wrapText="1"/>
    </xf>
    <xf numFmtId="0" fontId="81" fillId="0" borderId="0" xfId="6" applyFont="1" applyAlignment="1" applyProtection="1">
      <alignment horizontal="left" vertical="center" shrinkToFit="1"/>
    </xf>
    <xf numFmtId="0" fontId="81" fillId="9" borderId="0" xfId="6" applyFont="1" applyFill="1" applyAlignment="1" applyProtection="1">
      <alignment horizontal="center" vertical="center" wrapText="1"/>
    </xf>
    <xf numFmtId="0" fontId="144" fillId="0" borderId="0" xfId="6" applyFont="1" applyAlignment="1" applyProtection="1">
      <alignment horizontal="center" vertical="center"/>
    </xf>
    <xf numFmtId="0" fontId="81" fillId="9" borderId="0" xfId="6" applyFont="1" applyFill="1" applyAlignment="1" applyProtection="1">
      <alignment vertical="top" wrapText="1"/>
    </xf>
    <xf numFmtId="38" fontId="127" fillId="0" borderId="0" xfId="1" applyFont="1" applyAlignment="1">
      <alignment vertical="center"/>
    </xf>
    <xf numFmtId="0" fontId="21" fillId="0" borderId="0" xfId="0" applyFont="1" applyProtection="1">
      <alignment vertical="center"/>
    </xf>
    <xf numFmtId="0" fontId="21" fillId="0" borderId="0" xfId="0" applyFont="1" applyAlignment="1" applyProtection="1">
      <alignment horizontal="left" vertical="center" shrinkToFit="1"/>
    </xf>
    <xf numFmtId="0" fontId="106" fillId="0" borderId="0" xfId="0" applyFont="1" applyAlignment="1" applyProtection="1">
      <alignment horizontal="right" vertical="center"/>
    </xf>
    <xf numFmtId="189" fontId="107" fillId="0" borderId="0" xfId="5" applyNumberFormat="1" applyFont="1" applyFill="1" applyAlignment="1" applyProtection="1">
      <alignment horizontal="right" vertical="center"/>
    </xf>
    <xf numFmtId="0" fontId="32" fillId="0" borderId="0" xfId="0" applyFont="1" applyProtection="1">
      <alignment vertical="center"/>
    </xf>
    <xf numFmtId="0" fontId="140" fillId="0" borderId="0" xfId="0" applyFont="1" applyProtection="1">
      <alignment vertical="center"/>
    </xf>
    <xf numFmtId="0" fontId="22" fillId="0" borderId="0" xfId="0" applyFont="1" applyProtection="1">
      <alignment vertical="center"/>
    </xf>
    <xf numFmtId="0" fontId="110" fillId="0" borderId="0" xfId="0" applyFont="1" applyProtection="1">
      <alignment vertical="center"/>
    </xf>
    <xf numFmtId="0" fontId="26" fillId="0" borderId="0" xfId="0" applyFont="1" applyProtection="1">
      <alignment vertical="center"/>
    </xf>
    <xf numFmtId="0" fontId="89" fillId="0" borderId="0" xfId="0" applyFont="1" applyProtection="1">
      <alignment vertical="center"/>
    </xf>
    <xf numFmtId="49" fontId="89" fillId="0" borderId="0" xfId="0" applyNumberFormat="1" applyFont="1" applyProtection="1">
      <alignment vertical="center"/>
    </xf>
    <xf numFmtId="0" fontId="28" fillId="0" borderId="0" xfId="0" applyFont="1" applyProtection="1">
      <alignment vertical="center"/>
    </xf>
    <xf numFmtId="0" fontId="28" fillId="6" borderId="1" xfId="0" applyFont="1" applyFill="1" applyBorder="1" applyProtection="1">
      <alignment vertical="center"/>
    </xf>
    <xf numFmtId="0" fontId="86" fillId="0" borderId="0" xfId="0" applyFont="1" applyProtection="1">
      <alignment vertical="center"/>
    </xf>
    <xf numFmtId="0" fontId="172" fillId="0" borderId="9" xfId="0" applyFont="1" applyBorder="1" applyProtection="1">
      <alignment vertical="center"/>
    </xf>
    <xf numFmtId="0" fontId="21" fillId="0" borderId="23" xfId="0" applyFont="1" applyBorder="1" applyAlignment="1" applyProtection="1">
      <alignment vertical="center" wrapText="1"/>
    </xf>
    <xf numFmtId="0" fontId="33" fillId="0" borderId="0" xfId="0" applyFont="1" applyProtection="1">
      <alignment vertical="center"/>
    </xf>
    <xf numFmtId="49" fontId="89" fillId="0" borderId="8" xfId="0" applyNumberFormat="1" applyFont="1" applyBorder="1" applyAlignment="1" applyProtection="1">
      <alignment horizontal="left" vertical="center" indent="1" shrinkToFit="1"/>
    </xf>
    <xf numFmtId="0" fontId="30" fillId="0" borderId="9" xfId="0" applyFont="1" applyBorder="1" applyProtection="1">
      <alignment vertical="center"/>
    </xf>
    <xf numFmtId="0" fontId="31" fillId="0" borderId="0" xfId="0" applyFont="1" applyProtection="1">
      <alignment vertical="center"/>
    </xf>
    <xf numFmtId="0" fontId="21" fillId="0" borderId="93" xfId="0" applyFont="1" applyBorder="1" applyProtection="1">
      <alignment vertical="center"/>
    </xf>
    <xf numFmtId="0" fontId="89" fillId="2" borderId="5" xfId="0" applyFont="1" applyFill="1" applyBorder="1" applyAlignment="1" applyProtection="1">
      <alignment vertical="center" shrinkToFit="1"/>
    </xf>
    <xf numFmtId="0" fontId="89" fillId="0" borderId="93" xfId="0" applyFont="1" applyBorder="1" applyProtection="1">
      <alignment vertical="center"/>
    </xf>
    <xf numFmtId="0" fontId="30" fillId="0" borderId="33" xfId="0" applyFont="1" applyBorder="1" applyProtection="1">
      <alignment vertical="center"/>
    </xf>
    <xf numFmtId="0" fontId="21" fillId="2" borderId="5" xfId="0" applyFont="1" applyFill="1" applyBorder="1" applyAlignment="1" applyProtection="1">
      <alignment vertical="center" shrinkToFit="1"/>
    </xf>
    <xf numFmtId="0" fontId="87" fillId="0" borderId="93" xfId="0" applyFont="1" applyBorder="1" applyAlignment="1" applyProtection="1">
      <alignment vertical="center" wrapText="1"/>
    </xf>
    <xf numFmtId="0" fontId="87" fillId="0" borderId="93" xfId="0" applyFont="1" applyBorder="1" applyProtection="1">
      <alignment vertical="center"/>
    </xf>
    <xf numFmtId="0" fontId="92" fillId="0" borderId="93" xfId="0" applyFont="1" applyBorder="1" applyProtection="1">
      <alignment vertical="center"/>
    </xf>
    <xf numFmtId="0" fontId="30" fillId="0" borderId="41" xfId="0" applyFont="1" applyBorder="1" applyProtection="1">
      <alignment vertical="center"/>
    </xf>
    <xf numFmtId="0" fontId="89" fillId="0" borderId="93" xfId="0" applyFont="1" applyBorder="1" applyAlignment="1" applyProtection="1">
      <alignment vertical="center" wrapText="1"/>
    </xf>
    <xf numFmtId="0" fontId="62" fillId="0" borderId="0" xfId="0" applyFont="1" applyProtection="1">
      <alignment vertical="center"/>
    </xf>
    <xf numFmtId="0" fontId="27" fillId="4" borderId="1" xfId="0" applyFont="1" applyFill="1" applyBorder="1" applyAlignment="1" applyProtection="1">
      <alignment vertical="center"/>
    </xf>
    <xf numFmtId="0" fontId="27" fillId="4" borderId="0" xfId="0" applyFont="1" applyFill="1" applyBorder="1" applyAlignment="1" applyProtection="1">
      <alignment vertical="center"/>
    </xf>
    <xf numFmtId="0" fontId="27" fillId="4" borderId="37" xfId="0" applyFont="1" applyFill="1" applyBorder="1" applyAlignment="1" applyProtection="1">
      <alignment vertical="center"/>
    </xf>
    <xf numFmtId="0" fontId="32" fillId="0" borderId="8" xfId="0" applyFont="1" applyBorder="1" applyAlignment="1" applyProtection="1">
      <alignment horizontal="right" vertical="center"/>
    </xf>
    <xf numFmtId="0" fontId="90" fillId="0" borderId="9" xfId="0" applyFont="1" applyBorder="1" applyProtection="1">
      <alignment vertical="center"/>
    </xf>
    <xf numFmtId="0" fontId="87" fillId="0" borderId="23" xfId="0" applyFont="1" applyBorder="1" applyProtection="1">
      <alignment vertical="center"/>
    </xf>
    <xf numFmtId="0" fontId="21" fillId="0" borderId="23" xfId="0" applyFont="1" applyBorder="1" applyProtection="1">
      <alignment vertical="center"/>
    </xf>
    <xf numFmtId="0" fontId="21" fillId="2" borderId="20" xfId="0" applyFont="1" applyFill="1" applyBorder="1" applyAlignment="1" applyProtection="1">
      <alignment horizontal="left" vertical="center" indent="1"/>
    </xf>
    <xf numFmtId="0" fontId="86" fillId="0" borderId="93" xfId="0" applyFont="1" applyBorder="1" applyProtection="1">
      <alignment vertical="center"/>
    </xf>
    <xf numFmtId="0" fontId="21" fillId="0" borderId="93" xfId="0" applyFont="1" applyBorder="1" applyAlignment="1" applyProtection="1">
      <alignment vertical="center" wrapText="1"/>
    </xf>
    <xf numFmtId="0" fontId="22" fillId="0" borderId="0" xfId="0" applyFont="1" applyAlignment="1" applyProtection="1">
      <alignment vertical="center"/>
    </xf>
    <xf numFmtId="0" fontId="21" fillId="0" borderId="23" xfId="0" applyFont="1" applyFill="1" applyBorder="1" applyProtection="1">
      <alignment vertical="center"/>
    </xf>
    <xf numFmtId="0" fontId="21" fillId="0" borderId="93" xfId="0" applyFont="1" applyFill="1" applyBorder="1" applyProtection="1">
      <alignment vertical="center"/>
    </xf>
    <xf numFmtId="0" fontId="27" fillId="4" borderId="0" xfId="0" applyFont="1" applyFill="1" applyProtection="1">
      <alignment vertical="center"/>
    </xf>
    <xf numFmtId="0" fontId="33" fillId="0" borderId="0" xfId="0" applyFont="1" applyAlignment="1" applyProtection="1">
      <alignment horizontal="right" vertical="center"/>
    </xf>
    <xf numFmtId="0" fontId="34" fillId="0" borderId="0" xfId="0" applyFont="1" applyProtection="1">
      <alignment vertical="center"/>
    </xf>
    <xf numFmtId="0" fontId="21" fillId="0" borderId="0" xfId="0" applyFont="1" applyFill="1" applyProtection="1">
      <alignment vertical="center"/>
    </xf>
    <xf numFmtId="0" fontId="21" fillId="2" borderId="21" xfId="0" applyFont="1" applyFill="1" applyBorder="1" applyAlignment="1" applyProtection="1">
      <alignment horizontal="left" vertical="center" indent="1"/>
    </xf>
    <xf numFmtId="0" fontId="63" fillId="0" borderId="0" xfId="0" applyFont="1" applyBorder="1" applyProtection="1">
      <alignment vertical="center"/>
    </xf>
    <xf numFmtId="0" fontId="62" fillId="0" borderId="0" xfId="0" applyFont="1" applyBorder="1" applyProtection="1">
      <alignment vertical="center"/>
    </xf>
    <xf numFmtId="0" fontId="20" fillId="0" borderId="0" xfId="0" applyFont="1" applyProtection="1">
      <alignment vertical="center"/>
    </xf>
    <xf numFmtId="0" fontId="30" fillId="0" borderId="36" xfId="0" applyFont="1" applyBorder="1" applyProtection="1">
      <alignment vertical="center"/>
    </xf>
    <xf numFmtId="0" fontId="61" fillId="0" borderId="0" xfId="0" applyFont="1" applyProtection="1">
      <alignment vertical="center"/>
    </xf>
    <xf numFmtId="0" fontId="86" fillId="0" borderId="23" xfId="0" applyFont="1" applyBorder="1" applyProtection="1">
      <alignment vertical="center"/>
    </xf>
    <xf numFmtId="183" fontId="21" fillId="0" borderId="27" xfId="0" applyNumberFormat="1" applyFont="1" applyBorder="1" applyAlignment="1" applyProtection="1">
      <alignment vertical="center" shrinkToFit="1"/>
    </xf>
    <xf numFmtId="0" fontId="89" fillId="0" borderId="23" xfId="0" applyFont="1" applyBorder="1" applyProtection="1">
      <alignment vertical="center"/>
    </xf>
    <xf numFmtId="183" fontId="21" fillId="0" borderId="30" xfId="0" applyNumberFormat="1" applyFont="1" applyBorder="1" applyAlignment="1" applyProtection="1">
      <alignment vertical="center" shrinkToFit="1"/>
    </xf>
    <xf numFmtId="183" fontId="21" fillId="0" borderId="208" xfId="0" applyNumberFormat="1" applyFont="1" applyBorder="1" applyAlignment="1" applyProtection="1">
      <alignment vertical="center" shrinkToFit="1"/>
    </xf>
    <xf numFmtId="0" fontId="21" fillId="0" borderId="35" xfId="0" applyFont="1" applyBorder="1" applyAlignment="1" applyProtection="1">
      <alignment horizontal="left" vertical="center" shrinkToFit="1"/>
    </xf>
    <xf numFmtId="0" fontId="21" fillId="0" borderId="35" xfId="0" applyFont="1" applyBorder="1" applyProtection="1">
      <alignment vertical="center"/>
    </xf>
    <xf numFmtId="0" fontId="32" fillId="0" borderId="8" xfId="0" applyFont="1" applyBorder="1" applyAlignment="1" applyProtection="1">
      <alignment horizontal="right" vertical="center"/>
      <protection locked="0"/>
    </xf>
    <xf numFmtId="0" fontId="21" fillId="9" borderId="28" xfId="0" applyFont="1" applyFill="1" applyBorder="1" applyAlignment="1" applyProtection="1">
      <alignment horizontal="center" vertical="center" wrapText="1"/>
      <protection locked="0"/>
    </xf>
    <xf numFmtId="49" fontId="46" fillId="9" borderId="0" xfId="6" applyNumberFormat="1" applyFont="1" applyFill="1" applyAlignment="1" applyProtection="1">
      <alignment vertical="center" wrapText="1"/>
      <protection hidden="1"/>
    </xf>
    <xf numFmtId="0" fontId="89" fillId="0" borderId="38" xfId="0" applyFont="1" applyBorder="1" applyAlignment="1">
      <alignment vertical="center"/>
    </xf>
    <xf numFmtId="0" fontId="21" fillId="0" borderId="0" xfId="0" applyFont="1" applyFill="1" applyAlignment="1" applyProtection="1">
      <alignment horizontal="center" vertical="center"/>
    </xf>
    <xf numFmtId="0" fontId="21" fillId="0" borderId="0" xfId="0" applyFont="1" applyFill="1" applyBorder="1" applyAlignment="1" applyProtection="1">
      <alignment horizontal="center" vertical="center"/>
    </xf>
    <xf numFmtId="0" fontId="21" fillId="0" borderId="0" xfId="0" applyFont="1" applyFill="1" applyBorder="1" applyAlignment="1" applyProtection="1">
      <alignment horizontal="left" vertical="center" indent="1"/>
    </xf>
    <xf numFmtId="0" fontId="21" fillId="0" borderId="38" xfId="0" applyFont="1" applyBorder="1" applyProtection="1">
      <alignment vertical="center"/>
    </xf>
    <xf numFmtId="0" fontId="37" fillId="0" borderId="0" xfId="0" applyNumberFormat="1" applyFont="1" applyBorder="1" applyAlignment="1" applyProtection="1">
      <alignment horizontal="left" vertical="center" indent="1" shrinkToFit="1"/>
    </xf>
    <xf numFmtId="0" fontId="37" fillId="0" borderId="0" xfId="0" applyFont="1" applyFill="1" applyBorder="1" applyAlignment="1" applyProtection="1">
      <alignment horizontal="center" vertical="center"/>
    </xf>
    <xf numFmtId="0" fontId="92" fillId="0" borderId="225" xfId="0" applyFont="1" applyBorder="1" applyAlignment="1">
      <alignment vertical="center" wrapText="1"/>
    </xf>
    <xf numFmtId="49" fontId="46" fillId="9" borderId="0" xfId="6" applyNumberFormat="1" applyFont="1" applyFill="1" applyAlignment="1" applyProtection="1">
      <alignment vertical="center" wrapText="1"/>
      <protection hidden="1"/>
    </xf>
    <xf numFmtId="49" fontId="46" fillId="9" borderId="0" xfId="6" applyNumberFormat="1" applyFont="1" applyFill="1" applyAlignment="1" applyProtection="1">
      <alignment horizontal="left" vertical="center"/>
      <protection hidden="1"/>
    </xf>
    <xf numFmtId="0" fontId="91" fillId="9" borderId="0" xfId="35" applyFont="1" applyFill="1" applyProtection="1">
      <alignment vertical="center"/>
      <protection hidden="1"/>
    </xf>
    <xf numFmtId="195" fontId="46" fillId="9" borderId="0" xfId="12" applyNumberFormat="1" applyFont="1" applyFill="1" applyProtection="1">
      <alignment vertical="center"/>
      <protection hidden="1"/>
    </xf>
    <xf numFmtId="49" fontId="91" fillId="9" borderId="0" xfId="6" applyNumberFormat="1" applyFont="1" applyFill="1" applyAlignment="1" applyProtection="1">
      <alignment vertical="top"/>
      <protection hidden="1"/>
    </xf>
    <xf numFmtId="0" fontId="64" fillId="9" borderId="0" xfId="6" applyFont="1" applyFill="1" applyAlignment="1" applyProtection="1">
      <alignment vertical="center" shrinkToFit="1"/>
      <protection hidden="1"/>
    </xf>
    <xf numFmtId="188" fontId="46" fillId="9" borderId="0" xfId="12" applyNumberFormat="1" applyFont="1" applyFill="1" applyAlignment="1" applyProtection="1">
      <alignment vertical="center" shrinkToFit="1"/>
    </xf>
    <xf numFmtId="38" fontId="136" fillId="0" borderId="0" xfId="1" applyFont="1" applyBorder="1">
      <alignment vertical="center"/>
    </xf>
    <xf numFmtId="38" fontId="137" fillId="0" borderId="38" xfId="1" applyFont="1" applyBorder="1" applyAlignment="1">
      <alignment vertical="top"/>
    </xf>
    <xf numFmtId="0" fontId="151" fillId="9" borderId="0" xfId="6" applyFont="1" applyFill="1" applyBorder="1" applyAlignment="1">
      <alignment horizontal="left" vertical="center" shrinkToFit="1"/>
    </xf>
    <xf numFmtId="0" fontId="81" fillId="9" borderId="0" xfId="6" applyFont="1" applyFill="1" applyBorder="1" applyAlignment="1">
      <alignment horizontal="left" vertical="center"/>
    </xf>
    <xf numFmtId="0" fontId="146" fillId="0" borderId="0" xfId="6" applyFont="1" applyFill="1" applyBorder="1" applyAlignment="1">
      <alignment horizontal="center" vertical="center"/>
    </xf>
    <xf numFmtId="0" fontId="195" fillId="0" borderId="0" xfId="6" applyFont="1" applyFill="1" applyBorder="1" applyAlignment="1">
      <alignment horizontal="left" vertical="center"/>
    </xf>
    <xf numFmtId="0" fontId="81" fillId="9" borderId="0" xfId="6" applyFont="1" applyFill="1" applyAlignment="1">
      <alignment vertical="center" wrapText="1"/>
    </xf>
    <xf numFmtId="0" fontId="81" fillId="9" borderId="0" xfId="6" applyFont="1" applyFill="1" applyAlignment="1">
      <alignment vertical="center" wrapText="1"/>
    </xf>
    <xf numFmtId="0" fontId="146" fillId="9" borderId="0" xfId="6" applyFont="1" applyFill="1" applyAlignment="1" applyProtection="1">
      <alignment vertical="top" wrapText="1"/>
    </xf>
    <xf numFmtId="0" fontId="184" fillId="0" borderId="0" xfId="6" applyFont="1" applyFill="1" applyBorder="1" applyAlignment="1">
      <alignment horizontal="left" vertical="center"/>
    </xf>
    <xf numFmtId="197" fontId="84" fillId="16" borderId="6" xfId="2" applyNumberFormat="1" applyFont="1" applyFill="1" applyBorder="1" applyAlignment="1">
      <alignment vertical="center" shrinkToFit="1"/>
    </xf>
    <xf numFmtId="197" fontId="84" fillId="15" borderId="6" xfId="2" applyNumberFormat="1" applyFont="1" applyFill="1" applyBorder="1" applyAlignment="1">
      <alignment vertical="center" shrinkToFit="1"/>
    </xf>
    <xf numFmtId="197" fontId="84" fillId="0" borderId="6" xfId="2" applyNumberFormat="1" applyFont="1" applyFill="1" applyBorder="1" applyAlignment="1">
      <alignment vertical="center" shrinkToFit="1"/>
    </xf>
    <xf numFmtId="198" fontId="194" fillId="9" borderId="43" xfId="6" applyNumberFormat="1" applyFont="1" applyFill="1" applyBorder="1" applyAlignment="1" applyProtection="1">
      <alignment vertical="center"/>
    </xf>
    <xf numFmtId="0" fontId="194" fillId="9" borderId="43" xfId="6" applyFont="1" applyFill="1" applyBorder="1" applyAlignment="1" applyProtection="1">
      <alignment vertical="center"/>
    </xf>
    <xf numFmtId="198" fontId="149" fillId="9" borderId="6" xfId="6" applyNumberFormat="1" applyFont="1" applyFill="1" applyBorder="1" applyAlignment="1">
      <alignment horizontal="right" vertical="center"/>
    </xf>
    <xf numFmtId="198" fontId="149" fillId="9" borderId="67" xfId="6" applyNumberFormat="1" applyFont="1" applyFill="1" applyBorder="1" applyAlignment="1">
      <alignment horizontal="right" vertical="center"/>
    </xf>
    <xf numFmtId="0" fontId="146" fillId="0" borderId="6" xfId="6" applyFont="1" applyBorder="1" applyProtection="1">
      <alignment vertical="center"/>
      <protection locked="0" hidden="1"/>
    </xf>
    <xf numFmtId="0" fontId="146" fillId="0" borderId="67" xfId="6" applyFont="1" applyBorder="1" applyProtection="1">
      <alignment vertical="center"/>
      <protection locked="0" hidden="1"/>
    </xf>
    <xf numFmtId="0" fontId="150" fillId="0" borderId="0" xfId="6" applyFont="1" applyFill="1" applyBorder="1" applyAlignment="1">
      <alignment horizontal="left" vertical="center"/>
    </xf>
    <xf numFmtId="0" fontId="96" fillId="0" borderId="37" xfId="6" applyFont="1" applyBorder="1">
      <alignment vertical="center"/>
    </xf>
    <xf numFmtId="0" fontId="141" fillId="0" borderId="37" xfId="6" applyFont="1" applyBorder="1" applyProtection="1">
      <alignment vertical="center"/>
      <protection hidden="1"/>
    </xf>
    <xf numFmtId="0" fontId="153" fillId="0" borderId="37" xfId="12" applyFont="1" applyBorder="1" applyProtection="1">
      <alignment vertical="center"/>
      <protection hidden="1"/>
    </xf>
    <xf numFmtId="0" fontId="150" fillId="0" borderId="37" xfId="12" applyFont="1" applyBorder="1" applyProtection="1">
      <alignment vertical="center"/>
      <protection hidden="1"/>
    </xf>
    <xf numFmtId="0" fontId="96" fillId="0" borderId="37" xfId="6" applyFont="1" applyBorder="1" applyProtection="1">
      <alignment vertical="center"/>
      <protection hidden="1"/>
    </xf>
    <xf numFmtId="0" fontId="96" fillId="0" borderId="36" xfId="6" applyFont="1" applyBorder="1" applyProtection="1">
      <alignment vertical="center"/>
      <protection hidden="1"/>
    </xf>
    <xf numFmtId="0" fontId="96" fillId="0" borderId="39" xfId="6" applyFont="1" applyBorder="1" applyProtection="1">
      <alignment vertical="center"/>
      <protection hidden="1"/>
    </xf>
    <xf numFmtId="0" fontId="151" fillId="0" borderId="39" xfId="6" applyFont="1" applyBorder="1" applyProtection="1">
      <alignment vertical="center"/>
      <protection hidden="1"/>
    </xf>
    <xf numFmtId="0" fontId="151" fillId="0" borderId="37" xfId="6" applyFont="1" applyBorder="1" applyProtection="1">
      <alignment vertical="center"/>
      <protection hidden="1"/>
    </xf>
    <xf numFmtId="0" fontId="118" fillId="0" borderId="37" xfId="6" applyFont="1" applyBorder="1" applyProtection="1">
      <alignment vertical="center"/>
      <protection hidden="1"/>
    </xf>
    <xf numFmtId="0" fontId="154" fillId="0" borderId="37" xfId="12" applyFont="1" applyBorder="1" applyProtection="1">
      <alignment vertical="center"/>
      <protection hidden="1"/>
    </xf>
    <xf numFmtId="0" fontId="145" fillId="0" borderId="37" xfId="12" applyFont="1" applyBorder="1" applyProtection="1">
      <alignment vertical="center"/>
      <protection hidden="1"/>
    </xf>
    <xf numFmtId="0" fontId="151" fillId="0" borderId="41" xfId="6" applyFont="1" applyBorder="1" applyProtection="1">
      <alignment vertical="center"/>
      <protection hidden="1"/>
    </xf>
    <xf numFmtId="198" fontId="146" fillId="16" borderId="6" xfId="6" applyNumberFormat="1" applyFont="1" applyFill="1" applyBorder="1" applyAlignment="1" applyProtection="1">
      <alignment vertical="center"/>
      <protection locked="0"/>
    </xf>
    <xf numFmtId="198" fontId="146" fillId="16" borderId="67" xfId="6" applyNumberFormat="1" applyFont="1" applyFill="1" applyBorder="1" applyAlignment="1" applyProtection="1">
      <alignment vertical="center"/>
      <protection locked="0"/>
    </xf>
    <xf numFmtId="197" fontId="84" fillId="23" borderId="6" xfId="2" applyNumberFormat="1" applyFont="1" applyFill="1" applyBorder="1" applyAlignment="1">
      <alignment vertical="center" shrinkToFit="1"/>
    </xf>
    <xf numFmtId="198" fontId="146" fillId="23" borderId="6" xfId="6" applyNumberFormat="1" applyFont="1" applyFill="1" applyBorder="1" applyAlignment="1" applyProtection="1">
      <alignment vertical="center"/>
      <protection locked="0"/>
    </xf>
    <xf numFmtId="198" fontId="146" fillId="23" borderId="67" xfId="6" applyNumberFormat="1" applyFont="1" applyFill="1" applyBorder="1" applyAlignment="1" applyProtection="1">
      <alignment vertical="center"/>
      <protection locked="0"/>
    </xf>
    <xf numFmtId="0" fontId="84" fillId="0" borderId="38" xfId="1255" applyNumberFormat="1" applyFont="1" applyFill="1" applyBorder="1" applyAlignment="1" applyProtection="1">
      <alignment vertical="center" wrapText="1" shrinkToFit="1"/>
    </xf>
    <xf numFmtId="0" fontId="84" fillId="0" borderId="0" xfId="1255" applyNumberFormat="1" applyFont="1" applyFill="1" applyBorder="1" applyAlignment="1" applyProtection="1">
      <alignment vertical="center" wrapText="1" shrinkToFit="1"/>
    </xf>
    <xf numFmtId="0" fontId="81" fillId="9" borderId="0" xfId="6" applyFont="1" applyFill="1" applyBorder="1" applyAlignment="1" applyProtection="1">
      <alignment vertical="center" wrapText="1"/>
    </xf>
    <xf numFmtId="0" fontId="120" fillId="0" borderId="38" xfId="6" applyFont="1" applyBorder="1" applyAlignment="1" applyProtection="1">
      <alignment horizontal="center" vertical="center"/>
    </xf>
    <xf numFmtId="0" fontId="120" fillId="0" borderId="0" xfId="6" applyFont="1" applyBorder="1" applyAlignment="1" applyProtection="1">
      <alignment horizontal="center" vertical="center"/>
    </xf>
    <xf numFmtId="0" fontId="144" fillId="9" borderId="39" xfId="6" applyFont="1" applyFill="1" applyBorder="1">
      <alignment vertical="center"/>
    </xf>
    <xf numFmtId="0" fontId="198" fillId="0" borderId="0" xfId="1256" applyFont="1">
      <alignment vertical="center"/>
    </xf>
    <xf numFmtId="0" fontId="198" fillId="0" borderId="0" xfId="1256" applyFont="1" applyAlignment="1">
      <alignment vertical="center" wrapText="1"/>
    </xf>
    <xf numFmtId="0" fontId="35" fillId="0" borderId="0" xfId="2" applyFont="1" applyAlignment="1">
      <alignment vertical="center"/>
    </xf>
    <xf numFmtId="0" fontId="199" fillId="0" borderId="0" xfId="1256" applyFont="1">
      <alignment vertical="center"/>
    </xf>
    <xf numFmtId="49" fontId="89" fillId="0" borderId="0" xfId="0" applyNumberFormat="1" applyFont="1" applyFill="1" applyBorder="1" applyAlignment="1" applyProtection="1">
      <alignment horizontal="left" vertical="center" indent="1" shrinkToFit="1"/>
    </xf>
    <xf numFmtId="49" fontId="89" fillId="0" borderId="0" xfId="1256" applyNumberFormat="1" applyFont="1" applyFill="1" applyBorder="1" applyAlignment="1" applyProtection="1">
      <alignment horizontal="left" vertical="center" indent="1" shrinkToFit="1"/>
    </xf>
    <xf numFmtId="0" fontId="22" fillId="0" borderId="0" xfId="0" applyFont="1" applyBorder="1" applyAlignment="1" applyProtection="1">
      <alignment vertical="center"/>
    </xf>
    <xf numFmtId="0" fontId="201" fillId="0" borderId="0" xfId="0" applyFont="1">
      <alignment vertical="center"/>
    </xf>
    <xf numFmtId="0" fontId="40" fillId="0" borderId="0" xfId="0" applyFont="1">
      <alignment vertical="center"/>
    </xf>
    <xf numFmtId="0" fontId="37" fillId="3" borderId="6" xfId="0" applyFont="1" applyFill="1" applyBorder="1" applyAlignment="1">
      <alignment horizontal="center" vertical="center"/>
    </xf>
    <xf numFmtId="0" fontId="57" fillId="0" borderId="8" xfId="0" applyFont="1" applyBorder="1" applyAlignment="1">
      <alignment horizontal="left" vertical="center" wrapText="1" indent="1" shrinkToFit="1"/>
    </xf>
    <xf numFmtId="0" fontId="37" fillId="0" borderId="34" xfId="0" applyFont="1" applyBorder="1" applyProtection="1">
      <alignment vertical="center"/>
      <protection locked="0"/>
    </xf>
    <xf numFmtId="0" fontId="37" fillId="0" borderId="35" xfId="0" applyFont="1" applyBorder="1" applyProtection="1">
      <alignment vertical="center"/>
      <protection locked="0"/>
    </xf>
    <xf numFmtId="0" fontId="37" fillId="0" borderId="36" xfId="0" applyFont="1" applyBorder="1" applyProtection="1">
      <alignment vertical="center"/>
      <protection locked="0"/>
    </xf>
    <xf numFmtId="0" fontId="37" fillId="0" borderId="38" xfId="0" applyFont="1" applyBorder="1" applyProtection="1">
      <alignment vertical="center"/>
      <protection locked="0"/>
    </xf>
    <xf numFmtId="0" fontId="37" fillId="0" borderId="39" xfId="0" applyFont="1" applyBorder="1" applyProtection="1">
      <alignment vertical="center"/>
      <protection locked="0"/>
    </xf>
    <xf numFmtId="0" fontId="37" fillId="0" borderId="40" xfId="0" applyFont="1" applyBorder="1" applyProtection="1">
      <alignment vertical="center"/>
      <protection locked="0"/>
    </xf>
    <xf numFmtId="0" fontId="37" fillId="0" borderId="37" xfId="0" applyFont="1" applyBorder="1" applyProtection="1">
      <alignment vertical="center"/>
      <protection locked="0"/>
    </xf>
    <xf numFmtId="0" fontId="37" fillId="0" borderId="41" xfId="0" applyFont="1" applyBorder="1" applyProtection="1">
      <alignment vertical="center"/>
      <protection locked="0"/>
    </xf>
    <xf numFmtId="180" fontId="37" fillId="0" borderId="0" xfId="0" applyNumberFormat="1" applyFont="1" applyAlignment="1" applyProtection="1">
      <alignment horizontal="left" vertical="center"/>
    </xf>
    <xf numFmtId="0" fontId="79" fillId="0" borderId="0" xfId="0" applyNumberFormat="1" applyFont="1" applyFill="1" applyAlignment="1" applyProtection="1">
      <alignment vertical="center" wrapText="1"/>
    </xf>
    <xf numFmtId="0" fontId="37" fillId="0" borderId="0" xfId="0" applyFont="1" applyAlignment="1" applyProtection="1">
      <alignment vertical="center"/>
    </xf>
    <xf numFmtId="0" fontId="88" fillId="0" borderId="9" xfId="0" applyFont="1" applyBorder="1" applyAlignment="1" applyProtection="1">
      <alignment vertical="center"/>
    </xf>
    <xf numFmtId="0" fontId="88" fillId="0" borderId="91" xfId="0" applyFont="1" applyBorder="1" applyAlignment="1" applyProtection="1">
      <alignment horizontal="left" vertical="center" indent="1"/>
    </xf>
    <xf numFmtId="0" fontId="117" fillId="0" borderId="144" xfId="0" applyFont="1" applyBorder="1">
      <alignment vertical="center"/>
    </xf>
    <xf numFmtId="0" fontId="79" fillId="0" borderId="148" xfId="0" applyFont="1" applyBorder="1">
      <alignment vertical="center"/>
    </xf>
    <xf numFmtId="0" fontId="91" fillId="9" borderId="142" xfId="0" applyFont="1" applyFill="1" applyBorder="1" applyAlignment="1" applyProtection="1">
      <alignment horizontal="left" vertical="center"/>
    </xf>
    <xf numFmtId="0" fontId="91" fillId="9" borderId="73" xfId="0" applyFont="1" applyFill="1" applyBorder="1" applyAlignment="1" applyProtection="1">
      <alignment horizontal="center" vertical="center"/>
    </xf>
    <xf numFmtId="0" fontId="95" fillId="0" borderId="77" xfId="0" applyFont="1" applyBorder="1" applyAlignment="1" applyProtection="1">
      <alignment horizontal="center" vertical="center"/>
      <protection locked="0"/>
    </xf>
    <xf numFmtId="0" fontId="95" fillId="0" borderId="146" xfId="0" applyFont="1" applyBorder="1" applyAlignment="1" applyProtection="1">
      <alignment vertical="center" shrinkToFit="1"/>
      <protection locked="0"/>
    </xf>
    <xf numFmtId="0" fontId="95" fillId="0" borderId="150" xfId="0" applyFont="1" applyBorder="1" applyAlignment="1" applyProtection="1">
      <alignment horizontal="center" vertical="center"/>
      <protection locked="0"/>
    </xf>
    <xf numFmtId="0" fontId="95" fillId="0" borderId="82" xfId="0" applyFont="1" applyBorder="1" applyAlignment="1" applyProtection="1">
      <alignment horizontal="center" vertical="center"/>
      <protection locked="0"/>
    </xf>
    <xf numFmtId="0" fontId="95" fillId="0" borderId="144" xfId="0" applyFont="1" applyBorder="1" applyAlignment="1" applyProtection="1">
      <alignment horizontal="center" vertical="center"/>
      <protection locked="0"/>
    </xf>
    <xf numFmtId="0" fontId="95" fillId="0" borderId="44" xfId="0" applyFont="1" applyBorder="1" applyAlignment="1" applyProtection="1">
      <alignment vertical="center" shrinkToFit="1"/>
      <protection locked="0"/>
    </xf>
    <xf numFmtId="0" fontId="95" fillId="0" borderId="44" xfId="0" applyFont="1" applyBorder="1" applyAlignment="1" applyProtection="1">
      <alignment horizontal="center" vertical="center" shrinkToFit="1"/>
      <protection locked="0"/>
    </xf>
    <xf numFmtId="0" fontId="95" fillId="0" borderId="80" xfId="0" applyFont="1" applyBorder="1" applyAlignment="1" applyProtection="1">
      <alignment horizontal="center" vertical="center"/>
      <protection locked="0"/>
    </xf>
    <xf numFmtId="0" fontId="95" fillId="0" borderId="42" xfId="0" applyFont="1" applyBorder="1" applyAlignment="1" applyProtection="1">
      <alignment horizontal="center" vertical="center" shrinkToFit="1"/>
      <protection locked="0"/>
    </xf>
    <xf numFmtId="189" fontId="68" fillId="0" borderId="82" xfId="5" applyNumberFormat="1" applyFont="1" applyBorder="1" applyAlignment="1" applyProtection="1">
      <alignment horizontal="center" vertical="center" textRotation="255" shrinkToFit="1"/>
      <protection locked="0"/>
    </xf>
    <xf numFmtId="189" fontId="68" fillId="0" borderId="7" xfId="5" applyNumberFormat="1" applyFont="1" applyBorder="1" applyAlignment="1" applyProtection="1">
      <alignment horizontal="center" vertical="center" textRotation="255" shrinkToFit="1"/>
      <protection locked="0"/>
    </xf>
    <xf numFmtId="38" fontId="137" fillId="0" borderId="0" xfId="1" applyFont="1" applyBorder="1" applyAlignment="1">
      <alignment vertical="center"/>
    </xf>
    <xf numFmtId="38" fontId="69" fillId="0" borderId="0" xfId="1" applyFont="1" applyBorder="1">
      <alignment vertical="center"/>
    </xf>
    <xf numFmtId="38" fontId="135" fillId="0" borderId="253" xfId="1" applyFont="1" applyBorder="1" applyAlignment="1">
      <alignment vertical="center" wrapText="1"/>
    </xf>
    <xf numFmtId="38" fontId="37" fillId="0" borderId="39" xfId="1" applyFont="1" applyBorder="1">
      <alignment vertical="center"/>
    </xf>
    <xf numFmtId="38" fontId="37" fillId="0" borderId="38" xfId="1" applyFont="1" applyBorder="1">
      <alignment vertical="center"/>
    </xf>
    <xf numFmtId="38" fontId="37" fillId="0" borderId="37" xfId="1" applyFont="1" applyBorder="1" applyAlignment="1">
      <alignment vertical="center" shrinkToFit="1"/>
    </xf>
    <xf numFmtId="38" fontId="37" fillId="0" borderId="37" xfId="1" applyFont="1" applyBorder="1">
      <alignment vertical="center"/>
    </xf>
    <xf numFmtId="38" fontId="37" fillId="0" borderId="67" xfId="1" applyFont="1" applyBorder="1" applyAlignment="1">
      <alignment horizontal="center" vertical="center"/>
    </xf>
    <xf numFmtId="218" fontId="57" fillId="0" borderId="67" xfId="1" applyNumberFormat="1" applyFont="1" applyBorder="1">
      <alignment vertical="center"/>
    </xf>
    <xf numFmtId="38" fontId="79" fillId="0" borderId="254" xfId="1" applyFont="1" applyFill="1" applyBorder="1" applyAlignment="1" applyProtection="1">
      <alignment horizontal="center" vertical="center"/>
    </xf>
    <xf numFmtId="218" fontId="57" fillId="0" borderId="42" xfId="1" applyNumberFormat="1" applyFont="1" applyBorder="1" applyAlignment="1">
      <alignment horizontal="right" vertical="center"/>
    </xf>
    <xf numFmtId="38" fontId="37" fillId="0" borderId="42" xfId="1" applyFont="1" applyBorder="1" applyAlignment="1">
      <alignment horizontal="center" vertical="center"/>
    </xf>
    <xf numFmtId="38" fontId="37" fillId="10" borderId="103" xfId="1" applyFont="1" applyFill="1" applyBorder="1" applyAlignment="1">
      <alignment horizontal="center" vertical="center"/>
    </xf>
    <xf numFmtId="218" fontId="57" fillId="0" borderId="67" xfId="1" applyNumberFormat="1" applyFont="1" applyBorder="1" applyAlignment="1">
      <alignment horizontal="right" vertical="center"/>
    </xf>
    <xf numFmtId="3" fontId="68" fillId="0" borderId="0" xfId="5" applyNumberFormat="1" applyFont="1" applyAlignment="1" applyProtection="1">
      <alignment horizontal="center" vertical="center" textRotation="255" shrinkToFit="1"/>
      <protection locked="0"/>
    </xf>
    <xf numFmtId="3" fontId="68" fillId="0" borderId="121" xfId="5" applyNumberFormat="1" applyFont="1" applyBorder="1" applyAlignment="1" applyProtection="1">
      <alignment horizontal="center" vertical="center" wrapText="1"/>
      <protection locked="0"/>
    </xf>
    <xf numFmtId="3" fontId="68" fillId="0" borderId="8" xfId="5" applyNumberFormat="1" applyFont="1" applyBorder="1" applyAlignment="1" applyProtection="1">
      <alignment horizontal="center" vertical="center" wrapText="1"/>
      <protection locked="0"/>
    </xf>
    <xf numFmtId="3" fontId="68" fillId="0" borderId="9" xfId="5" applyNumberFormat="1" applyFont="1" applyBorder="1" applyAlignment="1" applyProtection="1">
      <alignment horizontal="center" vertical="center" wrapText="1"/>
      <protection locked="0"/>
    </xf>
    <xf numFmtId="3" fontId="68" fillId="0" borderId="0" xfId="5" applyNumberFormat="1" applyFont="1" applyAlignment="1" applyProtection="1">
      <alignment horizontal="center" vertical="center" wrapText="1"/>
      <protection locked="0"/>
    </xf>
    <xf numFmtId="38" fontId="88" fillId="0" borderId="31" xfId="1" applyFont="1" applyBorder="1" applyAlignment="1" applyProtection="1">
      <alignment vertical="center" shrinkToFit="1"/>
    </xf>
    <xf numFmtId="0" fontId="88" fillId="0" borderId="39" xfId="0" applyFont="1" applyBorder="1" applyAlignment="1">
      <alignment horizontal="right" vertical="center"/>
    </xf>
    <xf numFmtId="38" fontId="88" fillId="0" borderId="38" xfId="1" applyFont="1" applyBorder="1" applyAlignment="1" applyProtection="1">
      <alignment vertical="center" shrinkToFit="1"/>
    </xf>
    <xf numFmtId="0" fontId="127" fillId="0" borderId="38" xfId="0" applyFont="1" applyBorder="1" applyAlignment="1" applyProtection="1">
      <alignment vertical="center"/>
    </xf>
    <xf numFmtId="0" fontId="88" fillId="0" borderId="33" xfId="0" applyFont="1" applyBorder="1" applyAlignment="1">
      <alignment horizontal="right" vertical="center"/>
    </xf>
    <xf numFmtId="0" fontId="68" fillId="0" borderId="0" xfId="0" applyFont="1">
      <alignment vertical="center"/>
    </xf>
    <xf numFmtId="0" fontId="64" fillId="0" borderId="0" xfId="0" applyFont="1">
      <alignment vertical="center"/>
    </xf>
    <xf numFmtId="0" fontId="207" fillId="0" borderId="0" xfId="0" applyFont="1">
      <alignment vertical="center"/>
    </xf>
    <xf numFmtId="0" fontId="68" fillId="10" borderId="6" xfId="0" applyFont="1" applyFill="1" applyBorder="1" applyAlignment="1">
      <alignment horizontal="center" vertical="center"/>
    </xf>
    <xf numFmtId="0" fontId="68" fillId="0" borderId="0" xfId="0" applyFont="1" applyAlignment="1">
      <alignment horizontal="center" vertical="center"/>
    </xf>
    <xf numFmtId="0" fontId="68" fillId="0" borderId="6" xfId="0" applyFont="1" applyBorder="1" applyAlignment="1">
      <alignment vertical="center" wrapText="1"/>
    </xf>
    <xf numFmtId="218" fontId="68" fillId="0" borderId="6" xfId="0" applyNumberFormat="1" applyFont="1" applyBorder="1" applyProtection="1">
      <alignment vertical="center"/>
      <protection locked="0"/>
    </xf>
    <xf numFmtId="218" fontId="160" fillId="0" borderId="6" xfId="1" applyNumberFormat="1" applyFont="1" applyBorder="1" applyProtection="1">
      <alignment vertical="center"/>
    </xf>
    <xf numFmtId="0" fontId="160" fillId="0" borderId="0" xfId="0" applyFont="1">
      <alignment vertical="center"/>
    </xf>
    <xf numFmtId="218" fontId="160" fillId="0" borderId="6" xfId="0" applyNumberFormat="1" applyFont="1" applyBorder="1">
      <alignment vertical="center"/>
    </xf>
    <xf numFmtId="0" fontId="68" fillId="0" borderId="42" xfId="0" applyFont="1" applyBorder="1" applyAlignment="1">
      <alignment vertical="center" wrapText="1"/>
    </xf>
    <xf numFmtId="218" fontId="68" fillId="0" borderId="42" xfId="0" applyNumberFormat="1" applyFont="1" applyBorder="1" applyProtection="1">
      <alignment vertical="center"/>
      <protection locked="0"/>
    </xf>
    <xf numFmtId="0" fontId="68" fillId="0" borderId="44" xfId="0" applyFont="1" applyBorder="1" applyAlignment="1">
      <alignment vertical="center" wrapText="1"/>
    </xf>
    <xf numFmtId="218" fontId="68" fillId="0" borderId="44" xfId="0" applyNumberFormat="1" applyFont="1" applyBorder="1" applyProtection="1">
      <alignment vertical="center"/>
      <protection locked="0"/>
    </xf>
    <xf numFmtId="218" fontId="160" fillId="0" borderId="44" xfId="1" applyNumberFormat="1" applyFont="1" applyBorder="1" applyProtection="1">
      <alignment vertical="center"/>
    </xf>
    <xf numFmtId="218" fontId="160" fillId="0" borderId="44" xfId="0" applyNumberFormat="1" applyFont="1" applyBorder="1">
      <alignment vertical="center"/>
    </xf>
    <xf numFmtId="218" fontId="160" fillId="0" borderId="103" xfId="1" applyNumberFormat="1" applyFont="1" applyBorder="1" applyProtection="1">
      <alignment vertical="center"/>
    </xf>
    <xf numFmtId="218" fontId="160" fillId="0" borderId="103" xfId="0" applyNumberFormat="1" applyFont="1" applyBorder="1">
      <alignment vertical="center"/>
    </xf>
    <xf numFmtId="0" fontId="208" fillId="0" borderId="0" xfId="0" applyFont="1">
      <alignment vertical="center"/>
    </xf>
    <xf numFmtId="0" fontId="209" fillId="0" borderId="0" xfId="0" applyFont="1">
      <alignment vertical="center"/>
    </xf>
    <xf numFmtId="0" fontId="85" fillId="0" borderId="0" xfId="1259" applyFont="1">
      <alignment vertical="center"/>
    </xf>
    <xf numFmtId="0" fontId="139" fillId="0" borderId="0" xfId="1259" applyFont="1">
      <alignment vertical="center"/>
    </xf>
    <xf numFmtId="0" fontId="84" fillId="0" borderId="0" xfId="1259" applyFont="1">
      <alignment vertical="center"/>
    </xf>
    <xf numFmtId="0" fontId="84" fillId="0" borderId="0" xfId="1259" applyFont="1" applyAlignment="1">
      <alignment vertical="center" shrinkToFit="1"/>
    </xf>
    <xf numFmtId="0" fontId="210" fillId="0" borderId="0" xfId="1259" applyFont="1" applyAlignment="1">
      <alignment horizontal="center" vertical="center"/>
    </xf>
    <xf numFmtId="49" fontId="210" fillId="0" borderId="0" xfId="9" applyNumberFormat="1" applyFont="1" applyFill="1" applyBorder="1" applyAlignment="1" applyProtection="1">
      <alignment horizontal="center" vertical="center" shrinkToFit="1"/>
    </xf>
    <xf numFmtId="49" fontId="210" fillId="0" borderId="37" xfId="9" applyNumberFormat="1" applyFont="1" applyFill="1" applyBorder="1" applyAlignment="1" applyProtection="1">
      <alignment horizontal="center" vertical="center" shrinkToFit="1"/>
    </xf>
    <xf numFmtId="0" fontId="84" fillId="0" borderId="0" xfId="1259" applyFont="1" applyAlignment="1">
      <alignment horizontal="center" vertical="center"/>
    </xf>
    <xf numFmtId="0" fontId="68" fillId="0" borderId="39" xfId="0" applyFont="1" applyBorder="1">
      <alignment vertical="center"/>
    </xf>
    <xf numFmtId="0" fontId="64" fillId="0" borderId="0" xfId="0" applyFont="1" applyAlignment="1">
      <alignment horizontal="center" vertical="center"/>
    </xf>
    <xf numFmtId="0" fontId="64" fillId="0" borderId="35" xfId="0" applyFont="1" applyBorder="1" applyAlignment="1">
      <alignment horizontal="center" vertical="center"/>
    </xf>
    <xf numFmtId="218" fontId="68" fillId="0" borderId="67" xfId="0" applyNumberFormat="1" applyFont="1" applyBorder="1" applyProtection="1">
      <alignment vertical="center"/>
      <protection locked="0"/>
    </xf>
    <xf numFmtId="218" fontId="160" fillId="0" borderId="67" xfId="1" applyNumberFormat="1" applyFont="1" applyBorder="1" applyProtection="1">
      <alignment vertical="center"/>
    </xf>
    <xf numFmtId="218" fontId="160" fillId="0" borderId="43" xfId="1" applyNumberFormat="1" applyFont="1" applyBorder="1" applyProtection="1">
      <alignment vertical="center"/>
    </xf>
    <xf numFmtId="218" fontId="160" fillId="0" borderId="43" xfId="0" applyNumberFormat="1" applyFont="1" applyBorder="1">
      <alignment vertical="center"/>
    </xf>
    <xf numFmtId="218" fontId="160" fillId="0" borderId="67" xfId="0" applyNumberFormat="1" applyFont="1" applyBorder="1">
      <alignment vertical="center"/>
    </xf>
    <xf numFmtId="0" fontId="150" fillId="10" borderId="6" xfId="0" applyFont="1" applyFill="1" applyBorder="1" applyAlignment="1">
      <alignment horizontal="center" vertical="center"/>
    </xf>
    <xf numFmtId="218" fontId="160" fillId="0" borderId="99" xfId="1" applyNumberFormat="1" applyFont="1" applyBorder="1" applyProtection="1">
      <alignment vertical="center"/>
    </xf>
    <xf numFmtId="0" fontId="211" fillId="0" borderId="0" xfId="2" applyFont="1" applyAlignment="1" applyProtection="1">
      <alignment vertical="center"/>
      <protection hidden="1"/>
    </xf>
    <xf numFmtId="0" fontId="131" fillId="0" borderId="0" xfId="2" applyFont="1" applyAlignment="1" applyProtection="1">
      <alignment vertical="center" wrapText="1"/>
      <protection hidden="1"/>
    </xf>
    <xf numFmtId="0" fontId="131" fillId="0" borderId="0" xfId="2" applyFont="1" applyAlignment="1" applyProtection="1">
      <alignment vertical="center" shrinkToFit="1"/>
      <protection hidden="1"/>
    </xf>
    <xf numFmtId="0" fontId="211" fillId="0" borderId="0" xfId="2" applyFont="1" applyAlignment="1">
      <alignment vertical="center"/>
    </xf>
    <xf numFmtId="0" fontId="131" fillId="0" borderId="0" xfId="2" applyFont="1" applyAlignment="1">
      <alignment vertical="center" shrinkToFit="1"/>
    </xf>
    <xf numFmtId="0" fontId="98" fillId="0" borderId="0" xfId="2" applyFont="1" applyAlignment="1">
      <alignment vertical="center"/>
    </xf>
    <xf numFmtId="0" fontId="84" fillId="0" borderId="0" xfId="2" applyFont="1" applyAlignment="1">
      <alignment vertical="center" shrinkToFit="1"/>
    </xf>
    <xf numFmtId="0" fontId="84" fillId="0" borderId="0" xfId="2" applyFont="1" applyAlignment="1">
      <alignment vertical="center"/>
    </xf>
    <xf numFmtId="0" fontId="84" fillId="0" borderId="0" xfId="2" applyFont="1" applyAlignment="1">
      <alignment horizontal="center" vertical="center"/>
    </xf>
    <xf numFmtId="197" fontId="84" fillId="0" borderId="0" xfId="2" applyNumberFormat="1" applyFont="1" applyAlignment="1">
      <alignment vertical="center"/>
    </xf>
    <xf numFmtId="197" fontId="84" fillId="0" borderId="0" xfId="2" applyNumberFormat="1" applyFont="1" applyAlignment="1">
      <alignment horizontal="center" vertical="center"/>
    </xf>
    <xf numFmtId="0" fontId="100" fillId="0" borderId="0" xfId="1259" applyFont="1">
      <alignment vertical="center"/>
    </xf>
    <xf numFmtId="0" fontId="64" fillId="0" borderId="0" xfId="1259" applyFont="1">
      <alignment vertical="center"/>
    </xf>
    <xf numFmtId="0" fontId="48" fillId="0" borderId="0" xfId="1259" applyFont="1">
      <alignment vertical="center"/>
    </xf>
    <xf numFmtId="0" fontId="64" fillId="0" borderId="0" xfId="1259" applyFont="1" applyAlignment="1">
      <alignment vertical="center" shrinkToFit="1"/>
    </xf>
    <xf numFmtId="0" fontId="64" fillId="0" borderId="0" xfId="1259" applyFont="1" applyAlignment="1">
      <alignment horizontal="center" vertical="center"/>
    </xf>
    <xf numFmtId="0" fontId="88" fillId="0" borderId="0" xfId="2" applyFont="1" applyAlignment="1">
      <alignment vertical="center"/>
    </xf>
    <xf numFmtId="0" fontId="84" fillId="0" borderId="0" xfId="2" applyFont="1" applyAlignment="1" applyProtection="1">
      <alignment vertical="center"/>
      <protection locked="0"/>
    </xf>
    <xf numFmtId="0" fontId="99" fillId="0" borderId="0" xfId="2" applyFont="1" applyAlignment="1">
      <alignment vertical="center"/>
    </xf>
    <xf numFmtId="225" fontId="85" fillId="16" borderId="116" xfId="2" applyNumberFormat="1" applyFont="1" applyFill="1" applyBorder="1" applyAlignment="1">
      <alignment horizontal="right" vertical="center" shrinkToFit="1"/>
    </xf>
    <xf numFmtId="225" fontId="85" fillId="15" borderId="116" xfId="2" applyNumberFormat="1" applyFont="1" applyFill="1" applyBorder="1" applyAlignment="1">
      <alignment horizontal="right" vertical="center" shrinkToFit="1"/>
    </xf>
    <xf numFmtId="225" fontId="85" fillId="0" borderId="116" xfId="2" applyNumberFormat="1" applyFont="1" applyBorder="1" applyAlignment="1">
      <alignment horizontal="right" vertical="center" shrinkToFit="1"/>
    </xf>
    <xf numFmtId="0" fontId="52" fillId="0" borderId="0" xfId="0" applyFont="1" applyProtection="1">
      <alignment vertical="center"/>
      <protection locked="0"/>
    </xf>
    <xf numFmtId="38" fontId="88" fillId="0" borderId="45" xfId="1" applyFont="1" applyBorder="1" applyProtection="1">
      <alignment vertical="center"/>
    </xf>
    <xf numFmtId="218" fontId="160" fillId="0" borderId="6" xfId="1" applyNumberFormat="1" applyFont="1" applyBorder="1" applyProtection="1">
      <alignment vertical="center"/>
      <protection locked="0"/>
    </xf>
    <xf numFmtId="0" fontId="79" fillId="9" borderId="142" xfId="0" applyFont="1" applyFill="1" applyBorder="1" applyAlignment="1" applyProtection="1">
      <alignment horizontal="center" vertical="center"/>
    </xf>
    <xf numFmtId="0" fontId="21" fillId="0" borderId="93" xfId="0" applyFont="1" applyBorder="1">
      <alignment vertical="center"/>
    </xf>
    <xf numFmtId="0" fontId="21" fillId="0" borderId="23" xfId="0" applyFont="1" applyBorder="1">
      <alignment vertical="center"/>
    </xf>
    <xf numFmtId="0" fontId="89" fillId="0" borderId="93" xfId="0" applyFont="1" applyBorder="1" applyAlignment="1">
      <alignment vertical="center" wrapText="1"/>
    </xf>
    <xf numFmtId="0" fontId="79" fillId="9" borderId="0" xfId="0" applyFont="1" applyFill="1" applyBorder="1" applyAlignment="1" applyProtection="1">
      <alignment horizontal="center" vertical="center"/>
    </xf>
    <xf numFmtId="0" fontId="21" fillId="0" borderId="0" xfId="0" applyFont="1" applyBorder="1" applyAlignment="1" applyProtection="1">
      <alignment horizontal="left" vertical="center" shrinkToFit="1"/>
    </xf>
    <xf numFmtId="38" fontId="127" fillId="0" borderId="0" xfId="1" applyFont="1" applyAlignment="1">
      <alignment vertical="top"/>
    </xf>
    <xf numFmtId="38" fontId="212" fillId="0" borderId="0" xfId="1" applyFont="1">
      <alignment vertical="center"/>
    </xf>
    <xf numFmtId="0" fontId="92" fillId="0" borderId="225" xfId="0" applyFont="1" applyBorder="1" applyAlignment="1">
      <alignment horizontal="left" vertical="center" wrapText="1" readingOrder="1"/>
    </xf>
    <xf numFmtId="0" fontId="64" fillId="9" borderId="0" xfId="6" applyFont="1" applyFill="1" applyBorder="1" applyProtection="1">
      <alignment vertical="center"/>
      <protection hidden="1"/>
    </xf>
    <xf numFmtId="0" fontId="46" fillId="9" borderId="0" xfId="12" applyFont="1" applyFill="1" applyBorder="1" applyProtection="1">
      <alignment vertical="center"/>
      <protection hidden="1"/>
    </xf>
    <xf numFmtId="0" fontId="190" fillId="0" borderId="0" xfId="12" applyFont="1" applyBorder="1" applyProtection="1">
      <alignment vertical="center"/>
      <protection hidden="1"/>
    </xf>
    <xf numFmtId="0" fontId="46" fillId="0" borderId="0" xfId="12" applyFont="1" applyBorder="1" applyProtection="1">
      <alignment vertical="center"/>
      <protection hidden="1"/>
    </xf>
    <xf numFmtId="0" fontId="187" fillId="0" borderId="0" xfId="12" applyFont="1" applyBorder="1" applyProtection="1">
      <alignment vertical="center"/>
      <protection hidden="1"/>
    </xf>
    <xf numFmtId="0" fontId="46" fillId="0" borderId="0" xfId="12" applyFont="1" applyBorder="1" applyAlignment="1" applyProtection="1">
      <alignment horizontal="center" vertical="center"/>
      <protection hidden="1"/>
    </xf>
    <xf numFmtId="38" fontId="46" fillId="0" borderId="0" xfId="9" applyFont="1" applyBorder="1" applyProtection="1">
      <alignment vertical="center"/>
      <protection hidden="1"/>
    </xf>
    <xf numFmtId="49" fontId="46" fillId="9" borderId="0" xfId="6" applyNumberFormat="1" applyFont="1" applyFill="1" applyBorder="1" applyProtection="1">
      <alignment vertical="center"/>
      <protection hidden="1"/>
    </xf>
    <xf numFmtId="0" fontId="122" fillId="9" borderId="0" xfId="12" applyFont="1" applyFill="1" applyBorder="1" applyProtection="1">
      <alignment vertical="center"/>
      <protection hidden="1"/>
    </xf>
    <xf numFmtId="0" fontId="46" fillId="9" borderId="0" xfId="12" applyFont="1" applyFill="1" applyBorder="1" applyAlignment="1" applyProtection="1">
      <alignment horizontal="center" vertical="center"/>
      <protection hidden="1"/>
    </xf>
    <xf numFmtId="183" fontId="180" fillId="0" borderId="158" xfId="0" applyNumberFormat="1" applyFont="1" applyBorder="1" applyAlignment="1" applyProtection="1">
      <alignment horizontal="right" vertical="center" shrinkToFit="1"/>
    </xf>
    <xf numFmtId="183" fontId="180" fillId="0" borderId="159" xfId="0" applyNumberFormat="1" applyFont="1" applyBorder="1" applyAlignment="1" applyProtection="1">
      <alignment horizontal="right" vertical="center" shrinkToFit="1"/>
    </xf>
    <xf numFmtId="0" fontId="21" fillId="3" borderId="24" xfId="0" applyFont="1" applyFill="1" applyBorder="1" applyAlignment="1" applyProtection="1">
      <alignment horizontal="center" vertical="center"/>
    </xf>
    <xf numFmtId="0" fontId="21" fillId="2" borderId="5" xfId="0" applyFont="1" applyFill="1" applyBorder="1" applyAlignment="1" applyProtection="1">
      <alignment horizontal="center" vertical="center" shrinkToFit="1"/>
    </xf>
    <xf numFmtId="0" fontId="21" fillId="2" borderId="20" xfId="0" applyFont="1" applyFill="1" applyBorder="1" applyAlignment="1" applyProtection="1">
      <alignment horizontal="center" vertical="center" shrinkToFit="1"/>
    </xf>
    <xf numFmtId="0" fontId="21" fillId="2" borderId="4" xfId="0" applyFont="1" applyFill="1" applyBorder="1" applyAlignment="1" applyProtection="1">
      <alignment horizontal="center" vertical="center" shrinkToFit="1"/>
    </xf>
    <xf numFmtId="0" fontId="21" fillId="2" borderId="19" xfId="0" applyFont="1" applyFill="1" applyBorder="1" applyAlignment="1" applyProtection="1">
      <alignment horizontal="center" vertical="center" shrinkToFit="1"/>
    </xf>
    <xf numFmtId="183" fontId="21" fillId="0" borderId="28" xfId="0" applyNumberFormat="1" applyFont="1" applyBorder="1" applyAlignment="1" applyProtection="1">
      <alignment horizontal="right" vertical="center" shrinkToFit="1"/>
      <protection locked="0"/>
    </xf>
    <xf numFmtId="183" fontId="21" fillId="0" borderId="29" xfId="0" applyNumberFormat="1" applyFont="1" applyBorder="1" applyAlignment="1" applyProtection="1">
      <alignment horizontal="right" vertical="center" shrinkToFit="1"/>
      <protection locked="0"/>
    </xf>
    <xf numFmtId="183" fontId="21" fillId="0" borderId="90" xfId="0" applyNumberFormat="1" applyFont="1" applyBorder="1" applyAlignment="1" applyProtection="1">
      <alignment horizontal="right" vertical="center" shrinkToFit="1"/>
      <protection locked="0"/>
    </xf>
    <xf numFmtId="183" fontId="21" fillId="0" borderId="91" xfId="0" applyNumberFormat="1" applyFont="1" applyBorder="1" applyAlignment="1" applyProtection="1">
      <alignment horizontal="right" vertical="center" shrinkToFit="1"/>
      <protection locked="0"/>
    </xf>
    <xf numFmtId="183" fontId="21" fillId="0" borderId="25" xfId="0" applyNumberFormat="1" applyFont="1" applyBorder="1" applyAlignment="1" applyProtection="1">
      <alignment horizontal="right" vertical="center" shrinkToFit="1"/>
      <protection locked="0"/>
    </xf>
    <xf numFmtId="183" fontId="21" fillId="0" borderId="26" xfId="0" applyNumberFormat="1" applyFont="1" applyBorder="1" applyAlignment="1" applyProtection="1">
      <alignment horizontal="right" vertical="center" shrinkToFit="1"/>
      <protection locked="0"/>
    </xf>
    <xf numFmtId="0" fontId="21" fillId="3" borderId="0" xfId="0" applyFont="1" applyFill="1" applyAlignment="1" applyProtection="1">
      <alignment horizontal="center" vertical="center" wrapText="1"/>
    </xf>
    <xf numFmtId="0" fontId="21" fillId="3" borderId="0" xfId="0" applyFont="1" applyFill="1" applyAlignment="1" applyProtection="1">
      <alignment horizontal="center" vertical="center"/>
    </xf>
    <xf numFmtId="0" fontId="21" fillId="2" borderId="2" xfId="0" applyFont="1" applyFill="1" applyBorder="1" applyAlignment="1" applyProtection="1">
      <alignment horizontal="center" vertical="center"/>
    </xf>
    <xf numFmtId="0" fontId="21" fillId="2" borderId="22" xfId="0" applyFont="1" applyFill="1" applyBorder="1" applyAlignment="1" applyProtection="1">
      <alignment horizontal="center" vertical="center"/>
    </xf>
    <xf numFmtId="176" fontId="21" fillId="0" borderId="25" xfId="0" applyNumberFormat="1" applyFont="1" applyBorder="1" applyAlignment="1" applyProtection="1">
      <alignment horizontal="left" vertical="center" indent="1" shrinkToFit="1"/>
      <protection locked="0"/>
    </xf>
    <xf numFmtId="176" fontId="21" fillId="0" borderId="26" xfId="0" applyNumberFormat="1" applyFont="1" applyBorder="1" applyAlignment="1" applyProtection="1">
      <alignment horizontal="left" vertical="center" indent="1" shrinkToFit="1"/>
      <protection locked="0"/>
    </xf>
    <xf numFmtId="176" fontId="21" fillId="0" borderId="27" xfId="0" applyNumberFormat="1" applyFont="1" applyBorder="1" applyAlignment="1" applyProtection="1">
      <alignment horizontal="left" vertical="center" indent="1" shrinkToFit="1"/>
      <protection locked="0"/>
    </xf>
    <xf numFmtId="49" fontId="21" fillId="0" borderId="28" xfId="0" applyNumberFormat="1" applyFont="1" applyBorder="1" applyAlignment="1" applyProtection="1">
      <alignment horizontal="left" vertical="center" indent="1" shrinkToFit="1"/>
      <protection locked="0"/>
    </xf>
    <xf numFmtId="49" fontId="21" fillId="0" borderId="29" xfId="0" applyNumberFormat="1" applyFont="1" applyBorder="1" applyAlignment="1" applyProtection="1">
      <alignment horizontal="left" vertical="center" indent="1" shrinkToFit="1"/>
      <protection locked="0"/>
    </xf>
    <xf numFmtId="49" fontId="21" fillId="0" borderId="30" xfId="0" applyNumberFormat="1" applyFont="1" applyBorder="1" applyAlignment="1" applyProtection="1">
      <alignment horizontal="left" vertical="center" indent="1" shrinkToFit="1"/>
      <protection locked="0"/>
    </xf>
    <xf numFmtId="49" fontId="89" fillId="0" borderId="31" xfId="1256" applyNumberFormat="1" applyFont="1" applyBorder="1" applyAlignment="1" applyProtection="1">
      <alignment horizontal="left" vertical="center" indent="1" shrinkToFit="1"/>
      <protection locked="0"/>
    </xf>
    <xf numFmtId="49" fontId="89" fillId="0" borderId="32" xfId="0" applyNumberFormat="1" applyFont="1" applyBorder="1" applyAlignment="1" applyProtection="1">
      <alignment horizontal="left" vertical="center" indent="1" shrinkToFit="1"/>
      <protection locked="0"/>
    </xf>
    <xf numFmtId="49" fontId="89" fillId="0" borderId="33" xfId="0" applyNumberFormat="1" applyFont="1" applyBorder="1" applyAlignment="1" applyProtection="1">
      <alignment horizontal="left" vertical="center" indent="1" shrinkToFit="1"/>
      <protection locked="0"/>
    </xf>
    <xf numFmtId="49" fontId="21" fillId="0" borderId="245" xfId="0" applyNumberFormat="1" applyFont="1" applyBorder="1" applyAlignment="1" applyProtection="1">
      <alignment horizontal="left" vertical="center" indent="1" shrinkToFit="1"/>
      <protection locked="0"/>
    </xf>
    <xf numFmtId="49" fontId="21" fillId="0" borderId="31" xfId="0" applyNumberFormat="1" applyFont="1" applyBorder="1" applyAlignment="1" applyProtection="1">
      <alignment horizontal="left" vertical="center" indent="1" shrinkToFit="1"/>
      <protection locked="0"/>
    </xf>
    <xf numFmtId="49" fontId="21" fillId="0" borderId="32" xfId="0" applyNumberFormat="1" applyFont="1" applyBorder="1" applyAlignment="1" applyProtection="1">
      <alignment horizontal="left" vertical="center" indent="1" shrinkToFit="1"/>
      <protection locked="0"/>
    </xf>
    <xf numFmtId="49" fontId="21" fillId="0" borderId="246" xfId="0" applyNumberFormat="1" applyFont="1" applyBorder="1" applyAlignment="1" applyProtection="1">
      <alignment horizontal="left" vertical="center" indent="1" shrinkToFit="1"/>
      <protection locked="0"/>
    </xf>
    <xf numFmtId="0" fontId="21" fillId="0" borderId="28" xfId="0" applyFont="1" applyBorder="1" applyAlignment="1" applyProtection="1">
      <alignment horizontal="left" vertical="center" indent="1"/>
      <protection locked="0"/>
    </xf>
    <xf numFmtId="0" fontId="21" fillId="0" borderId="29" xfId="0" applyFont="1" applyBorder="1" applyAlignment="1" applyProtection="1">
      <alignment horizontal="left" vertical="center" indent="1"/>
      <protection locked="0"/>
    </xf>
    <xf numFmtId="0" fontId="21" fillId="0" borderId="30" xfId="0" applyFont="1" applyBorder="1" applyAlignment="1" applyProtection="1">
      <alignment horizontal="left" vertical="center" indent="1"/>
      <protection locked="0"/>
    </xf>
    <xf numFmtId="49" fontId="21" fillId="0" borderId="25" xfId="0" applyNumberFormat="1" applyFont="1" applyBorder="1" applyAlignment="1" applyProtection="1">
      <alignment horizontal="left" vertical="center" indent="1" shrinkToFit="1"/>
      <protection locked="0"/>
    </xf>
    <xf numFmtId="49" fontId="21" fillId="0" borderId="26" xfId="0" applyNumberFormat="1" applyFont="1" applyBorder="1" applyAlignment="1" applyProtection="1">
      <alignment horizontal="left" vertical="center" indent="1" shrinkToFit="1"/>
      <protection locked="0"/>
    </xf>
    <xf numFmtId="49" fontId="21" fillId="0" borderId="27" xfId="0" applyNumberFormat="1" applyFont="1" applyBorder="1" applyAlignment="1" applyProtection="1">
      <alignment horizontal="left" vertical="center" indent="1" shrinkToFit="1"/>
      <protection locked="0"/>
    </xf>
    <xf numFmtId="0" fontId="27" fillId="4" borderId="1" xfId="0" applyFont="1" applyFill="1" applyBorder="1" applyProtection="1">
      <alignment vertical="center"/>
    </xf>
    <xf numFmtId="0" fontId="165" fillId="0" borderId="0" xfId="0" applyFont="1" applyProtection="1">
      <alignment vertical="center"/>
    </xf>
    <xf numFmtId="0" fontId="27" fillId="4" borderId="37" xfId="0" applyFont="1" applyFill="1" applyBorder="1" applyAlignment="1" applyProtection="1">
      <alignment horizontal="center" vertical="center"/>
    </xf>
    <xf numFmtId="0" fontId="21" fillId="0" borderId="14" xfId="0" applyFont="1" applyBorder="1" applyAlignment="1" applyProtection="1">
      <alignment horizontal="left" vertical="center" wrapText="1" indent="1"/>
      <protection locked="0"/>
    </xf>
    <xf numFmtId="0" fontId="21" fillId="0" borderId="10" xfId="0" applyFont="1" applyBorder="1" applyAlignment="1" applyProtection="1">
      <alignment horizontal="left" vertical="center" wrapText="1" indent="1"/>
      <protection locked="0"/>
    </xf>
    <xf numFmtId="0" fontId="21" fillId="0" borderId="15" xfId="0" applyFont="1" applyBorder="1" applyAlignment="1" applyProtection="1">
      <alignment horizontal="left" vertical="center" wrapText="1" indent="1"/>
      <protection locked="0"/>
    </xf>
    <xf numFmtId="0" fontId="20" fillId="0" borderId="35" xfId="0" applyFont="1" applyBorder="1" applyAlignment="1" applyProtection="1">
      <alignment horizontal="center" vertical="center" shrinkToFit="1"/>
    </xf>
    <xf numFmtId="0" fontId="0" fillId="0" borderId="0" xfId="0" applyProtection="1">
      <alignment vertical="center"/>
    </xf>
    <xf numFmtId="0" fontId="60" fillId="4" borderId="37" xfId="0" applyFont="1" applyFill="1" applyBorder="1" applyProtection="1">
      <alignment vertical="center"/>
    </xf>
    <xf numFmtId="0" fontId="21" fillId="0" borderId="28" xfId="0" applyFont="1" applyBorder="1" applyAlignment="1" applyProtection="1">
      <alignment horizontal="left" vertical="center" indent="1" shrinkToFit="1"/>
      <protection locked="0"/>
    </xf>
    <xf numFmtId="0" fontId="21" fillId="0" borderId="29" xfId="0" applyFont="1" applyBorder="1" applyAlignment="1" applyProtection="1">
      <alignment horizontal="left" vertical="center" indent="1" shrinkToFit="1"/>
      <protection locked="0"/>
    </xf>
    <xf numFmtId="0" fontId="21" fillId="0" borderId="30" xfId="0" applyFont="1" applyBorder="1" applyAlignment="1" applyProtection="1">
      <alignment horizontal="left" vertical="center" indent="1" shrinkToFit="1"/>
      <protection locked="0"/>
    </xf>
    <xf numFmtId="49" fontId="21" fillId="0" borderId="33" xfId="0" applyNumberFormat="1" applyFont="1" applyBorder="1" applyAlignment="1" applyProtection="1">
      <alignment horizontal="left" vertical="center" indent="1" shrinkToFit="1"/>
      <protection locked="0"/>
    </xf>
    <xf numFmtId="0" fontId="21" fillId="3" borderId="239" xfId="0" applyFont="1" applyFill="1" applyBorder="1" applyAlignment="1" applyProtection="1">
      <alignment horizontal="center" vertical="center" wrapText="1"/>
    </xf>
    <xf numFmtId="0" fontId="21" fillId="3" borderId="24" xfId="0" applyFont="1" applyFill="1" applyBorder="1" applyAlignment="1" applyProtection="1">
      <alignment horizontal="center" vertical="center" wrapText="1"/>
    </xf>
    <xf numFmtId="0" fontId="21" fillId="2" borderId="3" xfId="0" applyFont="1" applyFill="1" applyBorder="1" applyAlignment="1" applyProtection="1">
      <alignment horizontal="center" vertical="center" shrinkToFit="1"/>
    </xf>
    <xf numFmtId="0" fontId="21" fillId="2" borderId="21" xfId="0" applyFont="1" applyFill="1" applyBorder="1" applyAlignment="1" applyProtection="1">
      <alignment horizontal="center" vertical="center" shrinkToFit="1"/>
    </xf>
    <xf numFmtId="0" fontId="21" fillId="0" borderId="16" xfId="0" applyFont="1" applyBorder="1" applyAlignment="1" applyProtection="1">
      <alignment horizontal="left" vertical="center" wrapText="1" indent="1"/>
      <protection locked="0"/>
    </xf>
    <xf numFmtId="0" fontId="21" fillId="0" borderId="17" xfId="0" applyFont="1" applyBorder="1" applyAlignment="1" applyProtection="1">
      <alignment horizontal="left" vertical="center" wrapText="1" indent="1"/>
      <protection locked="0"/>
    </xf>
    <xf numFmtId="0" fontId="21" fillId="0" borderId="18" xfId="0" applyFont="1" applyBorder="1" applyAlignment="1" applyProtection="1">
      <alignment horizontal="left" vertical="center" wrapText="1" indent="1"/>
      <protection locked="0"/>
    </xf>
    <xf numFmtId="0" fontId="21" fillId="0" borderId="25" xfId="0" applyFont="1" applyBorder="1" applyAlignment="1" applyProtection="1">
      <alignment horizontal="left" vertical="center" indent="1" shrinkToFit="1"/>
      <protection locked="0"/>
    </xf>
    <xf numFmtId="0" fontId="21" fillId="0" borderId="26" xfId="0" applyFont="1" applyBorder="1" applyAlignment="1" applyProtection="1">
      <alignment horizontal="left" vertical="center" indent="1" shrinkToFit="1"/>
      <protection locked="0"/>
    </xf>
    <xf numFmtId="0" fontId="21" fillId="0" borderId="27" xfId="0" applyFont="1" applyBorder="1" applyAlignment="1" applyProtection="1">
      <alignment horizontal="left" vertical="center" indent="1" shrinkToFit="1"/>
      <protection locked="0"/>
    </xf>
    <xf numFmtId="0" fontId="21" fillId="0" borderId="12" xfId="0" applyFont="1" applyFill="1" applyBorder="1" applyProtection="1">
      <alignment vertical="center"/>
    </xf>
    <xf numFmtId="0" fontId="21" fillId="0" borderId="13" xfId="0" applyFont="1" applyFill="1" applyBorder="1" applyProtection="1">
      <alignment vertical="center"/>
    </xf>
    <xf numFmtId="56" fontId="21" fillId="0" borderId="17" xfId="0" applyNumberFormat="1" applyFont="1" applyBorder="1" applyProtection="1">
      <alignment vertical="center"/>
    </xf>
    <xf numFmtId="56" fontId="21" fillId="0" borderId="37" xfId="0" applyNumberFormat="1" applyFont="1" applyBorder="1" applyProtection="1">
      <alignment vertical="center"/>
    </xf>
    <xf numFmtId="56" fontId="21" fillId="0" borderId="41" xfId="0" applyNumberFormat="1" applyFont="1" applyBorder="1" applyProtection="1">
      <alignment vertical="center"/>
    </xf>
    <xf numFmtId="0" fontId="27" fillId="4" borderId="0" xfId="0" applyFont="1" applyFill="1" applyBorder="1" applyProtection="1">
      <alignment vertical="center"/>
    </xf>
    <xf numFmtId="56" fontId="21" fillId="0" borderId="8" xfId="0" applyNumberFormat="1" applyFont="1" applyBorder="1" applyProtection="1">
      <alignment vertical="center"/>
    </xf>
    <xf numFmtId="56" fontId="21" fillId="0" borderId="9" xfId="0" applyNumberFormat="1" applyFont="1" applyBorder="1" applyProtection="1">
      <alignment vertical="center"/>
    </xf>
    <xf numFmtId="0" fontId="61" fillId="0" borderId="35" xfId="0" applyFont="1" applyBorder="1" applyAlignment="1" applyProtection="1">
      <alignment horizontal="center" vertical="center" shrinkToFit="1"/>
    </xf>
    <xf numFmtId="178" fontId="21" fillId="0" borderId="34" xfId="0" applyNumberFormat="1" applyFont="1" applyBorder="1" applyAlignment="1" applyProtection="1">
      <alignment horizontal="left" vertical="center" indent="1" shrinkToFit="1"/>
      <protection locked="0"/>
    </xf>
    <xf numFmtId="178" fontId="21" fillId="0" borderId="35" xfId="0" applyNumberFormat="1" applyFont="1" applyBorder="1" applyAlignment="1" applyProtection="1">
      <alignment horizontal="left" vertical="center" indent="1" shrinkToFit="1"/>
      <protection locked="0"/>
    </xf>
    <xf numFmtId="0" fontId="62" fillId="0" borderId="35" xfId="0" applyFont="1" applyBorder="1" applyAlignment="1" applyProtection="1">
      <alignment horizontal="center" vertical="center" shrinkToFit="1"/>
    </xf>
    <xf numFmtId="0" fontId="21" fillId="0" borderId="7" xfId="0" applyFont="1" applyBorder="1" applyAlignment="1" applyProtection="1">
      <alignment horizontal="left" vertical="center" indent="1" shrinkToFit="1"/>
      <protection locked="0"/>
    </xf>
    <xf numFmtId="0" fontId="21" fillId="0" borderId="8" xfId="0" applyFont="1" applyBorder="1" applyAlignment="1" applyProtection="1">
      <alignment horizontal="left" vertical="center" indent="1" shrinkToFit="1"/>
      <protection locked="0"/>
    </xf>
    <xf numFmtId="0" fontId="21" fillId="0" borderId="9" xfId="0" applyFont="1" applyBorder="1" applyAlignment="1" applyProtection="1">
      <alignment horizontal="left" vertical="center" indent="1" shrinkToFit="1"/>
      <protection locked="0"/>
    </xf>
    <xf numFmtId="179" fontId="21" fillId="0" borderId="7" xfId="0" applyNumberFormat="1" applyFont="1" applyBorder="1" applyAlignment="1" applyProtection="1">
      <alignment horizontal="left" vertical="center" indent="1" shrinkToFit="1"/>
      <protection locked="0"/>
    </xf>
    <xf numFmtId="179" fontId="21" fillId="0" borderId="8" xfId="0" applyNumberFormat="1" applyFont="1" applyBorder="1" applyAlignment="1" applyProtection="1">
      <alignment horizontal="left" vertical="center" indent="1" shrinkToFit="1"/>
      <protection locked="0"/>
    </xf>
    <xf numFmtId="179" fontId="21" fillId="0" borderId="9" xfId="0" applyNumberFormat="1" applyFont="1" applyBorder="1" applyAlignment="1" applyProtection="1">
      <alignment horizontal="left" vertical="center" indent="1" shrinkToFit="1"/>
      <protection locked="0"/>
    </xf>
    <xf numFmtId="176" fontId="21" fillId="0" borderId="28" xfId="0" applyNumberFormat="1" applyFont="1" applyBorder="1" applyAlignment="1" applyProtection="1">
      <alignment horizontal="left" vertical="center" indent="1" shrinkToFit="1"/>
      <protection locked="0"/>
    </xf>
    <xf numFmtId="176" fontId="21" fillId="0" borderId="29" xfId="0" applyNumberFormat="1" applyFont="1" applyBorder="1" applyAlignment="1" applyProtection="1">
      <alignment horizontal="left" vertical="center" indent="1" shrinkToFit="1"/>
      <protection locked="0"/>
    </xf>
    <xf numFmtId="176" fontId="21" fillId="0" borderId="30" xfId="0" applyNumberFormat="1" applyFont="1" applyBorder="1" applyAlignment="1" applyProtection="1">
      <alignment horizontal="left" vertical="center" indent="1" shrinkToFit="1"/>
      <protection locked="0"/>
    </xf>
    <xf numFmtId="0" fontId="21" fillId="0" borderId="7" xfId="0" applyFont="1" applyBorder="1" applyAlignment="1" applyProtection="1">
      <alignment horizontal="left" vertical="center" indent="1"/>
      <protection locked="0"/>
    </xf>
    <xf numFmtId="0" fontId="21" fillId="0" borderId="8" xfId="0" applyFont="1" applyBorder="1" applyAlignment="1" applyProtection="1">
      <alignment horizontal="left" vertical="center" indent="1"/>
      <protection locked="0"/>
    </xf>
    <xf numFmtId="0" fontId="21" fillId="0" borderId="9" xfId="0" applyFont="1" applyBorder="1" applyAlignment="1" applyProtection="1">
      <alignment horizontal="left" vertical="center" indent="1"/>
      <protection locked="0"/>
    </xf>
    <xf numFmtId="58" fontId="21" fillId="0" borderId="7" xfId="0" applyNumberFormat="1" applyFont="1" applyBorder="1" applyAlignment="1" applyProtection="1">
      <alignment horizontal="left" vertical="center" indent="1" shrinkToFit="1"/>
      <protection locked="0"/>
    </xf>
    <xf numFmtId="58" fontId="21" fillId="0" borderId="8" xfId="0" applyNumberFormat="1" applyFont="1" applyBorder="1" applyAlignment="1" applyProtection="1">
      <alignment horizontal="left" vertical="center" indent="1" shrinkToFit="1"/>
      <protection locked="0"/>
    </xf>
    <xf numFmtId="58" fontId="21" fillId="0" borderId="9" xfId="0" applyNumberFormat="1" applyFont="1" applyBorder="1" applyAlignment="1" applyProtection="1">
      <alignment horizontal="left" vertical="center" indent="1" shrinkToFit="1"/>
      <protection locked="0"/>
    </xf>
    <xf numFmtId="49" fontId="21" fillId="0" borderId="7" xfId="0" applyNumberFormat="1" applyFont="1" applyBorder="1" applyAlignment="1" applyProtection="1">
      <alignment horizontal="left" vertical="center" indent="1" shrinkToFit="1"/>
      <protection locked="0"/>
    </xf>
    <xf numFmtId="49" fontId="21" fillId="0" borderId="8" xfId="0" applyNumberFormat="1" applyFont="1" applyBorder="1" applyAlignment="1" applyProtection="1">
      <alignment horizontal="left" vertical="center" indent="1" shrinkToFit="1"/>
      <protection locked="0"/>
    </xf>
    <xf numFmtId="49" fontId="21" fillId="0" borderId="9" xfId="0" applyNumberFormat="1" applyFont="1" applyBorder="1" applyAlignment="1" applyProtection="1">
      <alignment horizontal="left" vertical="center" indent="1" shrinkToFit="1"/>
      <protection locked="0"/>
    </xf>
    <xf numFmtId="0" fontId="21" fillId="0" borderId="245" xfId="0" applyFont="1" applyBorder="1" applyAlignment="1" applyProtection="1">
      <alignment horizontal="left" vertical="center" indent="1" shrinkToFit="1"/>
      <protection locked="0"/>
    </xf>
    <xf numFmtId="0" fontId="21" fillId="0" borderId="31" xfId="0" applyFont="1" applyBorder="1" applyAlignment="1" applyProtection="1">
      <alignment horizontal="left" vertical="center" indent="1" shrinkToFit="1"/>
      <protection locked="0"/>
    </xf>
    <xf numFmtId="0" fontId="21" fillId="0" borderId="32" xfId="0" applyFont="1" applyBorder="1" applyAlignment="1" applyProtection="1">
      <alignment horizontal="left" vertical="center" indent="1" shrinkToFit="1"/>
      <protection locked="0"/>
    </xf>
    <xf numFmtId="0" fontId="21" fillId="0" borderId="246" xfId="0" applyFont="1" applyBorder="1" applyAlignment="1" applyProtection="1">
      <alignment horizontal="left" vertical="center" indent="1" shrinkToFit="1"/>
      <protection locked="0"/>
    </xf>
    <xf numFmtId="0" fontId="21" fillId="0" borderId="0" xfId="0" applyFont="1" applyAlignment="1" applyProtection="1">
      <alignment horizontal="left" vertical="center" indent="1"/>
      <protection locked="0"/>
    </xf>
    <xf numFmtId="178" fontId="21" fillId="0" borderId="7" xfId="0" applyNumberFormat="1" applyFont="1" applyBorder="1" applyAlignment="1" applyProtection="1">
      <alignment horizontal="left" vertical="center" indent="1" shrinkToFit="1"/>
      <protection locked="0"/>
    </xf>
    <xf numFmtId="178" fontId="21" fillId="0" borderId="8" xfId="0" applyNumberFormat="1" applyFont="1" applyBorder="1" applyAlignment="1" applyProtection="1">
      <alignment horizontal="left" vertical="center" indent="1" shrinkToFit="1"/>
      <protection locked="0"/>
    </xf>
    <xf numFmtId="0" fontId="21" fillId="2" borderId="4" xfId="0" applyFont="1" applyFill="1" applyBorder="1" applyAlignment="1" applyProtection="1">
      <alignment horizontal="center" vertical="center" wrapText="1" shrinkToFit="1"/>
    </xf>
    <xf numFmtId="0" fontId="62" fillId="0" borderId="0" xfId="0" applyFont="1" applyBorder="1" applyAlignment="1" applyProtection="1">
      <alignment horizontal="center" vertical="center" shrinkToFit="1"/>
    </xf>
    <xf numFmtId="0" fontId="27" fillId="4" borderId="37" xfId="0" applyFont="1" applyFill="1" applyBorder="1" applyAlignment="1" applyProtection="1">
      <alignment horizontal="left" vertical="center"/>
    </xf>
    <xf numFmtId="0" fontId="27" fillId="4" borderId="0" xfId="0" applyFont="1" applyFill="1" applyProtection="1">
      <alignment vertical="center"/>
    </xf>
    <xf numFmtId="0" fontId="21" fillId="2" borderId="131" xfId="0" applyFont="1" applyFill="1" applyBorder="1" applyAlignment="1" applyProtection="1">
      <alignment horizontal="center" vertical="center" shrinkToFit="1"/>
    </xf>
    <xf numFmtId="0" fontId="21" fillId="2" borderId="39" xfId="0" applyFont="1" applyFill="1" applyBorder="1" applyAlignment="1" applyProtection="1">
      <alignment horizontal="center" vertical="center" shrinkToFit="1"/>
    </xf>
    <xf numFmtId="49" fontId="94" fillId="0" borderId="7" xfId="0" applyNumberFormat="1" applyFont="1" applyBorder="1" applyAlignment="1" applyProtection="1">
      <alignment horizontal="left" vertical="center" indent="1" shrinkToFit="1"/>
      <protection locked="0"/>
    </xf>
    <xf numFmtId="49" fontId="89" fillId="0" borderId="8" xfId="0" applyNumberFormat="1" applyFont="1" applyBorder="1" applyAlignment="1" applyProtection="1">
      <alignment horizontal="left" vertical="center" indent="1" shrinkToFit="1"/>
      <protection locked="0"/>
    </xf>
    <xf numFmtId="0" fontId="89" fillId="2" borderId="5" xfId="0" applyFont="1" applyFill="1" applyBorder="1" applyAlignment="1" applyProtection="1">
      <alignment horizontal="center" vertical="center" wrapText="1" shrinkToFit="1"/>
    </xf>
    <xf numFmtId="0" fontId="89" fillId="2" borderId="20" xfId="0" applyFont="1" applyFill="1" applyBorder="1" applyAlignment="1" applyProtection="1">
      <alignment horizontal="center" vertical="center" shrinkToFit="1"/>
    </xf>
    <xf numFmtId="0" fontId="89" fillId="2" borderId="5" xfId="0" applyFont="1" applyFill="1" applyBorder="1" applyAlignment="1" applyProtection="1">
      <alignment horizontal="center" vertical="center" shrinkToFit="1"/>
    </xf>
    <xf numFmtId="0" fontId="89" fillId="2" borderId="4" xfId="0" applyFont="1" applyFill="1" applyBorder="1" applyAlignment="1" applyProtection="1">
      <alignment horizontal="center" vertical="center" shrinkToFit="1"/>
    </xf>
    <xf numFmtId="0" fontId="89" fillId="2" borderId="19" xfId="0" applyFont="1" applyFill="1" applyBorder="1" applyAlignment="1" applyProtection="1">
      <alignment horizontal="center" vertical="center" shrinkToFit="1"/>
    </xf>
    <xf numFmtId="0" fontId="89" fillId="2" borderId="22" xfId="0" applyFont="1" applyFill="1" applyBorder="1" applyAlignment="1" applyProtection="1">
      <alignment horizontal="center" vertical="center" wrapText="1" shrinkToFit="1"/>
    </xf>
    <xf numFmtId="0" fontId="89" fillId="2" borderId="238" xfId="0" applyFont="1" applyFill="1" applyBorder="1" applyAlignment="1" applyProtection="1">
      <alignment horizontal="center" vertical="center" shrinkToFit="1"/>
    </xf>
    <xf numFmtId="0" fontId="89" fillId="2" borderId="157" xfId="0" applyFont="1" applyFill="1" applyBorder="1" applyAlignment="1" applyProtection="1">
      <alignment horizontal="center" vertical="center" shrinkToFit="1"/>
    </xf>
    <xf numFmtId="49" fontId="21" fillId="0" borderId="7" xfId="0" applyNumberFormat="1" applyFont="1" applyBorder="1" applyAlignment="1" applyProtection="1">
      <alignment horizontal="left" vertical="center" wrapText="1" indent="1" shrinkToFit="1"/>
      <protection locked="0"/>
    </xf>
    <xf numFmtId="49" fontId="21" fillId="0" borderId="8" xfId="0" applyNumberFormat="1" applyFont="1" applyBorder="1" applyAlignment="1" applyProtection="1">
      <alignment horizontal="left" vertical="center" wrapText="1" indent="1" shrinkToFit="1"/>
      <protection locked="0"/>
    </xf>
    <xf numFmtId="177" fontId="21" fillId="0" borderId="7" xfId="0" applyNumberFormat="1" applyFont="1" applyBorder="1" applyAlignment="1" applyProtection="1">
      <alignment horizontal="left" vertical="center" indent="1"/>
      <protection locked="0"/>
    </xf>
    <xf numFmtId="177" fontId="21" fillId="0" borderId="8" xfId="0" applyNumberFormat="1" applyFont="1" applyBorder="1" applyAlignment="1" applyProtection="1">
      <alignment horizontal="left" vertical="center" indent="1"/>
      <protection locked="0"/>
    </xf>
    <xf numFmtId="0" fontId="59" fillId="4" borderId="37" xfId="0" applyFont="1" applyFill="1" applyBorder="1" applyProtection="1">
      <alignment vertical="center"/>
    </xf>
    <xf numFmtId="0" fontId="22" fillId="4" borderId="0" xfId="0" applyFont="1" applyFill="1" applyProtection="1">
      <alignment vertical="center"/>
    </xf>
    <xf numFmtId="0" fontId="87" fillId="0" borderId="6" xfId="0" applyFont="1" applyBorder="1" applyAlignment="1">
      <alignment vertical="center" wrapText="1"/>
    </xf>
    <xf numFmtId="0" fontId="89" fillId="0" borderId="38" xfId="0" applyFont="1" applyBorder="1">
      <alignment vertical="center"/>
    </xf>
    <xf numFmtId="0" fontId="89" fillId="0" borderId="38" xfId="0" applyFont="1" applyBorder="1" applyAlignment="1">
      <alignment horizontal="left" vertical="center"/>
    </xf>
    <xf numFmtId="0" fontId="89" fillId="0" borderId="6" xfId="0" applyFont="1" applyBorder="1">
      <alignment vertical="center"/>
    </xf>
    <xf numFmtId="0" fontId="46" fillId="0" borderId="6" xfId="0" applyNumberFormat="1" applyFont="1" applyBorder="1" applyAlignment="1" applyProtection="1">
      <alignment horizontal="left" vertical="center" shrinkToFit="1"/>
      <protection locked="0"/>
    </xf>
    <xf numFmtId="0" fontId="37" fillId="0" borderId="0" xfId="0" applyNumberFormat="1" applyFont="1" applyAlignment="1" applyProtection="1">
      <alignment vertical="top" wrapText="1"/>
    </xf>
    <xf numFmtId="180" fontId="37" fillId="0" borderId="0" xfId="0" applyNumberFormat="1" applyFont="1" applyAlignment="1" applyProtection="1">
      <alignment horizontal="right" vertical="center"/>
    </xf>
    <xf numFmtId="0" fontId="37" fillId="0" borderId="0" xfId="0" applyNumberFormat="1" applyFont="1" applyAlignment="1" applyProtection="1">
      <alignment horizontal="center" vertical="center"/>
    </xf>
    <xf numFmtId="0" fontId="37" fillId="5" borderId="6" xfId="0" applyNumberFormat="1" applyFont="1" applyFill="1" applyBorder="1" applyAlignment="1" applyProtection="1">
      <alignment horizontal="center" vertical="center"/>
    </xf>
    <xf numFmtId="182" fontId="37" fillId="0" borderId="0" xfId="0" applyNumberFormat="1" applyFont="1" applyAlignment="1" applyProtection="1">
      <alignment horizontal="left" vertical="center" indent="1"/>
    </xf>
    <xf numFmtId="0" fontId="37" fillId="0" borderId="0" xfId="0" applyNumberFormat="1" applyFont="1" applyAlignment="1" applyProtection="1">
      <alignment horizontal="left" vertical="center" wrapText="1" indent="1" shrinkToFit="1"/>
    </xf>
    <xf numFmtId="0" fontId="37" fillId="0" borderId="0" xfId="0" applyNumberFormat="1" applyFont="1" applyAlignment="1" applyProtection="1">
      <alignment horizontal="left" vertical="center" indent="1" shrinkToFit="1"/>
    </xf>
    <xf numFmtId="179" fontId="37" fillId="0" borderId="0" xfId="0" applyNumberFormat="1" applyFont="1" applyAlignment="1" applyProtection="1">
      <alignment horizontal="left" vertical="center" indent="1"/>
    </xf>
    <xf numFmtId="181" fontId="37" fillId="0" borderId="0" xfId="1" applyNumberFormat="1" applyFont="1" applyAlignment="1" applyProtection="1">
      <alignment horizontal="right" vertical="center" indent="4"/>
    </xf>
    <xf numFmtId="0" fontId="37" fillId="0" borderId="0" xfId="0" applyNumberFormat="1" applyFont="1" applyAlignment="1" applyProtection="1">
      <alignment horizontal="left" vertical="center" shrinkToFit="1"/>
    </xf>
    <xf numFmtId="0" fontId="79" fillId="0" borderId="0" xfId="0" applyNumberFormat="1" applyFont="1" applyFill="1" applyAlignment="1" applyProtection="1">
      <alignment horizontal="left" vertical="center" wrapText="1"/>
    </xf>
    <xf numFmtId="180" fontId="37" fillId="0" borderId="0" xfId="0" applyNumberFormat="1" applyFont="1" applyAlignment="1">
      <alignment horizontal="left" vertical="center"/>
    </xf>
    <xf numFmtId="180" fontId="37" fillId="0" borderId="0" xfId="0" applyNumberFormat="1" applyFont="1" applyFill="1" applyAlignment="1" applyProtection="1">
      <alignment horizontal="left" vertical="center"/>
    </xf>
    <xf numFmtId="180" fontId="37" fillId="0" borderId="0" xfId="0" applyNumberFormat="1" applyFont="1" applyAlignment="1" applyProtection="1">
      <alignment horizontal="left" vertical="center"/>
    </xf>
    <xf numFmtId="0" fontId="79" fillId="0" borderId="0" xfId="0" applyNumberFormat="1" applyFont="1" applyAlignment="1" applyProtection="1">
      <alignment horizontal="center" vertical="center" wrapText="1"/>
    </xf>
    <xf numFmtId="0" fontId="79" fillId="0" borderId="0" xfId="0" applyNumberFormat="1" applyFont="1" applyAlignment="1" applyProtection="1">
      <alignment horizontal="center" vertical="center"/>
    </xf>
    <xf numFmtId="0" fontId="37" fillId="0" borderId="0" xfId="0" applyNumberFormat="1" applyFont="1" applyAlignment="1" applyProtection="1">
      <alignment horizontal="left" vertical="center" wrapText="1" indent="3" shrinkToFit="1"/>
    </xf>
    <xf numFmtId="218" fontId="119" fillId="0" borderId="0" xfId="1" applyNumberFormat="1" applyFont="1" applyAlignment="1" applyProtection="1">
      <alignment vertical="center"/>
    </xf>
    <xf numFmtId="218" fontId="119" fillId="0" borderId="0" xfId="1" applyNumberFormat="1" applyFont="1" applyBorder="1" applyAlignment="1" applyProtection="1">
      <alignment vertical="center"/>
    </xf>
    <xf numFmtId="218" fontId="119" fillId="0" borderId="103" xfId="0" applyNumberFormat="1" applyFont="1" applyBorder="1" applyAlignment="1" applyProtection="1">
      <alignment horizontal="right" vertical="center"/>
    </xf>
    <xf numFmtId="0" fontId="167" fillId="0" borderId="43" xfId="0" applyNumberFormat="1" applyFont="1" applyBorder="1" applyAlignment="1" applyProtection="1">
      <alignment horizontal="center" vertical="center" wrapText="1"/>
    </xf>
    <xf numFmtId="12" fontId="67" fillId="0" borderId="34" xfId="0" applyNumberFormat="1" applyFont="1" applyBorder="1" applyAlignment="1" applyProtection="1">
      <alignment horizontal="center" vertical="center"/>
    </xf>
    <xf numFmtId="12" fontId="67" fillId="0" borderId="35" xfId="0" applyNumberFormat="1" applyFont="1" applyBorder="1" applyAlignment="1" applyProtection="1">
      <alignment horizontal="center" vertical="center"/>
    </xf>
    <xf numFmtId="12" fontId="67" fillId="0" borderId="36" xfId="0" applyNumberFormat="1" applyFont="1" applyBorder="1" applyAlignment="1" applyProtection="1">
      <alignment horizontal="center" vertical="center"/>
    </xf>
    <xf numFmtId="12" fontId="67" fillId="0" borderId="40" xfId="0" applyNumberFormat="1" applyFont="1" applyBorder="1" applyAlignment="1" applyProtection="1">
      <alignment horizontal="center" vertical="center"/>
    </xf>
    <xf numFmtId="12" fontId="67" fillId="0" borderId="37" xfId="0" applyNumberFormat="1" applyFont="1" applyBorder="1" applyAlignment="1" applyProtection="1">
      <alignment horizontal="center" vertical="center"/>
    </xf>
    <xf numFmtId="12" fontId="67" fillId="0" borderId="41" xfId="0" applyNumberFormat="1" applyFont="1" applyBorder="1" applyAlignment="1" applyProtection="1">
      <alignment horizontal="center" vertical="center"/>
    </xf>
    <xf numFmtId="0" fontId="37" fillId="0" borderId="6" xfId="0" applyNumberFormat="1" applyFont="1" applyBorder="1" applyAlignment="1" applyProtection="1">
      <alignment horizontal="center" vertical="center" wrapText="1"/>
    </xf>
    <xf numFmtId="0" fontId="37" fillId="0" borderId="6" xfId="0" applyNumberFormat="1" applyFont="1" applyBorder="1" applyAlignment="1" applyProtection="1">
      <alignment horizontal="center" vertical="center"/>
    </xf>
    <xf numFmtId="0" fontId="37" fillId="0" borderId="35" xfId="0" applyNumberFormat="1" applyFont="1" applyBorder="1" applyAlignment="1" applyProtection="1">
      <alignment horizontal="center" vertical="center"/>
    </xf>
    <xf numFmtId="0" fontId="37" fillId="0" borderId="37" xfId="0" applyNumberFormat="1" applyFont="1" applyBorder="1" applyAlignment="1" applyProtection="1">
      <alignment horizontal="center" vertical="center"/>
    </xf>
    <xf numFmtId="0" fontId="37" fillId="0" borderId="34" xfId="0" applyNumberFormat="1" applyFont="1" applyBorder="1" applyAlignment="1" applyProtection="1">
      <alignment horizontal="center" vertical="center"/>
    </xf>
    <xf numFmtId="0" fontId="37" fillId="0" borderId="36" xfId="0" applyNumberFormat="1" applyFont="1" applyBorder="1" applyAlignment="1" applyProtection="1">
      <alignment horizontal="center" vertical="center"/>
    </xf>
    <xf numFmtId="0" fontId="37" fillId="0" borderId="40" xfId="0" applyNumberFormat="1" applyFont="1" applyBorder="1" applyAlignment="1" applyProtection="1">
      <alignment horizontal="center" vertical="center"/>
    </xf>
    <xf numFmtId="0" fontId="37" fillId="0" borderId="41" xfId="0" applyNumberFormat="1" applyFont="1" applyBorder="1" applyAlignment="1" applyProtection="1">
      <alignment horizontal="center" vertical="center"/>
    </xf>
    <xf numFmtId="0" fontId="37" fillId="0" borderId="0" xfId="0" applyNumberFormat="1" applyFont="1" applyAlignment="1" applyProtection="1">
      <alignment vertical="center" wrapText="1"/>
    </xf>
    <xf numFmtId="0" fontId="64" fillId="9" borderId="0" xfId="6" applyFont="1" applyFill="1" applyBorder="1" applyAlignment="1" applyProtection="1">
      <alignment horizontal="left" vertical="center"/>
      <protection hidden="1"/>
    </xf>
    <xf numFmtId="0" fontId="64" fillId="9" borderId="0" xfId="6" applyFont="1" applyFill="1" applyBorder="1" applyAlignment="1" applyProtection="1">
      <alignment horizontal="left" vertical="center" indent="1" shrinkToFit="1"/>
      <protection hidden="1"/>
    </xf>
    <xf numFmtId="0" fontId="64" fillId="9" borderId="0" xfId="6" applyFont="1" applyFill="1" applyBorder="1" applyAlignment="1" applyProtection="1">
      <alignment horizontal="center" vertical="center" shrinkToFit="1"/>
      <protection hidden="1"/>
    </xf>
    <xf numFmtId="0" fontId="64" fillId="9" borderId="0" xfId="6" applyNumberFormat="1" applyFont="1" applyFill="1" applyBorder="1" applyAlignment="1" applyProtection="1">
      <alignment horizontal="left" vertical="center" indent="1" shrinkToFit="1"/>
      <protection hidden="1"/>
    </xf>
    <xf numFmtId="0" fontId="64" fillId="9" borderId="0" xfId="6" applyFont="1" applyFill="1" applyAlignment="1" applyProtection="1">
      <alignment horizontal="left" vertical="center"/>
      <protection hidden="1"/>
    </xf>
    <xf numFmtId="0" fontId="64" fillId="9" borderId="37" xfId="6" applyFont="1" applyFill="1" applyBorder="1" applyAlignment="1" applyProtection="1">
      <alignment horizontal="left" vertical="center" indent="1" shrinkToFit="1"/>
      <protection hidden="1"/>
    </xf>
    <xf numFmtId="0" fontId="64" fillId="9" borderId="9" xfId="6" applyFont="1" applyFill="1" applyBorder="1" applyAlignment="1" applyProtection="1">
      <alignment horizontal="center" vertical="center" shrinkToFit="1"/>
      <protection hidden="1"/>
    </xf>
    <xf numFmtId="0" fontId="64" fillId="9" borderId="249" xfId="6" applyFont="1" applyFill="1" applyBorder="1" applyAlignment="1" applyProtection="1">
      <alignment horizontal="center" vertical="center" shrinkToFit="1"/>
      <protection hidden="1"/>
    </xf>
    <xf numFmtId="0" fontId="64" fillId="9" borderId="247" xfId="6" applyNumberFormat="1" applyFont="1" applyFill="1" applyBorder="1" applyAlignment="1" applyProtection="1">
      <alignment horizontal="left" vertical="center" indent="1" shrinkToFit="1"/>
      <protection hidden="1"/>
    </xf>
    <xf numFmtId="0" fontId="64" fillId="9" borderId="8" xfId="6" applyNumberFormat="1" applyFont="1" applyFill="1" applyBorder="1" applyAlignment="1" applyProtection="1">
      <alignment horizontal="left" vertical="center" indent="1" shrinkToFit="1"/>
      <protection hidden="1"/>
    </xf>
    <xf numFmtId="0" fontId="64" fillId="9" borderId="248" xfId="6" applyNumberFormat="1" applyFont="1" applyFill="1" applyBorder="1" applyAlignment="1" applyProtection="1">
      <alignment horizontal="left" vertical="center" indent="1" shrinkToFit="1"/>
      <protection hidden="1"/>
    </xf>
    <xf numFmtId="0" fontId="64" fillId="9" borderId="247" xfId="6" applyFont="1" applyFill="1" applyBorder="1" applyAlignment="1" applyProtection="1">
      <alignment horizontal="center" vertical="center" shrinkToFit="1"/>
      <protection hidden="1"/>
    </xf>
    <xf numFmtId="0" fontId="64" fillId="9" borderId="248" xfId="6" applyFont="1" applyFill="1" applyBorder="1" applyAlignment="1" applyProtection="1">
      <alignment horizontal="center" vertical="center" shrinkToFit="1"/>
      <protection hidden="1"/>
    </xf>
    <xf numFmtId="0" fontId="64" fillId="9" borderId="8" xfId="6" applyFont="1" applyFill="1" applyBorder="1" applyAlignment="1" applyProtection="1">
      <alignment horizontal="left" vertical="center" indent="1" shrinkToFit="1"/>
      <protection hidden="1"/>
    </xf>
    <xf numFmtId="49" fontId="46" fillId="9" borderId="0" xfId="6" applyNumberFormat="1" applyFont="1" applyFill="1" applyAlignment="1" applyProtection="1">
      <alignment vertical="center" wrapText="1"/>
      <protection hidden="1"/>
    </xf>
    <xf numFmtId="49" fontId="46" fillId="9" borderId="0" xfId="6" applyNumberFormat="1" applyFont="1" applyFill="1" applyAlignment="1" applyProtection="1">
      <alignment horizontal="left" vertical="top" shrinkToFit="1"/>
      <protection hidden="1"/>
    </xf>
    <xf numFmtId="49" fontId="46" fillId="9" borderId="0" xfId="6" applyNumberFormat="1" applyFont="1" applyFill="1" applyAlignment="1" applyProtection="1">
      <alignment horizontal="left" vertical="center"/>
      <protection hidden="1"/>
    </xf>
    <xf numFmtId="180" fontId="46" fillId="9" borderId="0" xfId="12" applyNumberFormat="1" applyFont="1" applyFill="1" applyAlignment="1" applyProtection="1">
      <alignment horizontal="right" vertical="center" shrinkToFit="1"/>
    </xf>
    <xf numFmtId="0" fontId="64" fillId="9" borderId="0" xfId="12" applyFont="1" applyFill="1" applyAlignment="1" applyProtection="1">
      <alignment horizontal="right" vertical="center"/>
      <protection hidden="1"/>
    </xf>
    <xf numFmtId="49" fontId="91" fillId="9" borderId="0" xfId="12" applyNumberFormat="1" applyFont="1" applyFill="1" applyAlignment="1" applyProtection="1">
      <alignment horizontal="center" vertical="center"/>
      <protection hidden="1"/>
    </xf>
    <xf numFmtId="0" fontId="91" fillId="9" borderId="0" xfId="35" applyFont="1" applyFill="1" applyAlignment="1" applyProtection="1">
      <alignment horizontal="distributed" vertical="center"/>
      <protection hidden="1"/>
    </xf>
    <xf numFmtId="0" fontId="91" fillId="9" borderId="0" xfId="6" applyFont="1" applyFill="1" applyAlignment="1" applyProtection="1">
      <alignment horizontal="center" vertical="center" wrapText="1"/>
      <protection hidden="1"/>
    </xf>
    <xf numFmtId="0" fontId="37" fillId="10" borderId="6" xfId="0" applyFont="1" applyFill="1" applyBorder="1" applyAlignment="1" applyProtection="1">
      <alignment horizontal="center" vertical="center"/>
    </xf>
    <xf numFmtId="182" fontId="37" fillId="0" borderId="6" xfId="0" applyNumberFormat="1" applyFont="1" applyBorder="1" applyAlignment="1" applyProtection="1">
      <alignment horizontal="left" vertical="center" indent="1" shrinkToFit="1"/>
    </xf>
    <xf numFmtId="0" fontId="37" fillId="0" borderId="6" xfId="0" applyFont="1" applyBorder="1" applyAlignment="1" applyProtection="1">
      <alignment horizontal="left" vertical="center" indent="1" shrinkToFit="1"/>
    </xf>
    <xf numFmtId="0" fontId="37" fillId="0" borderId="0" xfId="0" applyFont="1" applyAlignment="1" applyProtection="1">
      <alignment vertical="center"/>
    </xf>
    <xf numFmtId="0" fontId="37" fillId="0" borderId="6" xfId="0" applyNumberFormat="1" applyFont="1" applyBorder="1" applyAlignment="1" applyProtection="1">
      <alignment horizontal="left" vertical="center" indent="1" shrinkToFit="1"/>
    </xf>
    <xf numFmtId="0" fontId="52" fillId="0" borderId="0" xfId="0" applyFont="1" applyAlignment="1" applyProtection="1">
      <alignment horizontal="center" vertical="center"/>
    </xf>
    <xf numFmtId="0" fontId="37" fillId="0" borderId="6" xfId="0" applyFont="1" applyBorder="1" applyAlignment="1" applyProtection="1">
      <alignment horizontal="left" vertical="center" indent="1"/>
    </xf>
    <xf numFmtId="186" fontId="119" fillId="0" borderId="6" xfId="0" applyNumberFormat="1" applyFont="1" applyFill="1" applyBorder="1" applyAlignment="1" applyProtection="1">
      <alignment horizontal="right" vertical="center"/>
    </xf>
    <xf numFmtId="186" fontId="79" fillId="0" borderId="63" xfId="0" applyNumberFormat="1" applyFont="1" applyFill="1" applyBorder="1" applyProtection="1">
      <alignment vertical="center"/>
      <protection locked="0"/>
    </xf>
    <xf numFmtId="186" fontId="79" fillId="0" borderId="49" xfId="0" applyNumberFormat="1" applyFont="1" applyFill="1" applyBorder="1" applyProtection="1">
      <alignment vertical="center"/>
      <protection locked="0"/>
    </xf>
    <xf numFmtId="186" fontId="79" fillId="0" borderId="64" xfId="0" applyNumberFormat="1" applyFont="1" applyFill="1" applyBorder="1" applyProtection="1">
      <alignment vertical="center"/>
      <protection locked="0"/>
    </xf>
    <xf numFmtId="0" fontId="79" fillId="8" borderId="62" xfId="0" applyFont="1" applyFill="1" applyBorder="1" applyAlignment="1">
      <alignment horizontal="distributed" vertical="center" indent="3"/>
    </xf>
    <xf numFmtId="0" fontId="79" fillId="8" borderId="53" xfId="0" applyFont="1" applyFill="1" applyBorder="1" applyAlignment="1">
      <alignment horizontal="distributed" vertical="center" indent="3"/>
    </xf>
    <xf numFmtId="0" fontId="79" fillId="8" borderId="65" xfId="0" applyFont="1" applyFill="1" applyBorder="1" applyAlignment="1">
      <alignment horizontal="distributed" vertical="center" indent="3"/>
    </xf>
    <xf numFmtId="186" fontId="79" fillId="0" borderId="6" xfId="0" applyNumberFormat="1" applyFont="1" applyFill="1" applyBorder="1" applyProtection="1">
      <alignment vertical="center"/>
      <protection locked="0"/>
    </xf>
    <xf numFmtId="186" fontId="79" fillId="0" borderId="86" xfId="0" applyNumberFormat="1" applyFont="1" applyFill="1" applyBorder="1" applyProtection="1">
      <alignment vertical="center"/>
      <protection locked="0"/>
    </xf>
    <xf numFmtId="0" fontId="79" fillId="3" borderId="51" xfId="0" applyFont="1" applyFill="1" applyBorder="1" applyAlignment="1">
      <alignment horizontal="center" vertical="center"/>
    </xf>
    <xf numFmtId="0" fontId="79" fillId="3" borderId="8" xfId="0" applyFont="1" applyFill="1" applyBorder="1" applyAlignment="1">
      <alignment horizontal="center" vertical="center"/>
    </xf>
    <xf numFmtId="0" fontId="79" fillId="3" borderId="9" xfId="0" applyFont="1" applyFill="1" applyBorder="1" applyAlignment="1">
      <alignment horizontal="center" vertical="center"/>
    </xf>
    <xf numFmtId="0" fontId="79" fillId="0" borderId="8" xfId="0" applyFont="1" applyBorder="1">
      <alignment vertical="center"/>
    </xf>
    <xf numFmtId="0" fontId="79" fillId="0" borderId="52" xfId="0" applyFont="1" applyBorder="1">
      <alignment vertical="center"/>
    </xf>
    <xf numFmtId="214" fontId="119" fillId="0" borderId="40" xfId="1" applyNumberFormat="1" applyFont="1" applyFill="1" applyBorder="1" applyAlignment="1">
      <alignment horizontal="right" vertical="center"/>
    </xf>
    <xf numFmtId="214" fontId="119" fillId="0" borderId="37" xfId="1" applyNumberFormat="1" applyFont="1" applyFill="1" applyBorder="1" applyAlignment="1">
      <alignment horizontal="right" vertical="center"/>
    </xf>
    <xf numFmtId="0" fontId="79" fillId="3" borderId="197" xfId="0" applyFont="1" applyFill="1" applyBorder="1" applyAlignment="1">
      <alignment horizontal="center" vertical="center"/>
    </xf>
    <xf numFmtId="0" fontId="79" fillId="3" borderId="59" xfId="0" applyFont="1" applyFill="1" applyBorder="1" applyAlignment="1">
      <alignment horizontal="center" vertical="center"/>
    </xf>
    <xf numFmtId="186" fontId="119" fillId="0" borderId="101" xfId="0" applyNumberFormat="1" applyFont="1" applyFill="1" applyBorder="1" applyProtection="1">
      <alignment vertical="center"/>
    </xf>
    <xf numFmtId="186" fontId="119" fillId="0" borderId="59" xfId="0" applyNumberFormat="1" applyFont="1" applyFill="1" applyBorder="1" applyProtection="1">
      <alignment vertical="center"/>
    </xf>
    <xf numFmtId="186" fontId="119" fillId="0" borderId="216" xfId="0" applyNumberFormat="1" applyFont="1" applyFill="1" applyBorder="1" applyProtection="1">
      <alignment vertical="center"/>
    </xf>
    <xf numFmtId="0" fontId="79" fillId="3" borderId="206" xfId="0" applyFont="1" applyFill="1" applyBorder="1" applyAlignment="1">
      <alignment horizontal="center" vertical="center"/>
    </xf>
    <xf numFmtId="0" fontId="79" fillId="3" borderId="145" xfId="0" applyFont="1" applyFill="1" applyBorder="1" applyAlignment="1">
      <alignment horizontal="center" vertical="center"/>
    </xf>
    <xf numFmtId="186" fontId="79" fillId="0" borderId="141" xfId="0" applyNumberFormat="1" applyFont="1" applyFill="1" applyBorder="1" applyAlignment="1" applyProtection="1">
      <alignment horizontal="right" vertical="center"/>
      <protection locked="0"/>
    </xf>
    <xf numFmtId="186" fontId="79" fillId="0" borderId="145" xfId="0" applyNumberFormat="1" applyFont="1" applyFill="1" applyBorder="1" applyAlignment="1" applyProtection="1">
      <alignment horizontal="right" vertical="center"/>
      <protection locked="0"/>
    </xf>
    <xf numFmtId="186" fontId="79" fillId="0" borderId="207" xfId="0" applyNumberFormat="1" applyFont="1" applyFill="1" applyBorder="1" applyAlignment="1" applyProtection="1">
      <alignment horizontal="right" vertical="center"/>
      <protection locked="0"/>
    </xf>
    <xf numFmtId="214" fontId="119" fillId="0" borderId="7" xfId="1" applyNumberFormat="1" applyFont="1" applyFill="1" applyBorder="1" applyAlignment="1">
      <alignment horizontal="right" vertical="center"/>
    </xf>
    <xf numFmtId="214" fontId="119" fillId="0" borderId="8" xfId="1" applyNumberFormat="1" applyFont="1" applyFill="1" applyBorder="1" applyAlignment="1">
      <alignment horizontal="right" vertical="center"/>
    </xf>
    <xf numFmtId="0" fontId="79" fillId="3" borderId="73" xfId="0" applyFont="1" applyFill="1" applyBorder="1" applyAlignment="1">
      <alignment horizontal="center" vertical="center" wrapText="1"/>
    </xf>
    <xf numFmtId="0" fontId="79" fillId="3" borderId="75" xfId="0" applyFont="1" applyFill="1" applyBorder="1" applyAlignment="1">
      <alignment horizontal="center" vertical="center"/>
    </xf>
    <xf numFmtId="0" fontId="79" fillId="3" borderId="78" xfId="0" applyFont="1" applyFill="1" applyBorder="1" applyAlignment="1">
      <alignment horizontal="center" vertical="center"/>
    </xf>
    <xf numFmtId="0" fontId="79" fillId="3" borderId="81" xfId="0" applyFont="1" applyFill="1" applyBorder="1" applyAlignment="1">
      <alignment horizontal="distributed" vertical="center" indent="1"/>
    </xf>
    <xf numFmtId="186" fontId="119" fillId="0" borderId="34" xfId="0" applyNumberFormat="1" applyFont="1" applyFill="1" applyBorder="1" applyProtection="1">
      <alignment vertical="center"/>
    </xf>
    <xf numFmtId="186" fontId="119" fillId="0" borderId="35" xfId="0" applyNumberFormat="1" applyFont="1" applyFill="1" applyBorder="1" applyProtection="1">
      <alignment vertical="center"/>
    </xf>
    <xf numFmtId="186" fontId="119" fillId="0" borderId="36" xfId="0" applyNumberFormat="1" applyFont="1" applyFill="1" applyBorder="1" applyProtection="1">
      <alignment vertical="center"/>
    </xf>
    <xf numFmtId="186" fontId="79" fillId="0" borderId="57" xfId="0" applyNumberFormat="1" applyFont="1" applyFill="1" applyBorder="1" applyProtection="1">
      <alignment vertical="center"/>
      <protection locked="0"/>
    </xf>
    <xf numFmtId="186" fontId="79" fillId="0" borderId="56" xfId="0" applyNumberFormat="1" applyFont="1" applyFill="1" applyBorder="1" applyProtection="1">
      <alignment vertical="center"/>
      <protection locked="0"/>
    </xf>
    <xf numFmtId="186" fontId="79" fillId="0" borderId="61" xfId="0" applyNumberFormat="1" applyFont="1" applyFill="1" applyBorder="1" applyProtection="1">
      <alignment vertical="center"/>
      <protection locked="0"/>
    </xf>
    <xf numFmtId="186" fontId="79" fillId="0" borderId="7" xfId="0" applyNumberFormat="1" applyFont="1" applyFill="1" applyBorder="1" applyProtection="1">
      <alignment vertical="center"/>
      <protection locked="0"/>
    </xf>
    <xf numFmtId="186" fontId="79" fillId="0" borderId="8" xfId="0" applyNumberFormat="1" applyFont="1" applyFill="1" applyBorder="1" applyProtection="1">
      <alignment vertical="center"/>
      <protection locked="0"/>
    </xf>
    <xf numFmtId="186" fontId="79" fillId="0" borderId="9" xfId="0" applyNumberFormat="1" applyFont="1" applyFill="1" applyBorder="1" applyProtection="1">
      <alignment vertical="center"/>
      <protection locked="0"/>
    </xf>
    <xf numFmtId="0" fontId="79" fillId="3" borderId="7" xfId="0" applyFont="1" applyFill="1" applyBorder="1" applyAlignment="1">
      <alignment horizontal="distributed" vertical="center" indent="6"/>
    </xf>
    <xf numFmtId="0" fontId="79" fillId="3" borderId="8" xfId="0" applyFont="1" applyFill="1" applyBorder="1" applyAlignment="1">
      <alignment horizontal="distributed" vertical="center" indent="6"/>
    </xf>
    <xf numFmtId="0" fontId="79" fillId="3" borderId="9" xfId="0" applyFont="1" applyFill="1" applyBorder="1" applyAlignment="1">
      <alignment horizontal="distributed" vertical="center" indent="6"/>
    </xf>
    <xf numFmtId="0" fontId="79" fillId="0" borderId="53" xfId="0" applyFont="1" applyBorder="1" applyAlignment="1">
      <alignment horizontal="left" vertical="center" wrapText="1"/>
    </xf>
    <xf numFmtId="0" fontId="79" fillId="0" borderId="6" xfId="0" applyFont="1" applyBorder="1" applyAlignment="1">
      <alignment horizontal="left" vertical="center" wrapText="1"/>
    </xf>
    <xf numFmtId="0" fontId="79" fillId="0" borderId="82" xfId="0" applyFont="1" applyBorder="1" applyAlignment="1" applyProtection="1">
      <alignment horizontal="center" vertical="center"/>
      <protection locked="0"/>
    </xf>
    <xf numFmtId="0" fontId="79" fillId="3" borderId="55" xfId="0" applyFont="1" applyFill="1" applyBorder="1" applyAlignment="1">
      <alignment horizontal="center" vertical="center"/>
    </xf>
    <xf numFmtId="0" fontId="79" fillId="3" borderId="56" xfId="0" applyFont="1" applyFill="1" applyBorder="1" applyAlignment="1">
      <alignment horizontal="center" vertical="center"/>
    </xf>
    <xf numFmtId="38" fontId="79" fillId="22" borderId="57" xfId="1" applyFont="1" applyFill="1" applyBorder="1" applyAlignment="1" applyProtection="1">
      <alignment horizontal="center" vertical="center" shrinkToFit="1"/>
      <protection locked="0"/>
    </xf>
    <xf numFmtId="38" fontId="79" fillId="22" borderId="56" xfId="1" applyFont="1" applyFill="1" applyBorder="1" applyAlignment="1" applyProtection="1">
      <alignment horizontal="center" vertical="center" shrinkToFit="1"/>
      <protection locked="0"/>
    </xf>
    <xf numFmtId="38" fontId="79" fillId="22" borderId="58" xfId="1" applyFont="1" applyFill="1" applyBorder="1" applyAlignment="1" applyProtection="1">
      <alignment horizontal="center" vertical="center" shrinkToFit="1"/>
      <protection locked="0"/>
    </xf>
    <xf numFmtId="0" fontId="95" fillId="0" borderId="6" xfId="0" applyFont="1" applyBorder="1" applyAlignment="1" applyProtection="1">
      <alignment horizontal="left" vertical="center" indent="1" shrinkToFit="1"/>
      <protection locked="0"/>
    </xf>
    <xf numFmtId="0" fontId="79" fillId="3" borderId="6" xfId="0" applyFont="1" applyFill="1" applyBorder="1" applyAlignment="1">
      <alignment horizontal="distributed" vertical="center" indent="1"/>
    </xf>
    <xf numFmtId="186" fontId="119" fillId="0" borderId="81" xfId="0" applyNumberFormat="1" applyFont="1" applyFill="1" applyBorder="1" applyAlignment="1" applyProtection="1">
      <alignment horizontal="right" vertical="center"/>
    </xf>
    <xf numFmtId="0" fontId="79" fillId="3" borderId="146" xfId="0" applyFont="1" applyFill="1" applyBorder="1" applyAlignment="1">
      <alignment horizontal="distributed" vertical="center" justifyLastLine="1"/>
    </xf>
    <xf numFmtId="0" fontId="79" fillId="3" borderId="146" xfId="0" applyFont="1" applyFill="1" applyBorder="1" applyAlignment="1">
      <alignment horizontal="distributed" vertical="center" indent="1"/>
    </xf>
    <xf numFmtId="186" fontId="79" fillId="0" borderId="141" xfId="0" applyNumberFormat="1" applyFont="1" applyFill="1" applyBorder="1" applyProtection="1">
      <alignment vertical="center"/>
      <protection locked="0"/>
    </xf>
    <xf numFmtId="186" fontId="79" fillId="0" borderId="145" xfId="0" applyNumberFormat="1" applyFont="1" applyFill="1" applyBorder="1" applyProtection="1">
      <alignment vertical="center"/>
      <protection locked="0"/>
    </xf>
    <xf numFmtId="186" fontId="79" fillId="0" borderId="207" xfId="0" applyNumberFormat="1" applyFont="1" applyFill="1" applyBorder="1" applyProtection="1">
      <alignment vertical="center"/>
      <protection locked="0"/>
    </xf>
    <xf numFmtId="186" fontId="79" fillId="0" borderId="147" xfId="0" applyNumberFormat="1" applyFont="1" applyFill="1" applyBorder="1" applyProtection="1">
      <alignment vertical="center"/>
      <protection locked="0"/>
    </xf>
    <xf numFmtId="186" fontId="79" fillId="0" borderId="148" xfId="0" applyNumberFormat="1" applyFont="1" applyFill="1" applyBorder="1" applyProtection="1">
      <alignment vertical="center"/>
      <protection locked="0"/>
    </xf>
    <xf numFmtId="186" fontId="79" fillId="0" borderId="149" xfId="0" applyNumberFormat="1" applyFont="1" applyFill="1" applyBorder="1" applyProtection="1">
      <alignment vertical="center"/>
      <protection locked="0"/>
    </xf>
    <xf numFmtId="205" fontId="119" fillId="0" borderId="7" xfId="1" applyNumberFormat="1" applyFont="1" applyFill="1" applyBorder="1" applyAlignment="1">
      <alignment horizontal="right" vertical="center"/>
    </xf>
    <xf numFmtId="205" fontId="119" fillId="0" borderId="8" xfId="1" applyNumberFormat="1" applyFont="1" applyFill="1" applyBorder="1" applyAlignment="1">
      <alignment horizontal="right" vertical="center"/>
    </xf>
    <xf numFmtId="0" fontId="79" fillId="3" borderId="209" xfId="0" applyFont="1" applyFill="1" applyBorder="1" applyAlignment="1">
      <alignment horizontal="center" vertical="center"/>
    </xf>
    <xf numFmtId="0" fontId="79" fillId="3" borderId="66" xfId="0" applyFont="1" applyFill="1" applyBorder="1" applyAlignment="1">
      <alignment horizontal="center" vertical="center"/>
    </xf>
    <xf numFmtId="0" fontId="79" fillId="3" borderId="104" xfId="0" applyFont="1" applyFill="1" applyBorder="1" applyAlignment="1">
      <alignment horizontal="center" vertical="center"/>
    </xf>
    <xf numFmtId="0" fontId="95" fillId="3" borderId="74" xfId="0" applyFont="1" applyFill="1" applyBorder="1" applyAlignment="1">
      <alignment horizontal="center" vertical="center"/>
    </xf>
    <xf numFmtId="0" fontId="95" fillId="3" borderId="155" xfId="0" applyFont="1" applyFill="1" applyBorder="1" applyAlignment="1">
      <alignment horizontal="center" vertical="center"/>
    </xf>
    <xf numFmtId="0" fontId="91" fillId="3" borderId="86" xfId="0" applyFont="1" applyFill="1" applyBorder="1" applyAlignment="1">
      <alignment horizontal="center" vertical="center" wrapText="1"/>
    </xf>
    <xf numFmtId="0" fontId="91" fillId="3" borderId="6" xfId="0" applyFont="1" applyFill="1" applyBorder="1" applyAlignment="1">
      <alignment horizontal="center" vertical="center" wrapText="1"/>
    </xf>
    <xf numFmtId="0" fontId="79" fillId="0" borderId="128" xfId="0" applyFont="1" applyBorder="1" applyAlignment="1" applyProtection="1">
      <alignment horizontal="center" vertical="center" shrinkToFit="1"/>
    </xf>
    <xf numFmtId="0" fontId="79" fillId="0" borderId="129" xfId="0" applyFont="1" applyBorder="1" applyAlignment="1" applyProtection="1">
      <alignment horizontal="center" vertical="center" shrinkToFit="1"/>
    </xf>
    <xf numFmtId="0" fontId="79" fillId="0" borderId="130" xfId="0" applyFont="1" applyBorder="1" applyAlignment="1" applyProtection="1">
      <alignment horizontal="center" vertical="center" shrinkToFit="1"/>
    </xf>
    <xf numFmtId="0" fontId="95" fillId="0" borderId="7" xfId="0" applyFont="1" applyBorder="1" applyAlignment="1" applyProtection="1">
      <alignment horizontal="center" vertical="center"/>
      <protection locked="0"/>
    </xf>
    <xf numFmtId="0" fontId="95" fillId="0" borderId="52" xfId="0" applyFont="1" applyBorder="1" applyAlignment="1" applyProtection="1">
      <alignment horizontal="center" vertical="center"/>
      <protection locked="0"/>
    </xf>
    <xf numFmtId="186" fontId="119" fillId="0" borderId="141" xfId="0" applyNumberFormat="1" applyFont="1" applyFill="1" applyBorder="1" applyAlignment="1" applyProtection="1">
      <alignment horizontal="right" vertical="center"/>
    </xf>
    <xf numFmtId="186" fontId="119" fillId="0" borderId="145" xfId="0" applyNumberFormat="1" applyFont="1" applyFill="1" applyBorder="1" applyAlignment="1" applyProtection="1">
      <alignment horizontal="right" vertical="center"/>
    </xf>
    <xf numFmtId="186" fontId="119" fillId="0" borderId="207" xfId="0" applyNumberFormat="1" applyFont="1" applyFill="1" applyBorder="1" applyAlignment="1" applyProtection="1">
      <alignment horizontal="right" vertical="center"/>
    </xf>
    <xf numFmtId="0" fontId="79" fillId="0" borderId="37" xfId="0" applyFont="1" applyBorder="1">
      <alignment vertical="center"/>
    </xf>
    <xf numFmtId="0" fontId="79" fillId="0" borderId="95" xfId="0" applyFont="1" applyBorder="1">
      <alignment vertical="center"/>
    </xf>
    <xf numFmtId="0" fontId="95" fillId="0" borderId="51" xfId="0" applyFont="1" applyFill="1" applyBorder="1" applyAlignment="1" applyProtection="1">
      <alignment horizontal="left" vertical="center" shrinkToFit="1"/>
      <protection locked="0"/>
    </xf>
    <xf numFmtId="0" fontId="95" fillId="0" borderId="8" xfId="0" applyFont="1" applyFill="1" applyBorder="1" applyAlignment="1" applyProtection="1">
      <alignment horizontal="left" vertical="center" shrinkToFit="1"/>
      <protection locked="0"/>
    </xf>
    <xf numFmtId="0" fontId="95" fillId="0" borderId="9" xfId="0" applyFont="1" applyFill="1" applyBorder="1" applyAlignment="1" applyProtection="1">
      <alignment horizontal="left" vertical="center" shrinkToFit="1"/>
      <protection locked="0"/>
    </xf>
    <xf numFmtId="0" fontId="95" fillId="0" borderId="43" xfId="0" applyFont="1" applyBorder="1" applyAlignment="1" applyProtection="1">
      <alignment horizontal="left" vertical="center" indent="1" shrinkToFit="1"/>
      <protection locked="0"/>
    </xf>
    <xf numFmtId="177" fontId="119" fillId="0" borderId="63" xfId="0" applyNumberFormat="1" applyFont="1" applyBorder="1" applyAlignment="1">
      <alignment horizontal="left" vertical="center" indent="1"/>
    </xf>
    <xf numFmtId="177" fontId="119" fillId="0" borderId="49" xfId="0" applyNumberFormat="1" applyFont="1" applyBorder="1" applyAlignment="1">
      <alignment horizontal="left" vertical="center" indent="1"/>
    </xf>
    <xf numFmtId="177" fontId="119" fillId="0" borderId="64" xfId="0" applyNumberFormat="1" applyFont="1" applyBorder="1" applyAlignment="1">
      <alignment horizontal="left" vertical="center" indent="1"/>
    </xf>
    <xf numFmtId="0" fontId="79" fillId="3" borderId="63" xfId="0" applyFont="1" applyFill="1" applyBorder="1" applyAlignment="1">
      <alignment horizontal="center" vertical="center" shrinkToFit="1"/>
    </xf>
    <xf numFmtId="0" fontId="79" fillId="3" borderId="49" xfId="0" applyFont="1" applyFill="1" applyBorder="1" applyAlignment="1">
      <alignment horizontal="center" vertical="center" shrinkToFit="1"/>
    </xf>
    <xf numFmtId="0" fontId="79" fillId="3" borderId="64" xfId="0" applyFont="1" applyFill="1" applyBorder="1" applyAlignment="1">
      <alignment horizontal="center" vertical="center" shrinkToFit="1"/>
    </xf>
    <xf numFmtId="0" fontId="79" fillId="3" borderId="57" xfId="0" applyFont="1" applyFill="1" applyBorder="1" applyAlignment="1">
      <alignment horizontal="center" vertical="center"/>
    </xf>
    <xf numFmtId="0" fontId="79" fillId="0" borderId="7" xfId="0" applyFont="1" applyBorder="1" applyAlignment="1" applyProtection="1">
      <alignment horizontal="center" vertical="center"/>
      <protection locked="0"/>
    </xf>
    <xf numFmtId="0" fontId="79" fillId="0" borderId="9" xfId="0" applyFont="1" applyBorder="1" applyAlignment="1" applyProtection="1">
      <alignment horizontal="center" vertical="center"/>
      <protection locked="0"/>
    </xf>
    <xf numFmtId="0" fontId="119" fillId="0" borderId="141" xfId="0" applyNumberFormat="1" applyFont="1" applyBorder="1" applyAlignment="1">
      <alignment horizontal="left" vertical="center" indent="1"/>
    </xf>
    <xf numFmtId="0" fontId="119" fillId="0" borderId="145" xfId="0" applyNumberFormat="1" applyFont="1" applyBorder="1" applyAlignment="1">
      <alignment horizontal="left" vertical="center" indent="1"/>
    </xf>
    <xf numFmtId="0" fontId="119" fillId="0" borderId="143" xfId="0" applyNumberFormat="1" applyFont="1" applyBorder="1" applyAlignment="1">
      <alignment horizontal="left" vertical="center" indent="1"/>
    </xf>
    <xf numFmtId="0" fontId="79" fillId="0" borderId="7" xfId="0" applyFont="1" applyBorder="1" applyAlignment="1">
      <alignment horizontal="left" vertical="center" indent="1" shrinkToFit="1"/>
    </xf>
    <xf numFmtId="0" fontId="79" fillId="0" borderId="8" xfId="0" applyFont="1" applyBorder="1" applyAlignment="1">
      <alignment horizontal="left" vertical="center" indent="1" shrinkToFit="1"/>
    </xf>
    <xf numFmtId="0" fontId="79" fillId="0" borderId="7" xfId="0" applyFont="1" applyFill="1" applyBorder="1" applyAlignment="1" applyProtection="1">
      <alignment horizontal="left" vertical="center" indent="1"/>
      <protection locked="0"/>
    </xf>
    <xf numFmtId="0" fontId="79" fillId="0" borderId="8" xfId="0" applyFont="1" applyFill="1" applyBorder="1" applyAlignment="1" applyProtection="1">
      <alignment horizontal="left" vertical="center" indent="1"/>
      <protection locked="0"/>
    </xf>
    <xf numFmtId="0" fontId="79" fillId="0" borderId="37" xfId="0" applyFont="1" applyFill="1" applyBorder="1" applyAlignment="1" applyProtection="1">
      <alignment horizontal="left" vertical="center" indent="1"/>
      <protection locked="0"/>
    </xf>
    <xf numFmtId="0" fontId="79" fillId="0" borderId="95" xfId="0" applyFont="1" applyFill="1" applyBorder="1" applyAlignment="1" applyProtection="1">
      <alignment horizontal="left" vertical="center" indent="1"/>
      <protection locked="0"/>
    </xf>
    <xf numFmtId="0" fontId="79" fillId="3" borderId="7" xfId="0" applyFont="1" applyFill="1" applyBorder="1" applyAlignment="1">
      <alignment horizontal="center" vertical="center"/>
    </xf>
    <xf numFmtId="0" fontId="119" fillId="0" borderId="7" xfId="0" applyNumberFormat="1" applyFont="1" applyBorder="1" applyAlignment="1" applyProtection="1">
      <alignment horizontal="center" vertical="center"/>
    </xf>
    <xf numFmtId="0" fontId="119" fillId="0" borderId="8" xfId="0" applyNumberFormat="1" applyFont="1" applyBorder="1" applyAlignment="1" applyProtection="1">
      <alignment horizontal="center" vertical="center"/>
    </xf>
    <xf numFmtId="0" fontId="119" fillId="0" borderId="9" xfId="0" applyNumberFormat="1" applyFont="1" applyBorder="1" applyAlignment="1" applyProtection="1">
      <alignment horizontal="center" vertical="center"/>
    </xf>
    <xf numFmtId="0" fontId="79" fillId="0" borderId="7" xfId="0" applyFont="1" applyFill="1" applyBorder="1" applyAlignment="1" applyProtection="1">
      <alignment horizontal="left" vertical="center" indent="1"/>
    </xf>
    <xf numFmtId="0" fontId="79" fillId="0" borderId="8" xfId="0" applyFont="1" applyFill="1" applyBorder="1" applyAlignment="1" applyProtection="1">
      <alignment horizontal="left" vertical="center" indent="1"/>
    </xf>
    <xf numFmtId="0" fontId="79" fillId="3" borderId="7" xfId="0" applyFont="1" applyFill="1" applyBorder="1" applyAlignment="1" applyProtection="1">
      <alignment horizontal="center" vertical="center"/>
    </xf>
    <xf numFmtId="0" fontId="79" fillId="3" borderId="8" xfId="0" applyFont="1" applyFill="1" applyBorder="1" applyAlignment="1" applyProtection="1">
      <alignment horizontal="center" vertical="center"/>
    </xf>
    <xf numFmtId="0" fontId="79" fillId="3" borderId="9" xfId="0" applyFont="1" applyFill="1" applyBorder="1" applyAlignment="1" applyProtection="1">
      <alignment horizontal="center" vertical="center"/>
    </xf>
    <xf numFmtId="0" fontId="79" fillId="0" borderId="0" xfId="0" applyFont="1" applyBorder="1" applyAlignment="1">
      <alignment horizontal="center" vertical="center"/>
    </xf>
    <xf numFmtId="0" fontId="119" fillId="0" borderId="63" xfId="0" applyNumberFormat="1" applyFont="1" applyBorder="1" applyAlignment="1">
      <alignment horizontal="left" vertical="center" indent="1" shrinkToFit="1"/>
    </xf>
    <xf numFmtId="0" fontId="119" fillId="0" borderId="49" xfId="0" applyNumberFormat="1" applyFont="1" applyBorder="1" applyAlignment="1">
      <alignment horizontal="left" vertical="center" indent="1" shrinkToFit="1"/>
    </xf>
    <xf numFmtId="0" fontId="119" fillId="0" borderId="64" xfId="0" applyNumberFormat="1" applyFont="1" applyBorder="1" applyAlignment="1">
      <alignment horizontal="left" vertical="center" indent="1" shrinkToFit="1"/>
    </xf>
    <xf numFmtId="0" fontId="91" fillId="3" borderId="57" xfId="0" applyFont="1" applyFill="1" applyBorder="1" applyAlignment="1">
      <alignment horizontal="center" vertical="center" shrinkToFit="1"/>
    </xf>
    <xf numFmtId="0" fontId="91" fillId="3" borderId="56" xfId="0" applyFont="1" applyFill="1" applyBorder="1" applyAlignment="1">
      <alignment horizontal="center" vertical="center" shrinkToFit="1"/>
    </xf>
    <xf numFmtId="0" fontId="91" fillId="3" borderId="61" xfId="0" applyFont="1" applyFill="1" applyBorder="1" applyAlignment="1">
      <alignment horizontal="center" vertical="center" shrinkToFit="1"/>
    </xf>
    <xf numFmtId="0" fontId="119" fillId="0" borderId="57" xfId="0" applyNumberFormat="1" applyFont="1" applyBorder="1" applyAlignment="1">
      <alignment horizontal="left" vertical="center" indent="1"/>
    </xf>
    <xf numFmtId="0" fontId="119" fillId="0" borderId="56" xfId="0" applyNumberFormat="1" applyFont="1" applyBorder="1" applyAlignment="1">
      <alignment horizontal="left" vertical="center" indent="1"/>
    </xf>
    <xf numFmtId="0" fontId="119" fillId="0" borderId="58" xfId="0" applyNumberFormat="1" applyFont="1" applyBorder="1" applyAlignment="1">
      <alignment horizontal="left" vertical="center" indent="1"/>
    </xf>
    <xf numFmtId="0" fontId="79" fillId="0" borderId="57" xfId="0" applyFont="1" applyBorder="1" applyAlignment="1">
      <alignment horizontal="left" vertical="center" indent="1" shrinkToFit="1"/>
    </xf>
    <xf numFmtId="0" fontId="79" fillId="0" borderId="56" xfId="0" applyFont="1" applyBorder="1" applyAlignment="1">
      <alignment horizontal="left" vertical="center" indent="1" shrinkToFit="1"/>
    </xf>
    <xf numFmtId="0" fontId="79" fillId="0" borderId="58" xfId="0" applyFont="1" applyBorder="1" applyAlignment="1">
      <alignment horizontal="left" vertical="center" indent="1" shrinkToFit="1"/>
    </xf>
    <xf numFmtId="0" fontId="79" fillId="3" borderId="61" xfId="0" applyFont="1" applyFill="1" applyBorder="1" applyAlignment="1">
      <alignment horizontal="center" vertical="center"/>
    </xf>
    <xf numFmtId="0" fontId="79" fillId="3" borderId="34" xfId="0" applyFont="1" applyFill="1" applyBorder="1" applyAlignment="1">
      <alignment horizontal="center" vertical="center" wrapText="1"/>
    </xf>
    <xf numFmtId="0" fontId="79" fillId="3" borderId="36" xfId="0" applyFont="1" applyFill="1" applyBorder="1" applyAlignment="1">
      <alignment horizontal="center" vertical="center" wrapText="1"/>
    </xf>
    <xf numFmtId="0" fontId="79" fillId="3" borderId="38" xfId="0" applyFont="1" applyFill="1" applyBorder="1" applyAlignment="1">
      <alignment horizontal="center" vertical="center" wrapText="1"/>
    </xf>
    <xf numFmtId="0" fontId="79" fillId="3" borderId="39" xfId="0" applyFont="1" applyFill="1" applyBorder="1" applyAlignment="1">
      <alignment horizontal="center" vertical="center" wrapText="1"/>
    </xf>
    <xf numFmtId="0" fontId="79" fillId="3" borderId="147" xfId="0" applyFont="1" applyFill="1" applyBorder="1" applyAlignment="1">
      <alignment horizontal="center" vertical="center" wrapText="1"/>
    </xf>
    <xf numFmtId="0" fontId="79" fillId="3" borderId="149" xfId="0" applyFont="1" applyFill="1" applyBorder="1" applyAlignment="1">
      <alignment horizontal="center" vertical="center" wrapText="1"/>
    </xf>
    <xf numFmtId="200" fontId="79" fillId="0" borderId="63" xfId="0" applyNumberFormat="1" applyFont="1" applyFill="1" applyBorder="1" applyAlignment="1">
      <alignment horizontal="left" vertical="center" indent="1"/>
    </xf>
    <xf numFmtId="200" fontId="79" fillId="0" borderId="49" xfId="0" applyNumberFormat="1" applyFont="1" applyFill="1" applyBorder="1" applyAlignment="1">
      <alignment horizontal="left" vertical="center" indent="1"/>
    </xf>
    <xf numFmtId="200" fontId="79" fillId="0" borderId="50" xfId="0" applyNumberFormat="1" applyFont="1" applyFill="1" applyBorder="1" applyAlignment="1">
      <alignment horizontal="left" vertical="center" indent="1"/>
    </xf>
    <xf numFmtId="0" fontId="79" fillId="0" borderId="63" xfId="0" applyFont="1" applyBorder="1" applyAlignment="1" applyProtection="1">
      <alignment horizontal="center" vertical="center" shrinkToFit="1"/>
      <protection locked="0"/>
    </xf>
    <xf numFmtId="0" fontId="79" fillId="0" borderId="64" xfId="0" applyFont="1" applyBorder="1" applyAlignment="1" applyProtection="1">
      <alignment horizontal="center" vertical="center" shrinkToFit="1"/>
      <protection locked="0"/>
    </xf>
    <xf numFmtId="0" fontId="79" fillId="0" borderId="49" xfId="0" applyFont="1" applyBorder="1" applyAlignment="1" applyProtection="1">
      <alignment horizontal="center" vertical="center" shrinkToFit="1"/>
      <protection locked="0"/>
    </xf>
    <xf numFmtId="0" fontId="79" fillId="3" borderId="63" xfId="0" applyFont="1" applyFill="1" applyBorder="1" applyAlignment="1">
      <alignment horizontal="distributed" vertical="center" indent="6"/>
    </xf>
    <xf numFmtId="0" fontId="79" fillId="3" borderId="49" xfId="0" applyFont="1" applyFill="1" applyBorder="1" applyAlignment="1">
      <alignment horizontal="distributed" vertical="center" indent="6"/>
    </xf>
    <xf numFmtId="0" fontId="79" fillId="3" borderId="64" xfId="0" applyFont="1" applyFill="1" applyBorder="1" applyAlignment="1">
      <alignment horizontal="distributed" vertical="center" indent="6"/>
    </xf>
    <xf numFmtId="0" fontId="79" fillId="3" borderId="86" xfId="0" applyFont="1" applyFill="1" applyBorder="1" applyAlignment="1">
      <alignment horizontal="distributed" vertical="center" justifyLastLine="1"/>
    </xf>
    <xf numFmtId="0" fontId="79" fillId="3" borderId="6" xfId="0" applyFont="1" applyFill="1" applyBorder="1" applyAlignment="1">
      <alignment horizontal="distributed" vertical="center" justifyLastLine="1"/>
    </xf>
    <xf numFmtId="0" fontId="79" fillId="3" borderId="81" xfId="0" applyFont="1" applyFill="1" applyBorder="1" applyAlignment="1">
      <alignment horizontal="distributed" vertical="center" justifyLastLine="1"/>
    </xf>
    <xf numFmtId="0" fontId="79" fillId="3" borderId="86" xfId="0" applyFont="1" applyFill="1" applyBorder="1" applyAlignment="1">
      <alignment horizontal="distributed" vertical="center" indent="1"/>
    </xf>
    <xf numFmtId="0" fontId="79" fillId="3" borderId="7" xfId="0" applyFont="1" applyFill="1" applyBorder="1" applyAlignment="1">
      <alignment horizontal="distributed" vertical="center" indent="1"/>
    </xf>
    <xf numFmtId="0" fontId="79" fillId="3" borderId="8" xfId="0" applyFont="1" applyFill="1" applyBorder="1" applyAlignment="1">
      <alignment horizontal="distributed" vertical="center" indent="1"/>
    </xf>
    <xf numFmtId="0" fontId="79" fillId="3" borderId="9" xfId="0" applyFont="1" applyFill="1" applyBorder="1" applyAlignment="1">
      <alignment horizontal="distributed" vertical="center" indent="1"/>
    </xf>
    <xf numFmtId="0" fontId="79" fillId="3" borderId="57" xfId="0" applyFont="1" applyFill="1" applyBorder="1" applyAlignment="1">
      <alignment horizontal="distributed" vertical="center" indent="6"/>
    </xf>
    <xf numFmtId="0" fontId="79" fillId="3" borderId="56" xfId="0" applyFont="1" applyFill="1" applyBorder="1" applyAlignment="1">
      <alignment horizontal="distributed" vertical="center" indent="6"/>
    </xf>
    <xf numFmtId="0" fontId="79" fillId="3" borderId="61" xfId="0" applyFont="1" applyFill="1" applyBorder="1" applyAlignment="1">
      <alignment horizontal="distributed" vertical="center" indent="6"/>
    </xf>
    <xf numFmtId="0" fontId="95" fillId="0" borderId="42" xfId="0" applyFont="1" applyBorder="1" applyAlignment="1" applyProtection="1">
      <alignment horizontal="left" vertical="center" indent="1" shrinkToFit="1"/>
      <protection locked="0"/>
    </xf>
    <xf numFmtId="0" fontId="79" fillId="10" borderId="48" xfId="0" applyFont="1" applyFill="1" applyBorder="1" applyAlignment="1">
      <alignment horizontal="left" vertical="center"/>
    </xf>
    <xf numFmtId="0" fontId="79" fillId="10" borderId="49" xfId="0" applyFont="1" applyFill="1" applyBorder="1" applyAlignment="1">
      <alignment horizontal="left" vertical="center"/>
    </xf>
    <xf numFmtId="0" fontId="79" fillId="10" borderId="50" xfId="0" applyFont="1" applyFill="1" applyBorder="1" applyAlignment="1">
      <alignment horizontal="left" vertical="center"/>
    </xf>
    <xf numFmtId="186" fontId="119" fillId="0" borderId="96" xfId="0" applyNumberFormat="1" applyFont="1" applyFill="1" applyBorder="1" applyProtection="1">
      <alignment vertical="center"/>
    </xf>
    <xf numFmtId="186" fontId="119" fillId="0" borderId="94" xfId="0" applyNumberFormat="1" applyFont="1" applyFill="1" applyBorder="1" applyProtection="1">
      <alignment vertical="center"/>
    </xf>
    <xf numFmtId="186" fontId="119" fillId="0" borderId="88" xfId="0" applyNumberFormat="1" applyFont="1" applyFill="1" applyBorder="1" applyProtection="1">
      <alignment vertical="center"/>
    </xf>
    <xf numFmtId="186" fontId="119" fillId="0" borderId="89" xfId="0" applyNumberFormat="1" applyFont="1" applyFill="1" applyBorder="1" applyProtection="1">
      <alignment vertical="center"/>
    </xf>
    <xf numFmtId="186" fontId="79" fillId="0" borderId="81" xfId="0" applyNumberFormat="1" applyFont="1" applyFill="1" applyBorder="1" applyProtection="1">
      <alignment vertical="center"/>
      <protection locked="0"/>
    </xf>
    <xf numFmtId="0" fontId="79" fillId="3" borderId="63" xfId="0" applyFont="1" applyFill="1" applyBorder="1" applyAlignment="1">
      <alignment horizontal="center" vertical="center"/>
    </xf>
    <xf numFmtId="0" fontId="79" fillId="3" borderId="49" xfId="0" applyFont="1" applyFill="1" applyBorder="1" applyAlignment="1">
      <alignment horizontal="center" vertical="center"/>
    </xf>
    <xf numFmtId="0" fontId="79" fillId="3" borderId="64" xfId="0" applyFont="1" applyFill="1" applyBorder="1" applyAlignment="1">
      <alignment horizontal="center" vertical="center"/>
    </xf>
    <xf numFmtId="186" fontId="119" fillId="0" borderId="43" xfId="0" applyNumberFormat="1" applyFont="1" applyFill="1" applyBorder="1" applyAlignment="1" applyProtection="1">
      <alignment horizontal="right" vertical="center"/>
    </xf>
    <xf numFmtId="0" fontId="91" fillId="0" borderId="35" xfId="0" applyFont="1" applyBorder="1" applyAlignment="1">
      <alignment vertical="center"/>
    </xf>
    <xf numFmtId="0" fontId="79" fillId="3" borderId="83" xfId="0" applyFont="1" applyFill="1" applyBorder="1" applyAlignment="1">
      <alignment horizontal="center" vertical="center"/>
    </xf>
    <xf numFmtId="0" fontId="79" fillId="3" borderId="35" xfId="0" applyFont="1" applyFill="1" applyBorder="1" applyAlignment="1">
      <alignment horizontal="center" vertical="center"/>
    </xf>
    <xf numFmtId="0" fontId="79" fillId="3" borderId="36" xfId="0" applyFont="1" applyFill="1" applyBorder="1" applyAlignment="1">
      <alignment horizontal="center" vertical="center"/>
    </xf>
    <xf numFmtId="0" fontId="79" fillId="3" borderId="54" xfId="0" applyFont="1" applyFill="1" applyBorder="1" applyAlignment="1">
      <alignment horizontal="center" vertical="center"/>
    </xf>
    <xf numFmtId="0" fontId="79" fillId="3" borderId="37" xfId="0" applyFont="1" applyFill="1" applyBorder="1" applyAlignment="1">
      <alignment horizontal="center" vertical="center"/>
    </xf>
    <xf numFmtId="0" fontId="79" fillId="3" borderId="41" xfId="0" applyFont="1" applyFill="1" applyBorder="1" applyAlignment="1">
      <alignment horizontal="center" vertical="center"/>
    </xf>
    <xf numFmtId="0" fontId="91" fillId="0" borderId="35" xfId="0" applyFont="1" applyBorder="1">
      <alignment vertical="center"/>
    </xf>
    <xf numFmtId="0" fontId="121" fillId="3" borderId="51" xfId="0" applyFont="1" applyFill="1" applyBorder="1" applyAlignment="1">
      <alignment horizontal="center" vertical="center" wrapText="1"/>
    </xf>
    <xf numFmtId="0" fontId="121" fillId="3" borderId="8" xfId="0" applyFont="1" applyFill="1" applyBorder="1" applyAlignment="1">
      <alignment horizontal="center" vertical="center" wrapText="1"/>
    </xf>
    <xf numFmtId="0" fontId="121" fillId="3" borderId="9" xfId="0" applyFont="1" applyFill="1" applyBorder="1" applyAlignment="1">
      <alignment horizontal="center" vertical="center" wrapText="1"/>
    </xf>
    <xf numFmtId="0" fontId="79" fillId="0" borderId="34" xfId="0" applyFont="1" applyBorder="1" applyAlignment="1" applyProtection="1">
      <alignment horizontal="center" vertical="center"/>
      <protection locked="0"/>
    </xf>
    <xf numFmtId="0" fontId="79" fillId="0" borderId="36" xfId="0" applyFont="1" applyBorder="1" applyAlignment="1" applyProtection="1">
      <alignment horizontal="center" vertical="center"/>
      <protection locked="0"/>
    </xf>
    <xf numFmtId="0" fontId="79" fillId="0" borderId="38" xfId="0" applyFont="1" applyBorder="1" applyAlignment="1" applyProtection="1">
      <alignment horizontal="center" vertical="center"/>
      <protection locked="0"/>
    </xf>
    <xf numFmtId="0" fontId="79" fillId="0" borderId="39" xfId="0" applyFont="1" applyBorder="1" applyAlignment="1" applyProtection="1">
      <alignment horizontal="center" vertical="center"/>
      <protection locked="0"/>
    </xf>
    <xf numFmtId="0" fontId="79" fillId="0" borderId="40" xfId="0" applyFont="1" applyBorder="1" applyAlignment="1" applyProtection="1">
      <alignment horizontal="center" vertical="center"/>
      <protection locked="0"/>
    </xf>
    <xf numFmtId="0" fontId="79" fillId="0" borderId="41" xfId="0" applyFont="1" applyBorder="1" applyAlignment="1" applyProtection="1">
      <alignment horizontal="center" vertical="center"/>
      <protection locked="0"/>
    </xf>
    <xf numFmtId="183" fontId="79" fillId="0" borderId="7" xfId="0" applyNumberFormat="1" applyFont="1" applyBorder="1" applyAlignment="1" applyProtection="1">
      <alignment vertical="center"/>
      <protection locked="0"/>
    </xf>
    <xf numFmtId="183" fontId="79" fillId="0" borderId="8" xfId="0" applyNumberFormat="1" applyFont="1" applyBorder="1" applyAlignment="1" applyProtection="1">
      <alignment vertical="center"/>
      <protection locked="0"/>
    </xf>
    <xf numFmtId="0" fontId="79" fillId="8" borderId="34" xfId="0" applyFont="1" applyFill="1" applyBorder="1" applyAlignment="1">
      <alignment horizontal="center" vertical="center"/>
    </xf>
    <xf numFmtId="0" fontId="79" fillId="8" borderId="35" xfId="0" applyFont="1" applyFill="1" applyBorder="1" applyAlignment="1">
      <alignment horizontal="center" vertical="center"/>
    </xf>
    <xf numFmtId="0" fontId="79" fillId="8" borderId="36" xfId="0" applyFont="1" applyFill="1" applyBorder="1" applyAlignment="1">
      <alignment horizontal="center" vertical="center"/>
    </xf>
    <xf numFmtId="183" fontId="119" fillId="0" borderId="34" xfId="0" applyNumberFormat="1" applyFont="1" applyBorder="1" applyAlignment="1">
      <alignment horizontal="right" indent="1"/>
    </xf>
    <xf numFmtId="183" fontId="119" fillId="0" borderId="35" xfId="0" applyNumberFormat="1" applyFont="1" applyBorder="1" applyAlignment="1">
      <alignment horizontal="right" indent="1"/>
    </xf>
    <xf numFmtId="183" fontId="119" fillId="0" borderId="36" xfId="0" applyNumberFormat="1" applyFont="1" applyBorder="1" applyAlignment="1">
      <alignment horizontal="right" indent="1"/>
    </xf>
    <xf numFmtId="183" fontId="119" fillId="0" borderId="38" xfId="0" applyNumberFormat="1" applyFont="1" applyBorder="1" applyAlignment="1">
      <alignment horizontal="right" indent="1"/>
    </xf>
    <xf numFmtId="183" fontId="119" fillId="0" borderId="0" xfId="0" applyNumberFormat="1" applyFont="1" applyBorder="1" applyAlignment="1">
      <alignment horizontal="right" indent="1"/>
    </xf>
    <xf numFmtId="183" fontId="119" fillId="0" borderId="39" xfId="0" applyNumberFormat="1" applyFont="1" applyBorder="1" applyAlignment="1">
      <alignment horizontal="right" indent="1"/>
    </xf>
    <xf numFmtId="0" fontId="79" fillId="0" borderId="40" xfId="0" applyFont="1" applyBorder="1" applyAlignment="1">
      <alignment horizontal="right" vertical="center"/>
    </xf>
    <xf numFmtId="0" fontId="79" fillId="0" borderId="37" xfId="0" applyFont="1" applyBorder="1" applyAlignment="1">
      <alignment horizontal="right" vertical="center"/>
    </xf>
    <xf numFmtId="0" fontId="79" fillId="0" borderId="41" xfId="0" applyFont="1" applyBorder="1" applyAlignment="1">
      <alignment horizontal="right" vertical="center"/>
    </xf>
    <xf numFmtId="0" fontId="91" fillId="0" borderId="37" xfId="0" applyFont="1" applyBorder="1">
      <alignment vertical="center"/>
    </xf>
    <xf numFmtId="0" fontId="79" fillId="7" borderId="62" xfId="0" applyFont="1" applyFill="1" applyBorder="1" applyAlignment="1">
      <alignment horizontal="distributed" vertical="center" indent="3"/>
    </xf>
    <xf numFmtId="0" fontId="79" fillId="7" borderId="53" xfId="0" applyFont="1" applyFill="1" applyBorder="1" applyAlignment="1">
      <alignment horizontal="distributed" vertical="center" indent="3"/>
    </xf>
    <xf numFmtId="0" fontId="79" fillId="7" borderId="65" xfId="0" applyFont="1" applyFill="1" applyBorder="1" applyAlignment="1">
      <alignment horizontal="distributed" vertical="center" indent="3"/>
    </xf>
    <xf numFmtId="0" fontId="79" fillId="9" borderId="81" xfId="0" applyFont="1" applyFill="1" applyBorder="1" applyAlignment="1" applyProtection="1">
      <alignment horizontal="center" vertical="center" wrapText="1"/>
      <protection locked="0"/>
    </xf>
    <xf numFmtId="0" fontId="79" fillId="10" borderId="57" xfId="0" applyFont="1" applyFill="1" applyBorder="1" applyAlignment="1" applyProtection="1">
      <alignment horizontal="center" vertical="center"/>
    </xf>
    <xf numFmtId="0" fontId="79" fillId="10" borderId="61" xfId="0" applyFont="1" applyFill="1" applyBorder="1" applyAlignment="1" applyProtection="1">
      <alignment horizontal="center" vertical="center"/>
    </xf>
    <xf numFmtId="0" fontId="79" fillId="3" borderId="154" xfId="0" applyFont="1" applyFill="1" applyBorder="1" applyAlignment="1">
      <alignment horizontal="distributed" vertical="center" indent="2"/>
    </xf>
    <xf numFmtId="0" fontId="79" fillId="3" borderId="142" xfId="0" applyFont="1" applyFill="1" applyBorder="1" applyAlignment="1">
      <alignment horizontal="distributed" vertical="center" indent="2"/>
    </xf>
    <xf numFmtId="0" fontId="79" fillId="3" borderId="152" xfId="0" applyFont="1" applyFill="1" applyBorder="1" applyAlignment="1">
      <alignment horizontal="distributed" vertical="center" indent="2"/>
    </xf>
    <xf numFmtId="0" fontId="79" fillId="3" borderId="40" xfId="0" applyFont="1" applyFill="1" applyBorder="1" applyAlignment="1">
      <alignment horizontal="distributed" vertical="center" indent="2"/>
    </xf>
    <xf numFmtId="0" fontId="79" fillId="3" borderId="37" xfId="0" applyFont="1" applyFill="1" applyBorder="1" applyAlignment="1">
      <alignment horizontal="distributed" vertical="center" indent="2"/>
    </xf>
    <xf numFmtId="0" fontId="79" fillId="3" borderId="41" xfId="0" applyFont="1" applyFill="1" applyBorder="1" applyAlignment="1">
      <alignment horizontal="distributed" vertical="center" indent="2"/>
    </xf>
    <xf numFmtId="0" fontId="95" fillId="3" borderId="73" xfId="0" applyFont="1" applyFill="1" applyBorder="1" applyAlignment="1">
      <alignment horizontal="center" vertical="center"/>
    </xf>
    <xf numFmtId="0" fontId="95" fillId="3" borderId="152" xfId="0" applyFont="1" applyFill="1" applyBorder="1" applyAlignment="1">
      <alignment horizontal="center" vertical="center"/>
    </xf>
    <xf numFmtId="0" fontId="95" fillId="3" borderId="54" xfId="0" applyFont="1" applyFill="1" applyBorder="1" applyAlignment="1">
      <alignment horizontal="center" vertical="center"/>
    </xf>
    <xf numFmtId="0" fontId="95" fillId="3" borderId="41" xfId="0" applyFont="1" applyFill="1" applyBorder="1" applyAlignment="1">
      <alignment horizontal="center" vertical="center"/>
    </xf>
    <xf numFmtId="0" fontId="95" fillId="3" borderId="154" xfId="0" applyFont="1" applyFill="1" applyBorder="1" applyAlignment="1">
      <alignment horizontal="center" vertical="center"/>
    </xf>
    <xf numFmtId="0" fontId="95" fillId="3" borderId="40" xfId="0" applyFont="1" applyFill="1" applyBorder="1" applyAlignment="1">
      <alignment horizontal="center" vertical="center"/>
    </xf>
    <xf numFmtId="0" fontId="95" fillId="0" borderId="83" xfId="0" applyFont="1" applyBorder="1" applyAlignment="1" applyProtection="1">
      <alignment horizontal="left" vertical="top" wrapText="1" shrinkToFit="1"/>
      <protection locked="0"/>
    </xf>
    <xf numFmtId="0" fontId="95" fillId="0" borderId="35" xfId="0" applyFont="1" applyBorder="1" applyAlignment="1" applyProtection="1">
      <alignment horizontal="left" vertical="top" wrapText="1" shrinkToFit="1"/>
      <protection locked="0"/>
    </xf>
    <xf numFmtId="0" fontId="95" fillId="0" borderId="85" xfId="0" applyFont="1" applyBorder="1" applyAlignment="1" applyProtection="1">
      <alignment horizontal="left" vertical="top" wrapText="1" shrinkToFit="1"/>
      <protection locked="0"/>
    </xf>
    <xf numFmtId="0" fontId="95" fillId="0" borderId="75" xfId="0" applyFont="1" applyBorder="1" applyAlignment="1" applyProtection="1">
      <alignment horizontal="left" vertical="top" wrapText="1" shrinkToFit="1"/>
      <protection locked="0"/>
    </xf>
    <xf numFmtId="0" fontId="95" fillId="0" borderId="0" xfId="0" applyFont="1" applyAlignment="1" applyProtection="1">
      <alignment horizontal="left" vertical="top" wrapText="1" shrinkToFit="1"/>
      <protection locked="0"/>
    </xf>
    <xf numFmtId="0" fontId="95" fillId="0" borderId="144" xfId="0" applyFont="1" applyBorder="1" applyAlignment="1" applyProtection="1">
      <alignment horizontal="left" vertical="top" wrapText="1" shrinkToFit="1"/>
      <protection locked="0"/>
    </xf>
    <xf numFmtId="0" fontId="95" fillId="0" borderId="78" xfId="0" applyFont="1" applyBorder="1" applyAlignment="1" applyProtection="1">
      <alignment horizontal="left" vertical="top" wrapText="1" shrinkToFit="1"/>
      <protection locked="0"/>
    </xf>
    <xf numFmtId="0" fontId="95" fillId="0" borderId="148" xfId="0" applyFont="1" applyBorder="1" applyAlignment="1" applyProtection="1">
      <alignment horizontal="left" vertical="top" wrapText="1" shrinkToFit="1"/>
      <protection locked="0"/>
    </xf>
    <xf numFmtId="0" fontId="95" fillId="0" borderId="150" xfId="0" applyFont="1" applyBorder="1" applyAlignment="1" applyProtection="1">
      <alignment horizontal="left" vertical="top" wrapText="1" shrinkToFit="1"/>
      <protection locked="0"/>
    </xf>
    <xf numFmtId="0" fontId="95" fillId="3" borderId="86" xfId="0" applyFont="1" applyFill="1" applyBorder="1" applyAlignment="1">
      <alignment horizontal="center" vertical="center" wrapText="1"/>
    </xf>
    <xf numFmtId="0" fontId="95" fillId="3" borderId="139" xfId="0" applyFont="1" applyFill="1" applyBorder="1" applyAlignment="1">
      <alignment horizontal="center" vertical="center" wrapText="1"/>
    </xf>
    <xf numFmtId="0" fontId="95" fillId="3" borderId="6" xfId="0" applyFont="1" applyFill="1" applyBorder="1" applyAlignment="1">
      <alignment horizontal="center" vertical="center" wrapText="1"/>
    </xf>
    <xf numFmtId="0" fontId="95" fillId="3" borderId="82" xfId="0" applyFont="1" applyFill="1" applyBorder="1" applyAlignment="1">
      <alignment horizontal="center" vertical="center" wrapText="1"/>
    </xf>
    <xf numFmtId="40" fontId="119" fillId="0" borderId="7" xfId="1" applyNumberFormat="1" applyFont="1" applyBorder="1" applyAlignment="1" applyProtection="1">
      <alignment horizontal="right" vertical="center" shrinkToFit="1"/>
    </xf>
    <xf numFmtId="40" fontId="119" fillId="0" borderId="8" xfId="1" applyNumberFormat="1" applyFont="1" applyBorder="1" applyAlignment="1" applyProtection="1">
      <alignment horizontal="right" vertical="center" shrinkToFit="1"/>
    </xf>
    <xf numFmtId="183" fontId="79" fillId="0" borderId="34" xfId="0" applyNumberFormat="1" applyFont="1" applyBorder="1" applyProtection="1">
      <alignment vertical="center"/>
      <protection locked="0"/>
    </xf>
    <xf numFmtId="183" fontId="79" fillId="0" borderId="35" xfId="0" applyNumberFormat="1" applyFont="1" applyBorder="1" applyProtection="1">
      <alignment vertical="center"/>
      <protection locked="0"/>
    </xf>
    <xf numFmtId="183" fontId="79" fillId="0" borderId="40" xfId="0" applyNumberFormat="1" applyFont="1" applyBorder="1" applyProtection="1">
      <alignment vertical="center"/>
      <protection locked="0"/>
    </xf>
    <xf numFmtId="183" fontId="79" fillId="0" borderId="37" xfId="0" applyNumberFormat="1" applyFont="1" applyBorder="1" applyProtection="1">
      <alignment vertical="center"/>
      <protection locked="0"/>
    </xf>
    <xf numFmtId="0" fontId="79" fillId="7" borderId="34" xfId="0" applyFont="1" applyFill="1" applyBorder="1" applyAlignment="1">
      <alignment horizontal="center" vertical="center"/>
    </xf>
    <xf numFmtId="0" fontId="79" fillId="7" borderId="35" xfId="0" applyFont="1" applyFill="1" applyBorder="1" applyAlignment="1">
      <alignment horizontal="center" vertical="center"/>
    </xf>
    <xf numFmtId="0" fontId="79" fillId="7" borderId="36" xfId="0" applyFont="1" applyFill="1" applyBorder="1" applyAlignment="1">
      <alignment horizontal="center" vertical="center"/>
    </xf>
    <xf numFmtId="0" fontId="79" fillId="7" borderId="40" xfId="0" applyFont="1" applyFill="1" applyBorder="1" applyAlignment="1">
      <alignment horizontal="center" vertical="center"/>
    </xf>
    <xf numFmtId="0" fontId="79" fillId="7" borderId="37" xfId="0" applyFont="1" applyFill="1" applyBorder="1" applyAlignment="1">
      <alignment horizontal="center" vertical="center"/>
    </xf>
    <xf numFmtId="0" fontId="79" fillId="7" borderId="41" xfId="0" applyFont="1" applyFill="1" applyBorder="1" applyAlignment="1">
      <alignment horizontal="center" vertical="center"/>
    </xf>
    <xf numFmtId="183" fontId="119" fillId="0" borderId="63" xfId="0" applyNumberFormat="1" applyFont="1" applyBorder="1" applyAlignment="1">
      <alignment vertical="center"/>
    </xf>
    <xf numFmtId="183" fontId="119" fillId="0" borderId="49" xfId="0" applyNumberFormat="1" applyFont="1" applyBorder="1" applyAlignment="1">
      <alignment vertical="center"/>
    </xf>
    <xf numFmtId="183" fontId="119" fillId="0" borderId="50" xfId="0" applyNumberFormat="1" applyFont="1" applyBorder="1" applyAlignment="1">
      <alignment vertical="center"/>
    </xf>
    <xf numFmtId="0" fontId="79" fillId="3" borderId="34" xfId="0" applyFont="1" applyFill="1" applyBorder="1" applyAlignment="1">
      <alignment horizontal="center" vertical="center"/>
    </xf>
    <xf numFmtId="0" fontId="79" fillId="3" borderId="85" xfId="0" applyFont="1" applyFill="1" applyBorder="1" applyAlignment="1">
      <alignment horizontal="center" vertical="center"/>
    </xf>
    <xf numFmtId="0" fontId="79" fillId="3" borderId="50" xfId="0" applyFont="1" applyFill="1" applyBorder="1" applyAlignment="1">
      <alignment horizontal="center" vertical="center"/>
    </xf>
    <xf numFmtId="0" fontId="79" fillId="0" borderId="85" xfId="0" applyFont="1" applyBorder="1">
      <alignment vertical="center"/>
    </xf>
    <xf numFmtId="0" fontId="79" fillId="3" borderId="42" xfId="0" applyFont="1" applyFill="1" applyBorder="1" applyAlignment="1">
      <alignment horizontal="center" vertical="center"/>
    </xf>
    <xf numFmtId="0" fontId="79" fillId="3" borderId="44" xfId="0" applyFont="1" applyFill="1" applyBorder="1" applyAlignment="1">
      <alignment horizontal="center" vertical="center"/>
    </xf>
    <xf numFmtId="0" fontId="79" fillId="3" borderId="43" xfId="0" applyFont="1" applyFill="1" applyBorder="1" applyAlignment="1">
      <alignment horizontal="center" vertical="center"/>
    </xf>
    <xf numFmtId="0" fontId="91" fillId="0" borderId="35" xfId="0" applyFont="1" applyBorder="1" applyAlignment="1">
      <alignment horizontal="left" vertical="center"/>
    </xf>
    <xf numFmtId="0" fontId="91" fillId="0" borderId="85" xfId="0" applyFont="1" applyBorder="1" applyAlignment="1">
      <alignment horizontal="left" vertical="center"/>
    </xf>
    <xf numFmtId="184" fontId="79" fillId="9" borderId="142" xfId="0" applyNumberFormat="1" applyFont="1" applyFill="1" applyBorder="1" applyAlignment="1" applyProtection="1">
      <alignment horizontal="center" vertical="center"/>
    </xf>
    <xf numFmtId="0" fontId="171" fillId="9" borderId="39" xfId="0" applyFont="1" applyFill="1" applyBorder="1" applyAlignment="1" applyProtection="1">
      <alignment horizontal="center" vertical="center"/>
    </xf>
    <xf numFmtId="0" fontId="171" fillId="9" borderId="44" xfId="0" applyFont="1" applyFill="1" applyBorder="1" applyAlignment="1" applyProtection="1">
      <alignment horizontal="center" vertical="center"/>
    </xf>
    <xf numFmtId="0" fontId="171" fillId="9" borderId="38" xfId="0" applyFont="1" applyFill="1" applyBorder="1" applyAlignment="1" applyProtection="1">
      <alignment horizontal="center" vertical="center"/>
    </xf>
    <xf numFmtId="0" fontId="167" fillId="9" borderId="0" xfId="0" applyFont="1" applyFill="1" applyBorder="1" applyAlignment="1" applyProtection="1">
      <alignment horizontal="center" vertical="center"/>
    </xf>
    <xf numFmtId="186" fontId="79" fillId="0" borderId="40" xfId="0" applyNumberFormat="1" applyFont="1" applyFill="1" applyBorder="1" applyProtection="1">
      <alignment vertical="center"/>
      <protection locked="0"/>
    </xf>
    <xf numFmtId="186" fontId="79" fillId="0" borderId="37" xfId="0" applyNumberFormat="1" applyFont="1" applyFill="1" applyBorder="1" applyProtection="1">
      <alignment vertical="center"/>
      <protection locked="0"/>
    </xf>
    <xf numFmtId="186" fontId="79" fillId="0" borderId="41" xfId="0" applyNumberFormat="1" applyFont="1" applyFill="1" applyBorder="1" applyProtection="1">
      <alignment vertical="center"/>
      <protection locked="0"/>
    </xf>
    <xf numFmtId="0" fontId="79" fillId="3" borderId="146" xfId="0" applyFont="1" applyFill="1" applyBorder="1" applyAlignment="1">
      <alignment horizontal="center" vertical="center"/>
    </xf>
    <xf numFmtId="0" fontId="79" fillId="9" borderId="0" xfId="0" applyFont="1" applyFill="1" applyBorder="1" applyAlignment="1" applyProtection="1">
      <alignment horizontal="center" vertical="center"/>
    </xf>
    <xf numFmtId="0" fontId="79" fillId="0" borderId="37" xfId="0" applyFont="1" applyBorder="1" applyAlignment="1" applyProtection="1">
      <alignment vertical="center"/>
      <protection locked="0"/>
    </xf>
    <xf numFmtId="0" fontId="79" fillId="0" borderId="95" xfId="0" applyFont="1" applyBorder="1" applyAlignment="1" applyProtection="1">
      <alignment vertical="center"/>
      <protection locked="0"/>
    </xf>
    <xf numFmtId="0" fontId="79" fillId="3" borderId="35" xfId="0" applyFont="1" applyFill="1" applyBorder="1" applyAlignment="1">
      <alignment horizontal="center" vertical="center" wrapText="1"/>
    </xf>
    <xf numFmtId="0" fontId="79" fillId="3" borderId="0" xfId="0" applyFont="1" applyFill="1" applyBorder="1" applyAlignment="1">
      <alignment horizontal="center" vertical="center" wrapText="1"/>
    </xf>
    <xf numFmtId="0" fontId="79" fillId="3" borderId="40" xfId="0" applyFont="1" applyFill="1" applyBorder="1" applyAlignment="1">
      <alignment horizontal="center" vertical="center" wrapText="1"/>
    </xf>
    <xf numFmtId="0" fontId="79" fillId="3" borderId="37" xfId="0" applyFont="1" applyFill="1" applyBorder="1" applyAlignment="1">
      <alignment horizontal="center" vertical="center" wrapText="1"/>
    </xf>
    <xf numFmtId="0" fontId="79" fillId="3" borderId="41" xfId="0" applyFont="1" applyFill="1" applyBorder="1" applyAlignment="1">
      <alignment horizontal="center" vertical="center" wrapText="1"/>
    </xf>
    <xf numFmtId="188" fontId="119" fillId="0" borderId="0" xfId="0" applyNumberFormat="1" applyFont="1" applyBorder="1">
      <alignment vertical="center"/>
    </xf>
    <xf numFmtId="186" fontId="119" fillId="0" borderId="154" xfId="0" applyNumberFormat="1" applyFont="1" applyFill="1" applyBorder="1" applyAlignment="1" applyProtection="1">
      <alignment horizontal="right" vertical="center"/>
    </xf>
    <xf numFmtId="186" fontId="119" fillId="0" borderId="142" xfId="0" applyNumberFormat="1" applyFont="1" applyFill="1" applyBorder="1" applyAlignment="1" applyProtection="1">
      <alignment horizontal="right" vertical="center"/>
    </xf>
    <xf numFmtId="186" fontId="119" fillId="0" borderId="213" xfId="0" applyNumberFormat="1" applyFont="1" applyFill="1" applyBorder="1" applyAlignment="1" applyProtection="1">
      <alignment horizontal="right" vertical="center"/>
    </xf>
    <xf numFmtId="0" fontId="167" fillId="0" borderId="0" xfId="0" applyFont="1" applyFill="1" applyBorder="1" applyAlignment="1" applyProtection="1">
      <alignment horizontal="center" vertical="center"/>
    </xf>
    <xf numFmtId="0" fontId="151" fillId="9" borderId="0" xfId="0" applyFont="1" applyFill="1" applyBorder="1" applyAlignment="1" applyProtection="1">
      <alignment horizontal="center" vertical="center" wrapText="1"/>
    </xf>
    <xf numFmtId="0" fontId="151" fillId="9" borderId="0" xfId="0" applyFont="1" applyFill="1" applyBorder="1" applyAlignment="1" applyProtection="1">
      <alignment horizontal="center" vertical="center"/>
    </xf>
    <xf numFmtId="183" fontId="119" fillId="0" borderId="63" xfId="0" applyNumberFormat="1" applyFont="1" applyBorder="1">
      <alignment vertical="center"/>
    </xf>
    <xf numFmtId="183" fontId="119" fillId="0" borderId="49" xfId="0" applyNumberFormat="1" applyFont="1" applyBorder="1">
      <alignment vertical="center"/>
    </xf>
    <xf numFmtId="183" fontId="119" fillId="0" borderId="64" xfId="0" applyNumberFormat="1" applyFont="1" applyBorder="1">
      <alignment vertical="center"/>
    </xf>
    <xf numFmtId="0" fontId="79" fillId="3" borderId="63" xfId="0" applyFont="1" applyFill="1" applyBorder="1" applyAlignment="1">
      <alignment horizontal="distributed" vertical="center" indent="3"/>
    </xf>
    <xf numFmtId="0" fontId="79" fillId="3" borderId="49" xfId="0" applyFont="1" applyFill="1" applyBorder="1" applyAlignment="1">
      <alignment horizontal="distributed" vertical="center" indent="3"/>
    </xf>
    <xf numFmtId="0" fontId="79" fillId="3" borderId="64" xfId="0" applyFont="1" applyFill="1" applyBorder="1" applyAlignment="1">
      <alignment horizontal="distributed" vertical="center" indent="3"/>
    </xf>
    <xf numFmtId="0" fontId="91" fillId="3" borderId="55" xfId="0" applyFont="1" applyFill="1" applyBorder="1" applyAlignment="1" applyProtection="1">
      <alignment horizontal="center" vertical="center"/>
    </xf>
    <xf numFmtId="0" fontId="91" fillId="3" borderId="56" xfId="0" applyFont="1" applyFill="1" applyBorder="1" applyAlignment="1" applyProtection="1">
      <alignment horizontal="center" vertical="center"/>
    </xf>
    <xf numFmtId="0" fontId="91" fillId="3" borderId="61" xfId="0" applyFont="1" applyFill="1" applyBorder="1" applyAlignment="1" applyProtection="1">
      <alignment horizontal="center" vertical="center"/>
    </xf>
    <xf numFmtId="0" fontId="91" fillId="7" borderId="7" xfId="0" applyFont="1" applyFill="1" applyBorder="1" applyAlignment="1">
      <alignment horizontal="center" vertical="center"/>
    </xf>
    <xf numFmtId="0" fontId="91" fillId="7" borderId="8" xfId="0" applyFont="1" applyFill="1" applyBorder="1" applyAlignment="1">
      <alignment horizontal="center" vertical="center"/>
    </xf>
    <xf numFmtId="0" fontId="91" fillId="7" borderId="9" xfId="0" applyFont="1" applyFill="1" applyBorder="1" applyAlignment="1">
      <alignment horizontal="center" vertical="center"/>
    </xf>
    <xf numFmtId="0" fontId="91" fillId="8" borderId="7" xfId="0" applyFont="1" applyFill="1" applyBorder="1" applyAlignment="1">
      <alignment horizontal="center" vertical="center"/>
    </xf>
    <xf numFmtId="0" fontId="91" fillId="8" borderId="8" xfId="0" applyFont="1" applyFill="1" applyBorder="1" applyAlignment="1">
      <alignment horizontal="center" vertical="center"/>
    </xf>
    <xf numFmtId="0" fontId="91" fillId="8" borderId="9" xfId="0" applyFont="1" applyFill="1" applyBorder="1" applyAlignment="1">
      <alignment horizontal="center" vertical="center"/>
    </xf>
    <xf numFmtId="0" fontId="95" fillId="3" borderId="153" xfId="0" applyFont="1" applyFill="1" applyBorder="1" applyAlignment="1">
      <alignment horizontal="center" vertical="center" wrapText="1"/>
    </xf>
    <xf numFmtId="0" fontId="95" fillId="3" borderId="44" xfId="0" applyFont="1" applyFill="1" applyBorder="1" applyAlignment="1">
      <alignment horizontal="center" vertical="center" wrapText="1"/>
    </xf>
    <xf numFmtId="0" fontId="95" fillId="3" borderId="43" xfId="0" applyFont="1" applyFill="1" applyBorder="1" applyAlignment="1">
      <alignment horizontal="center" vertical="center" wrapText="1"/>
    </xf>
    <xf numFmtId="0" fontId="91" fillId="9" borderId="81" xfId="0" applyFont="1" applyFill="1" applyBorder="1" applyAlignment="1" applyProtection="1">
      <alignment horizontal="center" vertical="center"/>
      <protection locked="0"/>
    </xf>
    <xf numFmtId="0" fontId="91" fillId="9" borderId="250" xfId="0" applyFont="1" applyFill="1" applyBorder="1" applyAlignment="1" applyProtection="1">
      <alignment horizontal="center" vertical="center"/>
      <protection locked="0"/>
    </xf>
    <xf numFmtId="0" fontId="95" fillId="3" borderId="86" xfId="0" applyFont="1" applyFill="1" applyBorder="1" applyAlignment="1">
      <alignment horizontal="center" vertical="center"/>
    </xf>
    <xf numFmtId="0" fontId="95" fillId="3" borderId="6" xfId="0" applyFont="1" applyFill="1" applyBorder="1" applyAlignment="1">
      <alignment horizontal="center" vertical="center"/>
    </xf>
    <xf numFmtId="0" fontId="79" fillId="9" borderId="142" xfId="0" applyFont="1" applyFill="1" applyBorder="1" applyAlignment="1" applyProtection="1">
      <alignment horizontal="center" vertical="center"/>
    </xf>
    <xf numFmtId="0" fontId="95" fillId="4" borderId="75" xfId="0" applyFont="1" applyFill="1" applyBorder="1" applyAlignment="1">
      <alignment horizontal="center" vertical="center"/>
    </xf>
    <xf numFmtId="0" fontId="95" fillId="4" borderId="39" xfId="0" applyFont="1" applyFill="1" applyBorder="1" applyAlignment="1">
      <alignment horizontal="center" vertical="center"/>
    </xf>
    <xf numFmtId="0" fontId="79" fillId="10" borderId="48" xfId="0" applyFont="1" applyFill="1" applyBorder="1" applyAlignment="1" applyProtection="1">
      <alignment horizontal="left" vertical="center"/>
    </xf>
    <xf numFmtId="0" fontId="79" fillId="10" borderId="49" xfId="0" applyFont="1" applyFill="1" applyBorder="1" applyAlignment="1" applyProtection="1">
      <alignment horizontal="left" vertical="center"/>
    </xf>
    <xf numFmtId="0" fontId="79" fillId="10" borderId="50" xfId="0" applyFont="1" applyFill="1" applyBorder="1" applyAlignment="1" applyProtection="1">
      <alignment horizontal="left" vertical="center"/>
    </xf>
    <xf numFmtId="0" fontId="79" fillId="0" borderId="7" xfId="0" applyFont="1" applyBorder="1" applyAlignment="1" applyProtection="1">
      <alignment horizontal="left" vertical="center"/>
    </xf>
    <xf numFmtId="0" fontId="79" fillId="0" borderId="8" xfId="0" applyFont="1" applyBorder="1" applyAlignment="1" applyProtection="1">
      <alignment horizontal="left" vertical="center"/>
    </xf>
    <xf numFmtId="0" fontId="79" fillId="0" borderId="52" xfId="0" applyFont="1" applyBorder="1" applyAlignment="1" applyProtection="1">
      <alignment horizontal="left" vertical="center"/>
    </xf>
    <xf numFmtId="0" fontId="95" fillId="3" borderId="142" xfId="0" applyFont="1" applyFill="1" applyBorder="1" applyAlignment="1">
      <alignment horizontal="center" vertical="center"/>
    </xf>
    <xf numFmtId="0" fontId="95" fillId="3" borderId="75" xfId="0" applyFont="1" applyFill="1" applyBorder="1" applyAlignment="1">
      <alignment horizontal="center" vertical="center"/>
    </xf>
    <xf numFmtId="0" fontId="95" fillId="3" borderId="0" xfId="0" applyFont="1" applyFill="1" applyBorder="1" applyAlignment="1">
      <alignment horizontal="center" vertical="center"/>
    </xf>
    <xf numFmtId="0" fontId="95" fillId="3" borderId="39" xfId="0" applyFont="1" applyFill="1" applyBorder="1" applyAlignment="1">
      <alignment horizontal="center" vertical="center"/>
    </xf>
    <xf numFmtId="0" fontId="95" fillId="3" borderId="37" xfId="0" applyFont="1" applyFill="1" applyBorder="1" applyAlignment="1">
      <alignment horizontal="center" vertical="center"/>
    </xf>
    <xf numFmtId="0" fontId="79" fillId="3" borderId="7" xfId="0" applyFont="1" applyFill="1" applyBorder="1" applyAlignment="1">
      <alignment horizontal="center" vertical="center" shrinkToFit="1"/>
    </xf>
    <xf numFmtId="0" fontId="79" fillId="3" borderId="8" xfId="0" applyFont="1" applyFill="1" applyBorder="1" applyAlignment="1">
      <alignment horizontal="center" vertical="center" shrinkToFit="1"/>
    </xf>
    <xf numFmtId="0" fontId="79" fillId="3" borderId="9" xfId="0" applyFont="1" applyFill="1" applyBorder="1" applyAlignment="1">
      <alignment horizontal="center" vertical="center" shrinkToFit="1"/>
    </xf>
    <xf numFmtId="0" fontId="79" fillId="0" borderId="9" xfId="0" applyFont="1" applyBorder="1">
      <alignment vertical="center"/>
    </xf>
    <xf numFmtId="183" fontId="119" fillId="0" borderId="64" xfId="0" applyNumberFormat="1" applyFont="1" applyBorder="1" applyAlignment="1">
      <alignment vertical="center"/>
    </xf>
    <xf numFmtId="0" fontId="79" fillId="3" borderId="48" xfId="0" applyFont="1" applyFill="1" applyBorder="1" applyAlignment="1">
      <alignment horizontal="center" vertical="center"/>
    </xf>
    <xf numFmtId="0" fontId="84" fillId="7" borderId="7" xfId="0" applyFont="1" applyFill="1" applyBorder="1" applyAlignment="1">
      <alignment horizontal="center" vertical="center"/>
    </xf>
    <xf numFmtId="0" fontId="84" fillId="7" borderId="8" xfId="0" applyFont="1" applyFill="1" applyBorder="1" applyAlignment="1">
      <alignment horizontal="center" vertical="center"/>
    </xf>
    <xf numFmtId="0" fontId="84" fillId="7" borderId="9" xfId="0" applyFont="1" applyFill="1" applyBorder="1" applyAlignment="1">
      <alignment horizontal="center" vertical="center"/>
    </xf>
    <xf numFmtId="0" fontId="79" fillId="3" borderId="77" xfId="0" applyFont="1" applyFill="1" applyBorder="1" applyAlignment="1">
      <alignment horizontal="center" vertical="center" wrapText="1"/>
    </xf>
    <xf numFmtId="0" fontId="79" fillId="3" borderId="151" xfId="0" applyFont="1" applyFill="1" applyBorder="1" applyAlignment="1">
      <alignment horizontal="center" vertical="center" wrapText="1"/>
    </xf>
    <xf numFmtId="0" fontId="79" fillId="3" borderId="140" xfId="0" applyFont="1" applyFill="1" applyBorder="1" applyAlignment="1">
      <alignment horizontal="center" vertical="center" wrapText="1"/>
    </xf>
    <xf numFmtId="0" fontId="79" fillId="3" borderId="7" xfId="0" applyFont="1" applyFill="1" applyBorder="1" applyAlignment="1">
      <alignment horizontal="distributed" vertical="center" indent="3"/>
    </xf>
    <xf numFmtId="0" fontId="79" fillId="3" borderId="8" xfId="0" applyFont="1" applyFill="1" applyBorder="1" applyAlignment="1">
      <alignment horizontal="distributed" vertical="center" indent="3"/>
    </xf>
    <xf numFmtId="0" fontId="79" fillId="3" borderId="9" xfId="0" applyFont="1" applyFill="1" applyBorder="1" applyAlignment="1">
      <alignment horizontal="distributed" vertical="center" indent="3"/>
    </xf>
    <xf numFmtId="0" fontId="91" fillId="3" borderId="48" xfId="0" applyFont="1" applyFill="1" applyBorder="1" applyAlignment="1">
      <alignment horizontal="center" vertical="center"/>
    </xf>
    <xf numFmtId="0" fontId="91" fillId="3" borderId="49" xfId="0" applyFont="1" applyFill="1" applyBorder="1" applyAlignment="1">
      <alignment horizontal="center" vertical="center"/>
    </xf>
    <xf numFmtId="0" fontId="91" fillId="3" borderId="64" xfId="0" applyFont="1" applyFill="1" applyBorder="1" applyAlignment="1">
      <alignment horizontal="center" vertical="center"/>
    </xf>
    <xf numFmtId="0" fontId="79" fillId="0" borderId="63" xfId="0" applyFont="1" applyBorder="1" applyAlignment="1" applyProtection="1">
      <alignment horizontal="center" vertical="center"/>
      <protection locked="0"/>
    </xf>
    <xf numFmtId="0" fontId="79" fillId="0" borderId="49" xfId="0" applyFont="1" applyBorder="1" applyAlignment="1" applyProtection="1">
      <alignment horizontal="center" vertical="center"/>
      <protection locked="0"/>
    </xf>
    <xf numFmtId="0" fontId="79" fillId="0" borderId="50" xfId="0" applyFont="1" applyBorder="1" applyAlignment="1" applyProtection="1">
      <alignment horizontal="center" vertical="center"/>
      <protection locked="0"/>
    </xf>
    <xf numFmtId="0" fontId="79" fillId="10" borderId="63" xfId="0" applyFont="1" applyFill="1" applyBorder="1" applyAlignment="1">
      <alignment horizontal="center" vertical="center"/>
    </xf>
    <xf numFmtId="0" fontId="79" fillId="10" borderId="49" xfId="0" applyFont="1" applyFill="1" applyBorder="1" applyAlignment="1">
      <alignment horizontal="center" vertical="center"/>
    </xf>
    <xf numFmtId="0" fontId="79" fillId="10" borderId="64" xfId="0" applyFont="1" applyFill="1" applyBorder="1" applyAlignment="1">
      <alignment horizontal="center" vertical="center"/>
    </xf>
    <xf numFmtId="0" fontId="79" fillId="0" borderId="63" xfId="0" applyFont="1" applyBorder="1" applyAlignment="1" applyProtection="1">
      <alignment horizontal="left" vertical="center" indent="1" shrinkToFit="1"/>
      <protection locked="0"/>
    </xf>
    <xf numFmtId="0" fontId="79" fillId="0" borderId="49" xfId="0" applyFont="1" applyBorder="1" applyAlignment="1" applyProtection="1">
      <alignment horizontal="left" vertical="center" indent="1" shrinkToFit="1"/>
      <protection locked="0"/>
    </xf>
    <xf numFmtId="0" fontId="79" fillId="0" borderId="64" xfId="0" applyFont="1" applyBorder="1" applyAlignment="1" applyProtection="1">
      <alignment horizontal="left" vertical="center" indent="1" shrinkToFit="1"/>
      <protection locked="0"/>
    </xf>
    <xf numFmtId="0" fontId="79" fillId="0" borderId="73" xfId="0" applyFont="1" applyBorder="1" applyAlignment="1">
      <alignment horizontal="left" vertical="center" wrapText="1"/>
    </xf>
    <xf numFmtId="0" fontId="79" fillId="0" borderId="142" xfId="0" applyFont="1" applyBorder="1" applyAlignment="1">
      <alignment horizontal="left" vertical="center" wrapText="1"/>
    </xf>
    <xf numFmtId="0" fontId="79" fillId="0" borderId="78" xfId="0" applyFont="1" applyBorder="1" applyAlignment="1">
      <alignment horizontal="left" vertical="center" wrapText="1"/>
    </xf>
    <xf numFmtId="0" fontId="79" fillId="0" borderId="148" xfId="0" applyFont="1" applyBorder="1" applyAlignment="1">
      <alignment horizontal="left" vertical="center" wrapText="1"/>
    </xf>
    <xf numFmtId="0" fontId="79" fillId="0" borderId="74" xfId="0" applyFont="1" applyBorder="1" applyAlignment="1" applyProtection="1">
      <alignment horizontal="center" vertical="center"/>
      <protection locked="0"/>
    </xf>
    <xf numFmtId="0" fontId="79" fillId="0" borderId="79" xfId="0" applyFont="1" applyBorder="1" applyAlignment="1" applyProtection="1">
      <alignment horizontal="center" vertical="center"/>
      <protection locked="0"/>
    </xf>
    <xf numFmtId="0" fontId="95" fillId="0" borderId="44" xfId="0" applyFont="1" applyBorder="1" applyAlignment="1" applyProtection="1">
      <alignment horizontal="left" vertical="center" indent="1" shrinkToFit="1"/>
      <protection locked="0"/>
    </xf>
    <xf numFmtId="0" fontId="95" fillId="0" borderId="81" xfId="0" applyFont="1" applyBorder="1" applyAlignment="1" applyProtection="1">
      <alignment horizontal="left" vertical="center" indent="1" shrinkToFit="1"/>
      <protection locked="0"/>
    </xf>
    <xf numFmtId="0" fontId="79" fillId="9" borderId="83" xfId="0" applyFont="1" applyFill="1" applyBorder="1" applyAlignment="1" applyProtection="1">
      <alignment horizontal="left" vertical="top" wrapText="1"/>
      <protection locked="0"/>
    </xf>
    <xf numFmtId="0" fontId="79" fillId="9" borderId="35" xfId="0" applyFont="1" applyFill="1" applyBorder="1" applyAlignment="1" applyProtection="1">
      <alignment horizontal="left" vertical="top" wrapText="1"/>
      <protection locked="0"/>
    </xf>
    <xf numFmtId="0" fontId="79" fillId="9" borderId="85" xfId="0" applyFont="1" applyFill="1" applyBorder="1" applyAlignment="1" applyProtection="1">
      <alignment horizontal="left" vertical="top" wrapText="1"/>
      <protection locked="0"/>
    </xf>
    <xf numFmtId="0" fontId="79" fillId="9" borderId="75" xfId="0" applyFont="1" applyFill="1" applyBorder="1" applyAlignment="1" applyProtection="1">
      <alignment horizontal="left" vertical="top" wrapText="1"/>
      <protection locked="0"/>
    </xf>
    <xf numFmtId="0" fontId="79" fillId="9" borderId="0" xfId="0" applyFont="1" applyFill="1" applyBorder="1" applyAlignment="1" applyProtection="1">
      <alignment horizontal="left" vertical="top" wrapText="1"/>
      <protection locked="0"/>
    </xf>
    <xf numFmtId="0" fontId="79" fillId="9" borderId="144" xfId="0" applyFont="1" applyFill="1" applyBorder="1" applyAlignment="1" applyProtection="1">
      <alignment horizontal="left" vertical="top" wrapText="1"/>
      <protection locked="0"/>
    </xf>
    <xf numFmtId="0" fontId="79" fillId="9" borderId="78" xfId="0" applyFont="1" applyFill="1" applyBorder="1" applyAlignment="1" applyProtection="1">
      <alignment horizontal="left" vertical="top" wrapText="1"/>
      <protection locked="0"/>
    </xf>
    <xf numFmtId="0" fontId="79" fillId="9" borderId="148" xfId="0" applyFont="1" applyFill="1" applyBorder="1" applyAlignment="1" applyProtection="1">
      <alignment horizontal="left" vertical="top" wrapText="1"/>
      <protection locked="0"/>
    </xf>
    <xf numFmtId="0" fontId="79" fillId="9" borderId="150" xfId="0" applyFont="1" applyFill="1" applyBorder="1" applyAlignment="1" applyProtection="1">
      <alignment horizontal="left" vertical="top" wrapText="1"/>
      <protection locked="0"/>
    </xf>
    <xf numFmtId="0" fontId="79" fillId="0" borderId="84" xfId="0" applyFont="1" applyBorder="1" applyAlignment="1" applyProtection="1">
      <alignment horizontal="center" vertical="center"/>
      <protection locked="0"/>
    </xf>
    <xf numFmtId="0" fontId="79" fillId="0" borderId="83" xfId="0" applyFont="1" applyBorder="1" applyAlignment="1">
      <alignment horizontal="left" vertical="center" wrapText="1"/>
    </xf>
    <xf numFmtId="0" fontId="79" fillId="0" borderId="35" xfId="0" applyFont="1" applyBorder="1" applyAlignment="1">
      <alignment horizontal="left" vertical="center" wrapText="1"/>
    </xf>
    <xf numFmtId="0" fontId="79" fillId="3" borderId="77" xfId="0" applyFont="1" applyFill="1" applyBorder="1" applyAlignment="1">
      <alignment horizontal="center" vertical="center"/>
    </xf>
    <xf numFmtId="0" fontId="79" fillId="3" borderId="80" xfId="0" applyFont="1" applyFill="1" applyBorder="1" applyAlignment="1">
      <alignment horizontal="center" vertical="center"/>
    </xf>
    <xf numFmtId="0" fontId="119" fillId="0" borderId="0" xfId="0" applyFont="1" applyFill="1" applyBorder="1" applyProtection="1">
      <alignment vertical="center"/>
    </xf>
    <xf numFmtId="0" fontId="79" fillId="0" borderId="147" xfId="0" applyFont="1" applyBorder="1" applyAlignment="1">
      <alignment horizontal="right" vertical="center"/>
    </xf>
    <xf numFmtId="0" fontId="79" fillId="0" borderId="150" xfId="0" applyFont="1" applyBorder="1" applyAlignment="1">
      <alignment horizontal="right" vertical="center"/>
    </xf>
    <xf numFmtId="0" fontId="79" fillId="0" borderId="148" xfId="0" applyFont="1" applyBorder="1" applyAlignment="1">
      <alignment horizontal="right" vertical="center"/>
    </xf>
    <xf numFmtId="0" fontId="79" fillId="0" borderId="149" xfId="0" applyFont="1" applyBorder="1" applyAlignment="1">
      <alignment horizontal="right" vertical="center"/>
    </xf>
    <xf numFmtId="185" fontId="79" fillId="0" borderId="34" xfId="0" applyNumberFormat="1" applyFont="1" applyBorder="1" applyAlignment="1" applyProtection="1">
      <alignment horizontal="center" shrinkToFit="1"/>
      <protection locked="0"/>
    </xf>
    <xf numFmtId="185" fontId="79" fillId="0" borderId="35" xfId="0" applyNumberFormat="1" applyFont="1" applyBorder="1" applyAlignment="1" applyProtection="1">
      <alignment horizontal="center" shrinkToFit="1"/>
      <protection locked="0"/>
    </xf>
    <xf numFmtId="185" fontId="79" fillId="0" borderId="36" xfId="0" applyNumberFormat="1" applyFont="1" applyBorder="1" applyAlignment="1" applyProtection="1">
      <alignment horizontal="center" shrinkToFit="1"/>
      <protection locked="0"/>
    </xf>
    <xf numFmtId="185" fontId="79" fillId="0" borderId="38" xfId="0" applyNumberFormat="1" applyFont="1" applyBorder="1" applyAlignment="1" applyProtection="1">
      <alignment horizontal="center" shrinkToFit="1"/>
      <protection locked="0"/>
    </xf>
    <xf numFmtId="185" fontId="79" fillId="0" borderId="0" xfId="0" applyNumberFormat="1" applyFont="1" applyBorder="1" applyAlignment="1" applyProtection="1">
      <alignment horizontal="center" shrinkToFit="1"/>
      <protection locked="0"/>
    </xf>
    <xf numFmtId="185" fontId="79" fillId="0" borderId="39" xfId="0" applyNumberFormat="1" applyFont="1" applyBorder="1" applyAlignment="1" applyProtection="1">
      <alignment horizontal="center" shrinkToFit="1"/>
      <protection locked="0"/>
    </xf>
    <xf numFmtId="40" fontId="119" fillId="0" borderId="34" xfId="1" applyNumberFormat="1" applyFont="1" applyBorder="1" applyAlignment="1">
      <alignment horizontal="right" indent="1"/>
    </xf>
    <xf numFmtId="40" fontId="119" fillId="0" borderId="85" xfId="1" applyNumberFormat="1" applyFont="1" applyBorder="1" applyAlignment="1">
      <alignment horizontal="right" indent="1"/>
    </xf>
    <xf numFmtId="40" fontId="119" fillId="0" borderId="38" xfId="1" applyNumberFormat="1" applyFont="1" applyBorder="1" applyAlignment="1">
      <alignment horizontal="right" indent="1"/>
    </xf>
    <xf numFmtId="40" fontId="119" fillId="0" borderId="144" xfId="1" applyNumberFormat="1" applyFont="1" applyBorder="1" applyAlignment="1">
      <alignment horizontal="right" indent="1"/>
    </xf>
    <xf numFmtId="40" fontId="79" fillId="0" borderId="57" xfId="1" applyNumberFormat="1" applyFont="1" applyFill="1" applyBorder="1" applyAlignment="1" applyProtection="1">
      <alignment horizontal="right" vertical="center" shrinkToFit="1"/>
      <protection locked="0"/>
    </xf>
    <xf numFmtId="40" fontId="79" fillId="0" borderId="56" xfId="1" applyNumberFormat="1" applyFont="1" applyFill="1" applyBorder="1" applyAlignment="1" applyProtection="1">
      <alignment horizontal="right" vertical="center" shrinkToFit="1"/>
      <protection locked="0"/>
    </xf>
    <xf numFmtId="0" fontId="57" fillId="0" borderId="8" xfId="0" applyFont="1" applyBorder="1" applyAlignment="1">
      <alignment horizontal="left" vertical="center" indent="1" shrinkToFit="1"/>
    </xf>
    <xf numFmtId="0" fontId="57" fillId="0" borderId="9" xfId="0" applyFont="1" applyBorder="1" applyAlignment="1">
      <alignment horizontal="left" vertical="center" indent="1" shrinkToFit="1"/>
    </xf>
    <xf numFmtId="0" fontId="48" fillId="3" borderId="7" xfId="5" applyFont="1" applyFill="1" applyBorder="1" applyAlignment="1">
      <alignment horizontal="center" vertical="center" wrapText="1"/>
    </xf>
    <xf numFmtId="0" fontId="48" fillId="3" borderId="8" xfId="5" applyFont="1" applyFill="1" applyBorder="1" applyAlignment="1">
      <alignment horizontal="center" vertical="center" wrapText="1"/>
    </xf>
    <xf numFmtId="0" fontId="48" fillId="3" borderId="9" xfId="5" applyFont="1" applyFill="1" applyBorder="1" applyAlignment="1">
      <alignment horizontal="center" vertical="center" wrapText="1"/>
    </xf>
    <xf numFmtId="0" fontId="74" fillId="0" borderId="0" xfId="5" applyFont="1" applyFill="1" applyAlignment="1">
      <alignment vertical="center" wrapText="1"/>
    </xf>
    <xf numFmtId="0" fontId="68" fillId="0" borderId="6" xfId="1254" applyFont="1" applyBorder="1" applyAlignment="1">
      <alignment horizontal="center" vertical="center" wrapText="1"/>
    </xf>
    <xf numFmtId="0" fontId="68" fillId="18" borderId="120" xfId="5" applyFont="1" applyFill="1" applyBorder="1" applyAlignment="1" applyProtection="1">
      <alignment horizontal="center" vertical="center" wrapText="1"/>
    </xf>
    <xf numFmtId="0" fontId="68" fillId="18" borderId="161" xfId="5" applyFont="1" applyFill="1" applyBorder="1" applyAlignment="1" applyProtection="1">
      <alignment horizontal="center" vertical="center" wrapText="1"/>
    </xf>
    <xf numFmtId="0" fontId="68" fillId="18" borderId="166" xfId="5" applyFont="1" applyFill="1" applyBorder="1" applyAlignment="1" applyProtection="1">
      <alignment horizontal="center" vertical="center" wrapText="1"/>
    </xf>
    <xf numFmtId="0" fontId="68" fillId="18" borderId="122" xfId="5" applyFont="1" applyFill="1" applyBorder="1" applyAlignment="1" applyProtection="1">
      <alignment horizontal="center" vertical="center" wrapText="1"/>
    </xf>
    <xf numFmtId="0" fontId="68" fillId="18" borderId="123" xfId="5" applyFont="1" applyFill="1" applyBorder="1" applyAlignment="1" applyProtection="1">
      <alignment horizontal="center" vertical="center" wrapText="1"/>
    </xf>
    <xf numFmtId="0" fontId="68" fillId="18" borderId="124" xfId="5" applyFont="1" applyFill="1" applyBorder="1" applyAlignment="1" applyProtection="1">
      <alignment horizontal="center" vertical="center" wrapText="1"/>
    </xf>
    <xf numFmtId="0" fontId="68" fillId="18" borderId="125" xfId="5" applyFont="1" applyFill="1" applyBorder="1" applyAlignment="1" applyProtection="1">
      <alignment horizontal="center" vertical="center" wrapText="1"/>
    </xf>
    <xf numFmtId="0" fontId="68" fillId="18" borderId="127" xfId="5" applyFont="1" applyFill="1" applyBorder="1" applyAlignment="1" applyProtection="1">
      <alignment horizontal="center" vertical="center" wrapText="1"/>
    </xf>
    <xf numFmtId="0" fontId="68" fillId="18" borderId="7" xfId="5" applyFont="1" applyFill="1" applyBorder="1" applyAlignment="1" applyProtection="1">
      <alignment horizontal="center" vertical="center" wrapText="1"/>
    </xf>
    <xf numFmtId="0" fontId="68" fillId="18" borderId="118" xfId="5" applyFont="1" applyFill="1" applyBorder="1" applyAlignment="1">
      <alignment horizontal="center" vertical="center" wrapText="1"/>
    </xf>
    <xf numFmtId="0" fontId="68" fillId="18" borderId="119" xfId="5" applyFont="1" applyFill="1" applyBorder="1" applyAlignment="1">
      <alignment horizontal="center" vertical="center" wrapText="1"/>
    </xf>
    <xf numFmtId="0" fontId="68" fillId="18" borderId="6" xfId="5" applyFont="1" applyFill="1" applyBorder="1" applyAlignment="1" applyProtection="1">
      <alignment horizontal="center" vertical="center" wrapText="1"/>
    </xf>
    <xf numFmtId="189" fontId="68" fillId="18" borderId="6" xfId="5" applyNumberFormat="1" applyFont="1" applyFill="1" applyBorder="1" applyAlignment="1" applyProtection="1">
      <alignment horizontal="center" vertical="center" textRotation="255" shrinkToFit="1"/>
    </xf>
    <xf numFmtId="189" fontId="68" fillId="18" borderId="125" xfId="5" applyNumberFormat="1" applyFont="1" applyFill="1" applyBorder="1" applyAlignment="1" applyProtection="1">
      <alignment horizontal="center" vertical="center" textRotation="255" shrinkToFit="1"/>
    </xf>
    <xf numFmtId="189" fontId="68" fillId="18" borderId="7" xfId="5" applyNumberFormat="1" applyFont="1" applyFill="1" applyBorder="1" applyAlignment="1" applyProtection="1">
      <alignment horizontal="center" vertical="center" textRotation="255" shrinkToFit="1"/>
    </xf>
    <xf numFmtId="0" fontId="68" fillId="18" borderId="118" xfId="5" applyFont="1" applyFill="1" applyBorder="1" applyAlignment="1" applyProtection="1">
      <alignment horizontal="center" vertical="center" wrapText="1"/>
    </xf>
    <xf numFmtId="0" fontId="68" fillId="18" borderId="119" xfId="5" applyFont="1" applyFill="1" applyBorder="1" applyAlignment="1" applyProtection="1">
      <alignment horizontal="center" vertical="center" wrapText="1"/>
    </xf>
    <xf numFmtId="195" fontId="68" fillId="18" borderId="118" xfId="5" applyNumberFormat="1" applyFont="1" applyFill="1" applyBorder="1" applyAlignment="1" applyProtection="1">
      <alignment horizontal="center" vertical="center" wrapText="1"/>
    </xf>
    <xf numFmtId="195" fontId="68" fillId="18" borderId="119" xfId="5" applyNumberFormat="1" applyFont="1" applyFill="1" applyBorder="1" applyAlignment="1" applyProtection="1">
      <alignment horizontal="center" vertical="center" wrapText="1"/>
    </xf>
    <xf numFmtId="189" fontId="68" fillId="18" borderId="251" xfId="5" applyNumberFormat="1" applyFont="1" applyFill="1" applyBorder="1" applyAlignment="1">
      <alignment horizontal="center" vertical="center" wrapText="1" shrinkToFit="1"/>
    </xf>
    <xf numFmtId="189" fontId="68" fillId="18" borderId="252" xfId="5" applyNumberFormat="1" applyFont="1" applyFill="1" applyBorder="1" applyAlignment="1">
      <alignment horizontal="center" vertical="center" wrapText="1" shrinkToFit="1"/>
    </xf>
    <xf numFmtId="0" fontId="144" fillId="18" borderId="164" xfId="5" applyFont="1" applyFill="1" applyBorder="1" applyAlignment="1" applyProtection="1">
      <alignment horizontal="center" vertical="center" wrapText="1"/>
    </xf>
    <xf numFmtId="0" fontId="144" fillId="18" borderId="142" xfId="5" applyFont="1" applyFill="1" applyBorder="1" applyAlignment="1" applyProtection="1">
      <alignment horizontal="center" vertical="center" wrapText="1"/>
    </xf>
    <xf numFmtId="0" fontId="144" fillId="18" borderId="165" xfId="5" applyFont="1" applyFill="1" applyBorder="1" applyAlignment="1" applyProtection="1">
      <alignment horizontal="center" vertical="center" wrapText="1"/>
    </xf>
    <xf numFmtId="0" fontId="144" fillId="18" borderId="162" xfId="5" applyFont="1" applyFill="1" applyBorder="1" applyAlignment="1" applyProtection="1">
      <alignment horizontal="center" vertical="center" wrapText="1"/>
    </xf>
    <xf numFmtId="0" fontId="144" fillId="18" borderId="37" xfId="5" applyFont="1" applyFill="1" applyBorder="1" applyAlignment="1" applyProtection="1">
      <alignment horizontal="center" vertical="center" wrapText="1"/>
    </xf>
    <xf numFmtId="0" fontId="144" fillId="18" borderId="163" xfId="5" applyFont="1" applyFill="1" applyBorder="1" applyAlignment="1" applyProtection="1">
      <alignment horizontal="center" vertical="center" wrapText="1"/>
    </xf>
    <xf numFmtId="0" fontId="144" fillId="18" borderId="42" xfId="5" applyFont="1" applyFill="1" applyBorder="1" applyAlignment="1" applyProtection="1">
      <alignment horizontal="center" vertical="center" wrapText="1"/>
    </xf>
    <xf numFmtId="0" fontId="144" fillId="18" borderId="43" xfId="5" applyFont="1" applyFill="1" applyBorder="1" applyAlignment="1" applyProtection="1">
      <alignment horizontal="center" vertical="center" wrapText="1"/>
    </xf>
    <xf numFmtId="189" fontId="144" fillId="18" borderId="125" xfId="5" applyNumberFormat="1" applyFont="1" applyFill="1" applyBorder="1" applyAlignment="1" applyProtection="1">
      <alignment horizontal="center" vertical="center" textRotation="255" shrinkToFit="1"/>
    </xf>
    <xf numFmtId="0" fontId="144" fillId="18" borderId="9" xfId="5" applyFont="1" applyFill="1" applyBorder="1" applyAlignment="1" applyProtection="1">
      <alignment horizontal="center" vertical="center" wrapText="1"/>
    </xf>
    <xf numFmtId="0" fontId="144" fillId="18" borderId="124" xfId="5" applyFont="1" applyFill="1" applyBorder="1" applyAlignment="1" applyProtection="1">
      <alignment horizontal="center" vertical="center" wrapText="1"/>
    </xf>
    <xf numFmtId="0" fontId="68" fillId="18" borderId="121" xfId="5" applyFont="1" applyFill="1" applyBorder="1" applyAlignment="1">
      <alignment horizontal="center" vertical="center" wrapText="1"/>
    </xf>
    <xf numFmtId="0" fontId="68" fillId="18" borderId="7" xfId="5" applyFont="1" applyFill="1" applyBorder="1" applyAlignment="1">
      <alignment horizontal="center" vertical="center" wrapText="1"/>
    </xf>
    <xf numFmtId="189" fontId="68" fillId="18" borderId="125" xfId="5" applyNumberFormat="1" applyFont="1" applyFill="1" applyBorder="1" applyAlignment="1">
      <alignment horizontal="center" vertical="center" textRotation="255" shrinkToFit="1"/>
    </xf>
    <xf numFmtId="0" fontId="68" fillId="18" borderId="121" xfId="5" applyFont="1" applyFill="1" applyBorder="1" applyAlignment="1" applyProtection="1">
      <alignment horizontal="center" vertical="center" wrapText="1"/>
    </xf>
    <xf numFmtId="0" fontId="68" fillId="18" borderId="167" xfId="5" applyFont="1" applyFill="1" applyBorder="1" applyAlignment="1" applyProtection="1">
      <alignment horizontal="center" vertical="center" wrapText="1" shrinkToFit="1"/>
    </xf>
    <xf numFmtId="0" fontId="68" fillId="18" borderId="168" xfId="5" applyFont="1" applyFill="1" applyBorder="1" applyAlignment="1" applyProtection="1">
      <alignment horizontal="center" vertical="center" wrapText="1" shrinkToFit="1"/>
    </xf>
    <xf numFmtId="0" fontId="68" fillId="18" borderId="162" xfId="5" applyFont="1" applyFill="1" applyBorder="1" applyAlignment="1" applyProtection="1">
      <alignment horizontal="center" vertical="center" wrapText="1" shrinkToFit="1"/>
    </xf>
    <xf numFmtId="0" fontId="68" fillId="18" borderId="163" xfId="5" applyFont="1" applyFill="1" applyBorder="1" applyAlignment="1" applyProtection="1">
      <alignment horizontal="center" vertical="center" wrapText="1" shrinkToFit="1"/>
    </xf>
    <xf numFmtId="0" fontId="68" fillId="18" borderId="167" xfId="5" applyFont="1" applyFill="1" applyBorder="1" applyAlignment="1" applyProtection="1">
      <alignment horizontal="center" vertical="center" wrapText="1"/>
    </xf>
    <xf numFmtId="0" fontId="68" fillId="18" borderId="168" xfId="5" applyFont="1" applyFill="1" applyBorder="1" applyAlignment="1" applyProtection="1">
      <alignment horizontal="center" vertical="center" wrapText="1"/>
    </xf>
    <xf numFmtId="0" fontId="68" fillId="18" borderId="162" xfId="5" applyFont="1" applyFill="1" applyBorder="1" applyAlignment="1" applyProtection="1">
      <alignment horizontal="center" vertical="center" wrapText="1"/>
    </xf>
    <xf numFmtId="0" fontId="68" fillId="18" borderId="163" xfId="5" applyFont="1" applyFill="1" applyBorder="1" applyAlignment="1" applyProtection="1">
      <alignment horizontal="center" vertical="center" wrapText="1"/>
    </xf>
    <xf numFmtId="0" fontId="176" fillId="0" borderId="7" xfId="5" applyFont="1" applyBorder="1" applyAlignment="1">
      <alignment horizontal="left" vertical="center" wrapText="1" indent="1" shrinkToFit="1"/>
    </xf>
    <xf numFmtId="0" fontId="176" fillId="0" borderId="8" xfId="5" applyFont="1" applyBorder="1" applyAlignment="1">
      <alignment horizontal="left" vertical="center" wrapText="1" indent="1" shrinkToFit="1"/>
    </xf>
    <xf numFmtId="0" fontId="76" fillId="0" borderId="8" xfId="5" applyFont="1" applyBorder="1" applyAlignment="1">
      <alignment vertical="center" shrinkToFit="1"/>
    </xf>
    <xf numFmtId="0" fontId="76" fillId="0" borderId="9" xfId="5" applyFont="1" applyBorder="1" applyAlignment="1">
      <alignment vertical="center" shrinkToFit="1"/>
    </xf>
    <xf numFmtId="0" fontId="68" fillId="18" borderId="126" xfId="5" applyFont="1" applyFill="1" applyBorder="1" applyAlignment="1" applyProtection="1">
      <alignment horizontal="center" vertical="center" wrapText="1"/>
    </xf>
    <xf numFmtId="38" fontId="68" fillId="18" borderId="6" xfId="4" applyFont="1" applyFill="1" applyBorder="1" applyAlignment="1" applyProtection="1">
      <alignment horizontal="center" vertical="center" wrapText="1"/>
    </xf>
    <xf numFmtId="0" fontId="144" fillId="18" borderId="167" xfId="5" applyFont="1" applyFill="1" applyBorder="1" applyAlignment="1" applyProtection="1">
      <alignment horizontal="center" vertical="center" wrapText="1"/>
    </xf>
    <xf numFmtId="0" fontId="144" fillId="18" borderId="168" xfId="5" applyFont="1" applyFill="1" applyBorder="1" applyAlignment="1" applyProtection="1">
      <alignment horizontal="center" vertical="center" wrapText="1"/>
    </xf>
    <xf numFmtId="38" fontId="185" fillId="0" borderId="0" xfId="1" applyFont="1" applyBorder="1" applyAlignment="1">
      <alignment horizontal="left" vertical="center" wrapText="1" shrinkToFit="1"/>
    </xf>
    <xf numFmtId="38" fontId="41" fillId="0" borderId="0" xfId="1" applyFont="1" applyAlignment="1">
      <alignment vertical="center"/>
    </xf>
    <xf numFmtId="38" fontId="52" fillId="0" borderId="0" xfId="1" applyFont="1" applyAlignment="1">
      <alignment vertical="center"/>
    </xf>
    <xf numFmtId="38" fontId="69" fillId="0" borderId="0" xfId="1" applyFont="1" applyAlignment="1">
      <alignment vertical="center"/>
    </xf>
    <xf numFmtId="38" fontId="57" fillId="0" borderId="7" xfId="1" applyFont="1" applyBorder="1" applyAlignment="1">
      <alignment horizontal="left" vertical="center" shrinkToFit="1"/>
    </xf>
    <xf numFmtId="38" fontId="57" fillId="0" borderId="8" xfId="1" applyFont="1" applyBorder="1" applyAlignment="1">
      <alignment horizontal="left" vertical="center" shrinkToFit="1"/>
    </xf>
    <xf numFmtId="0" fontId="88" fillId="0" borderId="42" xfId="0" applyFont="1" applyBorder="1" applyAlignment="1" applyProtection="1">
      <alignment horizontal="center" vertical="center" textRotation="255"/>
    </xf>
    <xf numFmtId="0" fontId="88" fillId="0" borderId="44" xfId="0" applyFont="1" applyBorder="1" applyAlignment="1" applyProtection="1">
      <alignment horizontal="center" vertical="center" textRotation="255"/>
    </xf>
    <xf numFmtId="0" fontId="88" fillId="0" borderId="99" xfId="0" applyFont="1" applyBorder="1" applyAlignment="1" applyProtection="1">
      <alignment horizontal="center" vertical="center" textRotation="255"/>
    </xf>
    <xf numFmtId="0" fontId="88" fillId="7" borderId="42" xfId="0" applyFont="1" applyFill="1" applyBorder="1" applyAlignment="1" applyProtection="1">
      <alignment horizontal="center" vertical="center" textRotation="255"/>
    </xf>
    <xf numFmtId="0" fontId="88" fillId="7" borderId="44" xfId="0" applyFont="1" applyFill="1" applyBorder="1" applyAlignment="1" applyProtection="1">
      <alignment horizontal="center" vertical="center" textRotation="255"/>
    </xf>
    <xf numFmtId="0" fontId="88" fillId="7" borderId="43" xfId="0" applyFont="1" applyFill="1" applyBorder="1" applyAlignment="1" applyProtection="1">
      <alignment horizontal="center" vertical="center" textRotation="255"/>
    </xf>
    <xf numFmtId="0" fontId="88" fillId="0" borderId="25" xfId="0" applyFont="1" applyBorder="1" applyAlignment="1">
      <alignment vertical="center"/>
    </xf>
    <xf numFmtId="0" fontId="88" fillId="0" borderId="26" xfId="0" applyFont="1" applyBorder="1" applyAlignment="1">
      <alignment vertical="center"/>
    </xf>
    <xf numFmtId="0" fontId="88" fillId="0" borderId="27" xfId="0" applyFont="1" applyBorder="1" applyAlignment="1">
      <alignment vertical="center"/>
    </xf>
    <xf numFmtId="0" fontId="88" fillId="0" borderId="158" xfId="0" applyFont="1" applyBorder="1" applyAlignment="1">
      <alignment vertical="center"/>
    </xf>
    <xf numFmtId="0" fontId="88" fillId="0" borderId="159" xfId="0" applyFont="1" applyBorder="1" applyAlignment="1">
      <alignment vertical="center"/>
    </xf>
    <xf numFmtId="0" fontId="88" fillId="0" borderId="208" xfId="0" applyFont="1" applyBorder="1" applyAlignment="1">
      <alignment vertical="center"/>
    </xf>
    <xf numFmtId="0" fontId="88" fillId="10" borderId="45" xfId="0" applyFont="1" applyFill="1" applyBorder="1" applyAlignment="1">
      <alignment horizontal="right" vertical="center"/>
    </xf>
    <xf numFmtId="0" fontId="88" fillId="10" borderId="46" xfId="0" applyFont="1" applyFill="1" applyBorder="1" applyAlignment="1">
      <alignment horizontal="right" vertical="center"/>
    </xf>
    <xf numFmtId="0" fontId="88" fillId="10" borderId="100" xfId="0" applyFont="1" applyFill="1" applyBorder="1" applyAlignment="1" applyProtection="1">
      <alignment horizontal="right" vertical="center"/>
    </xf>
    <xf numFmtId="0" fontId="88" fillId="10" borderId="66" xfId="0" applyFont="1" applyFill="1" applyBorder="1" applyAlignment="1" applyProtection="1">
      <alignment horizontal="right" vertical="center"/>
    </xf>
    <xf numFmtId="0" fontId="88" fillId="0" borderId="7" xfId="0" applyFont="1" applyBorder="1" applyAlignment="1">
      <alignment horizontal="left" vertical="center"/>
    </xf>
    <xf numFmtId="0" fontId="88" fillId="0" borderId="8" xfId="0" applyFont="1" applyBorder="1" applyAlignment="1">
      <alignment horizontal="left" vertical="center"/>
    </xf>
    <xf numFmtId="0" fontId="88" fillId="0" borderId="9" xfId="0" applyFont="1" applyBorder="1" applyAlignment="1">
      <alignment horizontal="left" vertical="center"/>
    </xf>
    <xf numFmtId="0" fontId="74" fillId="0" borderId="0" xfId="0" applyFont="1" applyProtection="1">
      <alignment vertical="center"/>
    </xf>
    <xf numFmtId="0" fontId="48" fillId="3" borderId="7" xfId="0" applyFont="1" applyFill="1" applyBorder="1" applyAlignment="1" applyProtection="1">
      <alignment horizontal="center" vertical="center"/>
    </xf>
    <xf numFmtId="0" fontId="48" fillId="3" borderId="8" xfId="0" applyFont="1" applyFill="1" applyBorder="1" applyAlignment="1" applyProtection="1">
      <alignment horizontal="center" vertical="center"/>
    </xf>
    <xf numFmtId="0" fontId="48" fillId="3" borderId="9" xfId="0" applyFont="1" applyFill="1" applyBorder="1" applyAlignment="1" applyProtection="1">
      <alignment horizontal="center" vertical="center"/>
    </xf>
    <xf numFmtId="192" fontId="147" fillId="0" borderId="7" xfId="0" applyNumberFormat="1" applyFont="1" applyBorder="1" applyAlignment="1" applyProtection="1">
      <alignment horizontal="center" vertical="center"/>
    </xf>
    <xf numFmtId="192" fontId="147" fillId="0" borderId="9" xfId="0" applyNumberFormat="1" applyFont="1" applyBorder="1" applyAlignment="1" applyProtection="1">
      <alignment horizontal="center" vertical="center"/>
    </xf>
    <xf numFmtId="0" fontId="48" fillId="0" borderId="7" xfId="0" applyFont="1" applyBorder="1" applyAlignment="1" applyProtection="1">
      <alignment horizontal="left" vertical="center" indent="1" shrinkToFit="1"/>
    </xf>
    <xf numFmtId="0" fontId="48" fillId="0" borderId="8" xfId="0" applyFont="1" applyBorder="1" applyAlignment="1" applyProtection="1">
      <alignment horizontal="left" vertical="center" indent="1" shrinkToFit="1"/>
    </xf>
    <xf numFmtId="0" fontId="88" fillId="0" borderId="42" xfId="0" applyFont="1" applyFill="1" applyBorder="1" applyAlignment="1" applyProtection="1">
      <alignment vertical="center" wrapText="1"/>
    </xf>
    <xf numFmtId="0" fontId="88" fillId="0" borderId="44" xfId="0" applyFont="1" applyFill="1" applyBorder="1" applyAlignment="1" applyProtection="1">
      <alignment vertical="center" wrapText="1"/>
    </xf>
    <xf numFmtId="0" fontId="88" fillId="0" borderId="99" xfId="0" applyFont="1" applyFill="1" applyBorder="1" applyAlignment="1" applyProtection="1">
      <alignment vertical="center" wrapText="1"/>
    </xf>
    <xf numFmtId="0" fontId="84" fillId="0" borderId="42" xfId="0" applyFont="1" applyBorder="1" applyAlignment="1">
      <alignment horizontal="center" vertical="center" textRotation="255"/>
    </xf>
    <xf numFmtId="0" fontId="84" fillId="0" borderId="44" xfId="0" applyFont="1" applyBorder="1" applyAlignment="1">
      <alignment horizontal="center" vertical="center" textRotation="255"/>
    </xf>
    <xf numFmtId="0" fontId="88" fillId="0" borderId="34" xfId="0" applyFont="1" applyFill="1" applyBorder="1" applyAlignment="1" applyProtection="1">
      <alignment horizontal="center" vertical="center" textRotation="255"/>
    </xf>
    <xf numFmtId="0" fontId="88" fillId="0" borderId="36" xfId="0" applyFont="1" applyFill="1" applyBorder="1" applyAlignment="1" applyProtection="1">
      <alignment horizontal="center" vertical="center" textRotation="255"/>
    </xf>
    <xf numFmtId="0" fontId="88" fillId="0" borderId="38" xfId="0" applyFont="1" applyFill="1" applyBorder="1" applyAlignment="1" applyProtection="1">
      <alignment horizontal="center" vertical="center" textRotation="255"/>
    </xf>
    <xf numFmtId="0" fontId="88" fillId="0" borderId="39" xfId="0" applyFont="1" applyFill="1" applyBorder="1" applyAlignment="1" applyProtection="1">
      <alignment horizontal="center" vertical="center" textRotation="255"/>
    </xf>
    <xf numFmtId="0" fontId="88" fillId="0" borderId="40" xfId="0" applyFont="1" applyFill="1" applyBorder="1" applyAlignment="1" applyProtection="1">
      <alignment horizontal="center" vertical="center" textRotation="255"/>
    </xf>
    <xf numFmtId="0" fontId="88" fillId="0" borderId="41" xfId="0" applyFont="1" applyFill="1" applyBorder="1" applyAlignment="1" applyProtection="1">
      <alignment horizontal="center" vertical="center" textRotation="255"/>
    </xf>
    <xf numFmtId="0" fontId="88" fillId="0" borderId="28" xfId="0" applyFont="1" applyBorder="1" applyAlignment="1" applyProtection="1">
      <alignment horizontal="left" vertical="center" indent="1"/>
    </xf>
    <xf numFmtId="0" fontId="88" fillId="0" borderId="29" xfId="0" applyFont="1" applyBorder="1" applyAlignment="1" applyProtection="1">
      <alignment horizontal="left" vertical="center" indent="1"/>
    </xf>
    <xf numFmtId="0" fontId="88" fillId="0" borderId="6" xfId="0" applyFont="1" applyBorder="1" applyAlignment="1" applyProtection="1">
      <alignment vertical="center" textRotation="255"/>
    </xf>
    <xf numFmtId="0" fontId="88" fillId="0" borderId="67" xfId="0" applyFont="1" applyBorder="1" applyAlignment="1" applyProtection="1">
      <alignment vertical="center" textRotation="255"/>
    </xf>
    <xf numFmtId="0" fontId="88" fillId="0" borderId="135" xfId="0" applyFont="1" applyFill="1" applyBorder="1" applyAlignment="1" applyProtection="1">
      <alignment vertical="center" wrapText="1"/>
    </xf>
    <xf numFmtId="38" fontId="88" fillId="10" borderId="90" xfId="1" applyFont="1" applyFill="1" applyBorder="1" applyAlignment="1" applyProtection="1">
      <alignment horizontal="center" vertical="center" shrinkToFit="1"/>
    </xf>
    <xf numFmtId="38" fontId="88" fillId="10" borderId="91" xfId="1" applyFont="1" applyFill="1" applyBorder="1" applyAlignment="1" applyProtection="1">
      <alignment horizontal="center" vertical="center" shrinkToFit="1"/>
    </xf>
    <xf numFmtId="38" fontId="88" fillId="10" borderId="92" xfId="1" applyFont="1" applyFill="1" applyBorder="1" applyAlignment="1" applyProtection="1">
      <alignment horizontal="center" vertical="center" shrinkToFit="1"/>
    </xf>
    <xf numFmtId="38" fontId="48" fillId="10" borderId="90" xfId="1" applyFont="1" applyFill="1" applyBorder="1" applyAlignment="1" applyProtection="1">
      <alignment horizontal="center" vertical="center" shrinkToFit="1"/>
    </xf>
    <xf numFmtId="38" fontId="48" fillId="10" borderId="91" xfId="1" applyFont="1" applyFill="1" applyBorder="1" applyAlignment="1" applyProtection="1">
      <alignment horizontal="center" vertical="center" shrinkToFit="1"/>
    </xf>
    <xf numFmtId="38" fontId="48" fillId="10" borderId="92" xfId="1" applyFont="1" applyFill="1" applyBorder="1" applyAlignment="1" applyProtection="1">
      <alignment horizontal="center" vertical="center" shrinkToFit="1"/>
    </xf>
    <xf numFmtId="0" fontId="88" fillId="3" borderId="8" xfId="0" applyFont="1" applyFill="1" applyBorder="1" applyAlignment="1" applyProtection="1">
      <alignment horizontal="center" vertical="center"/>
    </xf>
    <xf numFmtId="0" fontId="88" fillId="10" borderId="100" xfId="0" applyFont="1" applyFill="1" applyBorder="1" applyAlignment="1">
      <alignment horizontal="right" vertical="center"/>
    </xf>
    <xf numFmtId="0" fontId="88" fillId="10" borderId="66" xfId="0" applyFont="1" applyFill="1" applyBorder="1" applyAlignment="1">
      <alignment horizontal="right" vertical="center"/>
    </xf>
    <xf numFmtId="0" fontId="88" fillId="0" borderId="30" xfId="0" applyFont="1" applyBorder="1" applyAlignment="1" applyProtection="1">
      <alignment horizontal="left" vertical="center" indent="1"/>
    </xf>
    <xf numFmtId="0" fontId="88" fillId="0" borderId="69" xfId="0" applyFont="1" applyBorder="1" applyAlignment="1" applyProtection="1">
      <alignment horizontal="left" vertical="center" indent="1"/>
    </xf>
    <xf numFmtId="0" fontId="88" fillId="0" borderId="31" xfId="0" applyFont="1" applyBorder="1" applyAlignment="1" applyProtection="1">
      <alignment horizontal="left" vertical="center" indent="1"/>
    </xf>
    <xf numFmtId="0" fontId="88" fillId="0" borderId="32" xfId="0" applyFont="1" applyBorder="1" applyAlignment="1" applyProtection="1">
      <alignment horizontal="left" vertical="center" indent="1"/>
    </xf>
    <xf numFmtId="0" fontId="88" fillId="0" borderId="44" xfId="0" applyFont="1" applyBorder="1" applyAlignment="1" applyProtection="1">
      <alignment horizontal="left" vertical="center" wrapText="1"/>
    </xf>
    <xf numFmtId="0" fontId="88" fillId="0" borderId="90" xfId="0" applyFont="1" applyBorder="1" applyAlignment="1">
      <alignment horizontal="left" vertical="center" indent="1"/>
    </xf>
    <xf numFmtId="0" fontId="88" fillId="0" borderId="91" xfId="0" applyFont="1" applyBorder="1" applyAlignment="1">
      <alignment horizontal="left" vertical="center" indent="1"/>
    </xf>
    <xf numFmtId="0" fontId="88" fillId="0" borderId="158" xfId="0" applyFont="1" applyBorder="1" applyAlignment="1">
      <alignment horizontal="left" vertical="center" wrapText="1" indent="1"/>
    </xf>
    <xf numFmtId="0" fontId="88" fillId="0" borderId="159" xfId="0" applyFont="1" applyBorder="1" applyAlignment="1">
      <alignment horizontal="left" vertical="center" indent="1"/>
    </xf>
    <xf numFmtId="0" fontId="88" fillId="0" borderId="42" xfId="0" applyFont="1" applyBorder="1" applyAlignment="1">
      <alignment horizontal="left" vertical="center"/>
    </xf>
    <xf numFmtId="0" fontId="88" fillId="0" borderId="44" xfId="0" applyFont="1" applyBorder="1" applyAlignment="1">
      <alignment horizontal="left" vertical="center"/>
    </xf>
    <xf numFmtId="0" fontId="88" fillId="0" borderId="43" xfId="0" applyFont="1" applyBorder="1" applyAlignment="1">
      <alignment horizontal="left" vertical="center"/>
    </xf>
    <xf numFmtId="0" fontId="88" fillId="3" borderId="7" xfId="0" applyFont="1" applyFill="1" applyBorder="1" applyAlignment="1" applyProtection="1">
      <alignment horizontal="center" vertical="center"/>
    </xf>
    <xf numFmtId="0" fontId="88" fillId="3" borderId="9" xfId="0" applyFont="1" applyFill="1" applyBorder="1" applyAlignment="1" applyProtection="1">
      <alignment horizontal="center" vertical="center"/>
    </xf>
    <xf numFmtId="0" fontId="88" fillId="0" borderId="28" xfId="0" applyFont="1" applyBorder="1" applyAlignment="1">
      <alignment vertical="center"/>
    </xf>
    <xf numFmtId="0" fontId="88" fillId="0" borderId="29" xfId="0" applyFont="1" applyBorder="1" applyAlignment="1">
      <alignment vertical="center"/>
    </xf>
    <xf numFmtId="0" fontId="88" fillId="0" borderId="30" xfId="0" applyFont="1" applyBorder="1" applyAlignment="1">
      <alignment vertical="center"/>
    </xf>
    <xf numFmtId="0" fontId="88" fillId="0" borderId="68" xfId="0" applyFont="1" applyBorder="1" applyAlignment="1">
      <alignment vertical="center"/>
    </xf>
    <xf numFmtId="0" fontId="88" fillId="0" borderId="69" xfId="0" applyFont="1" applyBorder="1" applyAlignment="1">
      <alignment vertical="center"/>
    </xf>
    <xf numFmtId="0" fontId="88" fillId="0" borderId="70" xfId="0" applyFont="1" applyBorder="1" applyAlignment="1">
      <alignment vertical="center"/>
    </xf>
    <xf numFmtId="0" fontId="88" fillId="0" borderId="45" xfId="0" applyFont="1" applyBorder="1" applyAlignment="1" applyProtection="1">
      <alignment horizontal="left" vertical="center" indent="1"/>
    </xf>
    <xf numFmtId="0" fontId="88" fillId="0" borderId="46" xfId="0" applyFont="1" applyBorder="1" applyAlignment="1" applyProtection="1">
      <alignment horizontal="left" vertical="center" indent="1"/>
    </xf>
    <xf numFmtId="0" fontId="88" fillId="0" borderId="43" xfId="0" applyFont="1" applyBorder="1" applyAlignment="1" applyProtection="1">
      <alignment vertical="center" textRotation="255"/>
    </xf>
    <xf numFmtId="0" fontId="88" fillId="10" borderId="90" xfId="0" applyFont="1" applyFill="1" applyBorder="1" applyAlignment="1" applyProtection="1">
      <alignment horizontal="left" vertical="center" indent="1"/>
    </xf>
    <xf numFmtId="0" fontId="88" fillId="10" borderId="91" xfId="0" applyFont="1" applyFill="1" applyBorder="1" applyAlignment="1" applyProtection="1">
      <alignment horizontal="left" vertical="center" indent="1"/>
    </xf>
    <xf numFmtId="0" fontId="88" fillId="0" borderId="68" xfId="0" applyFont="1" applyBorder="1" applyAlignment="1" applyProtection="1">
      <alignment horizontal="left" vertical="center" indent="1"/>
    </xf>
    <xf numFmtId="0" fontId="88" fillId="0" borderId="7" xfId="0" applyFont="1" applyBorder="1" applyAlignment="1" applyProtection="1">
      <alignment vertical="center"/>
    </xf>
    <xf numFmtId="0" fontId="88" fillId="0" borderId="8" xfId="0" applyFont="1" applyBorder="1" applyAlignment="1" applyProtection="1">
      <alignment vertical="center"/>
    </xf>
    <xf numFmtId="0" fontId="88" fillId="0" borderId="45" xfId="0" applyFont="1" applyBorder="1" applyAlignment="1" applyProtection="1">
      <alignment vertical="center" shrinkToFit="1"/>
    </xf>
    <xf numFmtId="0" fontId="88" fillId="0" borderId="46" xfId="0" applyFont="1" applyBorder="1" applyAlignment="1" applyProtection="1">
      <alignment vertical="center" shrinkToFit="1"/>
    </xf>
    <xf numFmtId="0" fontId="88" fillId="0" borderId="132" xfId="0" applyFont="1" applyBorder="1" applyAlignment="1" applyProtection="1">
      <alignment horizontal="center" vertical="center"/>
    </xf>
    <xf numFmtId="0" fontId="88" fillId="0" borderId="133" xfId="0" applyFont="1" applyBorder="1" applyAlignment="1" applyProtection="1">
      <alignment horizontal="center" vertical="center"/>
    </xf>
    <xf numFmtId="0" fontId="88" fillId="0" borderId="134" xfId="0" applyFont="1" applyBorder="1" applyAlignment="1" applyProtection="1">
      <alignment horizontal="center" vertical="center"/>
    </xf>
    <xf numFmtId="0" fontId="88" fillId="0" borderId="9" xfId="0" applyFont="1" applyBorder="1" applyAlignment="1" applyProtection="1">
      <alignment vertical="center"/>
    </xf>
    <xf numFmtId="38" fontId="88" fillId="10" borderId="25" xfId="1" applyFont="1" applyFill="1" applyBorder="1" applyAlignment="1" applyProtection="1">
      <alignment horizontal="center" vertical="center" shrinkToFit="1"/>
    </xf>
    <xf numFmtId="38" fontId="88" fillId="10" borderId="26" xfId="1" applyFont="1" applyFill="1" applyBorder="1" applyAlignment="1" applyProtection="1">
      <alignment horizontal="center" vertical="center" shrinkToFit="1"/>
    </xf>
    <xf numFmtId="38" fontId="88" fillId="10" borderId="27" xfId="1" applyFont="1" applyFill="1" applyBorder="1" applyAlignment="1" applyProtection="1">
      <alignment horizontal="center" vertical="center" shrinkToFit="1"/>
    </xf>
    <xf numFmtId="38" fontId="48" fillId="10" borderId="25" xfId="1" applyFont="1" applyFill="1" applyBorder="1" applyAlignment="1" applyProtection="1">
      <alignment horizontal="center" vertical="center" shrinkToFit="1"/>
    </xf>
    <xf numFmtId="38" fontId="48" fillId="10" borderId="26" xfId="1" applyFont="1" applyFill="1" applyBorder="1" applyAlignment="1" applyProtection="1">
      <alignment horizontal="center" vertical="center" shrinkToFit="1"/>
    </xf>
    <xf numFmtId="38" fontId="48" fillId="10" borderId="27" xfId="1" applyFont="1" applyFill="1" applyBorder="1" applyAlignment="1" applyProtection="1">
      <alignment horizontal="center" vertical="center" shrinkToFit="1"/>
    </xf>
    <xf numFmtId="0" fontId="88" fillId="0" borderId="34" xfId="0" applyFont="1" applyBorder="1" applyAlignment="1" applyProtection="1">
      <alignment horizontal="center" vertical="center" wrapText="1"/>
    </xf>
    <xf numFmtId="0" fontId="88" fillId="0" borderId="36" xfId="0" applyFont="1" applyBorder="1" applyAlignment="1" applyProtection="1">
      <alignment horizontal="center" vertical="center" wrapText="1"/>
    </xf>
    <xf numFmtId="0" fontId="88" fillId="0" borderId="38" xfId="0" applyFont="1" applyBorder="1" applyAlignment="1" applyProtection="1">
      <alignment horizontal="center" vertical="center" wrapText="1"/>
    </xf>
    <xf numFmtId="0" fontId="88" fillId="0" borderId="39" xfId="0" applyFont="1" applyBorder="1" applyAlignment="1" applyProtection="1">
      <alignment horizontal="center" vertical="center" wrapText="1"/>
    </xf>
    <xf numFmtId="0" fontId="88" fillId="0" borderId="101" xfId="0" applyFont="1" applyBorder="1" applyAlignment="1" applyProtection="1">
      <alignment horizontal="center" vertical="center" wrapText="1"/>
    </xf>
    <xf numFmtId="0" fontId="88" fillId="0" borderId="60" xfId="0" applyFont="1" applyBorder="1" applyAlignment="1" applyProtection="1">
      <alignment horizontal="center" vertical="center" wrapText="1"/>
    </xf>
    <xf numFmtId="0" fontId="88" fillId="10" borderId="136" xfId="0" applyFont="1" applyFill="1" applyBorder="1" applyAlignment="1" applyProtection="1">
      <alignment horizontal="right" vertical="center"/>
    </xf>
    <xf numFmtId="0" fontId="88" fillId="10" borderId="137" xfId="0" applyFont="1" applyFill="1" applyBorder="1" applyAlignment="1" applyProtection="1">
      <alignment horizontal="right" vertical="center"/>
    </xf>
    <xf numFmtId="0" fontId="88" fillId="0" borderId="136" xfId="0" applyFont="1" applyBorder="1" applyAlignment="1">
      <alignment vertical="center" wrapText="1"/>
    </xf>
    <xf numFmtId="0" fontId="88" fillId="0" borderId="137" xfId="0" applyFont="1" applyBorder="1" applyAlignment="1">
      <alignment vertical="center" wrapText="1"/>
    </xf>
    <xf numFmtId="0" fontId="88" fillId="0" borderId="138" xfId="0" applyFont="1" applyBorder="1" applyAlignment="1">
      <alignment vertical="center" wrapText="1"/>
    </xf>
    <xf numFmtId="0" fontId="88" fillId="0" borderId="7" xfId="0" applyFont="1" applyBorder="1" applyAlignment="1">
      <alignment vertical="center"/>
    </xf>
    <xf numFmtId="0" fontId="88" fillId="0" borderId="8" xfId="0" applyFont="1" applyBorder="1" applyAlignment="1">
      <alignment vertical="center"/>
    </xf>
    <xf numFmtId="0" fontId="88" fillId="0" borderId="9" xfId="0" applyFont="1" applyBorder="1" applyAlignment="1">
      <alignment vertical="center"/>
    </xf>
    <xf numFmtId="0" fontId="88" fillId="10" borderId="7" xfId="0" applyFont="1" applyFill="1" applyBorder="1" applyAlignment="1">
      <alignment horizontal="right" vertical="center"/>
    </xf>
    <xf numFmtId="0" fontId="88" fillId="10" borderId="8" xfId="0" applyFont="1" applyFill="1" applyBorder="1" applyAlignment="1">
      <alignment horizontal="right" vertical="center"/>
    </xf>
    <xf numFmtId="0" fontId="88" fillId="0" borderId="135" xfId="0" applyFont="1" applyBorder="1" applyAlignment="1" applyProtection="1">
      <alignment horizontal="center" vertical="center" textRotation="255"/>
    </xf>
    <xf numFmtId="0" fontId="88" fillId="0" borderId="43" xfId="0" applyFont="1" applyBorder="1" applyAlignment="1" applyProtection="1">
      <alignment horizontal="center" vertical="center" textRotation="255"/>
    </xf>
    <xf numFmtId="0" fontId="88" fillId="8" borderId="42" xfId="0" applyFont="1" applyFill="1" applyBorder="1" applyAlignment="1" applyProtection="1">
      <alignment vertical="center" textRotation="255"/>
    </xf>
    <xf numFmtId="0" fontId="88" fillId="8" borderId="99" xfId="0" applyFont="1" applyFill="1" applyBorder="1" applyAlignment="1" applyProtection="1">
      <alignment vertical="center" textRotation="255"/>
    </xf>
    <xf numFmtId="0" fontId="146" fillId="0" borderId="6" xfId="0" applyFont="1" applyFill="1" applyBorder="1" applyAlignment="1" applyProtection="1">
      <alignment horizontal="center" vertical="center" textRotation="255" wrapText="1"/>
    </xf>
    <xf numFmtId="0" fontId="146" fillId="0" borderId="67" xfId="0" applyFont="1" applyFill="1" applyBorder="1" applyAlignment="1" applyProtection="1">
      <alignment horizontal="center" vertical="center" textRotation="255" wrapText="1"/>
    </xf>
    <xf numFmtId="0" fontId="88" fillId="0" borderId="45" xfId="0" applyFont="1" applyBorder="1" applyAlignment="1">
      <alignment vertical="center"/>
    </xf>
    <xf numFmtId="0" fontId="88" fillId="0" borderId="46" xfId="0" applyFont="1" applyBorder="1" applyAlignment="1">
      <alignment vertical="center"/>
    </xf>
    <xf numFmtId="0" fontId="88" fillId="0" borderId="47" xfId="0" applyFont="1" applyBorder="1" applyAlignment="1">
      <alignment vertical="center"/>
    </xf>
    <xf numFmtId="0" fontId="88" fillId="10" borderId="136" xfId="0" applyFont="1" applyFill="1" applyBorder="1" applyAlignment="1">
      <alignment horizontal="right" vertical="center"/>
    </xf>
    <xf numFmtId="0" fontId="88" fillId="10" borderId="137" xfId="0" applyFont="1" applyFill="1" applyBorder="1" applyAlignment="1">
      <alignment horizontal="right" vertical="center"/>
    </xf>
    <xf numFmtId="0" fontId="88" fillId="0" borderId="45" xfId="0" applyFont="1" applyBorder="1" applyAlignment="1" applyProtection="1">
      <alignment vertical="center"/>
    </xf>
    <xf numFmtId="0" fontId="88" fillId="0" borderId="46" xfId="0" applyFont="1" applyBorder="1" applyAlignment="1" applyProtection="1">
      <alignment vertical="center"/>
    </xf>
    <xf numFmtId="38" fontId="48" fillId="10" borderId="38" xfId="1" applyFont="1" applyFill="1" applyBorder="1" applyAlignment="1" applyProtection="1">
      <alignment horizontal="center" vertical="center" shrinkToFit="1"/>
    </xf>
    <xf numFmtId="38" fontId="48" fillId="10" borderId="0" xfId="1" applyFont="1" applyFill="1" applyBorder="1" applyAlignment="1" applyProtection="1">
      <alignment horizontal="center" vertical="center" shrinkToFit="1"/>
    </xf>
    <xf numFmtId="38" fontId="48" fillId="10" borderId="39" xfId="1" applyFont="1" applyFill="1" applyBorder="1" applyAlignment="1" applyProtection="1">
      <alignment horizontal="center" vertical="center" shrinkToFit="1"/>
    </xf>
    <xf numFmtId="0" fontId="88" fillId="0" borderId="91" xfId="0" applyFont="1" applyBorder="1" applyAlignment="1" applyProtection="1">
      <alignment horizontal="left" vertical="center" indent="1"/>
    </xf>
    <xf numFmtId="0" fontId="79" fillId="0" borderId="71" xfId="0" applyFont="1" applyBorder="1">
      <alignment vertical="center"/>
    </xf>
    <xf numFmtId="0" fontId="79" fillId="0" borderId="243" xfId="0" applyFont="1" applyBorder="1">
      <alignment vertical="center"/>
    </xf>
    <xf numFmtId="3" fontId="79" fillId="0" borderId="210" xfId="0" applyNumberFormat="1" applyFont="1" applyBorder="1" applyAlignment="1">
      <alignment horizontal="center" vertical="center" shrinkToFit="1"/>
    </xf>
    <xf numFmtId="3" fontId="79" fillId="0" borderId="211" xfId="0" applyNumberFormat="1" applyFont="1" applyBorder="1" applyAlignment="1">
      <alignment horizontal="center" vertical="center" shrinkToFit="1"/>
    </xf>
    <xf numFmtId="0" fontId="79" fillId="0" borderId="72" xfId="0" applyFont="1" applyBorder="1">
      <alignment vertical="center"/>
    </xf>
    <xf numFmtId="3" fontId="79" fillId="0" borderId="105" xfId="0" applyNumberFormat="1" applyFont="1" applyBorder="1" applyAlignment="1">
      <alignment horizontal="center" vertical="center" shrinkToFit="1"/>
    </xf>
    <xf numFmtId="3" fontId="79" fillId="0" borderId="106" xfId="0" applyNumberFormat="1" applyFont="1" applyBorder="1" applyAlignment="1">
      <alignment horizontal="center" vertical="center" shrinkToFit="1"/>
    </xf>
    <xf numFmtId="38" fontId="88" fillId="10" borderId="38" xfId="1" applyFont="1" applyFill="1" applyBorder="1" applyAlignment="1" applyProtection="1">
      <alignment horizontal="center" vertical="center" shrinkToFit="1"/>
    </xf>
    <xf numFmtId="38" fontId="88" fillId="10" borderId="0" xfId="1" applyFont="1" applyFill="1" applyBorder="1" applyAlignment="1" applyProtection="1">
      <alignment horizontal="center" vertical="center" shrinkToFit="1"/>
    </xf>
    <xf numFmtId="38" fontId="88" fillId="10" borderId="39" xfId="1" applyFont="1" applyFill="1" applyBorder="1" applyAlignment="1" applyProtection="1">
      <alignment horizontal="center" vertical="center" shrinkToFit="1"/>
    </xf>
    <xf numFmtId="0" fontId="88" fillId="0" borderId="31" xfId="0" applyFont="1" applyBorder="1" applyAlignment="1">
      <alignment vertical="center"/>
    </xf>
    <xf numFmtId="0" fontId="88" fillId="0" borderId="32" xfId="0" applyFont="1" applyBorder="1" applyAlignment="1">
      <alignment vertical="center"/>
    </xf>
    <xf numFmtId="0" fontId="88" fillId="0" borderId="33" xfId="0" applyFont="1" applyBorder="1" applyAlignment="1">
      <alignment vertical="center"/>
    </xf>
    <xf numFmtId="0" fontId="88" fillId="10" borderId="101" xfId="0" applyFont="1" applyFill="1" applyBorder="1" applyAlignment="1">
      <alignment horizontal="right" vertical="center"/>
    </xf>
    <xf numFmtId="0" fontId="88" fillId="10" borderId="59" xfId="0" applyFont="1" applyFill="1" applyBorder="1" applyAlignment="1">
      <alignment horizontal="right" vertical="center"/>
    </xf>
    <xf numFmtId="0" fontId="68" fillId="10" borderId="100" xfId="0" applyFont="1" applyFill="1" applyBorder="1" applyAlignment="1">
      <alignment horizontal="center" vertical="center"/>
    </xf>
    <xf numFmtId="0" fontId="68" fillId="10" borderId="66" xfId="0" applyFont="1" applyFill="1" applyBorder="1" applyAlignment="1">
      <alignment horizontal="center" vertical="center"/>
    </xf>
    <xf numFmtId="0" fontId="68" fillId="10" borderId="104" xfId="0" applyFont="1" applyFill="1" applyBorder="1" applyAlignment="1">
      <alignment horizontal="center" vertical="center"/>
    </xf>
    <xf numFmtId="0" fontId="68" fillId="0" borderId="7" xfId="0" applyFont="1" applyBorder="1" applyAlignment="1">
      <alignment horizontal="center" vertical="center"/>
    </xf>
    <xf numFmtId="0" fontId="68" fillId="0" borderId="8" xfId="0" applyFont="1" applyBorder="1" applyAlignment="1">
      <alignment horizontal="center" vertical="center"/>
    </xf>
    <xf numFmtId="0" fontId="68" fillId="0" borderId="9" xfId="0" applyFont="1" applyBorder="1" applyAlignment="1">
      <alignment horizontal="center" vertical="center"/>
    </xf>
    <xf numFmtId="0" fontId="68" fillId="0" borderId="101" xfId="0" applyFont="1" applyBorder="1" applyAlignment="1">
      <alignment horizontal="center" vertical="center"/>
    </xf>
    <xf numFmtId="0" fontId="68" fillId="0" borderId="59" xfId="0" applyFont="1" applyBorder="1" applyAlignment="1">
      <alignment horizontal="center" vertical="center"/>
    </xf>
    <xf numFmtId="0" fontId="68" fillId="0" borderId="60" xfId="0" applyFont="1" applyBorder="1" applyAlignment="1">
      <alignment horizontal="center" vertical="center"/>
    </xf>
    <xf numFmtId="0" fontId="68" fillId="3" borderId="103" xfId="0" applyFont="1" applyFill="1" applyBorder="1" applyAlignment="1">
      <alignment horizontal="center" vertical="center"/>
    </xf>
    <xf numFmtId="0" fontId="150" fillId="10" borderId="7" xfId="0" applyFont="1" applyFill="1" applyBorder="1" applyAlignment="1">
      <alignment horizontal="center" vertical="center"/>
    </xf>
    <xf numFmtId="0" fontId="150" fillId="10" borderId="8" xfId="0" applyFont="1" applyFill="1" applyBorder="1" applyAlignment="1">
      <alignment horizontal="center" vertical="center"/>
    </xf>
    <xf numFmtId="0" fontId="150" fillId="10" borderId="9" xfId="0" applyFont="1" applyFill="1" applyBorder="1" applyAlignment="1">
      <alignment horizontal="center" vertical="center"/>
    </xf>
    <xf numFmtId="0" fontId="68" fillId="0" borderId="42" xfId="0" applyFont="1" applyBorder="1" applyAlignment="1">
      <alignment horizontal="center" vertical="center" wrapText="1"/>
    </xf>
    <xf numFmtId="0" fontId="68" fillId="0" borderId="44" xfId="0" applyFont="1" applyBorder="1" applyAlignment="1">
      <alignment horizontal="center" vertical="center" wrapText="1"/>
    </xf>
    <xf numFmtId="0" fontId="68" fillId="0" borderId="43" xfId="0" applyFont="1" applyBorder="1" applyAlignment="1">
      <alignment horizontal="center" vertical="center" wrapText="1"/>
    </xf>
    <xf numFmtId="0" fontId="68" fillId="0" borderId="45" xfId="0" applyFont="1" applyBorder="1" applyAlignment="1">
      <alignment horizontal="center" vertical="center"/>
    </xf>
    <xf numFmtId="0" fontId="68" fillId="0" borderId="47" xfId="0" applyFont="1" applyBorder="1" applyAlignment="1">
      <alignment horizontal="center" vertical="center"/>
    </xf>
    <xf numFmtId="0" fontId="68" fillId="3" borderId="43" xfId="0" applyFont="1" applyFill="1" applyBorder="1" applyAlignment="1">
      <alignment horizontal="center" vertical="center"/>
    </xf>
    <xf numFmtId="0" fontId="68" fillId="10" borderId="7" xfId="0" applyFont="1" applyFill="1" applyBorder="1" applyAlignment="1">
      <alignment horizontal="center" vertical="center"/>
    </xf>
    <xf numFmtId="0" fontId="68" fillId="10" borderId="9" xfId="0" applyFont="1" applyFill="1" applyBorder="1" applyAlignment="1">
      <alignment horizontal="center" vertical="center"/>
    </xf>
    <xf numFmtId="0" fontId="68" fillId="8" borderId="7" xfId="0" applyFont="1" applyFill="1" applyBorder="1" applyAlignment="1">
      <alignment horizontal="center" vertical="center"/>
    </xf>
    <xf numFmtId="0" fontId="68" fillId="8" borderId="8" xfId="0" applyFont="1" applyFill="1" applyBorder="1" applyAlignment="1">
      <alignment horizontal="center" vertical="center"/>
    </xf>
    <xf numFmtId="0" fontId="68" fillId="8" borderId="9" xfId="0" applyFont="1" applyFill="1" applyBorder="1" applyAlignment="1">
      <alignment horizontal="center" vertical="center"/>
    </xf>
    <xf numFmtId="0" fontId="69" fillId="20" borderId="170" xfId="1251" applyFont="1" applyFill="1" applyBorder="1" applyAlignment="1">
      <alignment horizontal="center" vertical="center"/>
    </xf>
    <xf numFmtId="0" fontId="69" fillId="20" borderId="171" xfId="1251" applyFont="1" applyFill="1" applyBorder="1" applyAlignment="1">
      <alignment horizontal="center" vertical="center"/>
    </xf>
    <xf numFmtId="0" fontId="69" fillId="20" borderId="173" xfId="1251" applyFont="1" applyFill="1" applyBorder="1" applyAlignment="1">
      <alignment horizontal="center" vertical="center"/>
    </xf>
    <xf numFmtId="0" fontId="69" fillId="20" borderId="178" xfId="1251" applyFont="1" applyFill="1" applyBorder="1" applyAlignment="1">
      <alignment horizontal="center" vertical="center"/>
    </xf>
    <xf numFmtId="38" fontId="69" fillId="20" borderId="174" xfId="1252" applyFont="1" applyFill="1" applyBorder="1" applyAlignment="1">
      <alignment horizontal="center" vertical="center"/>
    </xf>
    <xf numFmtId="38" fontId="69" fillId="20" borderId="179" xfId="1252" applyFont="1" applyFill="1" applyBorder="1" applyAlignment="1">
      <alignment horizontal="center" vertical="center"/>
    </xf>
    <xf numFmtId="0" fontId="69" fillId="18" borderId="182" xfId="1251" applyFont="1" applyFill="1" applyBorder="1" applyAlignment="1">
      <alignment horizontal="center" vertical="center"/>
    </xf>
    <xf numFmtId="0" fontId="69" fillId="18" borderId="151" xfId="1251" applyFont="1" applyFill="1" applyBorder="1" applyAlignment="1">
      <alignment horizontal="center" vertical="center"/>
    </xf>
    <xf numFmtId="0" fontId="69" fillId="18" borderId="80" xfId="1251" applyFont="1" applyFill="1" applyBorder="1" applyAlignment="1">
      <alignment horizontal="center" vertical="center"/>
    </xf>
    <xf numFmtId="0" fontId="69" fillId="18" borderId="218" xfId="1251" applyFont="1" applyFill="1" applyBorder="1" applyAlignment="1">
      <alignment horizontal="center" vertical="center"/>
    </xf>
    <xf numFmtId="0" fontId="69" fillId="18" borderId="39" xfId="1251" applyFont="1" applyFill="1" applyBorder="1" applyAlignment="1">
      <alignment horizontal="center" vertical="center"/>
    </xf>
    <xf numFmtId="0" fontId="69" fillId="18" borderId="149" xfId="1251" applyFont="1" applyFill="1" applyBorder="1" applyAlignment="1">
      <alignment horizontal="center" vertical="center"/>
    </xf>
    <xf numFmtId="194" fontId="54" fillId="0" borderId="57" xfId="1252" applyNumberFormat="1" applyFont="1" applyBorder="1" applyAlignment="1">
      <alignment horizontal="center" vertical="center"/>
    </xf>
    <xf numFmtId="194" fontId="54" fillId="0" borderId="204" xfId="1252" applyNumberFormat="1" applyFont="1" applyBorder="1" applyAlignment="1">
      <alignment horizontal="center" vertical="center"/>
    </xf>
    <xf numFmtId="0" fontId="69" fillId="20" borderId="169" xfId="1251" applyFont="1" applyFill="1" applyBorder="1" applyAlignment="1">
      <alignment horizontal="center" vertical="center" wrapText="1"/>
    </xf>
    <xf numFmtId="0" fontId="69" fillId="20" borderId="175" xfId="1251" applyFont="1" applyFill="1" applyBorder="1" applyAlignment="1">
      <alignment horizontal="center" vertical="center" wrapText="1"/>
    </xf>
    <xf numFmtId="38" fontId="69" fillId="20" borderId="231" xfId="1252" applyFont="1" applyFill="1" applyBorder="1" applyAlignment="1">
      <alignment horizontal="center" vertical="center"/>
    </xf>
    <xf numFmtId="38" fontId="69" fillId="20" borderId="232" xfId="1252" applyFont="1" applyFill="1" applyBorder="1" applyAlignment="1">
      <alignment horizontal="center" vertical="center"/>
    </xf>
    <xf numFmtId="222" fontId="69" fillId="0" borderId="235" xfId="1252" applyNumberFormat="1" applyFont="1" applyFill="1" applyBorder="1" applyAlignment="1" applyProtection="1">
      <alignment horizontal="center" vertical="center"/>
      <protection locked="0"/>
    </xf>
    <xf numFmtId="222" fontId="69" fillId="0" borderId="236" xfId="1252" applyNumberFormat="1" applyFont="1" applyFill="1" applyBorder="1" applyAlignment="1" applyProtection="1">
      <alignment horizontal="center" vertical="center"/>
      <protection locked="0"/>
    </xf>
    <xf numFmtId="222" fontId="69" fillId="0" borderId="237" xfId="1252" applyNumberFormat="1" applyFont="1" applyFill="1" applyBorder="1" applyAlignment="1" applyProtection="1">
      <alignment horizontal="center" vertical="center"/>
      <protection locked="0"/>
    </xf>
    <xf numFmtId="0" fontId="161" fillId="0" borderId="0" xfId="1251" applyFont="1" applyBorder="1" applyAlignment="1">
      <alignment horizontal="center" vertical="center"/>
    </xf>
    <xf numFmtId="0" fontId="161" fillId="0" borderId="87" xfId="1251" applyFont="1" applyBorder="1" applyAlignment="1">
      <alignment horizontal="center" vertical="center"/>
    </xf>
    <xf numFmtId="0" fontId="161" fillId="0" borderId="97" xfId="1251" applyFont="1" applyBorder="1" applyAlignment="1">
      <alignment horizontal="center" vertical="center"/>
    </xf>
    <xf numFmtId="207" fontId="161" fillId="0" borderId="199" xfId="1251" applyNumberFormat="1" applyFont="1" applyBorder="1" applyAlignment="1">
      <alignment horizontal="center" vertical="center"/>
    </xf>
    <xf numFmtId="207" fontId="161" fillId="0" borderId="200" xfId="1251" applyNumberFormat="1" applyFont="1" applyBorder="1" applyAlignment="1">
      <alignment horizontal="center" vertical="center"/>
    </xf>
    <xf numFmtId="206" fontId="69" fillId="0" borderId="0" xfId="1252" applyNumberFormat="1" applyFont="1" applyBorder="1" applyAlignment="1">
      <alignment vertical="center" wrapText="1"/>
    </xf>
    <xf numFmtId="0" fontId="84" fillId="13" borderId="115" xfId="2" applyFont="1" applyFill="1" applyBorder="1" applyAlignment="1">
      <alignment horizontal="center" vertical="center" shrinkToFit="1"/>
    </xf>
    <xf numFmtId="0" fontId="84" fillId="13" borderId="116" xfId="2" applyFont="1" applyFill="1" applyBorder="1" applyAlignment="1">
      <alignment horizontal="center" vertical="center" shrinkToFit="1"/>
    </xf>
    <xf numFmtId="0" fontId="76" fillId="0" borderId="0" xfId="22" applyFont="1">
      <alignment vertical="center"/>
    </xf>
    <xf numFmtId="0" fontId="84" fillId="3" borderId="98" xfId="2" applyFont="1" applyFill="1" applyBorder="1" applyAlignment="1">
      <alignment horizontal="right" vertical="center" shrinkToFit="1"/>
    </xf>
    <xf numFmtId="0" fontId="84" fillId="3" borderId="109" xfId="2" applyFont="1" applyFill="1" applyBorder="1" applyAlignment="1">
      <alignment horizontal="right" vertical="center" shrinkToFit="1"/>
    </xf>
    <xf numFmtId="0" fontId="84" fillId="3" borderId="230" xfId="2" applyFont="1" applyFill="1" applyBorder="1" applyAlignment="1">
      <alignment horizontal="right" vertical="center" shrinkToFit="1"/>
    </xf>
    <xf numFmtId="197" fontId="84" fillId="0" borderId="77" xfId="2" applyNumberFormat="1" applyFont="1" applyBorder="1" applyAlignment="1">
      <alignment horizontal="center" vertical="center" shrinkToFit="1"/>
    </xf>
    <xf numFmtId="197" fontId="84" fillId="0" borderId="80" xfId="2" applyNumberFormat="1" applyFont="1" applyBorder="1" applyAlignment="1">
      <alignment horizontal="center" vertical="center" shrinkToFit="1"/>
    </xf>
    <xf numFmtId="197" fontId="84" fillId="16" borderId="7" xfId="2" applyNumberFormat="1" applyFont="1" applyFill="1" applyBorder="1" applyAlignment="1">
      <alignment horizontal="center" vertical="center" shrinkToFit="1"/>
    </xf>
    <xf numFmtId="197" fontId="84" fillId="16" borderId="9" xfId="2" applyNumberFormat="1" applyFont="1" applyFill="1" applyBorder="1" applyAlignment="1">
      <alignment horizontal="center" vertical="center" shrinkToFit="1"/>
    </xf>
    <xf numFmtId="197" fontId="84" fillId="15" borderId="7" xfId="2" applyNumberFormat="1" applyFont="1" applyFill="1" applyBorder="1" applyAlignment="1">
      <alignment horizontal="center" vertical="center" shrinkToFit="1"/>
    </xf>
    <xf numFmtId="197" fontId="84" fillId="15" borderId="9" xfId="2" applyNumberFormat="1" applyFont="1" applyFill="1" applyBorder="1" applyAlignment="1">
      <alignment horizontal="center" vertical="center" shrinkToFit="1"/>
    </xf>
    <xf numFmtId="197" fontId="84" fillId="0" borderId="7" xfId="2" applyNumberFormat="1" applyFont="1" applyBorder="1" applyAlignment="1">
      <alignment horizontal="center" vertical="center" shrinkToFit="1"/>
    </xf>
    <xf numFmtId="197" fontId="84" fillId="0" borderId="9" xfId="2" applyNumberFormat="1" applyFont="1" applyBorder="1" applyAlignment="1">
      <alignment horizontal="center" vertical="center" shrinkToFit="1"/>
    </xf>
    <xf numFmtId="5" fontId="84" fillId="10" borderId="74" xfId="2" applyNumberFormat="1" applyFont="1" applyFill="1" applyBorder="1" applyAlignment="1">
      <alignment horizontal="center" vertical="center"/>
    </xf>
    <xf numFmtId="5" fontId="84" fillId="10" borderId="76" xfId="2" applyNumberFormat="1" applyFont="1" applyFill="1" applyBorder="1" applyAlignment="1">
      <alignment horizontal="center" vertical="center"/>
    </xf>
    <xf numFmtId="5" fontId="84" fillId="10" borderId="79" xfId="2" applyNumberFormat="1" applyFont="1" applyFill="1" applyBorder="1" applyAlignment="1">
      <alignment horizontal="center" vertical="center"/>
    </xf>
    <xf numFmtId="197" fontId="84" fillId="10" borderId="48" xfId="2" applyNumberFormat="1" applyFont="1" applyFill="1" applyBorder="1" applyAlignment="1">
      <alignment horizontal="center" vertical="center" shrinkToFit="1"/>
    </xf>
    <xf numFmtId="197" fontId="84" fillId="10" borderId="49" xfId="2" applyNumberFormat="1" applyFont="1" applyFill="1" applyBorder="1" applyAlignment="1">
      <alignment horizontal="center" vertical="center" shrinkToFit="1"/>
    </xf>
    <xf numFmtId="197" fontId="84" fillId="10" borderId="64" xfId="2" applyNumberFormat="1" applyFont="1" applyFill="1" applyBorder="1" applyAlignment="1">
      <alignment horizontal="center" vertical="center" shrinkToFit="1"/>
    </xf>
    <xf numFmtId="0" fontId="84" fillId="10" borderId="74" xfId="2" applyFont="1" applyFill="1" applyBorder="1" applyAlignment="1">
      <alignment horizontal="center" vertical="center" wrapText="1"/>
    </xf>
    <xf numFmtId="0" fontId="84" fillId="10" borderId="76" xfId="2" applyFont="1" applyFill="1" applyBorder="1" applyAlignment="1">
      <alignment horizontal="center" vertical="center" wrapText="1"/>
    </xf>
    <xf numFmtId="0" fontId="84" fillId="10" borderId="79" xfId="2" applyFont="1" applyFill="1" applyBorder="1" applyAlignment="1">
      <alignment horizontal="center" vertical="center" wrapText="1"/>
    </xf>
    <xf numFmtId="0" fontId="84" fillId="10" borderId="73" xfId="2" applyFont="1" applyFill="1" applyBorder="1" applyAlignment="1">
      <alignment horizontal="center" vertical="center" wrapText="1"/>
    </xf>
    <xf numFmtId="0" fontId="84" fillId="10" borderId="75" xfId="2" applyFont="1" applyFill="1" applyBorder="1" applyAlignment="1">
      <alignment horizontal="center" vertical="center" wrapText="1"/>
    </xf>
    <xf numFmtId="0" fontId="84" fillId="10" borderId="78" xfId="2" applyFont="1" applyFill="1" applyBorder="1" applyAlignment="1">
      <alignment horizontal="center" vertical="center" wrapText="1"/>
    </xf>
    <xf numFmtId="0" fontId="84" fillId="10" borderId="114" xfId="2" applyFont="1" applyFill="1" applyBorder="1" applyAlignment="1">
      <alignment horizontal="center" vertical="center" wrapText="1"/>
    </xf>
    <xf numFmtId="0" fontId="84" fillId="10" borderId="112" xfId="2" applyFont="1" applyFill="1" applyBorder="1" applyAlignment="1">
      <alignment horizontal="center" vertical="center" wrapText="1"/>
    </xf>
    <xf numFmtId="0" fontId="84" fillId="10" borderId="113" xfId="2" applyFont="1" applyFill="1" applyBorder="1" applyAlignment="1">
      <alignment horizontal="center" vertical="center" wrapText="1"/>
    </xf>
    <xf numFmtId="0" fontId="74" fillId="8" borderId="57" xfId="1259" applyFont="1" applyFill="1" applyBorder="1" applyAlignment="1">
      <alignment horizontal="center" vertical="center"/>
    </xf>
    <xf numFmtId="0" fontId="74" fillId="8" borderId="56" xfId="1259" applyFont="1" applyFill="1" applyBorder="1" applyAlignment="1">
      <alignment horizontal="center" vertical="center"/>
    </xf>
    <xf numFmtId="0" fontId="74" fillId="8" borderId="61" xfId="1259" applyFont="1" applyFill="1" applyBorder="1" applyAlignment="1">
      <alignment horizontal="center" vertical="center"/>
    </xf>
    <xf numFmtId="0" fontId="181" fillId="0" borderId="0" xfId="1259" applyFont="1" applyAlignment="1">
      <alignment horizontal="left" vertical="center"/>
    </xf>
    <xf numFmtId="0" fontId="118" fillId="0" borderId="7" xfId="6" applyFont="1" applyBorder="1" applyAlignment="1" applyProtection="1">
      <alignment horizontal="left" vertical="center"/>
      <protection locked="0" hidden="1"/>
    </xf>
    <xf numFmtId="0" fontId="118" fillId="0" borderId="8" xfId="6" applyFont="1" applyBorder="1" applyAlignment="1" applyProtection="1">
      <alignment horizontal="left" vertical="center"/>
      <protection locked="0" hidden="1"/>
    </xf>
    <xf numFmtId="0" fontId="118" fillId="0" borderId="9" xfId="6" applyFont="1" applyBorder="1" applyAlignment="1" applyProtection="1">
      <alignment horizontal="left" vertical="center"/>
      <protection locked="0" hidden="1"/>
    </xf>
    <xf numFmtId="198" fontId="149" fillId="9" borderId="45" xfId="6" applyNumberFormat="1" applyFont="1" applyFill="1" applyBorder="1" applyAlignment="1">
      <alignment horizontal="right" vertical="center"/>
    </xf>
    <xf numFmtId="198" fontId="149" fillId="9" borderId="46" xfId="6" applyNumberFormat="1" applyFont="1" applyFill="1" applyBorder="1" applyAlignment="1">
      <alignment horizontal="right" vertical="center"/>
    </xf>
    <xf numFmtId="198" fontId="149" fillId="9" borderId="47" xfId="6" applyNumberFormat="1" applyFont="1" applyFill="1" applyBorder="1" applyAlignment="1">
      <alignment horizontal="right" vertical="center"/>
    </xf>
    <xf numFmtId="0" fontId="118" fillId="0" borderId="45" xfId="6" applyFont="1" applyBorder="1" applyAlignment="1" applyProtection="1">
      <alignment horizontal="left" vertical="center"/>
      <protection locked="0" hidden="1"/>
    </xf>
    <xf numFmtId="0" fontId="118" fillId="0" borderId="46" xfId="6" applyFont="1" applyBorder="1" applyAlignment="1" applyProtection="1">
      <alignment horizontal="left" vertical="center"/>
      <protection locked="0" hidden="1"/>
    </xf>
    <xf numFmtId="0" fontId="118" fillId="0" borderId="47" xfId="6" applyFont="1" applyBorder="1" applyAlignment="1" applyProtection="1">
      <alignment horizontal="left" vertical="center"/>
      <protection locked="0" hidden="1"/>
    </xf>
    <xf numFmtId="0" fontId="81" fillId="15" borderId="6" xfId="6" applyFont="1" applyFill="1" applyBorder="1" applyAlignment="1" applyProtection="1">
      <alignment horizontal="center" vertical="center"/>
      <protection hidden="1"/>
    </xf>
    <xf numFmtId="197" fontId="81" fillId="0" borderId="6" xfId="2" applyNumberFormat="1" applyFont="1" applyBorder="1" applyAlignment="1">
      <alignment horizontal="center" vertical="center" shrinkToFit="1"/>
    </xf>
    <xf numFmtId="0" fontId="84" fillId="10" borderId="6" xfId="6" applyFont="1" applyFill="1" applyBorder="1" applyAlignment="1">
      <alignment horizontal="center" vertical="center"/>
    </xf>
    <xf numFmtId="197" fontId="84" fillId="16" borderId="8" xfId="2" applyNumberFormat="1" applyFont="1" applyFill="1" applyBorder="1" applyAlignment="1">
      <alignment horizontal="center" vertical="center" shrinkToFit="1"/>
    </xf>
    <xf numFmtId="197" fontId="84" fillId="15" borderId="6" xfId="2" applyNumberFormat="1" applyFont="1" applyFill="1" applyBorder="1" applyAlignment="1">
      <alignment horizontal="center" vertical="center" shrinkToFit="1"/>
    </xf>
    <xf numFmtId="197" fontId="84" fillId="9" borderId="6" xfId="2" applyNumberFormat="1" applyFont="1" applyFill="1" applyBorder="1" applyAlignment="1">
      <alignment horizontal="center" vertical="center" wrapText="1" shrinkToFit="1"/>
    </xf>
    <xf numFmtId="0" fontId="84" fillId="10" borderId="34" xfId="2" applyFont="1" applyFill="1" applyBorder="1" applyAlignment="1">
      <alignment horizontal="center" vertical="center" wrapText="1"/>
    </xf>
    <xf numFmtId="0" fontId="84" fillId="10" borderId="35" xfId="2" applyFont="1" applyFill="1" applyBorder="1" applyAlignment="1">
      <alignment horizontal="center" vertical="center" wrapText="1"/>
    </xf>
    <xf numFmtId="0" fontId="84" fillId="10" borderId="36" xfId="2" applyFont="1" applyFill="1" applyBorder="1" applyAlignment="1">
      <alignment horizontal="center" vertical="center" wrapText="1"/>
    </xf>
    <xf numFmtId="0" fontId="84" fillId="10" borderId="40" xfId="2" applyFont="1" applyFill="1" applyBorder="1" applyAlignment="1">
      <alignment horizontal="center" vertical="center" wrapText="1"/>
    </xf>
    <xf numFmtId="0" fontId="84" fillId="10" borderId="37" xfId="2" applyFont="1" applyFill="1" applyBorder="1" applyAlignment="1">
      <alignment horizontal="center" vertical="center" wrapText="1"/>
    </xf>
    <xf numFmtId="0" fontId="84" fillId="10" borderId="41" xfId="2" applyFont="1" applyFill="1" applyBorder="1" applyAlignment="1">
      <alignment horizontal="center" vertical="center" wrapText="1"/>
    </xf>
    <xf numFmtId="0" fontId="84" fillId="10" borderId="6" xfId="2" applyFont="1" applyFill="1" applyBorder="1" applyAlignment="1">
      <alignment horizontal="center" vertical="center" wrapText="1"/>
    </xf>
    <xf numFmtId="5" fontId="84" fillId="10" borderId="6" xfId="2" applyNumberFormat="1" applyFont="1" applyFill="1" applyBorder="1" applyAlignment="1">
      <alignment horizontal="center" vertical="center"/>
    </xf>
    <xf numFmtId="197" fontId="84" fillId="0" borderId="35" xfId="2" applyNumberFormat="1" applyFont="1" applyBorder="1" applyAlignment="1">
      <alignment horizontal="center" vertical="center" shrinkToFit="1"/>
    </xf>
    <xf numFmtId="197" fontId="84" fillId="0" borderId="36" xfId="2" applyNumberFormat="1" applyFont="1" applyBorder="1" applyAlignment="1">
      <alignment horizontal="center" vertical="center" shrinkToFit="1"/>
    </xf>
    <xf numFmtId="197" fontId="84" fillId="0" borderId="37" xfId="2" applyNumberFormat="1" applyFont="1" applyBorder="1" applyAlignment="1">
      <alignment horizontal="center" vertical="center" shrinkToFit="1"/>
    </xf>
    <xf numFmtId="197" fontId="84" fillId="0" borderId="41" xfId="2" applyNumberFormat="1" applyFont="1" applyBorder="1" applyAlignment="1">
      <alignment horizontal="center" vertical="center" shrinkToFit="1"/>
    </xf>
    <xf numFmtId="197" fontId="81" fillId="16" borderId="7" xfId="2" applyNumberFormat="1" applyFont="1" applyFill="1" applyBorder="1" applyAlignment="1">
      <alignment horizontal="center" vertical="center" shrinkToFit="1"/>
    </xf>
    <xf numFmtId="197" fontId="81" fillId="16" borderId="8" xfId="2" applyNumberFormat="1" applyFont="1" applyFill="1" applyBorder="1" applyAlignment="1">
      <alignment horizontal="center" vertical="center" shrinkToFit="1"/>
    </xf>
    <xf numFmtId="197" fontId="81" fillId="16" borderId="9" xfId="2" applyNumberFormat="1" applyFont="1" applyFill="1" applyBorder="1" applyAlignment="1">
      <alignment horizontal="center" vertical="center" shrinkToFit="1"/>
    </xf>
    <xf numFmtId="0" fontId="144" fillId="9" borderId="7" xfId="6" applyFont="1" applyFill="1" applyBorder="1" applyAlignment="1" applyProtection="1">
      <alignment horizontal="left" vertical="center" shrinkToFit="1"/>
      <protection locked="0"/>
    </xf>
    <xf numFmtId="0" fontId="144" fillId="9" borderId="8" xfId="6" applyFont="1" applyFill="1" applyBorder="1" applyAlignment="1" applyProtection="1">
      <alignment horizontal="left" vertical="center" shrinkToFit="1"/>
      <protection locked="0"/>
    </xf>
    <xf numFmtId="0" fontId="144" fillId="9" borderId="9" xfId="6" applyFont="1" applyFill="1" applyBorder="1" applyAlignment="1" applyProtection="1">
      <alignment horizontal="left" vertical="center" shrinkToFit="1"/>
      <protection locked="0"/>
    </xf>
    <xf numFmtId="198" fontId="146" fillId="9" borderId="7" xfId="6" applyNumberFormat="1" applyFont="1" applyFill="1" applyBorder="1" applyAlignment="1" applyProtection="1">
      <alignment horizontal="right" vertical="center"/>
      <protection locked="0"/>
    </xf>
    <xf numFmtId="198" fontId="146" fillId="9" borderId="8" xfId="6" applyNumberFormat="1" applyFont="1" applyFill="1" applyBorder="1" applyAlignment="1" applyProtection="1">
      <alignment horizontal="right" vertical="center"/>
      <protection locked="0"/>
    </xf>
    <xf numFmtId="198" fontId="146" fillId="9" borderId="9" xfId="6" applyNumberFormat="1" applyFont="1" applyFill="1" applyBorder="1" applyAlignment="1" applyProtection="1">
      <alignment horizontal="right" vertical="center"/>
      <protection locked="0"/>
    </xf>
    <xf numFmtId="198" fontId="149" fillId="9" borderId="7" xfId="6" applyNumberFormat="1" applyFont="1" applyFill="1" applyBorder="1" applyAlignment="1">
      <alignment horizontal="right" vertical="center"/>
    </xf>
    <xf numFmtId="198" fontId="149" fillId="9" borderId="8" xfId="6" applyNumberFormat="1" applyFont="1" applyFill="1" applyBorder="1" applyAlignment="1">
      <alignment horizontal="right" vertical="center"/>
    </xf>
    <xf numFmtId="198" fontId="149" fillId="9" borderId="9" xfId="6" applyNumberFormat="1" applyFont="1" applyFill="1" applyBorder="1" applyAlignment="1">
      <alignment horizontal="right" vertical="center"/>
    </xf>
    <xf numFmtId="0" fontId="146" fillId="10" borderId="6" xfId="6" applyFont="1" applyFill="1" applyBorder="1" applyAlignment="1">
      <alignment horizontal="center" vertical="center" wrapText="1" shrinkToFit="1"/>
    </xf>
    <xf numFmtId="0" fontId="146" fillId="10" borderId="6" xfId="6" applyFont="1" applyFill="1" applyBorder="1" applyAlignment="1">
      <alignment horizontal="center" vertical="center"/>
    </xf>
    <xf numFmtId="38" fontId="183" fillId="19" borderId="7" xfId="1255" applyFont="1" applyFill="1" applyBorder="1" applyAlignment="1" applyProtection="1">
      <alignment horizontal="center" vertical="center" wrapText="1" shrinkToFit="1"/>
    </xf>
    <xf numFmtId="38" fontId="183" fillId="19" borderId="8" xfId="1255" applyFont="1" applyFill="1" applyBorder="1" applyAlignment="1" applyProtection="1">
      <alignment horizontal="center" vertical="center" wrapText="1" shrinkToFit="1"/>
    </xf>
    <xf numFmtId="38" fontId="183" fillId="19" borderId="9" xfId="1255" applyFont="1" applyFill="1" applyBorder="1" applyAlignment="1" applyProtection="1">
      <alignment horizontal="center" vertical="center" wrapText="1" shrinkToFit="1"/>
    </xf>
    <xf numFmtId="38" fontId="84" fillId="19" borderId="7" xfId="1255" applyFont="1" applyFill="1" applyBorder="1" applyAlignment="1" applyProtection="1">
      <alignment horizontal="center" vertical="center" wrapText="1" shrinkToFit="1"/>
      <protection locked="0"/>
    </xf>
    <xf numFmtId="38" fontId="84" fillId="19" borderId="8" xfId="1255" applyFont="1" applyFill="1" applyBorder="1" applyAlignment="1" applyProtection="1">
      <alignment horizontal="center" vertical="center" wrapText="1" shrinkToFit="1"/>
      <protection locked="0"/>
    </xf>
    <xf numFmtId="38" fontId="84" fillId="19" borderId="9" xfId="1255" applyFont="1" applyFill="1" applyBorder="1" applyAlignment="1" applyProtection="1">
      <alignment horizontal="center" vertical="center" wrapText="1" shrinkToFit="1"/>
      <protection locked="0"/>
    </xf>
    <xf numFmtId="0" fontId="84" fillId="0" borderId="6" xfId="1255" applyNumberFormat="1" applyFont="1" applyFill="1" applyBorder="1" applyAlignment="1" applyProtection="1">
      <alignment horizontal="center" vertical="center" wrapText="1" shrinkToFit="1"/>
      <protection locked="0"/>
    </xf>
    <xf numFmtId="0" fontId="118" fillId="0" borderId="43" xfId="6" applyFont="1" applyBorder="1" applyAlignment="1" applyProtection="1">
      <alignment horizontal="left" vertical="center"/>
      <protection hidden="1"/>
    </xf>
    <xf numFmtId="0" fontId="144" fillId="9" borderId="0" xfId="6" applyFont="1" applyFill="1" applyBorder="1" applyAlignment="1" applyProtection="1">
      <alignment horizontal="right" vertical="center"/>
    </xf>
    <xf numFmtId="0" fontId="144" fillId="9" borderId="39" xfId="6" applyFont="1" applyFill="1" applyBorder="1" applyAlignment="1" applyProtection="1">
      <alignment horizontal="right" vertical="center"/>
    </xf>
    <xf numFmtId="198" fontId="194" fillId="9" borderId="43" xfId="6" applyNumberFormat="1" applyFont="1" applyFill="1" applyBorder="1" applyAlignment="1" applyProtection="1">
      <alignment horizontal="right" vertical="center"/>
    </xf>
    <xf numFmtId="0" fontId="144" fillId="9" borderId="45" xfId="6" applyFont="1" applyFill="1" applyBorder="1" applyAlignment="1" applyProtection="1">
      <alignment horizontal="left" vertical="center" shrinkToFit="1"/>
      <protection locked="0"/>
    </xf>
    <xf numFmtId="0" fontId="144" fillId="9" borderId="46" xfId="6" applyFont="1" applyFill="1" applyBorder="1" applyAlignment="1" applyProtection="1">
      <alignment horizontal="left" vertical="center" shrinkToFit="1"/>
      <protection locked="0"/>
    </xf>
    <xf numFmtId="0" fontId="144" fillId="9" borderId="47" xfId="6" applyFont="1" applyFill="1" applyBorder="1" applyAlignment="1" applyProtection="1">
      <alignment horizontal="left" vertical="center" shrinkToFit="1"/>
      <protection locked="0"/>
    </xf>
    <xf numFmtId="198" fontId="146" fillId="9" borderId="45" xfId="6" applyNumberFormat="1" applyFont="1" applyFill="1" applyBorder="1" applyAlignment="1" applyProtection="1">
      <alignment horizontal="right" vertical="center"/>
      <protection locked="0"/>
    </xf>
    <xf numFmtId="198" fontId="146" fillId="9" borderId="46" xfId="6" applyNumberFormat="1" applyFont="1" applyFill="1" applyBorder="1" applyAlignment="1" applyProtection="1">
      <alignment horizontal="right" vertical="center"/>
      <protection locked="0"/>
    </xf>
    <xf numFmtId="198" fontId="146" fillId="9" borderId="47" xfId="6" applyNumberFormat="1" applyFont="1" applyFill="1" applyBorder="1" applyAlignment="1" applyProtection="1">
      <alignment horizontal="right" vertical="center"/>
      <protection locked="0"/>
    </xf>
    <xf numFmtId="0" fontId="146" fillId="10" borderId="6" xfId="6" applyFont="1" applyFill="1" applyBorder="1" applyAlignment="1">
      <alignment horizontal="center" vertical="center" wrapText="1"/>
    </xf>
    <xf numFmtId="3" fontId="183" fillId="0" borderId="6" xfId="6" applyNumberFormat="1" applyFont="1" applyFill="1" applyBorder="1" applyAlignment="1">
      <alignment horizontal="center" vertical="center"/>
    </xf>
    <xf numFmtId="0" fontId="81" fillId="9" borderId="0" xfId="6" applyFont="1" applyFill="1" applyAlignment="1" applyProtection="1">
      <alignment horizontal="left" vertical="center" wrapText="1"/>
    </xf>
    <xf numFmtId="0" fontId="84" fillId="9" borderId="6" xfId="6" applyFont="1" applyFill="1" applyBorder="1" applyAlignment="1">
      <alignment horizontal="left" vertical="center" shrinkToFit="1"/>
    </xf>
    <xf numFmtId="0" fontId="84" fillId="9" borderId="7" xfId="6" applyFont="1" applyFill="1" applyBorder="1" applyAlignment="1">
      <alignment horizontal="left" vertical="center" shrinkToFit="1"/>
    </xf>
    <xf numFmtId="0" fontId="81" fillId="9" borderId="9" xfId="6" applyFont="1" applyFill="1" applyBorder="1" applyAlignment="1">
      <alignment horizontal="left" vertical="center"/>
    </xf>
    <xf numFmtId="0" fontId="81" fillId="9" borderId="6" xfId="6" applyFont="1" applyFill="1" applyBorder="1" applyAlignment="1">
      <alignment horizontal="left" vertical="center"/>
    </xf>
    <xf numFmtId="0" fontId="144" fillId="9" borderId="7" xfId="6" applyFont="1" applyFill="1" applyBorder="1" applyAlignment="1" applyProtection="1">
      <alignment horizontal="left" vertical="center" wrapText="1" shrinkToFit="1"/>
      <protection locked="0"/>
    </xf>
    <xf numFmtId="0" fontId="144" fillId="9" borderId="8" xfId="6" applyFont="1" applyFill="1" applyBorder="1" applyAlignment="1" applyProtection="1">
      <alignment horizontal="left" vertical="center" wrapText="1" shrinkToFit="1"/>
      <protection locked="0"/>
    </xf>
    <xf numFmtId="0" fontId="144" fillId="9" borderId="9" xfId="6" applyFont="1" applyFill="1" applyBorder="1" applyAlignment="1" applyProtection="1">
      <alignment horizontal="left" vertical="center" wrapText="1" shrinkToFit="1"/>
      <protection locked="0"/>
    </xf>
    <xf numFmtId="0" fontId="144" fillId="9" borderId="7" xfId="6" applyFont="1" applyFill="1" applyBorder="1" applyAlignment="1" applyProtection="1">
      <alignment horizontal="left" vertical="center"/>
      <protection locked="0"/>
    </xf>
    <xf numFmtId="0" fontId="144" fillId="9" borderId="8" xfId="6" applyFont="1" applyFill="1" applyBorder="1" applyAlignment="1" applyProtection="1">
      <alignment horizontal="left" vertical="center"/>
      <protection locked="0"/>
    </xf>
    <xf numFmtId="0" fontId="144" fillId="9" borderId="9" xfId="6" applyFont="1" applyFill="1" applyBorder="1" applyAlignment="1" applyProtection="1">
      <alignment horizontal="left" vertical="center"/>
      <protection locked="0"/>
    </xf>
    <xf numFmtId="197" fontId="81" fillId="16" borderId="7" xfId="2" applyNumberFormat="1" applyFont="1" applyFill="1" applyBorder="1" applyAlignment="1">
      <alignment horizontal="center" vertical="center" wrapText="1" shrinkToFit="1"/>
    </xf>
    <xf numFmtId="0" fontId="144" fillId="9" borderId="45" xfId="6" applyFont="1" applyFill="1" applyBorder="1" applyAlignment="1" applyProtection="1">
      <alignment horizontal="left" vertical="center"/>
      <protection locked="0"/>
    </xf>
    <xf numFmtId="0" fontId="144" fillId="9" borderId="46" xfId="6" applyFont="1" applyFill="1" applyBorder="1" applyAlignment="1" applyProtection="1">
      <alignment horizontal="left" vertical="center"/>
      <protection locked="0"/>
    </xf>
    <xf numFmtId="0" fontId="144" fillId="9" borderId="47" xfId="6" applyFont="1" applyFill="1" applyBorder="1" applyAlignment="1" applyProtection="1">
      <alignment horizontal="left" vertical="center"/>
      <protection locked="0"/>
    </xf>
    <xf numFmtId="0" fontId="146" fillId="10" borderId="7" xfId="6" applyFont="1" applyFill="1" applyBorder="1" applyAlignment="1">
      <alignment horizontal="center" vertical="center"/>
    </xf>
    <xf numFmtId="0" fontId="146" fillId="10" borderId="8" xfId="6" applyFont="1" applyFill="1" applyBorder="1" applyAlignment="1">
      <alignment horizontal="center" vertical="center"/>
    </xf>
    <xf numFmtId="0" fontId="146" fillId="10" borderId="9" xfId="6" applyFont="1" applyFill="1" applyBorder="1" applyAlignment="1">
      <alignment horizontal="center" vertical="center"/>
    </xf>
    <xf numFmtId="38" fontId="183" fillId="0" borderId="7" xfId="9" applyFont="1" applyFill="1" applyBorder="1" applyAlignment="1" applyProtection="1">
      <alignment horizontal="center" vertical="center" shrinkToFit="1"/>
    </xf>
    <xf numFmtId="38" fontId="183" fillId="0" borderId="8" xfId="9" applyFont="1" applyFill="1" applyBorder="1" applyAlignment="1" applyProtection="1">
      <alignment horizontal="center" vertical="center" shrinkToFit="1"/>
    </xf>
    <xf numFmtId="38" fontId="183" fillId="0" borderId="9" xfId="9" applyFont="1" applyFill="1" applyBorder="1" applyAlignment="1" applyProtection="1">
      <alignment horizontal="center" vertical="center" shrinkToFit="1"/>
    </xf>
    <xf numFmtId="0" fontId="81" fillId="9" borderId="0" xfId="6" applyFont="1" applyFill="1" applyAlignment="1">
      <alignment vertical="center" wrapText="1"/>
    </xf>
    <xf numFmtId="0" fontId="146" fillId="10" borderId="7" xfId="6" applyFont="1" applyFill="1" applyBorder="1" applyAlignment="1">
      <alignment horizontal="center" vertical="center" wrapText="1" shrinkToFit="1"/>
    </xf>
    <xf numFmtId="0" fontId="146" fillId="10" borderId="8" xfId="6" applyFont="1" applyFill="1" applyBorder="1" applyAlignment="1">
      <alignment horizontal="center" vertical="center" wrapText="1" shrinkToFit="1"/>
    </xf>
    <xf numFmtId="0" fontId="146" fillId="10" borderId="9" xfId="6" applyFont="1" applyFill="1" applyBorder="1" applyAlignment="1">
      <alignment horizontal="center" vertical="center" wrapText="1" shrinkToFit="1"/>
    </xf>
    <xf numFmtId="38" fontId="183" fillId="0" borderId="7" xfId="1255" applyFont="1" applyFill="1" applyBorder="1" applyAlignment="1" applyProtection="1">
      <alignment horizontal="center" vertical="center" wrapText="1" shrinkToFit="1"/>
    </xf>
    <xf numFmtId="38" fontId="183" fillId="0" borderId="8" xfId="1255" applyFont="1" applyFill="1" applyBorder="1" applyAlignment="1" applyProtection="1">
      <alignment horizontal="center" vertical="center" wrapText="1" shrinkToFit="1"/>
    </xf>
    <xf numFmtId="38" fontId="183" fillId="0" borderId="9" xfId="1255" applyFont="1" applyFill="1" applyBorder="1" applyAlignment="1" applyProtection="1">
      <alignment horizontal="center" vertical="center" wrapText="1" shrinkToFit="1"/>
    </xf>
    <xf numFmtId="0" fontId="149" fillId="0" borderId="7" xfId="6" applyNumberFormat="1" applyFont="1" applyBorder="1" applyAlignment="1">
      <alignment horizontal="left" vertical="center" shrinkToFit="1"/>
    </xf>
    <xf numFmtId="0" fontId="149" fillId="0" borderId="8" xfId="6" applyNumberFormat="1" applyFont="1" applyBorder="1" applyAlignment="1">
      <alignment horizontal="left" vertical="center" shrinkToFit="1"/>
    </xf>
    <xf numFmtId="0" fontId="120" fillId="9" borderId="8" xfId="6" applyFont="1" applyFill="1" applyBorder="1" applyAlignment="1">
      <alignment horizontal="left" vertical="center"/>
    </xf>
    <xf numFmtId="0" fontId="120" fillId="9" borderId="9" xfId="6" applyFont="1" applyFill="1" applyBorder="1" applyAlignment="1">
      <alignment horizontal="left" vertical="center"/>
    </xf>
    <xf numFmtId="38" fontId="69" fillId="3" borderId="213" xfId="1249" applyFont="1" applyFill="1" applyBorder="1" applyAlignment="1" applyProtection="1">
      <alignment horizontal="center" vertical="center"/>
    </xf>
    <xf numFmtId="38" fontId="69" fillId="3" borderId="216" xfId="1249" applyFont="1" applyFill="1" applyBorder="1" applyAlignment="1" applyProtection="1">
      <alignment horizontal="center" vertical="center"/>
    </xf>
    <xf numFmtId="0" fontId="52" fillId="18" borderId="224" xfId="1248" applyFont="1" applyFill="1" applyBorder="1" applyAlignment="1" applyProtection="1">
      <alignment horizontal="center" vertical="center"/>
    </xf>
    <xf numFmtId="0" fontId="52" fillId="18" borderId="75" xfId="1248" applyFont="1" applyFill="1" applyBorder="1" applyAlignment="1" applyProtection="1">
      <alignment horizontal="center" vertical="center"/>
    </xf>
    <xf numFmtId="0" fontId="52" fillId="18" borderId="78" xfId="1248" applyFont="1" applyFill="1" applyBorder="1" applyAlignment="1" applyProtection="1">
      <alignment horizontal="center" vertical="center"/>
    </xf>
    <xf numFmtId="38" fontId="69" fillId="10" borderId="147" xfId="1" applyFont="1" applyFill="1" applyBorder="1" applyAlignment="1" applyProtection="1">
      <alignment horizontal="center" vertical="center"/>
    </xf>
    <xf numFmtId="38" fontId="69" fillId="10" borderId="148" xfId="1" applyFont="1" applyFill="1" applyBorder="1" applyAlignment="1" applyProtection="1">
      <alignment horizontal="center" vertical="center"/>
    </xf>
    <xf numFmtId="38" fontId="69" fillId="10" borderId="149" xfId="1" applyFont="1" applyFill="1" applyBorder="1" applyAlignment="1" applyProtection="1">
      <alignment horizontal="center" vertical="center"/>
    </xf>
    <xf numFmtId="0" fontId="69" fillId="3" borderId="169" xfId="1248" applyFont="1" applyFill="1" applyBorder="1" applyAlignment="1" applyProtection="1">
      <alignment horizontal="center" vertical="center" wrapText="1"/>
    </xf>
    <xf numFmtId="0" fontId="69" fillId="3" borderId="175" xfId="1248" applyFont="1" applyFill="1" applyBorder="1" applyAlignment="1" applyProtection="1">
      <alignment horizontal="center" vertical="center"/>
    </xf>
    <xf numFmtId="0" fontId="69" fillId="3" borderId="170" xfId="1248" applyFont="1" applyFill="1" applyBorder="1" applyAlignment="1" applyProtection="1">
      <alignment horizontal="center" vertical="center"/>
    </xf>
    <xf numFmtId="0" fontId="69" fillId="3" borderId="171" xfId="1248" applyFont="1" applyFill="1" applyBorder="1" applyAlignment="1" applyProtection="1">
      <alignment horizontal="center" vertical="center"/>
    </xf>
    <xf numFmtId="0" fontId="69" fillId="3" borderId="172" xfId="1248" applyFont="1" applyFill="1" applyBorder="1" applyAlignment="1" applyProtection="1">
      <alignment horizontal="center" vertical="center"/>
    </xf>
    <xf numFmtId="0" fontId="69" fillId="3" borderId="212" xfId="1248" applyFont="1" applyFill="1" applyBorder="1" applyAlignment="1" applyProtection="1">
      <alignment horizontal="center" vertical="center"/>
    </xf>
    <xf numFmtId="0" fontId="69" fillId="3" borderId="215" xfId="1248" applyFont="1" applyFill="1" applyBorder="1" applyAlignment="1" applyProtection="1">
      <alignment horizontal="center" vertical="center"/>
    </xf>
    <xf numFmtId="0" fontId="52" fillId="18" borderId="182" xfId="1248" applyFont="1" applyFill="1" applyBorder="1" applyAlignment="1" applyProtection="1">
      <alignment horizontal="center" vertical="center"/>
    </xf>
    <xf numFmtId="0" fontId="52" fillId="18" borderId="151" xfId="1248" applyFont="1" applyFill="1" applyBorder="1" applyAlignment="1" applyProtection="1">
      <alignment horizontal="center" vertical="center"/>
    </xf>
    <xf numFmtId="0" fontId="52" fillId="18" borderId="80" xfId="1248" applyFont="1" applyFill="1" applyBorder="1" applyAlignment="1" applyProtection="1">
      <alignment horizontal="center" vertical="center"/>
    </xf>
    <xf numFmtId="0" fontId="52" fillId="18" borderId="218" xfId="1248" applyFont="1" applyFill="1" applyBorder="1" applyAlignment="1" applyProtection="1">
      <alignment horizontal="center" vertical="center"/>
    </xf>
    <xf numFmtId="0" fontId="52" fillId="18" borderId="39" xfId="1248" applyFont="1" applyFill="1" applyBorder="1" applyAlignment="1" applyProtection="1">
      <alignment horizontal="center" vertical="center"/>
    </xf>
    <xf numFmtId="0" fontId="69" fillId="10" borderId="229" xfId="1248" applyFont="1" applyFill="1" applyBorder="1" applyAlignment="1" applyProtection="1">
      <alignment horizontal="center" vertical="center"/>
    </xf>
    <xf numFmtId="0" fontId="69" fillId="10" borderId="109" xfId="1248" applyFont="1" applyFill="1" applyBorder="1" applyAlignment="1" applyProtection="1">
      <alignment horizontal="center" vertical="center"/>
    </xf>
    <xf numFmtId="0" fontId="69" fillId="10" borderId="230" xfId="1248" applyFont="1" applyFill="1" applyBorder="1" applyAlignment="1" applyProtection="1">
      <alignment horizontal="center" vertical="center"/>
    </xf>
    <xf numFmtId="0" fontId="69" fillId="10" borderId="147" xfId="1248" applyFont="1" applyFill="1" applyBorder="1" applyAlignment="1" applyProtection="1">
      <alignment horizontal="center" vertical="center"/>
    </xf>
    <xf numFmtId="0" fontId="69" fillId="10" borderId="148" xfId="1248" applyFont="1" applyFill="1" applyBorder="1" applyAlignment="1" applyProtection="1">
      <alignment horizontal="center" vertical="center"/>
    </xf>
    <xf numFmtId="0" fontId="69" fillId="10" borderId="149" xfId="1248" applyFont="1" applyFill="1" applyBorder="1" applyAlignment="1" applyProtection="1">
      <alignment horizontal="center" vertical="center"/>
    </xf>
    <xf numFmtId="0" fontId="69" fillId="10" borderId="170" xfId="1248" applyFont="1" applyFill="1" applyBorder="1" applyAlignment="1" applyProtection="1">
      <alignment horizontal="center" vertical="center"/>
    </xf>
    <xf numFmtId="0" fontId="69" fillId="10" borderId="171" xfId="1248" applyFont="1" applyFill="1" applyBorder="1" applyAlignment="1" applyProtection="1">
      <alignment horizontal="center" vertical="center"/>
    </xf>
    <xf numFmtId="0" fontId="69" fillId="10" borderId="172" xfId="1248" applyFont="1" applyFill="1" applyBorder="1" applyAlignment="1" applyProtection="1">
      <alignment horizontal="center" vertical="center"/>
    </xf>
    <xf numFmtId="0" fontId="69" fillId="3" borderId="152" xfId="1248" applyFont="1" applyFill="1" applyBorder="1" applyAlignment="1" applyProtection="1">
      <alignment horizontal="center" vertical="center" wrapText="1"/>
    </xf>
    <xf numFmtId="0" fontId="69" fillId="3" borderId="60" xfId="1248" applyFont="1" applyFill="1" applyBorder="1" applyAlignment="1" applyProtection="1">
      <alignment horizontal="center" vertical="center"/>
    </xf>
    <xf numFmtId="38" fontId="69" fillId="3" borderId="213" xfId="1" applyFont="1" applyFill="1" applyBorder="1" applyAlignment="1" applyProtection="1">
      <alignment horizontal="center" vertical="center"/>
    </xf>
    <xf numFmtId="38" fontId="69" fillId="3" borderId="216" xfId="1" applyFont="1" applyFill="1" applyBorder="1" applyAlignment="1" applyProtection="1">
      <alignment horizontal="center" vertical="center"/>
    </xf>
    <xf numFmtId="0" fontId="69" fillId="3" borderId="90" xfId="1248" applyFont="1" applyFill="1" applyBorder="1" applyAlignment="1" applyProtection="1">
      <alignment horizontal="center" vertical="center"/>
    </xf>
    <xf numFmtId="0" fontId="69" fillId="3" borderId="91" xfId="1248" applyFont="1" applyFill="1" applyBorder="1" applyAlignment="1" applyProtection="1">
      <alignment horizontal="center" vertical="center"/>
    </xf>
    <xf numFmtId="0" fontId="69" fillId="3" borderId="226" xfId="1248" applyFont="1" applyFill="1" applyBorder="1" applyAlignment="1" applyProtection="1">
      <alignment horizontal="center" vertical="center"/>
    </xf>
    <xf numFmtId="0" fontId="69" fillId="3" borderId="228" xfId="1248" applyFont="1" applyFill="1" applyBorder="1" applyAlignment="1" applyProtection="1">
      <alignment horizontal="center" vertical="center"/>
    </xf>
    <xf numFmtId="38" fontId="69" fillId="3" borderId="144" xfId="1249" applyFont="1" applyFill="1" applyBorder="1" applyAlignment="1" applyProtection="1">
      <alignment horizontal="center" vertical="center"/>
    </xf>
    <xf numFmtId="0" fontId="69" fillId="3" borderId="151" xfId="1248" applyFont="1" applyFill="1" applyBorder="1" applyAlignment="1" applyProtection="1">
      <alignment horizontal="center" vertical="center" wrapText="1"/>
    </xf>
    <xf numFmtId="0" fontId="182" fillId="0" borderId="0" xfId="1256" applyAlignment="1" applyProtection="1">
      <alignment horizontal="left" vertical="center"/>
      <protection hidden="1"/>
    </xf>
    <xf numFmtId="0" fontId="192" fillId="0" borderId="0" xfId="1257" applyAlignment="1" applyProtection="1">
      <alignment horizontal="left" vertical="center"/>
      <protection hidden="1"/>
    </xf>
    <xf numFmtId="49" fontId="46" fillId="9" borderId="0" xfId="6" applyNumberFormat="1" applyFont="1" applyFill="1" applyAlignment="1" applyProtection="1">
      <alignment horizontal="left" vertical="top" wrapText="1" shrinkToFit="1"/>
      <protection hidden="1"/>
    </xf>
    <xf numFmtId="0" fontId="2" fillId="0" borderId="0" xfId="1258" applyAlignment="1" applyProtection="1">
      <alignment horizontal="left" vertical="center"/>
      <protection hidden="1"/>
    </xf>
    <xf numFmtId="180" fontId="46" fillId="9" borderId="0" xfId="12" applyNumberFormat="1" applyFont="1" applyFill="1" applyAlignment="1" applyProtection="1">
      <alignment horizontal="right" vertical="center" shrinkToFit="1"/>
      <protection hidden="1"/>
    </xf>
    <xf numFmtId="49" fontId="192" fillId="9" borderId="0" xfId="1257" applyNumberFormat="1" applyFill="1" applyAlignment="1" applyProtection="1">
      <alignment horizontal="left" vertical="top"/>
      <protection hidden="1"/>
    </xf>
    <xf numFmtId="0" fontId="64" fillId="9" borderId="37" xfId="6" applyFont="1" applyFill="1" applyBorder="1" applyAlignment="1" applyProtection="1">
      <alignment horizontal="left" vertical="center" shrinkToFit="1"/>
      <protection hidden="1"/>
    </xf>
    <xf numFmtId="0" fontId="64" fillId="9" borderId="247" xfId="6" applyFont="1" applyFill="1" applyBorder="1" applyAlignment="1" applyProtection="1">
      <alignment horizontal="left" vertical="center" indent="1" shrinkToFit="1"/>
      <protection hidden="1"/>
    </xf>
    <xf numFmtId="0" fontId="46" fillId="0" borderId="8" xfId="0" applyFont="1" applyBorder="1" applyAlignment="1" applyProtection="1">
      <alignment horizontal="center" vertical="center" shrinkToFit="1"/>
    </xf>
    <xf numFmtId="0" fontId="46" fillId="0" borderId="247" xfId="0" applyFont="1" applyBorder="1" applyAlignment="1" applyProtection="1">
      <alignment horizontal="left" vertical="center" indent="1" shrinkToFit="1"/>
    </xf>
    <xf numFmtId="0" fontId="46" fillId="0" borderId="8" xfId="0" applyFont="1" applyBorder="1" applyAlignment="1" applyProtection="1">
      <alignment horizontal="left" vertical="center" indent="1" shrinkToFit="1"/>
    </xf>
    <xf numFmtId="0" fontId="46" fillId="0" borderId="247" xfId="0" applyFont="1" applyBorder="1" applyAlignment="1" applyProtection="1">
      <alignment horizontal="center" vertical="center" shrinkToFit="1"/>
    </xf>
    <xf numFmtId="0" fontId="46" fillId="0" borderId="248" xfId="0" applyFont="1" applyBorder="1" applyAlignment="1" applyProtection="1">
      <alignment horizontal="center" vertical="center" shrinkToFit="1"/>
    </xf>
  </cellXfs>
  <cellStyles count="1260">
    <cellStyle name="パーセント 10" xfId="1244" xr:uid="{709D9CAE-D39A-4AA6-8D9C-FE598D570ACA}"/>
    <cellStyle name="パーセント 10 2" xfId="1253" xr:uid="{908A0D47-B968-4B1A-9464-C4F56383BD62}"/>
    <cellStyle name="パーセント 2" xfId="38" xr:uid="{08DF19F2-1482-4400-A395-C387DC5C128B}"/>
    <cellStyle name="パーセント 2 2" xfId="83" xr:uid="{9EE66512-3C5D-48EB-A46F-F086C7DDB4B5}"/>
    <cellStyle name="パーセント 2 3" xfId="129" xr:uid="{C9755BCE-1DA7-4A4D-BAD2-34C3A00BC27B}"/>
    <cellStyle name="パーセント 3" xfId="51" xr:uid="{DC7D26F6-5984-4483-A7A4-4D7A7E3E22BA}"/>
    <cellStyle name="パーセント 3 2" xfId="68" xr:uid="{DFB5B187-8011-41E6-9381-09B3A2185DD0}"/>
    <cellStyle name="パーセント 3 2 2" xfId="109" xr:uid="{77BAD56D-7508-4752-BF6A-4952A24A8153}"/>
    <cellStyle name="パーセント 3 2 2 2" xfId="216" xr:uid="{8ED4EDCA-4C9D-4884-A6A8-889A8F77113B}"/>
    <cellStyle name="パーセント 3 2 2 2 2" xfId="507" xr:uid="{963348EF-BD31-4D51-A609-D765CE10BCE3}"/>
    <cellStyle name="パーセント 3 2 2 2 2 2" xfId="1092" xr:uid="{68E54EF6-DA60-4103-B6DF-3E95443F13F0}"/>
    <cellStyle name="パーセント 3 2 2 2 3" xfId="801" xr:uid="{2861E522-4DF7-4F49-BB0E-D3A1B5F0F982}"/>
    <cellStyle name="パーセント 3 2 2 3" xfId="268" xr:uid="{7A2592F4-C32F-4CB9-B26A-143C1A1DE0C4}"/>
    <cellStyle name="パーセント 3 2 2 3 2" xfId="559" xr:uid="{52975CC5-6185-439D-832E-DE18FC27BDDA}"/>
    <cellStyle name="パーセント 3 2 2 3 2 2" xfId="1144" xr:uid="{CB0088EB-FDB6-430C-83DD-1A0FA00721EB}"/>
    <cellStyle name="パーセント 3 2 2 3 3" xfId="853" xr:uid="{8C50CE83-6C4E-4E6C-BAA7-2B769ED30C6E}"/>
    <cellStyle name="パーセント 3 2 2 4" xfId="410" xr:uid="{27B4A042-D29D-4AD9-ABCD-2782AD139386}"/>
    <cellStyle name="パーセント 3 2 2 4 2" xfId="995" xr:uid="{AA00F496-1660-48ED-B46C-1F608E609F04}"/>
    <cellStyle name="パーセント 3 2 2 5" xfId="704" xr:uid="{EEE9E199-F228-4B8B-88AE-9E27CAC558BA}"/>
    <cellStyle name="パーセント 3 2 3" xfId="131" xr:uid="{9C13583A-64A3-45F9-92B7-FA172D708FF1}"/>
    <cellStyle name="パーセント 3 2 3 2" xfId="235" xr:uid="{DC58EDD9-FD15-4DCD-B116-80BF9B026AA6}"/>
    <cellStyle name="パーセント 3 2 3 2 2" xfId="526" xr:uid="{69A0F531-186C-43BB-B47B-3E4233A90F53}"/>
    <cellStyle name="パーセント 3 2 3 2 2 2" xfId="1111" xr:uid="{3C73E2C8-CD9D-4D7E-B0C7-6E27CAA1BF26}"/>
    <cellStyle name="パーセント 3 2 3 2 3" xfId="820" xr:uid="{4C1193E5-7561-45A6-A54B-82C36DD2EB94}"/>
    <cellStyle name="パーセント 3 2 3 3" xfId="269" xr:uid="{86CDE879-520B-4BF4-BA6D-D21C451EC164}"/>
    <cellStyle name="パーセント 3 2 3 3 2" xfId="560" xr:uid="{22EC8927-0415-4828-AD39-EFE62190663E}"/>
    <cellStyle name="パーセント 3 2 3 3 2 2" xfId="1145" xr:uid="{3AC7BDCE-603B-496B-8946-D861AA6187C9}"/>
    <cellStyle name="パーセント 3 2 3 3 3" xfId="854" xr:uid="{AE91B7DB-E06D-42FC-B1EA-9B97955CA77E}"/>
    <cellStyle name="パーセント 3 2 3 4" xfId="429" xr:uid="{19F268AF-6715-4385-843B-D800476A5BAD}"/>
    <cellStyle name="パーセント 3 2 3 4 2" xfId="1014" xr:uid="{402BA2EA-47C9-41B3-AB96-468CAB304BD9}"/>
    <cellStyle name="パーセント 3 2 3 5" xfId="723" xr:uid="{4AC35211-6718-4A17-85C5-7D9C9A48E3AF}"/>
    <cellStyle name="パーセント 3 2 4" xfId="183" xr:uid="{749FDE46-68D5-481A-A71B-6C96D0AA78D3}"/>
    <cellStyle name="パーセント 3 2 4 2" xfId="475" xr:uid="{FCAC9598-2EFA-4E77-8340-5F28F26A90DF}"/>
    <cellStyle name="パーセント 3 2 4 2 2" xfId="1060" xr:uid="{6A57D4AA-0E20-40BB-A821-9CCE474ECB5A}"/>
    <cellStyle name="パーセント 3 2 4 3" xfId="769" xr:uid="{1F1054A0-B280-4B80-BFF0-5BCEDEB3FFF0}"/>
    <cellStyle name="パーセント 3 2 5" xfId="270" xr:uid="{5EC8E632-46D6-4AFA-9258-7EA30C0E61B4}"/>
    <cellStyle name="パーセント 3 2 5 2" xfId="561" xr:uid="{25FEAE43-8457-4775-BE58-6E8AA205836B}"/>
    <cellStyle name="パーセント 3 2 5 2 2" xfId="1146" xr:uid="{25E99198-F2C6-4649-A655-255443D22343}"/>
    <cellStyle name="パーセント 3 2 5 3" xfId="855" xr:uid="{169D8658-6650-4648-86AA-AD6F68F8F3C8}"/>
    <cellStyle name="パーセント 3 2 6" xfId="378" xr:uid="{1511CF35-8E1E-4FBE-A597-65B5DC9A3DF8}"/>
    <cellStyle name="パーセント 3 2 6 2" xfId="963" xr:uid="{0B573862-DF4E-4E94-9E3F-65C5E44F167D}"/>
    <cellStyle name="パーセント 3 2 7" xfId="671" xr:uid="{7591BD9C-DD24-415B-9E29-DB5A61400600}"/>
    <cellStyle name="パーセント 3 3" xfId="96" xr:uid="{8918659C-B5C3-434C-8C2F-A69275D53E0D}"/>
    <cellStyle name="パーセント 3 3 2" xfId="203" xr:uid="{6492AC13-3230-4027-800D-79BD3D2CAAE2}"/>
    <cellStyle name="パーセント 3 3 2 2" xfId="494" xr:uid="{D7610BD8-201B-4F1C-A6F5-7BA8BE2C905E}"/>
    <cellStyle name="パーセント 3 3 2 2 2" xfId="1079" xr:uid="{C389535C-6E3D-42B1-91AB-9FC713B891FF}"/>
    <cellStyle name="パーセント 3 3 2 3" xfId="788" xr:uid="{DAF75F0E-2C8D-4020-A5D4-992243F09B4B}"/>
    <cellStyle name="パーセント 3 3 3" xfId="271" xr:uid="{C24CD567-2475-4FF4-8B0F-AA74DAC1C483}"/>
    <cellStyle name="パーセント 3 3 3 2" xfId="562" xr:uid="{70B9636B-6F43-4917-BAB0-D2F8A36DED36}"/>
    <cellStyle name="パーセント 3 3 3 2 2" xfId="1147" xr:uid="{E444931B-F1E4-4C96-A93A-FAA8B057A06D}"/>
    <cellStyle name="パーセント 3 3 3 3" xfId="856" xr:uid="{8D2BD32E-459D-4A89-B820-E70EE9E284B0}"/>
    <cellStyle name="パーセント 3 3 4" xfId="397" xr:uid="{3A87C0C6-F47F-430D-B89D-07A0F07A3097}"/>
    <cellStyle name="パーセント 3 3 4 2" xfId="982" xr:uid="{0E9EF237-0A8B-4AFF-B97F-0FCACAA84023}"/>
    <cellStyle name="パーセント 3 3 5" xfId="691" xr:uid="{C3421DF2-7CB7-4B10-9823-BB270A56A486}"/>
    <cellStyle name="パーセント 3 4" xfId="130" xr:uid="{A940E2FE-74CA-43B1-A72D-E0B6F55B0F4B}"/>
    <cellStyle name="パーセント 3 5" xfId="170" xr:uid="{2744B33C-DAB8-4540-B4A2-A039B4FCBD10}"/>
    <cellStyle name="パーセント 3 5 2" xfId="462" xr:uid="{962580EA-E9AB-4F3F-B873-F9DA02272E65}"/>
    <cellStyle name="パーセント 3 5 2 2" xfId="1047" xr:uid="{1CC96CD1-FB8F-4B12-A4A5-F4ED039CAFCD}"/>
    <cellStyle name="パーセント 3 5 3" xfId="756" xr:uid="{88D7829D-6479-478F-9F57-81F844B66863}"/>
    <cellStyle name="パーセント 3 6" xfId="272" xr:uid="{E7667E86-DBC9-4070-83AD-C16E3C5C54F4}"/>
    <cellStyle name="パーセント 3 6 2" xfId="563" xr:uid="{E8C631C0-888C-4197-8428-87D393857626}"/>
    <cellStyle name="パーセント 3 6 2 2" xfId="1148" xr:uid="{7A4395BA-A009-42CB-8D16-8A3B6AFAF2D6}"/>
    <cellStyle name="パーセント 3 6 3" xfId="857" xr:uid="{8E5F51B9-4803-4AFF-B01C-557C2716111F}"/>
    <cellStyle name="パーセント 3 7" xfId="365" xr:uid="{3CE876C6-AF3B-46F9-9F8B-E4496EB49ABB}"/>
    <cellStyle name="パーセント 3 7 2" xfId="950" xr:uid="{0D12A1B9-EC42-4EE1-B186-E8B40465993B}"/>
    <cellStyle name="パーセント 3 8" xfId="658" xr:uid="{9A6D1176-36A3-4D82-B1C7-46F789EBE1F8}"/>
    <cellStyle name="パーセント 4" xfId="58" xr:uid="{B660E113-7FF1-4907-80FD-6E1786AB61B4}"/>
    <cellStyle name="パーセント 5" xfId="84" xr:uid="{DF1E8ED3-34F8-41D6-8090-557926AFA918}"/>
    <cellStyle name="パーセント 6" xfId="85" xr:uid="{02D8CBA8-313C-41D5-8B9E-ECA42C0A7C7E}"/>
    <cellStyle name="パーセント 7" xfId="202" xr:uid="{234B51FF-EDBC-4787-A24E-CFD9B3D2CA91}"/>
    <cellStyle name="パーセント 8" xfId="690" xr:uid="{3413C042-17CC-4F03-84DF-88CBE789B921}"/>
    <cellStyle name="パーセント 9" xfId="95" xr:uid="{11896DB3-E772-463E-87DE-C635AA5428EC}"/>
    <cellStyle name="ハイパーリンク" xfId="1256" builtinId="8"/>
    <cellStyle name="ハイパーリンク 2" xfId="30" xr:uid="{8F464F24-D700-4329-AB03-A0AB334B0D3D}"/>
    <cellStyle name="ハイパーリンク 3" xfId="1257" xr:uid="{9AD146CD-F444-44B6-A3E7-481628D7394D}"/>
    <cellStyle name="桁区切り" xfId="1" builtinId="6"/>
    <cellStyle name="桁区切り 10" xfId="1242" xr:uid="{4D4ABBE5-CD9D-483A-A794-08F4473961A4}"/>
    <cellStyle name="桁区切り 10 2" xfId="1252" xr:uid="{5807D38C-E011-44E8-9C70-CAD45014A169}"/>
    <cellStyle name="桁区切り 11" xfId="1246" xr:uid="{4C061D94-DBDE-471B-AD71-6EA2FA52AA09}"/>
    <cellStyle name="桁区切り 11 2" xfId="1255" xr:uid="{CA259CF9-AC89-45BE-82DB-5C3A6089684F}"/>
    <cellStyle name="桁区切り 2" xfId="4" xr:uid="{6D44879B-6DDC-4D4C-9695-0ED5C8545AC2}"/>
    <cellStyle name="桁区切り 2 2" xfId="7" xr:uid="{19487B04-C556-464B-A8D5-6C7C4EA3E26B}"/>
    <cellStyle name="桁区切り 2 2 2" xfId="9" xr:uid="{E1035E3B-662D-4284-B314-03A518B1658C}"/>
    <cellStyle name="桁区切り 2 3" xfId="18" xr:uid="{3E1DCBB4-C142-4590-A3FD-AABD126EF848}"/>
    <cellStyle name="桁区切り 2 4" xfId="34" xr:uid="{DE4A9154-A2EE-4ABC-89C1-B902502AC559}"/>
    <cellStyle name="桁区切り 3" xfId="10" xr:uid="{0674C40E-9C8A-4E1B-9250-34BDAA1D92D5}"/>
    <cellStyle name="桁区切り 3 2" xfId="71" xr:uid="{F234CAE2-A2A6-455E-A78B-609A623E1419}"/>
    <cellStyle name="桁区切り 3 2 2" xfId="112" xr:uid="{C4DD4111-5667-408C-9112-29CFE2CED11E}"/>
    <cellStyle name="桁区切り 3 2 2 2" xfId="219" xr:uid="{E620DF64-228D-49F1-A3C4-A7C8CD686BA4}"/>
    <cellStyle name="桁区切り 3 2 2 2 2" xfId="510" xr:uid="{54088103-957C-4A39-B882-15CBD250A87D}"/>
    <cellStyle name="桁区切り 3 2 2 2 2 2" xfId="1095" xr:uid="{F7A7EDBB-F31B-459A-8C3F-751533386EBD}"/>
    <cellStyle name="桁区切り 3 2 2 2 3" xfId="804" xr:uid="{C56F5394-2D23-4D93-BB28-EBB9DE8BA268}"/>
    <cellStyle name="桁区切り 3 2 2 3" xfId="273" xr:uid="{487E2399-12C8-4CE3-9AA4-A3AC094CF13F}"/>
    <cellStyle name="桁区切り 3 2 2 3 2" xfId="564" xr:uid="{167177D1-9663-48DB-B32D-87F397C811C6}"/>
    <cellStyle name="桁区切り 3 2 2 3 2 2" xfId="1149" xr:uid="{3B073BD6-E911-4A90-8F18-C43601947E34}"/>
    <cellStyle name="桁区切り 3 2 2 3 3" xfId="858" xr:uid="{185A0F5A-932D-4CAE-8127-B29D4DC6509C}"/>
    <cellStyle name="桁区切り 3 2 2 4" xfId="413" xr:uid="{6F1B6DF1-99E6-4EAA-B066-E4DEB6A269C6}"/>
    <cellStyle name="桁区切り 3 2 2 4 2" xfId="998" xr:uid="{997F5A75-D988-49BD-ABAC-A8B13F031A8D}"/>
    <cellStyle name="桁区切り 3 2 2 5" xfId="707" xr:uid="{2EDF038D-9B51-47EB-86C8-69519B392880}"/>
    <cellStyle name="桁区切り 3 2 3" xfId="133" xr:uid="{1F527A41-16BF-4BAA-9916-76452D372158}"/>
    <cellStyle name="桁区切り 3 2 3 2" xfId="236" xr:uid="{E009782A-6873-47C6-96FA-9EAC0729014A}"/>
    <cellStyle name="桁区切り 3 2 3 2 2" xfId="527" xr:uid="{29813E02-D779-48AD-B543-341956B52967}"/>
    <cellStyle name="桁区切り 3 2 3 2 2 2" xfId="1112" xr:uid="{CB30B8E2-CF2E-40E7-8C99-A50701125BE8}"/>
    <cellStyle name="桁区切り 3 2 3 2 3" xfId="821" xr:uid="{C1C26DE1-F4E2-454A-B905-76FAC0C40343}"/>
    <cellStyle name="桁区切り 3 2 3 3" xfId="274" xr:uid="{3BF19247-AD3B-4800-BBA5-C59FF601FC27}"/>
    <cellStyle name="桁区切り 3 2 3 3 2" xfId="565" xr:uid="{36655DEE-D2C2-4053-8720-857C50223254}"/>
    <cellStyle name="桁区切り 3 2 3 3 2 2" xfId="1150" xr:uid="{5A16E023-ED27-46D0-B8C9-58A2AB2FA611}"/>
    <cellStyle name="桁区切り 3 2 3 3 3" xfId="859" xr:uid="{68522D2D-FC32-40B1-8317-A542BAFA06C4}"/>
    <cellStyle name="桁区切り 3 2 3 4" xfId="430" xr:uid="{A618EA27-4835-4B38-86C4-EC907F58893E}"/>
    <cellStyle name="桁区切り 3 2 3 4 2" xfId="1015" xr:uid="{877DB667-19B0-460C-AD3C-6C20167E4FD8}"/>
    <cellStyle name="桁区切り 3 2 3 5" xfId="724" xr:uid="{7A0F9B55-0945-42BA-BA0A-C659670BB926}"/>
    <cellStyle name="桁区切り 3 2 4" xfId="186" xr:uid="{6DC3FC42-604E-4DA4-A0AA-AE40CF904342}"/>
    <cellStyle name="桁区切り 3 2 4 2" xfId="478" xr:uid="{C5D7F56C-1B6A-4F89-8A8B-143F56881107}"/>
    <cellStyle name="桁区切り 3 2 4 2 2" xfId="1063" xr:uid="{8AF42FEC-2321-4747-A755-7354145B3A4B}"/>
    <cellStyle name="桁区切り 3 2 4 3" xfId="772" xr:uid="{6A7077A6-FA5B-4755-8DA6-3D50FB94BC5C}"/>
    <cellStyle name="桁区切り 3 2 5" xfId="275" xr:uid="{B3C3E4B5-F0F3-4D7E-BCD9-E8AC6E7EABF5}"/>
    <cellStyle name="桁区切り 3 2 5 2" xfId="566" xr:uid="{B917A3F7-7CC7-43EE-A0CD-C77BAB16CF59}"/>
    <cellStyle name="桁区切り 3 2 5 2 2" xfId="1151" xr:uid="{AE7D372B-650D-45E4-AFCF-02BE28B7A0F0}"/>
    <cellStyle name="桁区切り 3 2 5 3" xfId="860" xr:uid="{62673C1E-88FF-425B-9E01-6E9A539F8D62}"/>
    <cellStyle name="桁区切り 3 2 6" xfId="381" xr:uid="{279CE640-E4CF-4509-B7AA-A0BEF3E97DEF}"/>
    <cellStyle name="桁区切り 3 2 6 2" xfId="966" xr:uid="{9B74D6BF-A583-42D4-97CC-52E9F07CFAA2}"/>
    <cellStyle name="桁区切り 3 2 7" xfId="674" xr:uid="{148E2931-4591-4603-89A6-EB53352AD907}"/>
    <cellStyle name="桁区切り 3 2 8" xfId="1249" xr:uid="{2A585BCA-E615-44FF-B8C3-080EAE65741B}"/>
    <cellStyle name="桁区切り 3 3" xfId="99" xr:uid="{BAF722D6-FD06-4CF6-85C6-D3BFB6DB99A3}"/>
    <cellStyle name="桁区切り 3 3 2" xfId="206" xr:uid="{0422B0B4-084F-4EB6-AC99-1DBBA7BA9DF1}"/>
    <cellStyle name="桁区切り 3 3 2 2" xfId="497" xr:uid="{7B3A8222-0FB9-4061-854B-39C77583B816}"/>
    <cellStyle name="桁区切り 3 3 2 2 2" xfId="1082" xr:uid="{2B220897-6C1A-4D6E-AE4A-417B48402EDA}"/>
    <cellStyle name="桁区切り 3 3 2 3" xfId="791" xr:uid="{EA003A36-FC51-42DA-8925-B9D0E2291794}"/>
    <cellStyle name="桁区切り 3 3 3" xfId="276" xr:uid="{FF09086B-3370-491C-8673-3A49ED4B9E1F}"/>
    <cellStyle name="桁区切り 3 3 3 2" xfId="567" xr:uid="{1DA21B89-AC9D-406F-AC7B-340B04701E91}"/>
    <cellStyle name="桁区切り 3 3 3 2 2" xfId="1152" xr:uid="{6400C040-16F7-44CA-9778-51946E510A65}"/>
    <cellStyle name="桁区切り 3 3 3 3" xfId="861" xr:uid="{FED2D84E-EB03-4EDF-A06F-CDE1D34105E3}"/>
    <cellStyle name="桁区切り 3 3 4" xfId="400" xr:uid="{A499CD7F-FB2C-4D4B-BC4B-13D0361BA3ED}"/>
    <cellStyle name="桁区切り 3 3 4 2" xfId="985" xr:uid="{EA3BEA8A-179B-4596-BADA-832DCE56DD45}"/>
    <cellStyle name="桁区切り 3 3 5" xfId="694" xr:uid="{22A6C062-C8D0-47CF-9CAA-C826AB8F08D2}"/>
    <cellStyle name="桁区切り 3 4" xfId="132" xr:uid="{50B80AA5-006E-43C8-99B2-DD59073A7F8D}"/>
    <cellStyle name="桁区切り 3 5" xfId="173" xr:uid="{B94D15EA-4B88-4CC6-A7D7-3DD1CAED3E5B}"/>
    <cellStyle name="桁区切り 3 5 2" xfId="465" xr:uid="{69BC27A4-1A6B-4894-94D1-70721BED81BD}"/>
    <cellStyle name="桁区切り 3 5 2 2" xfId="1050" xr:uid="{B7AA5B8A-8B5C-4374-A1B1-66EFB67EA4D9}"/>
    <cellStyle name="桁区切り 3 5 3" xfId="759" xr:uid="{2A1512D0-D081-4430-AABE-6CC31708E5E3}"/>
    <cellStyle name="桁区切り 3 6" xfId="277" xr:uid="{00EE4FAF-A6E8-4548-BAE5-3FCE6E84E805}"/>
    <cellStyle name="桁区切り 3 6 2" xfId="568" xr:uid="{BB6C9D81-B2C6-4AB3-8052-3F7D92044B81}"/>
    <cellStyle name="桁区切り 3 6 2 2" xfId="1153" xr:uid="{B00F366C-4E30-4BD7-9A07-1E1D622D0AC3}"/>
    <cellStyle name="桁区切り 3 6 3" xfId="862" xr:uid="{61E7A822-1115-4070-B180-2B6BACCC11D6}"/>
    <cellStyle name="桁区切り 3 7" xfId="368" xr:uid="{1690A2AA-8C54-4808-B419-A06EAA5478FD}"/>
    <cellStyle name="桁区切り 3 7 2" xfId="953" xr:uid="{1FD5226D-BC4B-419D-974B-048D0C7A229F}"/>
    <cellStyle name="桁区切り 3 8" xfId="661" xr:uid="{38981D09-9FC3-4285-994F-C23E99CFCF44}"/>
    <cellStyle name="桁区切り 3 9" xfId="55" xr:uid="{94E8578D-F5EE-4753-8F1F-B340D94D7293}"/>
    <cellStyle name="桁区切り 4" xfId="25" xr:uid="{A3AAA36A-37C5-40B9-AA79-81E8C54D86AA}"/>
    <cellStyle name="桁区切り 4 10" xfId="278" xr:uid="{D98AC79D-4E5C-450C-AB19-752AC40D0236}"/>
    <cellStyle name="桁区切り 4 10 2" xfId="569" xr:uid="{D7909728-F268-4FBB-90F5-4E43DAA927F4}"/>
    <cellStyle name="桁区切り 4 10 2 2" xfId="1154" xr:uid="{F1A9ED14-7134-498A-987D-560F5CCC062A}"/>
    <cellStyle name="桁区切り 4 10 3" xfId="863" xr:uid="{A3B223AF-938B-4023-8DA3-6B25A9BCD4FD}"/>
    <cellStyle name="桁区切り 4 11" xfId="370" xr:uid="{96ED19BC-0AEB-4E1C-AB7E-ADF9ADE6B357}"/>
    <cellStyle name="桁区切り 4 11 2" xfId="955" xr:uid="{0CA566C8-1F14-44D6-883E-8BB71EA41AC0}"/>
    <cellStyle name="桁区切り 4 12" xfId="663" xr:uid="{C037C621-F6CC-44D3-9048-486334E11518}"/>
    <cellStyle name="桁区切り 4 13" xfId="57" xr:uid="{99C61E55-41AC-4842-9CCC-C5EA1E8ECD35}"/>
    <cellStyle name="桁区切り 4 2" xfId="62" xr:uid="{02092A22-A608-4ED4-AAEF-D68B972B2898}"/>
    <cellStyle name="桁区切り 4 2 2" xfId="73" xr:uid="{1C83068B-F931-4CCE-B9AA-6B4A6130F74C}"/>
    <cellStyle name="桁区切り 4 2 2 2" xfId="114" xr:uid="{C48A1341-0FAD-4B27-BDE3-94B474A10CDA}"/>
    <cellStyle name="桁区切り 4 2 2 2 2" xfId="221" xr:uid="{9A19D16E-A4B4-4C2C-9AAE-CE57AD2E601D}"/>
    <cellStyle name="桁区切り 4 2 2 2 2 2" xfId="512" xr:uid="{BB48F024-3528-467A-903C-7F1D98EDB0F9}"/>
    <cellStyle name="桁区切り 4 2 2 2 2 2 2" xfId="1097" xr:uid="{C1D5A255-646B-4AB5-A0A4-49F84D38B5AF}"/>
    <cellStyle name="桁区切り 4 2 2 2 2 3" xfId="806" xr:uid="{E968F1ED-51C6-4F41-A1DE-CB2CEB1B4BE9}"/>
    <cellStyle name="桁区切り 4 2 2 2 3" xfId="279" xr:uid="{B76797D8-1FCA-4584-A64B-8194EF257C16}"/>
    <cellStyle name="桁区切り 4 2 2 2 3 2" xfId="570" xr:uid="{57DE1327-FCC4-4F5B-BF69-7A4D956C2694}"/>
    <cellStyle name="桁区切り 4 2 2 2 3 2 2" xfId="1155" xr:uid="{2C89FA85-10BE-4CDE-B6EF-9FC0D4DD8DDD}"/>
    <cellStyle name="桁区切り 4 2 2 2 3 3" xfId="864" xr:uid="{A9197A8C-88B9-473D-B6F2-E8D75DA32AF8}"/>
    <cellStyle name="桁区切り 4 2 2 2 4" xfId="415" xr:uid="{C21FEF28-366D-4722-9D76-3A653AD03D12}"/>
    <cellStyle name="桁区切り 4 2 2 2 4 2" xfId="1000" xr:uid="{BD22F0AF-976C-4A6A-98C1-7751F9929F8A}"/>
    <cellStyle name="桁区切り 4 2 2 2 5" xfId="709" xr:uid="{B2BD1F97-A6BF-4ACE-80C7-A552456A88AB}"/>
    <cellStyle name="桁区切り 4 2 2 3" xfId="136" xr:uid="{A1599BB4-AF15-448A-A4B4-696346DFA850}"/>
    <cellStyle name="桁区切り 4 2 2 3 2" xfId="238" xr:uid="{40B33D42-2FB5-4EAD-B51D-6C6741D85A7F}"/>
    <cellStyle name="桁区切り 4 2 2 3 2 2" xfId="529" xr:uid="{7815B260-2D4B-464B-A4A4-3FFC40F845AD}"/>
    <cellStyle name="桁区切り 4 2 2 3 2 2 2" xfId="1114" xr:uid="{C6012993-D741-432D-9286-9D6B387AB805}"/>
    <cellStyle name="桁区切り 4 2 2 3 2 3" xfId="823" xr:uid="{5F04694D-736A-4E05-9041-61AF35B8297B}"/>
    <cellStyle name="桁区切り 4 2 2 3 3" xfId="280" xr:uid="{0DF1471D-F15A-4DE3-99BE-06B05475FE74}"/>
    <cellStyle name="桁区切り 4 2 2 3 3 2" xfId="571" xr:uid="{AF3CEC9E-B53B-4AAC-BD84-2A435710F9F5}"/>
    <cellStyle name="桁区切り 4 2 2 3 3 2 2" xfId="1156" xr:uid="{58896354-FB39-45CB-A44B-EA9E2AC91807}"/>
    <cellStyle name="桁区切り 4 2 2 3 3 3" xfId="865" xr:uid="{E3FAF34F-28C6-4F39-93FC-34EEB407DE23}"/>
    <cellStyle name="桁区切り 4 2 2 3 4" xfId="432" xr:uid="{646EA36D-5C05-46C8-AAF4-2070B9435F34}"/>
    <cellStyle name="桁区切り 4 2 2 3 4 2" xfId="1017" xr:uid="{C7D0BC47-8C97-4FBD-A598-2AC37F4C1E7F}"/>
    <cellStyle name="桁区切り 4 2 2 3 5" xfId="726" xr:uid="{A42D5D82-AD19-4C99-BA45-DDD9E510A3A5}"/>
    <cellStyle name="桁区切り 4 2 2 4" xfId="188" xr:uid="{B1C125E0-16AC-4638-A3DB-2A1EC1E92373}"/>
    <cellStyle name="桁区切り 4 2 2 4 2" xfId="480" xr:uid="{92C26DE0-C1D9-49DD-BF3A-EF3DD54E690B}"/>
    <cellStyle name="桁区切り 4 2 2 4 2 2" xfId="1065" xr:uid="{844B9452-EA0F-4840-8A9D-FE5215E9927A}"/>
    <cellStyle name="桁区切り 4 2 2 4 3" xfId="774" xr:uid="{0BE729AA-5BC6-46C2-B006-1C8C6FB88B9E}"/>
    <cellStyle name="桁区切り 4 2 2 5" xfId="281" xr:uid="{9FD6592A-170D-42E6-8CA3-379A11A8A118}"/>
    <cellStyle name="桁区切り 4 2 2 5 2" xfId="572" xr:uid="{8DFA9088-C8BB-4F37-9A48-3189D50917B2}"/>
    <cellStyle name="桁区切り 4 2 2 5 2 2" xfId="1157" xr:uid="{BAB9001F-6E5F-4132-B603-A0E936BD7FD0}"/>
    <cellStyle name="桁区切り 4 2 2 5 3" xfId="866" xr:uid="{1916753F-A506-4DD2-B1B4-0E69F881A177}"/>
    <cellStyle name="桁区切り 4 2 2 6" xfId="383" xr:uid="{E4CBE9A6-6FAF-4E6A-9049-9861F5879BA8}"/>
    <cellStyle name="桁区切り 4 2 2 6 2" xfId="968" xr:uid="{E3D3EDFB-8601-46A1-B42F-3B0B3D1E8328}"/>
    <cellStyle name="桁区切り 4 2 2 7" xfId="676" xr:uid="{F2B29393-CC85-49EC-8015-27F8889A451C}"/>
    <cellStyle name="桁区切り 4 2 3" xfId="103" xr:uid="{07D38E97-F4B7-41C5-96B2-D42EA4114168}"/>
    <cellStyle name="桁区切り 4 2 3 2" xfId="210" xr:uid="{3019B5A2-606A-4F01-A730-FA203A4F0098}"/>
    <cellStyle name="桁区切り 4 2 3 2 2" xfId="501" xr:uid="{FA3C613F-F47C-4EBD-BBD2-340B2BB8665D}"/>
    <cellStyle name="桁区切り 4 2 3 2 2 2" xfId="1086" xr:uid="{43A1A777-F224-4E29-ABF3-4F3F31A3AAA4}"/>
    <cellStyle name="桁区切り 4 2 3 2 3" xfId="795" xr:uid="{269EAF99-F71D-4A56-8734-C2B2B36D74B1}"/>
    <cellStyle name="桁区切り 4 2 3 3" xfId="282" xr:uid="{EF75F24B-9082-4AF2-B595-2BE1B6917848}"/>
    <cellStyle name="桁区切り 4 2 3 3 2" xfId="573" xr:uid="{5BA96F31-98EC-4404-96CD-1830B276BCD0}"/>
    <cellStyle name="桁区切り 4 2 3 3 2 2" xfId="1158" xr:uid="{E03F3DCA-6C56-41A5-9541-8F48F79D630A}"/>
    <cellStyle name="桁区切り 4 2 3 3 3" xfId="867" xr:uid="{0960D9A7-D943-4365-9FA4-4E96235D7877}"/>
    <cellStyle name="桁区切り 4 2 3 4" xfId="404" xr:uid="{F9B9D1CA-4429-4874-AC81-D344C6FE1C50}"/>
    <cellStyle name="桁区切り 4 2 3 4 2" xfId="989" xr:uid="{09586971-1BFE-4C1B-B702-2FDFABE261BB}"/>
    <cellStyle name="桁区切り 4 2 3 5" xfId="698" xr:uid="{26D7F17C-797C-4290-91E4-EB5B7A7557E7}"/>
    <cellStyle name="桁区切り 4 2 4" xfId="135" xr:uid="{AEAA10FC-1F91-4BA7-8996-A5AD18FA48F4}"/>
    <cellStyle name="桁区切り 4 2 4 2" xfId="237" xr:uid="{989D4E96-886D-4E09-AC9A-EF6987C86233}"/>
    <cellStyle name="桁区切り 4 2 4 2 2" xfId="528" xr:uid="{4ADB6F6A-B697-46D2-B4FB-DF02C908CD8A}"/>
    <cellStyle name="桁区切り 4 2 4 2 2 2" xfId="1113" xr:uid="{11B29B13-A2A8-4F29-9B50-2A8EFA4D27F7}"/>
    <cellStyle name="桁区切り 4 2 4 2 3" xfId="822" xr:uid="{8F268AE2-2A13-4B6A-9FF4-03FE43D53007}"/>
    <cellStyle name="桁区切り 4 2 4 3" xfId="283" xr:uid="{14560381-9F6D-42DD-8088-CC624F7EDCA8}"/>
    <cellStyle name="桁区切り 4 2 4 3 2" xfId="574" xr:uid="{8277F1B3-6111-48A1-87C0-D891D472AC29}"/>
    <cellStyle name="桁区切り 4 2 4 3 2 2" xfId="1159" xr:uid="{F21D5436-8E42-4ADB-856C-668A4DB7863B}"/>
    <cellStyle name="桁区切り 4 2 4 3 3" xfId="868" xr:uid="{2F1D40EC-77EE-4814-9112-10B7B07E9C6B}"/>
    <cellStyle name="桁区切り 4 2 4 4" xfId="431" xr:uid="{DD6A6CEF-4DBB-4A18-A8CB-481E4C124DC6}"/>
    <cellStyle name="桁区切り 4 2 4 4 2" xfId="1016" xr:uid="{33953168-7F18-4D21-A107-05A7550F2B0C}"/>
    <cellStyle name="桁区切り 4 2 4 5" xfId="725" xr:uid="{6D1A1978-0FF8-4674-99C0-E692D72D71BC}"/>
    <cellStyle name="桁区切り 4 2 5" xfId="177" xr:uid="{E0056C38-DB0C-4C84-89CC-96F4AFF8AA66}"/>
    <cellStyle name="桁区切り 4 2 5 2" xfId="469" xr:uid="{61287395-E0D6-4A40-8E1E-5366A26F29BA}"/>
    <cellStyle name="桁区切り 4 2 5 2 2" xfId="1054" xr:uid="{FFD8E574-D8E9-422C-A42B-B2C4FE5815D1}"/>
    <cellStyle name="桁区切り 4 2 5 3" xfId="763" xr:uid="{8A79AB25-4A0D-45D7-8690-FB03D73EDF25}"/>
    <cellStyle name="桁区切り 4 2 6" xfId="284" xr:uid="{EF0E4FBF-B119-42FE-8FFD-E171381EB0E4}"/>
    <cellStyle name="桁区切り 4 2 6 2" xfId="575" xr:uid="{65AB8991-FD3C-490E-B7EC-B7268FD72638}"/>
    <cellStyle name="桁区切り 4 2 6 2 2" xfId="1160" xr:uid="{D3197DA6-32AE-4A09-AF04-AF8366ED677F}"/>
    <cellStyle name="桁区切り 4 2 6 3" xfId="869" xr:uid="{8799C831-C19E-4060-A496-88306E403D24}"/>
    <cellStyle name="桁区切り 4 2 7" xfId="372" xr:uid="{7A1FF18B-79B4-48A5-9A1E-4414A13677A0}"/>
    <cellStyle name="桁区切り 4 2 7 2" xfId="957" xr:uid="{16BD99D4-2665-40DD-A329-D7544BD74DF4}"/>
    <cellStyle name="桁区切り 4 2 8" xfId="665" xr:uid="{70AFA1A5-E1A8-4531-82B3-255EA9140749}"/>
    <cellStyle name="桁区切り 4 3" xfId="64" xr:uid="{630096C5-E71F-4753-AEF7-03F11748122A}"/>
    <cellStyle name="桁区切り 4 3 2" xfId="74" xr:uid="{707EB271-A24D-4E9C-B2F1-D6326F4C2BD9}"/>
    <cellStyle name="桁区切り 4 3 2 2" xfId="115" xr:uid="{5A522255-11FC-4611-9453-6F490A9F504E}"/>
    <cellStyle name="桁区切り 4 3 2 2 2" xfId="222" xr:uid="{EF4AC8E0-E8D2-4A92-BB04-B66F5BB695C6}"/>
    <cellStyle name="桁区切り 4 3 2 2 2 2" xfId="513" xr:uid="{02AAAA88-E59C-4B15-B4D2-FBC916B9EF43}"/>
    <cellStyle name="桁区切り 4 3 2 2 2 2 2" xfId="1098" xr:uid="{EB7F3FB2-E384-4DCE-9FBF-BC0D0E3988B4}"/>
    <cellStyle name="桁区切り 4 3 2 2 2 3" xfId="807" xr:uid="{CC9CC380-30E8-4397-ADB7-28014CE52C7F}"/>
    <cellStyle name="桁区切り 4 3 2 2 3" xfId="285" xr:uid="{6C3458A3-A1E1-46F0-9E5C-8A98218E0E43}"/>
    <cellStyle name="桁区切り 4 3 2 2 3 2" xfId="576" xr:uid="{42CBADBA-208B-44C4-B143-4B37B780E240}"/>
    <cellStyle name="桁区切り 4 3 2 2 3 2 2" xfId="1161" xr:uid="{44908EE7-F882-40F2-9C02-CFDAFA2FBE9A}"/>
    <cellStyle name="桁区切り 4 3 2 2 3 3" xfId="870" xr:uid="{028A5F04-DA4F-42C2-A150-58E90DAA5EB9}"/>
    <cellStyle name="桁区切り 4 3 2 2 4" xfId="416" xr:uid="{D30960CC-846B-43F9-B416-E65D57B5A709}"/>
    <cellStyle name="桁区切り 4 3 2 2 4 2" xfId="1001" xr:uid="{0F45B8D3-A298-4E8E-AC2A-26A0EA54F3D1}"/>
    <cellStyle name="桁区切り 4 3 2 2 5" xfId="710" xr:uid="{EBDD1670-491A-42A4-923E-1A35439C0569}"/>
    <cellStyle name="桁区切り 4 3 2 3" xfId="138" xr:uid="{E2ED6DA0-39CD-43C8-B7D5-B6E1646152C8}"/>
    <cellStyle name="桁区切り 4 3 2 3 2" xfId="240" xr:uid="{FFE58784-FBAF-477C-9408-9496F1F24FAD}"/>
    <cellStyle name="桁区切り 4 3 2 3 2 2" xfId="531" xr:uid="{8BD3377E-09E3-41D3-AA02-B85D622070CD}"/>
    <cellStyle name="桁区切り 4 3 2 3 2 2 2" xfId="1116" xr:uid="{E3AA0A45-849C-49C8-BDF2-D3CC074431AA}"/>
    <cellStyle name="桁区切り 4 3 2 3 2 3" xfId="825" xr:uid="{164476CE-336B-4ED0-A8FF-90A0F8DAA3B7}"/>
    <cellStyle name="桁区切り 4 3 2 3 3" xfId="286" xr:uid="{2275B5A4-8F90-4F15-B9E5-2325FF14A1E1}"/>
    <cellStyle name="桁区切り 4 3 2 3 3 2" xfId="577" xr:uid="{62A02C88-9BE0-4718-9C2E-54BEC64215C5}"/>
    <cellStyle name="桁区切り 4 3 2 3 3 2 2" xfId="1162" xr:uid="{3C351121-7E41-4B5F-B67D-6A7BEF8D6E09}"/>
    <cellStyle name="桁区切り 4 3 2 3 3 3" xfId="871" xr:uid="{52F5D292-3DBB-46CF-9038-95F1A0AB3255}"/>
    <cellStyle name="桁区切り 4 3 2 3 4" xfId="434" xr:uid="{BFE3726D-A0C1-4E8C-B4DF-A74EED6D8E74}"/>
    <cellStyle name="桁区切り 4 3 2 3 4 2" xfId="1019" xr:uid="{76A50FFC-D413-4BEE-BDF8-68C5F6E8D300}"/>
    <cellStyle name="桁区切り 4 3 2 3 5" xfId="728" xr:uid="{2FE9DCC8-60BB-4B47-A7F3-7846E0551CB3}"/>
    <cellStyle name="桁区切り 4 3 2 4" xfId="189" xr:uid="{42A86CB1-1FC6-49AA-980B-4A51D67DA628}"/>
    <cellStyle name="桁区切り 4 3 2 4 2" xfId="481" xr:uid="{52F165CB-4493-4586-A990-714EF0264BE3}"/>
    <cellStyle name="桁区切り 4 3 2 4 2 2" xfId="1066" xr:uid="{67BD3426-DD85-4D11-8F31-4C5705B12DFB}"/>
    <cellStyle name="桁区切り 4 3 2 4 3" xfId="775" xr:uid="{BA47B638-C8E0-4446-ADA5-E0A7CFF62329}"/>
    <cellStyle name="桁区切り 4 3 2 5" xfId="287" xr:uid="{FE12205B-0E0F-4FCA-B464-2511B120FC8B}"/>
    <cellStyle name="桁区切り 4 3 2 5 2" xfId="578" xr:uid="{72E92874-2EFE-4EB4-8E3F-222F11262DCC}"/>
    <cellStyle name="桁区切り 4 3 2 5 2 2" xfId="1163" xr:uid="{DE308173-A4D0-44E1-8C0E-342EA6EF3E04}"/>
    <cellStyle name="桁区切り 4 3 2 5 3" xfId="872" xr:uid="{30D0ADB1-7F77-4D91-A14E-9F5CF3B5C3E2}"/>
    <cellStyle name="桁区切り 4 3 2 6" xfId="384" xr:uid="{CD3CCA9A-14A8-4E64-AED5-70CFD4E5A0D1}"/>
    <cellStyle name="桁区切り 4 3 2 6 2" xfId="969" xr:uid="{7D305D74-0049-45FC-982E-0D5E2B8056A0}"/>
    <cellStyle name="桁区切り 4 3 2 7" xfId="677" xr:uid="{68F2FAB8-1329-48A8-A8BF-1969C8418BDC}"/>
    <cellStyle name="桁区切り 4 3 3" xfId="105" xr:uid="{CA2C141E-5DF4-47EF-8D52-B4D0DDC05303}"/>
    <cellStyle name="桁区切り 4 3 3 2" xfId="212" xr:uid="{894D5BED-DEE7-477B-8F76-265D13579280}"/>
    <cellStyle name="桁区切り 4 3 3 2 2" xfId="503" xr:uid="{909C608C-C48C-48E5-A4C2-57B5D137A357}"/>
    <cellStyle name="桁区切り 4 3 3 2 2 2" xfId="1088" xr:uid="{41E3FDA9-C80C-425F-9BE8-F81578FE2AF2}"/>
    <cellStyle name="桁区切り 4 3 3 2 3" xfId="797" xr:uid="{AE530714-4EC4-4E01-8C41-7E16F8FECAA4}"/>
    <cellStyle name="桁区切り 4 3 3 3" xfId="288" xr:uid="{49D2868A-6DB9-41B2-9BB9-615D5D83E813}"/>
    <cellStyle name="桁区切り 4 3 3 3 2" xfId="579" xr:uid="{22FDC84D-1ED0-4F34-9DA5-3DDE56DDF63B}"/>
    <cellStyle name="桁区切り 4 3 3 3 2 2" xfId="1164" xr:uid="{FF82FAC2-AEBC-410B-B032-A7DFCDBE434E}"/>
    <cellStyle name="桁区切り 4 3 3 3 3" xfId="873" xr:uid="{CDEA417C-7DB1-4AD2-B9F2-01618CEE04E7}"/>
    <cellStyle name="桁区切り 4 3 3 4" xfId="406" xr:uid="{1AA98BFB-8065-401A-8E51-C9DF7CA98258}"/>
    <cellStyle name="桁区切り 4 3 3 4 2" xfId="991" xr:uid="{44DD79D9-C396-49BA-8591-643F60705F24}"/>
    <cellStyle name="桁区切り 4 3 3 5" xfId="700" xr:uid="{CD4B909D-75B0-4B89-8770-914EE3E447A5}"/>
    <cellStyle name="桁区切り 4 3 4" xfId="137" xr:uid="{8E3771B8-69C6-4118-B8B0-E36675A201DE}"/>
    <cellStyle name="桁区切り 4 3 4 2" xfId="239" xr:uid="{3908EEC9-2FF2-4B83-979D-5265BD9DB0B8}"/>
    <cellStyle name="桁区切り 4 3 4 2 2" xfId="530" xr:uid="{ED24B13C-FED1-4D30-B164-BA83654B6E1C}"/>
    <cellStyle name="桁区切り 4 3 4 2 2 2" xfId="1115" xr:uid="{3202EC6E-1C6E-4489-B59C-D223F306F97F}"/>
    <cellStyle name="桁区切り 4 3 4 2 3" xfId="824" xr:uid="{1CF9D7CB-C1E2-484D-9DFC-8D2B517572AB}"/>
    <cellStyle name="桁区切り 4 3 4 3" xfId="289" xr:uid="{415ACCBC-C517-4162-9B56-3F84B9B05889}"/>
    <cellStyle name="桁区切り 4 3 4 3 2" xfId="580" xr:uid="{F3ACA107-81B2-4C22-8A08-6B4482C48B9A}"/>
    <cellStyle name="桁区切り 4 3 4 3 2 2" xfId="1165" xr:uid="{7D865241-3351-4F7F-835E-613BEE72A973}"/>
    <cellStyle name="桁区切り 4 3 4 3 3" xfId="874" xr:uid="{FE9CF4C9-B16C-4B84-A457-29240E05AE6B}"/>
    <cellStyle name="桁区切り 4 3 4 4" xfId="433" xr:uid="{9D0B3B12-2F83-46D0-B3E9-2C5CC2F7A779}"/>
    <cellStyle name="桁区切り 4 3 4 4 2" xfId="1018" xr:uid="{08564C23-CF51-460B-B242-1A6DAFBD7608}"/>
    <cellStyle name="桁区切り 4 3 4 5" xfId="727" xr:uid="{FE2663FF-5DD3-4D1C-A4BE-CD266490139C}"/>
    <cellStyle name="桁区切り 4 3 5" xfId="179" xr:uid="{E15EEBCA-10B1-4CB1-86C2-7F14D281B188}"/>
    <cellStyle name="桁区切り 4 3 5 2" xfId="471" xr:uid="{549E42E1-4BCC-4314-B4DB-C83E4ED499CB}"/>
    <cellStyle name="桁区切り 4 3 5 2 2" xfId="1056" xr:uid="{88D745DE-01D0-443C-A220-4ED3D7A2938A}"/>
    <cellStyle name="桁区切り 4 3 5 3" xfId="765" xr:uid="{702955A7-B36C-40D3-B2B7-D4F63ACAE314}"/>
    <cellStyle name="桁区切り 4 3 6" xfId="290" xr:uid="{A378AB3F-F4F1-4648-A4BF-972101C78082}"/>
    <cellStyle name="桁区切り 4 3 6 2" xfId="581" xr:uid="{3BC64EE2-7EB1-4808-8A09-24EC0174CD1E}"/>
    <cellStyle name="桁区切り 4 3 6 2 2" xfId="1166" xr:uid="{9C8533D0-544A-4867-82B2-20A5ABED6D1B}"/>
    <cellStyle name="桁区切り 4 3 6 3" xfId="875" xr:uid="{A83BAF12-7CDF-4EFB-95C2-55DEEFEFB4BF}"/>
    <cellStyle name="桁区切り 4 3 7" xfId="374" xr:uid="{BEA67135-113C-404A-BBF0-C0E7121713D6}"/>
    <cellStyle name="桁区切り 4 3 7 2" xfId="959" xr:uid="{C8F1C07B-AA3A-477A-B305-821D9F4B72A3}"/>
    <cellStyle name="桁区切り 4 3 8" xfId="667" xr:uid="{22D674DE-F461-4C28-AB39-E547893000AA}"/>
    <cellStyle name="桁区切り 4 4" xfId="67" xr:uid="{FB62D062-4660-40A7-9912-9552274F8B2C}"/>
    <cellStyle name="桁区切り 4 4 2" xfId="75" xr:uid="{03C4C720-2B61-4276-8998-5EA835388CD2}"/>
    <cellStyle name="桁区切り 4 4 2 2" xfId="116" xr:uid="{C12717B1-B645-46EA-8403-B5511FA29E5A}"/>
    <cellStyle name="桁区切り 4 4 2 2 2" xfId="223" xr:uid="{BB4AF9AF-6097-4783-92EB-4D254DEEE74B}"/>
    <cellStyle name="桁区切り 4 4 2 2 2 2" xfId="514" xr:uid="{4F56A0D7-4A08-47DF-8403-9996CE3F74B8}"/>
    <cellStyle name="桁区切り 4 4 2 2 2 2 2" xfId="1099" xr:uid="{A4325A23-15A9-43C6-953F-1633835E3BDB}"/>
    <cellStyle name="桁区切り 4 4 2 2 2 3" xfId="808" xr:uid="{F9827B59-2055-4539-A120-B70269436283}"/>
    <cellStyle name="桁区切り 4 4 2 2 3" xfId="291" xr:uid="{7CD5B831-51F5-4937-8B35-9B4A1CDEF41C}"/>
    <cellStyle name="桁区切り 4 4 2 2 3 2" xfId="582" xr:uid="{742D10D7-006C-4ED5-842E-F57B02461647}"/>
    <cellStyle name="桁区切り 4 4 2 2 3 2 2" xfId="1167" xr:uid="{22D132B8-CD80-4DDA-A599-DB3734768FBE}"/>
    <cellStyle name="桁区切り 4 4 2 2 3 3" xfId="876" xr:uid="{1D560189-2CF6-4D7E-B88E-45F785B31BE4}"/>
    <cellStyle name="桁区切り 4 4 2 2 4" xfId="417" xr:uid="{D4044A66-8C7E-475C-AB1C-71566A125649}"/>
    <cellStyle name="桁区切り 4 4 2 2 4 2" xfId="1002" xr:uid="{C48AADC0-1488-4AE9-A8AC-DC80EFB6ED50}"/>
    <cellStyle name="桁区切り 4 4 2 2 5" xfId="711" xr:uid="{ABE7BBCB-5A26-44C1-9A4B-05325B870A9F}"/>
    <cellStyle name="桁区切り 4 4 2 3" xfId="140" xr:uid="{24743D08-6AD0-404B-B096-0E928FA1272B}"/>
    <cellStyle name="桁区切り 4 4 2 3 2" xfId="242" xr:uid="{13B39042-0686-4C50-8197-ACC2CBDC843C}"/>
    <cellStyle name="桁区切り 4 4 2 3 2 2" xfId="533" xr:uid="{F26E8AF7-008E-47A9-9186-AF9BD4CB53F4}"/>
    <cellStyle name="桁区切り 4 4 2 3 2 2 2" xfId="1118" xr:uid="{5AA4EA41-9DD5-4901-9FD8-524CEDFB7015}"/>
    <cellStyle name="桁区切り 4 4 2 3 2 3" xfId="827" xr:uid="{0C0DE4AF-7B0F-4FBF-BFC5-2FAD93F36A9A}"/>
    <cellStyle name="桁区切り 4 4 2 3 3" xfId="292" xr:uid="{4752B8CF-F07B-4063-A95E-0026BC1E6A96}"/>
    <cellStyle name="桁区切り 4 4 2 3 3 2" xfId="583" xr:uid="{E3A6AB9D-33F7-456C-AC19-41E527EFE0A3}"/>
    <cellStyle name="桁区切り 4 4 2 3 3 2 2" xfId="1168" xr:uid="{B5687C00-5BA3-4D13-9517-6E0B696857DF}"/>
    <cellStyle name="桁区切り 4 4 2 3 3 3" xfId="877" xr:uid="{C0F0E54E-DA0E-4122-A49B-A5BA4C77DEEB}"/>
    <cellStyle name="桁区切り 4 4 2 3 4" xfId="436" xr:uid="{635CFCCB-3A2C-460A-BA0A-6EE2330521A6}"/>
    <cellStyle name="桁区切り 4 4 2 3 4 2" xfId="1021" xr:uid="{C32679F8-94A0-40E9-AB21-6DDC10DEF47C}"/>
    <cellStyle name="桁区切り 4 4 2 3 5" xfId="730" xr:uid="{AA971892-8364-4114-AF4D-5621EF1AA9E6}"/>
    <cellStyle name="桁区切り 4 4 2 4" xfId="190" xr:uid="{DFB4F53F-EB03-43DD-874E-574D2D79430D}"/>
    <cellStyle name="桁区切り 4 4 2 4 2" xfId="482" xr:uid="{85887479-CF7F-4875-A4F3-6CD5530F677B}"/>
    <cellStyle name="桁区切り 4 4 2 4 2 2" xfId="1067" xr:uid="{D0FDF57A-197F-4281-946B-EC4BAC1106A4}"/>
    <cellStyle name="桁区切り 4 4 2 4 3" xfId="776" xr:uid="{5D7F8645-5237-40EC-BD23-9885EE478A78}"/>
    <cellStyle name="桁区切り 4 4 2 5" xfId="293" xr:uid="{CCB88524-6D2E-4627-AF84-BD48007A4E97}"/>
    <cellStyle name="桁区切り 4 4 2 5 2" xfId="584" xr:uid="{987983F7-B4DB-4BCA-A78A-B799E0CFB902}"/>
    <cellStyle name="桁区切り 4 4 2 5 2 2" xfId="1169" xr:uid="{9C5D8F8B-CB78-4C0A-936D-4AA97908AB39}"/>
    <cellStyle name="桁区切り 4 4 2 5 3" xfId="878" xr:uid="{4F393CE8-25FA-4FBD-ACE3-D2A8520D663F}"/>
    <cellStyle name="桁区切り 4 4 2 6" xfId="385" xr:uid="{A9C3C00B-9726-4833-9D6C-3C6EBCE67555}"/>
    <cellStyle name="桁区切り 4 4 2 6 2" xfId="970" xr:uid="{FFD9B275-647D-4350-9B17-365E684774FB}"/>
    <cellStyle name="桁区切り 4 4 2 7" xfId="678" xr:uid="{59B92DC0-0C71-4A31-BE48-56E859538076}"/>
    <cellStyle name="桁区切り 4 4 3" xfId="108" xr:uid="{98F01B06-AA27-471C-83D9-8F6AAD6A160D}"/>
    <cellStyle name="桁区切り 4 4 3 2" xfId="215" xr:uid="{AA06960C-536D-41C8-8102-BB0FAB4C2859}"/>
    <cellStyle name="桁区切り 4 4 3 2 2" xfId="506" xr:uid="{6196865B-85AF-4536-9F08-40656F46A412}"/>
    <cellStyle name="桁区切り 4 4 3 2 2 2" xfId="1091" xr:uid="{722A21B8-FAAD-4952-93B4-43E9A49557B8}"/>
    <cellStyle name="桁区切り 4 4 3 2 3" xfId="800" xr:uid="{879B921F-660E-4811-85AF-238F5F1CA54D}"/>
    <cellStyle name="桁区切り 4 4 3 3" xfId="294" xr:uid="{1323BDB2-DC3D-4C21-BD28-E656F179FA4C}"/>
    <cellStyle name="桁区切り 4 4 3 3 2" xfId="585" xr:uid="{B9E82EBA-9D4D-4DAE-964A-D70483D0ADC5}"/>
    <cellStyle name="桁区切り 4 4 3 3 2 2" xfId="1170" xr:uid="{C7941810-9F81-4CC8-BC53-E291EDDCBAE6}"/>
    <cellStyle name="桁区切り 4 4 3 3 3" xfId="879" xr:uid="{ECF6D58A-85A3-475C-85C3-67D581DC187C}"/>
    <cellStyle name="桁区切り 4 4 3 4" xfId="409" xr:uid="{715B5522-3755-4F49-9642-427B59FD0675}"/>
    <cellStyle name="桁区切り 4 4 3 4 2" xfId="994" xr:uid="{BD6EACAE-0D63-4855-B23D-B02274309673}"/>
    <cellStyle name="桁区切り 4 4 3 5" xfId="703" xr:uid="{DE18A779-1BC6-466F-984F-D16413624320}"/>
    <cellStyle name="桁区切り 4 4 4" xfId="139" xr:uid="{61E6AF3E-01AB-47F1-8757-C53B60383939}"/>
    <cellStyle name="桁区切り 4 4 4 2" xfId="241" xr:uid="{A698F90E-7409-42DB-B8A2-46DC1CB6E01F}"/>
    <cellStyle name="桁区切り 4 4 4 2 2" xfId="532" xr:uid="{953AAB51-BDE7-4363-86E7-0826F716DB86}"/>
    <cellStyle name="桁区切り 4 4 4 2 2 2" xfId="1117" xr:uid="{676A35E6-621A-4003-92F9-4A64326CA4E4}"/>
    <cellStyle name="桁区切り 4 4 4 2 3" xfId="826" xr:uid="{D01CB11F-70A7-42AA-9952-CF56067A96C6}"/>
    <cellStyle name="桁区切り 4 4 4 3" xfId="295" xr:uid="{50568420-442B-4092-8EEF-D06F1F36CEA4}"/>
    <cellStyle name="桁区切り 4 4 4 3 2" xfId="586" xr:uid="{4ADAE01A-05E9-436E-ACAC-81934F74A1A8}"/>
    <cellStyle name="桁区切り 4 4 4 3 2 2" xfId="1171" xr:uid="{68C816EE-0256-488C-9451-D04AFA8F5145}"/>
    <cellStyle name="桁区切り 4 4 4 3 3" xfId="880" xr:uid="{5A591EC2-C061-4F8C-9FFE-D9E095B9BB67}"/>
    <cellStyle name="桁区切り 4 4 4 4" xfId="435" xr:uid="{F1647908-097A-430C-9F3D-EF181B65D7DD}"/>
    <cellStyle name="桁区切り 4 4 4 4 2" xfId="1020" xr:uid="{0F953FBD-949B-4931-920A-B2EC4827A3CB}"/>
    <cellStyle name="桁区切り 4 4 4 5" xfId="729" xr:uid="{1D3D8E04-5782-4C00-9FD7-057E132C2F27}"/>
    <cellStyle name="桁区切り 4 4 5" xfId="182" xr:uid="{A753CB29-F835-44F1-AB14-DB41959B9941}"/>
    <cellStyle name="桁区切り 4 4 5 2" xfId="474" xr:uid="{51C0CC07-2350-4DDC-AFB8-9682952E68C8}"/>
    <cellStyle name="桁区切り 4 4 5 2 2" xfId="1059" xr:uid="{EA3BAD70-42C5-4250-9781-79C47A5B0E1F}"/>
    <cellStyle name="桁区切り 4 4 5 3" xfId="768" xr:uid="{4C45887E-A39B-4332-BBD6-3B51E1A91FF5}"/>
    <cellStyle name="桁区切り 4 4 6" xfId="296" xr:uid="{5F403108-5BEC-4619-8F4D-3A41FA211B85}"/>
    <cellStyle name="桁区切り 4 4 6 2" xfId="587" xr:uid="{365ABA8B-2662-4E04-8433-7C106261A915}"/>
    <cellStyle name="桁区切り 4 4 6 2 2" xfId="1172" xr:uid="{8631122E-40FC-4B01-8516-AF086FE7FD41}"/>
    <cellStyle name="桁区切り 4 4 6 3" xfId="881" xr:uid="{9F4FCEBE-AF6E-4E70-A5DE-479AE031CBE7}"/>
    <cellStyle name="桁区切り 4 4 7" xfId="377" xr:uid="{4E1CBCE5-B027-4973-9EC6-82783B1FF88F}"/>
    <cellStyle name="桁区切り 4 4 7 2" xfId="962" xr:uid="{E8DDD938-8C8A-4738-AB78-14F57B0AC95C}"/>
    <cellStyle name="桁区切り 4 4 8" xfId="670" xr:uid="{124DD89D-0A66-466B-8C6F-A00C50CA426D}"/>
    <cellStyle name="桁区切り 4 5" xfId="72" xr:uid="{23CAFEFF-C95A-4D0D-8BD7-A6BBBE5D5FFB}"/>
    <cellStyle name="桁区切り 4 5 2" xfId="113" xr:uid="{5A935DB3-E22E-46EA-98C0-50D7F0F40C39}"/>
    <cellStyle name="桁区切り 4 5 2 2" xfId="220" xr:uid="{621F49F0-EEEE-4643-A497-D7360DD39EA7}"/>
    <cellStyle name="桁区切り 4 5 2 2 2" xfId="511" xr:uid="{E7E9D95D-A596-4778-94F0-9630CAE73090}"/>
    <cellStyle name="桁区切り 4 5 2 2 2 2" xfId="1096" xr:uid="{F0229B0F-2933-4411-A46E-5E194769C53A}"/>
    <cellStyle name="桁区切り 4 5 2 2 3" xfId="805" xr:uid="{6AF7768D-5F88-4213-9412-DFEEC321B459}"/>
    <cellStyle name="桁区切り 4 5 2 3" xfId="297" xr:uid="{835EAEB9-6233-4450-A761-FA94F4DC201F}"/>
    <cellStyle name="桁区切り 4 5 2 3 2" xfId="588" xr:uid="{58EF98AF-6BD6-4DDA-A23D-365DA77E975C}"/>
    <cellStyle name="桁区切り 4 5 2 3 2 2" xfId="1173" xr:uid="{851DD1C9-CB05-410E-B6F7-C69C41C510E1}"/>
    <cellStyle name="桁区切り 4 5 2 3 3" xfId="882" xr:uid="{20C12629-4989-4A6A-9414-F9D53CBE7B8E}"/>
    <cellStyle name="桁区切り 4 5 2 4" xfId="414" xr:uid="{E79D8F2B-5C9A-46E0-8FD5-F61BF2049011}"/>
    <cellStyle name="桁区切り 4 5 2 4 2" xfId="999" xr:uid="{1B9F6980-2122-484B-AD97-6C8B70879649}"/>
    <cellStyle name="桁区切り 4 5 2 5" xfId="708" xr:uid="{16EF44C0-F58B-4AAF-B6BB-467ED85CFB24}"/>
    <cellStyle name="桁区切り 4 5 3" xfId="141" xr:uid="{F1E30F48-DC5F-4D02-98AD-E76076926A2E}"/>
    <cellStyle name="桁区切り 4 5 3 2" xfId="243" xr:uid="{4203BBD6-C8FE-4003-9C68-0E7BE336C039}"/>
    <cellStyle name="桁区切り 4 5 3 2 2" xfId="534" xr:uid="{23F9FF6E-AE22-40D7-901C-E391F32ED059}"/>
    <cellStyle name="桁区切り 4 5 3 2 2 2" xfId="1119" xr:uid="{BCBE009A-264E-4271-B655-5DC3E5BD1384}"/>
    <cellStyle name="桁区切り 4 5 3 2 3" xfId="828" xr:uid="{69E96E11-6AC2-46E6-ACAB-D70F9BAE190E}"/>
    <cellStyle name="桁区切り 4 5 3 3" xfId="298" xr:uid="{75A4DFE7-A32B-4610-A1B2-AD64507AB9B0}"/>
    <cellStyle name="桁区切り 4 5 3 3 2" xfId="589" xr:uid="{4B3BE70C-5326-4601-B55E-3E102ADC73F2}"/>
    <cellStyle name="桁区切り 4 5 3 3 2 2" xfId="1174" xr:uid="{A98D51DB-6011-49C9-9111-FD2FD0192ACE}"/>
    <cellStyle name="桁区切り 4 5 3 3 3" xfId="883" xr:uid="{EC85FD04-1FDA-4938-8812-03710D25A5CC}"/>
    <cellStyle name="桁区切り 4 5 3 4" xfId="437" xr:uid="{2F9301AB-628C-4058-AA5E-6608152B1C91}"/>
    <cellStyle name="桁区切り 4 5 3 4 2" xfId="1022" xr:uid="{854122F6-2129-4FA5-929C-2CED236266F8}"/>
    <cellStyle name="桁区切り 4 5 3 5" xfId="731" xr:uid="{02BF787D-2A35-44E1-A600-1A83013BC065}"/>
    <cellStyle name="桁区切り 4 5 4" xfId="187" xr:uid="{D4C075C5-F4C1-4546-8EDE-C3CAAE4FD87D}"/>
    <cellStyle name="桁区切り 4 5 4 2" xfId="479" xr:uid="{66987FE5-C97A-4885-9D2E-995810B32AFE}"/>
    <cellStyle name="桁区切り 4 5 4 2 2" xfId="1064" xr:uid="{81A6F421-87C3-4CED-8175-971B27F1AAF1}"/>
    <cellStyle name="桁区切り 4 5 4 3" xfId="773" xr:uid="{136D506A-09A6-4910-B3D5-6311498B1E59}"/>
    <cellStyle name="桁区切り 4 5 5" xfId="299" xr:uid="{B6B88667-F1AA-4760-A480-30A566D34EC8}"/>
    <cellStyle name="桁区切り 4 5 5 2" xfId="590" xr:uid="{8E965637-AF71-4BB9-B8D4-A25EB54293E4}"/>
    <cellStyle name="桁区切り 4 5 5 2 2" xfId="1175" xr:uid="{C06F8209-96BB-47D2-A220-CB8AE50E9C93}"/>
    <cellStyle name="桁区切り 4 5 5 3" xfId="884" xr:uid="{5C0B0FFF-F286-4339-A794-C15BD19541F8}"/>
    <cellStyle name="桁区切り 4 5 6" xfId="382" xr:uid="{9FA55244-C1CD-47BC-B261-F65714EE4B05}"/>
    <cellStyle name="桁区切り 4 5 6 2" xfId="967" xr:uid="{744D259A-6333-45F3-BE8C-8DD1501E20D4}"/>
    <cellStyle name="桁区切り 4 5 7" xfId="675" xr:uid="{6891FB5D-89CB-4597-8176-3DDA4D5C52C9}"/>
    <cellStyle name="桁区切り 4 6" xfId="86" xr:uid="{C472E48B-9D21-4B34-91C2-65FEFEC36CE2}"/>
    <cellStyle name="桁区切り 4 7" xfId="101" xr:uid="{8B43D3C3-B4C9-4595-833A-8F9DE2D410E0}"/>
    <cellStyle name="桁区切り 4 7 2" xfId="208" xr:uid="{FE2A35EC-83EC-4D38-B3C5-DD522E988F52}"/>
    <cellStyle name="桁区切り 4 7 2 2" xfId="499" xr:uid="{EA072F98-EE67-4174-A256-1D19E0A26D09}"/>
    <cellStyle name="桁区切り 4 7 2 2 2" xfId="1084" xr:uid="{5B15B801-2BC0-4BC1-B472-EFEA1D692D6B}"/>
    <cellStyle name="桁区切り 4 7 2 3" xfId="793" xr:uid="{E8FDE887-0B69-42C2-AD78-D1A877563959}"/>
    <cellStyle name="桁区切り 4 7 3" xfId="300" xr:uid="{4F9DD1C1-FFF3-4B50-AB3C-35BAE8775966}"/>
    <cellStyle name="桁区切り 4 7 3 2" xfId="591" xr:uid="{36F1487D-D918-4B93-A137-352EF91B72D7}"/>
    <cellStyle name="桁区切り 4 7 3 2 2" xfId="1176" xr:uid="{8E244D99-368B-4495-92AB-355BA67125CE}"/>
    <cellStyle name="桁区切り 4 7 3 3" xfId="885" xr:uid="{63AFA1BA-0514-4864-808D-125E1A37D2D2}"/>
    <cellStyle name="桁区切り 4 7 4" xfId="402" xr:uid="{1451F31B-F6B0-4917-AE6C-A7F491E5B10E}"/>
    <cellStyle name="桁区切り 4 7 4 2" xfId="987" xr:uid="{C9773598-E6B3-4714-8ABD-471CDE8C5054}"/>
    <cellStyle name="桁区切り 4 7 5" xfId="696" xr:uid="{9CA643A9-DD66-45A7-81C2-A3CA769BDB0E}"/>
    <cellStyle name="桁区切り 4 8" xfId="134" xr:uid="{B0A71587-B878-4A31-899F-39DDE28AD6C7}"/>
    <cellStyle name="桁区切り 4 9" xfId="175" xr:uid="{FAE152E2-7AA7-4FE7-A556-34B044803A9F}"/>
    <cellStyle name="桁区切り 4 9 2" xfId="467" xr:uid="{E2D33B72-5522-4141-A746-5E02D3F82180}"/>
    <cellStyle name="桁区切り 4 9 2 2" xfId="1052" xr:uid="{5D725614-3CCD-4EBC-919E-1F069F39C707}"/>
    <cellStyle name="桁区切り 4 9 3" xfId="761" xr:uid="{7C88B289-DB22-41DE-922B-BCCA87E053B5}"/>
    <cellStyle name="桁区切り 5" xfId="17" xr:uid="{75258DE4-EB6C-4F97-8474-B3ACF2EEC32C}"/>
    <cellStyle name="桁区切り 5 2" xfId="87" xr:uid="{0C03FE8A-232E-47C6-B782-F6520F70AA02}"/>
    <cellStyle name="桁区切り 6" xfId="26" xr:uid="{8A7CA29D-71D1-4F36-AC60-9735DDC5B769}"/>
    <cellStyle name="桁区切り 6 2" xfId="88" xr:uid="{57EF8C6B-9B65-42A5-AB36-66A8296077FC}"/>
    <cellStyle name="桁区切り 7" xfId="31" xr:uid="{7856A7CC-72AB-40F2-8B83-8D16A8382419}"/>
    <cellStyle name="桁区切り 8" xfId="657" xr:uid="{1FB35C53-298D-487E-B52F-328D64C6371E}"/>
    <cellStyle name="桁区切り 9" xfId="29" xr:uid="{BACA4F9C-1780-4D1C-B021-82D0FC77C918}"/>
    <cellStyle name="通貨 2" xfId="11" xr:uid="{E693A4ED-AFCE-439E-895B-E16663596A27}"/>
    <cellStyle name="通貨 2 2" xfId="16" xr:uid="{6405E334-5185-4781-A145-9FD0A19BAAA4}"/>
    <cellStyle name="通貨 2 2 2" xfId="37" xr:uid="{678F07CF-9D1B-47F0-A43B-8B1EA54C48BB}"/>
    <cellStyle name="通貨 2 3" xfId="19" xr:uid="{0C3EF493-DF4E-4DF7-BC74-5C5A09BC1FE5}"/>
    <cellStyle name="通貨 2 4" xfId="33" xr:uid="{D8537389-7188-49DE-BB1A-1F927F247B09}"/>
    <cellStyle name="標準" xfId="0" builtinId="0"/>
    <cellStyle name="標準 10" xfId="2" xr:uid="{12893B62-DE16-433E-8774-F3F7EBFD2523}"/>
    <cellStyle name="標準 11" xfId="14" xr:uid="{78B96891-C06D-4B06-917B-BE862BF71353}"/>
    <cellStyle name="標準 11 2" xfId="93" xr:uid="{5C3E6CBE-019A-4E4E-A0B4-34E56BD0DE07}"/>
    <cellStyle name="標準 11 3" xfId="15" xr:uid="{858FEB86-5841-4FF8-A23F-E4721CDFDADE}"/>
    <cellStyle name="標準 11 3 2" xfId="244" xr:uid="{69F4780B-6A3E-487C-A380-0AE7D58B6CE6}"/>
    <cellStyle name="標準 11 3 2 2" xfId="535" xr:uid="{BE940EA6-B7FB-4D2E-A13C-0410E9C36AE0}"/>
    <cellStyle name="標準 11 3 2 2 2" xfId="1120" xr:uid="{EBB44A75-DCA0-4225-A1AA-264CA7793DBA}"/>
    <cellStyle name="標準 11 3 2 3" xfId="829" xr:uid="{88D4892A-4254-4657-BC33-CB3DC375E757}"/>
    <cellStyle name="標準 11 3 2 4" xfId="1248" xr:uid="{EB67F120-1595-40FB-94E2-4DB5846E3A66}"/>
    <cellStyle name="標準 11 3 3" xfId="301" xr:uid="{87510B32-7485-4F33-8E1A-C728411EDC55}"/>
    <cellStyle name="標準 11 3 3 2" xfId="592" xr:uid="{C8B5EDE1-F2E5-432A-925E-0610075636C0}"/>
    <cellStyle name="標準 11 3 3 2 2" xfId="1177" xr:uid="{0A2390D7-1A1B-4567-BB34-59345965AD01}"/>
    <cellStyle name="標準 11 3 3 3" xfId="886" xr:uid="{4B577AE5-4BDF-4C07-88FA-7C8CA11F01B0}"/>
    <cellStyle name="標準 11 3 4" xfId="438" xr:uid="{59BAE829-4EF5-4524-B9E6-C9ADC4ECC03E}"/>
    <cellStyle name="標準 11 3 4 2" xfId="1023" xr:uid="{07C6CDCB-4415-41D0-946E-BC0EED3923AD}"/>
    <cellStyle name="標準 11 3 5" xfId="732" xr:uid="{56E84B45-C9EB-447E-912D-788023128171}"/>
    <cellStyle name="標準 11 3 6" xfId="36" xr:uid="{C66919D1-5381-42F3-A3A8-98BEB0D3BD11}"/>
    <cellStyle name="標準 12" xfId="89" xr:uid="{77592F3A-F08E-4C17-9CF1-75EB2EC88BE1}"/>
    <cellStyle name="標準 12 2" xfId="143" xr:uid="{CBA39BF1-FA18-41D3-80ED-DD825DA7C8AC}"/>
    <cellStyle name="標準 12 2 2" xfId="246" xr:uid="{480E0BB9-6C84-442C-8D84-5B8D0FA2D221}"/>
    <cellStyle name="標準 12 2 2 2" xfId="537" xr:uid="{34226FA5-E6D6-4C25-B06C-82BFDA74F7C4}"/>
    <cellStyle name="標準 12 2 2 2 2" xfId="1122" xr:uid="{9C698994-15A9-468D-A1C7-1C43EDD10594}"/>
    <cellStyle name="標準 12 2 2 3" xfId="831" xr:uid="{D8506EA5-4F46-4651-B59D-5ADD4D8F5CC8}"/>
    <cellStyle name="標準 12 2 3" xfId="302" xr:uid="{10BE0D78-5D11-453F-A73D-0D260E5A62B5}"/>
    <cellStyle name="標準 12 2 3 2" xfId="593" xr:uid="{2AEEDE45-32B1-42E5-A55E-8E693B265A82}"/>
    <cellStyle name="標準 12 2 3 2 2" xfId="1178" xr:uid="{1A8DC970-BA64-4DDD-8C2B-FF56EC9A6E31}"/>
    <cellStyle name="標準 12 2 3 3" xfId="887" xr:uid="{6AE40959-43F7-41FC-B797-F4D2608CFBF9}"/>
    <cellStyle name="標準 12 2 4" xfId="440" xr:uid="{338413A5-3379-45F8-8826-269E61904A14}"/>
    <cellStyle name="標準 12 2 4 2" xfId="1025" xr:uid="{FBD8DCFA-1177-493C-BDE2-A6BBF4895DD8}"/>
    <cellStyle name="標準 12 2 5" xfId="734" xr:uid="{F304CA8A-2334-4EE7-B258-70E44FE2353D}"/>
    <cellStyle name="標準 12 3" xfId="142" xr:uid="{FD0B8E61-CF55-4EEA-83AB-C07165C1D008}"/>
    <cellStyle name="標準 12 3 2" xfId="245" xr:uid="{6876F171-6452-4DA0-89F3-A0C1D942AA56}"/>
    <cellStyle name="標準 12 3 2 2" xfId="536" xr:uid="{D71F0BFF-0A1A-470B-8CC6-8323A6B3D7E3}"/>
    <cellStyle name="標準 12 3 2 2 2" xfId="1121" xr:uid="{40F186FF-67C2-4DA5-8B18-7C04DCDE1EBE}"/>
    <cellStyle name="標準 12 3 2 3" xfId="830" xr:uid="{97F15208-860C-4AD3-BAA5-5BE4EAC70269}"/>
    <cellStyle name="標準 12 3 3" xfId="303" xr:uid="{C6FA1D1D-DAEC-44F1-B26B-074BD885AA9B}"/>
    <cellStyle name="標準 12 3 3 2" xfId="594" xr:uid="{E8D49CE6-2F81-402C-9B3D-7CE17CE8FC4C}"/>
    <cellStyle name="標準 12 3 3 2 2" xfId="1179" xr:uid="{52172558-3EB4-44B7-85A3-3D6D2077BD80}"/>
    <cellStyle name="標準 12 3 3 3" xfId="888" xr:uid="{8D4505CD-1383-415D-B81D-C85A2EE4B830}"/>
    <cellStyle name="標準 12 3 4" xfId="439" xr:uid="{602E6C59-E3C9-4EB9-8C42-49AEB615994A}"/>
    <cellStyle name="標準 12 3 4 2" xfId="1024" xr:uid="{31EDCF5B-1E80-4820-B65F-F67B376A9C68}"/>
    <cellStyle name="標準 12 3 5" xfId="733" xr:uid="{1E444C0F-EE98-421F-985C-BEE56E852517}"/>
    <cellStyle name="標準 13" xfId="90" xr:uid="{4836DF17-DB82-4B6C-AE74-F6E2E9577C94}"/>
    <cellStyle name="標準 14" xfId="91" xr:uid="{3CD1FD48-E372-4B2F-A5C8-C7DDEAB1F8CA}"/>
    <cellStyle name="標準 14 2" xfId="94" xr:uid="{C3DFFF63-DCF3-4751-9204-79E77262F64F}"/>
    <cellStyle name="標準 14 2 2" xfId="126" xr:uid="{30045193-ADD6-42E9-95A4-1A832AD25A87}"/>
    <cellStyle name="標準 14 2 2 2" xfId="233" xr:uid="{3D369F8F-3A9F-4FDA-AF97-F1C37717346E}"/>
    <cellStyle name="標準 14 2 2 2 2" xfId="524" xr:uid="{86A9D0A3-906E-4747-9FAF-EA717000C648}"/>
    <cellStyle name="標準 14 2 2 2 2 2" xfId="1109" xr:uid="{423C1092-2A7B-4048-A170-40E85525DA93}"/>
    <cellStyle name="標準 14 2 2 2 3" xfId="818" xr:uid="{AE3093E4-38BF-4BD3-9A3C-351F74A23651}"/>
    <cellStyle name="標準 14 2 2 3" xfId="304" xr:uid="{0157D06A-7148-4DAC-8474-0A7F5B7C5C6E}"/>
    <cellStyle name="標準 14 2 2 3 2" xfId="595" xr:uid="{2CE4D36E-387F-4300-87D9-2A2F548E6C18}"/>
    <cellStyle name="標準 14 2 2 3 2 2" xfId="1180" xr:uid="{9648E129-43FC-4091-8C64-022C307A2828}"/>
    <cellStyle name="標準 14 2 2 3 3" xfId="889" xr:uid="{BB1147BE-EE95-4F00-8AC4-E878D1EA404D}"/>
    <cellStyle name="標準 14 2 2 4" xfId="427" xr:uid="{FF5C16CA-D0BA-4C98-9432-B84824351A3C}"/>
    <cellStyle name="標準 14 2 2 4 2" xfId="1012" xr:uid="{CF46F651-D704-4093-BD82-B11D33353BD3}"/>
    <cellStyle name="標準 14 2 2 5" xfId="721" xr:uid="{A41CC590-6CFD-4178-AD46-3F26464D6E89}"/>
    <cellStyle name="標準 14 2 3" xfId="145" xr:uid="{59179263-6B8B-452E-B310-1F3F2F8C26C3}"/>
    <cellStyle name="標準 14 2 3 2" xfId="248" xr:uid="{37F39940-08A5-4429-97B2-BD1C3173D4B4}"/>
    <cellStyle name="標準 14 2 3 2 2" xfId="539" xr:uid="{711F9DFD-3445-4765-AB48-5F346754F7C1}"/>
    <cellStyle name="標準 14 2 3 2 2 2" xfId="1124" xr:uid="{380DC048-AB5F-4DFA-9288-7F43A309FB6F}"/>
    <cellStyle name="標準 14 2 3 2 3" xfId="833" xr:uid="{1359DFDB-6207-4FEF-9FD9-16EDBCC3000B}"/>
    <cellStyle name="標準 14 2 3 3" xfId="305" xr:uid="{64811CCC-4D2E-453F-BE18-4FC03AB5269A}"/>
    <cellStyle name="標準 14 2 3 3 2" xfId="596" xr:uid="{F9D07452-B18B-4DDB-A286-F7D90DD4996C}"/>
    <cellStyle name="標準 14 2 3 3 2 2" xfId="1181" xr:uid="{AB4675B7-6246-4C5C-B158-2160B4B35BA9}"/>
    <cellStyle name="標準 14 2 3 3 3" xfId="890" xr:uid="{246C823D-141F-47A4-A978-2EABBDDBD148}"/>
    <cellStyle name="標準 14 2 3 4" xfId="442" xr:uid="{EAE57851-2A86-49FA-82DB-ED67B2195042}"/>
    <cellStyle name="標準 14 2 3 4 2" xfId="1027" xr:uid="{2F39C98B-8F84-454F-82B8-91C99082FBAD}"/>
    <cellStyle name="標準 14 2 3 5" xfId="736" xr:uid="{A8C665E5-2207-4727-8B96-CEE54FDADAA0}"/>
    <cellStyle name="標準 14 2 4" xfId="200" xr:uid="{60BC8B5D-8335-4CDF-9507-BDCDD47AD942}"/>
    <cellStyle name="標準 14 2 4 2" xfId="492" xr:uid="{64D35F55-F90D-461F-B2A2-E0E19A7FF8BF}"/>
    <cellStyle name="標準 14 2 4 2 2" xfId="1077" xr:uid="{58D54E40-B606-4712-9013-D41B33DE8D55}"/>
    <cellStyle name="標準 14 2 4 3" xfId="786" xr:uid="{0DDFF4E1-B4E9-4D60-8BE1-40B0F28DF248}"/>
    <cellStyle name="標準 14 2 5" xfId="306" xr:uid="{C346AC65-3ECC-406A-82A6-A2E24B6153BF}"/>
    <cellStyle name="標準 14 2 5 2" xfId="597" xr:uid="{5E1B7B07-FE91-4C72-8936-F0C89131E78C}"/>
    <cellStyle name="標準 14 2 5 2 2" xfId="1182" xr:uid="{D1D4B4ED-ED79-413A-B708-0BAD235DF74E}"/>
    <cellStyle name="標準 14 2 5 3" xfId="891" xr:uid="{AB04E318-7DB3-48F6-B639-ED5A8239A481}"/>
    <cellStyle name="標準 14 2 6" xfId="395" xr:uid="{17F10C3E-BA6D-497E-A9D8-A87119A98D3A}"/>
    <cellStyle name="標準 14 2 6 2" xfId="980" xr:uid="{5BA5AE5F-5088-40E5-9BF4-69D7E278F99B}"/>
    <cellStyle name="標準 14 2 7" xfId="688" xr:uid="{99D6C96F-7CD7-4934-B66F-FF0A08CC9E35}"/>
    <cellStyle name="標準 14 2 8" xfId="1241" xr:uid="{8EE3E95E-29D1-43B8-B665-81FE913ACC29}"/>
    <cellStyle name="標準 14 3" xfId="124" xr:uid="{E24DE6A2-C69E-421B-BC95-64FCA264D45E}"/>
    <cellStyle name="標準 14 3 2" xfId="231" xr:uid="{3AF9F8CA-8670-420C-B415-FC7F768F4921}"/>
    <cellStyle name="標準 14 3 2 2" xfId="522" xr:uid="{A1136616-A1D1-4655-BF8B-DF8FBF105E65}"/>
    <cellStyle name="標準 14 3 2 2 2" xfId="1107" xr:uid="{A1DD9425-CB0F-4F14-9B58-5DF8E3C7639E}"/>
    <cellStyle name="標準 14 3 2 3" xfId="816" xr:uid="{5AA3E95C-DADB-4C0E-B4FC-5B659D528C73}"/>
    <cellStyle name="標準 14 3 3" xfId="307" xr:uid="{B215A9CE-BDA9-4B0C-B189-9E3C0C9F3EDE}"/>
    <cellStyle name="標準 14 3 3 2" xfId="598" xr:uid="{CF18B315-2A55-41A2-BFE0-37A19B4A5BE0}"/>
    <cellStyle name="標準 14 3 3 2 2" xfId="1183" xr:uid="{C428F15E-566B-4079-8CCC-E3975376688E}"/>
    <cellStyle name="標準 14 3 3 3" xfId="892" xr:uid="{61F454C4-6584-40BB-8F76-0CC808C62684}"/>
    <cellStyle name="標準 14 3 4" xfId="425" xr:uid="{D5C97CBC-D354-4F8E-87CC-AD54A5ABC3A7}"/>
    <cellStyle name="標準 14 3 4 2" xfId="1010" xr:uid="{33F2C6A1-9964-4688-B425-3432950D1254}"/>
    <cellStyle name="標準 14 3 5" xfId="719" xr:uid="{D17E6A5B-73C8-45D3-B8A6-8142E938596C}"/>
    <cellStyle name="標準 14 4" xfId="144" xr:uid="{CD0044CA-C38C-4857-9038-2D5D07504C53}"/>
    <cellStyle name="標準 14 4 2" xfId="247" xr:uid="{AFE22101-B3EA-4AE5-939C-42DE63D2979D}"/>
    <cellStyle name="標準 14 4 2 2" xfId="538" xr:uid="{8DBAB6BC-6724-4DDD-BF6D-E019E3A88DA6}"/>
    <cellStyle name="標準 14 4 2 2 2" xfId="1123" xr:uid="{3123F7B3-ABBD-449F-BB36-870E5E807BC1}"/>
    <cellStyle name="標準 14 4 2 3" xfId="832" xr:uid="{13DFEAE5-4A4B-4B3E-AB21-370F71584BF2}"/>
    <cellStyle name="標準 14 4 3" xfId="308" xr:uid="{22740DAE-A123-4B0C-A161-3137E0FC042F}"/>
    <cellStyle name="標準 14 4 3 2" xfId="599" xr:uid="{1CC4CD47-7304-40F2-B193-CE64C315634F}"/>
    <cellStyle name="標準 14 4 3 2 2" xfId="1184" xr:uid="{BEDA4E48-2CBF-4D47-9F72-EFEEE83C6EFF}"/>
    <cellStyle name="標準 14 4 3 3" xfId="893" xr:uid="{7020BCD7-D461-409D-95B6-38A8BC3BB1C4}"/>
    <cellStyle name="標準 14 4 4" xfId="441" xr:uid="{7B6CB593-3423-44D7-BF0D-E8636926E4F3}"/>
    <cellStyle name="標準 14 4 4 2" xfId="1026" xr:uid="{F8E2AEC7-092F-43E0-9575-F61B2D4C5E9B}"/>
    <cellStyle name="標準 14 4 5" xfId="735" xr:uid="{653DF7DA-865C-4244-B4BD-72A28FAE8EC5}"/>
    <cellStyle name="標準 14 5" xfId="198" xr:uid="{95D6FC49-576D-4526-B750-A2745BEEECBD}"/>
    <cellStyle name="標準 14 5 2" xfId="490" xr:uid="{F3176E58-6CC9-449E-BC80-BF309D2FB42C}"/>
    <cellStyle name="標準 14 5 2 2" xfId="1075" xr:uid="{213D0501-86C7-4A9A-99B5-C6C360241AEF}"/>
    <cellStyle name="標準 14 5 3" xfId="784" xr:uid="{21F8E5B6-33EA-40B9-A058-7505DC771906}"/>
    <cellStyle name="標準 14 6" xfId="309" xr:uid="{142BAEA4-714A-476A-A91F-983AD9972B63}"/>
    <cellStyle name="標準 14 6 2" xfId="600" xr:uid="{EA2717D3-8850-418A-92B2-CCAD20F06F8F}"/>
    <cellStyle name="標準 14 6 2 2" xfId="1185" xr:uid="{CB135FF9-9471-46DB-B71B-06E2426CDD2A}"/>
    <cellStyle name="標準 14 6 3" xfId="894" xr:uid="{E946DB12-FCE8-43A6-AC5E-EA442BDAD419}"/>
    <cellStyle name="標準 14 7" xfId="393" xr:uid="{A45901C9-E03A-4981-A672-CD0914DD9BE7}"/>
    <cellStyle name="標準 14 7 2" xfId="978" xr:uid="{E2CA32BE-92CF-4215-AF72-EA9B924F7DAC}"/>
    <cellStyle name="標準 14 8" xfId="686" xr:uid="{36DF8F9A-7E59-445E-9EAB-75D1856DB974}"/>
    <cellStyle name="標準 15" xfId="169" xr:uid="{D37141B4-9763-4C6F-9411-87F9C75D6E62}"/>
    <cellStyle name="標準 16" xfId="168" xr:uid="{B03CE4D5-989F-417B-A50C-1351EDC2A667}"/>
    <cellStyle name="標準 17" xfId="656" xr:uid="{590C3D6F-FCC2-4E2A-A4B7-2648588F1F81}"/>
    <cellStyle name="標準 18" xfId="28" xr:uid="{33F0B363-BC88-4D60-AF8C-3EE2C998A2E8}"/>
    <cellStyle name="標準 19" xfId="1243" xr:uid="{4C8ADB39-A7C6-43A3-9723-332DF5EF250C}"/>
    <cellStyle name="標準 19 2" xfId="1251" xr:uid="{6F880B42-1EBE-40B8-A7FD-1613D874783C}"/>
    <cellStyle name="標準 2" xfId="5" xr:uid="{3FE95C8A-B0E1-40F3-A63F-67334443F743}"/>
    <cellStyle name="標準 2 2" xfId="6" xr:uid="{A2AC71A3-D15F-450F-A71B-64BAA056329C}"/>
    <cellStyle name="標準 2 2 2" xfId="39" xr:uid="{06CC986F-C4BC-4C39-A1B7-1B79FD4A0A1F}"/>
    <cellStyle name="標準 2 2_★H25補正 ＺＥＢ 様式及び作成要領 記入例(2)　（書類関係②）システム提案概要" xfId="45" xr:uid="{11D5752A-86D1-4F3E-9118-EBA844616582}"/>
    <cellStyle name="標準 2 3" xfId="40" xr:uid="{D00EA44C-702C-46A7-A461-8FFFC4962532}"/>
    <cellStyle name="標準 2 3 2" xfId="41" xr:uid="{2C9CF843-1E61-49B0-85DC-7C3348EB9A49}"/>
    <cellStyle name="標準 2 3_★H25補正 ＺＥＢ 様式及び作成要領 記入例(2)　（書類関係②）システム提案概要" xfId="46" xr:uid="{0FD48E39-B63C-451C-BB20-53E6F1CD12D6}"/>
    <cellStyle name="標準 2 4" xfId="42" xr:uid="{C9D16256-ADBF-4DF8-9380-244EE6CA75BC}"/>
    <cellStyle name="標準 2 4 2" xfId="1254" xr:uid="{66CDD1DC-157D-4294-A837-0BEE082B2E27}"/>
    <cellStyle name="標準 2 5" xfId="52" xr:uid="{CA861B2A-2929-4C68-86F9-F7AEFEEAE8F8}"/>
    <cellStyle name="標準 2 5 2" xfId="147" xr:uid="{F522B665-BB28-4377-97B1-75B145F133BC}"/>
    <cellStyle name="標準 2 6" xfId="146" xr:uid="{D609AFD3-0D0A-465E-BB58-1D752D4E6603}"/>
    <cellStyle name="標準 2_★H25補正 ＺＥＢ 様式及び作成要領 記入例(2)　（書類関係②）システム提案概要" xfId="47" xr:uid="{42814235-377B-4FE3-B702-728BD16926D7}"/>
    <cellStyle name="標準 20" xfId="1245" xr:uid="{6BBF152C-74B5-4A3E-B0C8-E0DF404395F6}"/>
    <cellStyle name="標準 21" xfId="1258" xr:uid="{3F983842-C94A-467A-BAE0-1AE55D9E9837}"/>
    <cellStyle name="標準 3" xfId="8" xr:uid="{A334B74A-28EB-4B51-87C8-E2F6E100DA1F}"/>
    <cellStyle name="標準 3 2" xfId="43" xr:uid="{15F629E8-8713-4996-8F23-CF0F5A461D31}"/>
    <cellStyle name="標準 4" xfId="13" xr:uid="{08BF7108-4063-4109-85AD-E3880E8936EE}"/>
    <cellStyle name="標準 4 2" xfId="20" xr:uid="{0943C84C-6B34-464F-A9D2-AD0816520C49}"/>
    <cellStyle name="標準 4 2 2" xfId="22" xr:uid="{68A8078F-81BD-4123-9A8F-809544693B54}"/>
    <cellStyle name="標準 4 2 2 2" xfId="24" xr:uid="{0891B8B9-1644-4599-9491-9CABECE7E2AF}"/>
    <cellStyle name="標準 4 2 2 3" xfId="1247" xr:uid="{00C54C86-1F8B-4662-A0A3-D18E546E80DF}"/>
    <cellStyle name="標準 4 2 2 4" xfId="1250" xr:uid="{3C384E9E-2568-4296-899C-EA4CB07B3520}"/>
    <cellStyle name="標準 4 2 2 4 2" xfId="1259" xr:uid="{7D01D491-2DC7-4AC4-A69E-BEE2C5A31E6F}"/>
    <cellStyle name="標準 4 2 3" xfId="48" xr:uid="{7791C6EB-30AC-4C99-B927-C883493C6528}"/>
    <cellStyle name="標準 4 3" xfId="50" xr:uid="{9582FE28-6AF6-41FF-A3A3-B1A860EB500F}"/>
    <cellStyle name="標準 4 4" xfId="128" xr:uid="{355D3392-6C2F-45C1-8EE1-488C5C8E4A24}"/>
    <cellStyle name="標準 4 5" xfId="44" xr:uid="{286AC08D-136C-486E-95EF-7EC84103FF19}"/>
    <cellStyle name="標準 4_★H25補正 ＺＥＢ 様式及び作成要領 記入例(2)　（書類関係②）システム提案概要" xfId="49" xr:uid="{E9E912CB-49C7-4007-AE5A-9051BDB251D6}"/>
    <cellStyle name="標準 5" xfId="21" xr:uid="{3A0655E9-C869-4C97-8755-162C619640AA}"/>
    <cellStyle name="標準 5 10" xfId="366" xr:uid="{6D1B7BA1-D4A7-4518-8A25-41F3D16C3078}"/>
    <cellStyle name="標準 5 10 2" xfId="951" xr:uid="{4C2E0213-2ECA-4305-BBA2-000DA57DF134}"/>
    <cellStyle name="標準 5 11" xfId="659" xr:uid="{7AB8D868-7C68-429E-BBDC-D4D493DB8C47}"/>
    <cellStyle name="標準 5 12" xfId="53" xr:uid="{7C351AAD-F3C6-4276-99CA-4F24EEDB3836}"/>
    <cellStyle name="標準 5 2" xfId="82" xr:uid="{EFB6FBC9-7BF1-4EC4-BF36-0E35DB62329B}"/>
    <cellStyle name="標準 5 2 2" xfId="123" xr:uid="{5C813B82-F2BB-4B9E-934F-996B1D2AED69}"/>
    <cellStyle name="標準 5 2 2 2" xfId="230" xr:uid="{7B908759-2F5B-4737-8F96-22DECFF2BB02}"/>
    <cellStyle name="標準 5 2 2 2 2" xfId="521" xr:uid="{394AE9F6-4096-4AB7-8F49-94F3521BDDAA}"/>
    <cellStyle name="標準 5 2 2 2 2 2" xfId="1106" xr:uid="{B0161264-8E5E-4336-8FBF-25A5D370DDD7}"/>
    <cellStyle name="標準 5 2 2 2 3" xfId="815" xr:uid="{94191FA3-F1B1-41E1-A386-B9EEFF3D772A}"/>
    <cellStyle name="標準 5 2 2 3" xfId="310" xr:uid="{2D3EF72D-C402-4549-9B82-09D1265B5BAC}"/>
    <cellStyle name="標準 5 2 2 3 2" xfId="601" xr:uid="{1B5812A0-069F-4CBA-B653-8E299BCFEFD6}"/>
    <cellStyle name="標準 5 2 2 3 2 2" xfId="1186" xr:uid="{87D5BF92-935A-45F6-8DCB-FC4D87CE440B}"/>
    <cellStyle name="標準 5 2 2 3 3" xfId="895" xr:uid="{D3AD83BB-6BAA-4987-BE2A-FCF9F1584F76}"/>
    <cellStyle name="標準 5 2 2 4" xfId="424" xr:uid="{97E825D0-7EA1-4883-8A79-9365317B4C58}"/>
    <cellStyle name="標準 5 2 2 4 2" xfId="1009" xr:uid="{2BDA1AF4-7A03-4D22-9F72-5BE7B2B5AF10}"/>
    <cellStyle name="標準 5 2 2 5" xfId="718" xr:uid="{291DB8D5-6EC5-4A67-BEBE-3DD81519AF8C}"/>
    <cellStyle name="標準 5 2 3" xfId="149" xr:uid="{1D96E7CE-53A3-4D27-9165-0684A1D84904}"/>
    <cellStyle name="標準 5 2 3 2" xfId="249" xr:uid="{4F8DC8EB-6C33-4E75-A8FE-0A011A07B1C2}"/>
    <cellStyle name="標準 5 2 3 2 2" xfId="540" xr:uid="{9A7F6C8E-DE51-4B73-846F-48E2740AEF18}"/>
    <cellStyle name="標準 5 2 3 2 2 2" xfId="1125" xr:uid="{91007AF1-5238-4924-BEBB-2B54E724C144}"/>
    <cellStyle name="標準 5 2 3 2 3" xfId="834" xr:uid="{9C4FBA71-A819-404D-8002-FF60D49AEC47}"/>
    <cellStyle name="標準 5 2 3 3" xfId="311" xr:uid="{06D721BD-D894-463D-8DDA-7617314BF99C}"/>
    <cellStyle name="標準 5 2 3 3 2" xfId="602" xr:uid="{0492D801-3133-496D-B030-90444620637A}"/>
    <cellStyle name="標準 5 2 3 3 2 2" xfId="1187" xr:uid="{25C0D73E-4227-41EB-BCC3-FDDFF2B304EF}"/>
    <cellStyle name="標準 5 2 3 3 3" xfId="896" xr:uid="{73B52FE5-5413-467D-B24A-47CBD8657648}"/>
    <cellStyle name="標準 5 2 3 4" xfId="443" xr:uid="{63CEB8DF-270B-4519-94C0-BB9244A735A2}"/>
    <cellStyle name="標準 5 2 3 4 2" xfId="1028" xr:uid="{91F12BB0-3BEE-4183-978C-138C3C845D0F}"/>
    <cellStyle name="標準 5 2 3 5" xfId="737" xr:uid="{0D4D554D-81CD-438A-ACB0-BC0B02A8568C}"/>
    <cellStyle name="標準 5 2 4" xfId="197" xr:uid="{1F88BE10-D2BC-4FC6-9793-9F8E78BF07D3}"/>
    <cellStyle name="標準 5 2 4 2" xfId="489" xr:uid="{0E1A0E66-7874-49C5-9C95-569A324AF6D8}"/>
    <cellStyle name="標準 5 2 4 2 2" xfId="1074" xr:uid="{B6F8F3D9-7783-41D6-8C93-E1D06F7F2F56}"/>
    <cellStyle name="標準 5 2 4 3" xfId="783" xr:uid="{D07AA3B2-DA9A-4FFC-BB63-D2E3D2319054}"/>
    <cellStyle name="標準 5 2 5" xfId="312" xr:uid="{39EC181F-6FFA-4A7F-A9CA-DFDDE441FF66}"/>
    <cellStyle name="標準 5 2 5 2" xfId="603" xr:uid="{831590EB-231D-4F23-8E18-9E0E02A9B541}"/>
    <cellStyle name="標準 5 2 5 2 2" xfId="1188" xr:uid="{C8639C1C-9431-478B-91D8-E9E5BDE7DB2A}"/>
    <cellStyle name="標準 5 2 5 3" xfId="897" xr:uid="{8285F2C6-40FA-4CEA-81E2-405D7ECEC234}"/>
    <cellStyle name="標準 5 2 6" xfId="392" xr:uid="{DDB61C9A-1CDB-4EDB-9371-88294828C4FD}"/>
    <cellStyle name="標準 5 2 6 2" xfId="977" xr:uid="{F23F8C23-CACF-483F-AECB-B5689C6DD1AF}"/>
    <cellStyle name="標準 5 2 7" xfId="685" xr:uid="{6C921434-D40E-445D-BF3C-03BD381D7BFB}"/>
    <cellStyle name="標準 5 3" xfId="69" xr:uid="{A0A8BF42-45D5-45F9-A7B0-44FE31797FA0}"/>
    <cellStyle name="標準 5 3 2" xfId="110" xr:uid="{C7CB6F97-B029-400B-9558-032D664CC027}"/>
    <cellStyle name="標準 5 3 2 2" xfId="217" xr:uid="{FD3E94BA-1D9F-43B3-8FF0-75BBD4768D92}"/>
    <cellStyle name="標準 5 3 2 2 2" xfId="508" xr:uid="{2283425C-CB4B-4A2B-A865-87B6D6758114}"/>
    <cellStyle name="標準 5 3 2 2 2 2" xfId="1093" xr:uid="{B8848849-D93C-43E1-A7B9-596D961C289B}"/>
    <cellStyle name="標準 5 3 2 2 3" xfId="802" xr:uid="{D142EEF4-8A13-4F6F-99F5-6D1961551C02}"/>
    <cellStyle name="標準 5 3 2 3" xfId="313" xr:uid="{E3005BB8-F150-4AD1-8085-2246D857ACB9}"/>
    <cellStyle name="標準 5 3 2 3 2" xfId="604" xr:uid="{6312C669-24F8-4FC9-8B15-A61C19D289FE}"/>
    <cellStyle name="標準 5 3 2 3 2 2" xfId="1189" xr:uid="{0B91E504-B154-4417-B35C-2F64DF8F4B39}"/>
    <cellStyle name="標準 5 3 2 3 3" xfId="898" xr:uid="{956ABA0B-88CC-48C6-A290-0A44D68CD506}"/>
    <cellStyle name="標準 5 3 2 4" xfId="411" xr:uid="{E5A25CEA-DD29-4A74-BE9A-A35E4CD4F833}"/>
    <cellStyle name="標準 5 3 2 4 2" xfId="996" xr:uid="{7584FDEF-22BF-47A3-A956-75DA6FF5790F}"/>
    <cellStyle name="標準 5 3 2 5" xfId="705" xr:uid="{C72D0F01-580E-45AD-BB76-52ED5534912F}"/>
    <cellStyle name="標準 5 3 3" xfId="150" xr:uid="{72C7A3E1-2274-42A7-BA2E-12D8AC406DAE}"/>
    <cellStyle name="標準 5 3 3 2" xfId="250" xr:uid="{14946D06-BF13-4045-90B8-DB7175FB7F16}"/>
    <cellStyle name="標準 5 3 3 2 2" xfId="541" xr:uid="{064ED806-2F05-4F6B-8BA9-EEE596D63B7D}"/>
    <cellStyle name="標準 5 3 3 2 2 2" xfId="1126" xr:uid="{3A4000E8-4D54-4785-AF01-DB2DEAE5D388}"/>
    <cellStyle name="標準 5 3 3 2 3" xfId="835" xr:uid="{F8BC0F62-1FA4-45DF-A2A2-F10C1FFD42CE}"/>
    <cellStyle name="標準 5 3 3 3" xfId="314" xr:uid="{26095779-CCC8-4156-9DF7-97154FCBDDD2}"/>
    <cellStyle name="標準 5 3 3 3 2" xfId="605" xr:uid="{32EFA029-28B1-4A02-BAA0-0456A07D985D}"/>
    <cellStyle name="標準 5 3 3 3 2 2" xfId="1190" xr:uid="{A8DE1C41-75D5-4DD9-B542-FA77E46CA246}"/>
    <cellStyle name="標準 5 3 3 3 3" xfId="899" xr:uid="{7CB776FB-3CA2-4EA2-A8E3-9725D12D5310}"/>
    <cellStyle name="標準 5 3 3 4" xfId="444" xr:uid="{2F906139-15C0-4E22-AB13-115C42CDA31B}"/>
    <cellStyle name="標準 5 3 3 4 2" xfId="1029" xr:uid="{E063D291-B37E-4C7E-9F76-13E997142C30}"/>
    <cellStyle name="標準 5 3 3 5" xfId="738" xr:uid="{5F8CA8B1-472A-4CF9-9BE6-B956519502BA}"/>
    <cellStyle name="標準 5 3 4" xfId="184" xr:uid="{A0263A3D-60B3-4DFA-BAB0-70B500956209}"/>
    <cellStyle name="標準 5 3 4 2" xfId="476" xr:uid="{433C15BF-B474-4E03-B187-5FE5D9DC444F}"/>
    <cellStyle name="標準 5 3 4 2 2" xfId="1061" xr:uid="{C5CC9365-0962-46BC-A1DC-821C3B95AB7A}"/>
    <cellStyle name="標準 5 3 4 3" xfId="770" xr:uid="{FC723BB7-D640-4651-B7C5-A94A2039D84D}"/>
    <cellStyle name="標準 5 3 5" xfId="315" xr:uid="{1DDB1C60-F828-4573-A9A4-3C7A19E575D5}"/>
    <cellStyle name="標準 5 3 5 2" xfId="606" xr:uid="{357E7201-FCB3-42F7-B04F-EFC12B985ED8}"/>
    <cellStyle name="標準 5 3 5 2 2" xfId="1191" xr:uid="{D8BADCFA-CDB0-4A71-9BAE-B87AF7FE3995}"/>
    <cellStyle name="標準 5 3 5 3" xfId="900" xr:uid="{0D6C6828-FBB4-4B38-A59C-AF1223391BEC}"/>
    <cellStyle name="標準 5 3 6" xfId="379" xr:uid="{46BEECF5-26F3-4048-893E-EF2D415EC205}"/>
    <cellStyle name="標準 5 3 6 2" xfId="964" xr:uid="{33326759-22C0-49A4-B5BA-38A8F94CA6D5}"/>
    <cellStyle name="標準 5 3 7" xfId="672" xr:uid="{DB33B652-41E7-4F65-810D-0A395ABE0BA4}"/>
    <cellStyle name="標準 5 4" xfId="92" xr:uid="{249323B1-6DA4-4C8C-A3B3-C5ADBA689951}"/>
    <cellStyle name="標準 5 4 2" xfId="125" xr:uid="{3430ECF2-591D-40EF-B7EC-3A3E950C9741}"/>
    <cellStyle name="標準 5 4 2 2" xfId="232" xr:uid="{4BB2981F-BD04-498E-899C-2EAFEE6E848B}"/>
    <cellStyle name="標準 5 4 2 2 2" xfId="523" xr:uid="{67D48C0A-7948-4CDC-BE8C-5DB8C5F684FA}"/>
    <cellStyle name="標準 5 4 2 2 2 2" xfId="1108" xr:uid="{52F1F88C-85A0-4AEA-9CE6-F08C72ACF6E7}"/>
    <cellStyle name="標準 5 4 2 2 3" xfId="817" xr:uid="{4F325C24-9ABC-4870-9611-2306C8249DD7}"/>
    <cellStyle name="標準 5 4 2 3" xfId="316" xr:uid="{21D04DA1-2747-4C25-825E-814930642248}"/>
    <cellStyle name="標準 5 4 2 3 2" xfId="607" xr:uid="{CE951F1C-4919-4A9F-BE42-1127F686CF3D}"/>
    <cellStyle name="標準 5 4 2 3 2 2" xfId="1192" xr:uid="{F151445F-E944-418A-91A6-9AD0E135CDC3}"/>
    <cellStyle name="標準 5 4 2 3 3" xfId="901" xr:uid="{5FB30266-82F4-4074-919E-B183EE8DDA84}"/>
    <cellStyle name="標準 5 4 2 4" xfId="426" xr:uid="{2CA4623E-A1FD-4F58-BAE6-B338301D244D}"/>
    <cellStyle name="標準 5 4 2 4 2" xfId="1011" xr:uid="{196C42EB-C4D6-4CC4-BC8A-4864A47D07BB}"/>
    <cellStyle name="標準 5 4 2 5" xfId="720" xr:uid="{132C61E4-F95A-417D-ABE8-AAB44728BDE2}"/>
    <cellStyle name="標準 5 4 3" xfId="151" xr:uid="{FC80BE1B-1A73-4255-BB9D-0F9BDA36F89F}"/>
    <cellStyle name="標準 5 4 3 2" xfId="251" xr:uid="{E639B208-F17E-44B5-9C41-7724A6179902}"/>
    <cellStyle name="標準 5 4 3 2 2" xfId="542" xr:uid="{D036681D-BEF1-4AEE-99A8-6FE394D1E47B}"/>
    <cellStyle name="標準 5 4 3 2 2 2" xfId="1127" xr:uid="{603F0A99-525E-46CF-BE9F-6B560557B4B3}"/>
    <cellStyle name="標準 5 4 3 2 3" xfId="836" xr:uid="{1E750A14-BE36-47AC-BE1B-9324285E1686}"/>
    <cellStyle name="標準 5 4 3 3" xfId="317" xr:uid="{79D06406-8B2A-47F6-A85F-EC86EECCFD99}"/>
    <cellStyle name="標準 5 4 3 3 2" xfId="608" xr:uid="{E2E4D80D-8D27-45BC-8B3C-FD2D74E816AA}"/>
    <cellStyle name="標準 5 4 3 3 2 2" xfId="1193" xr:uid="{C49C9FFF-A47D-4EA1-8312-5263521815D0}"/>
    <cellStyle name="標準 5 4 3 3 3" xfId="902" xr:uid="{EF6F977B-D0FF-471F-B95E-FB341182CE40}"/>
    <cellStyle name="標準 5 4 3 4" xfId="445" xr:uid="{E814432A-85B4-42E2-8884-94CDF4FA2C90}"/>
    <cellStyle name="標準 5 4 3 4 2" xfId="1030" xr:uid="{D5B1DE49-1078-45EF-9914-4766CDEF54C1}"/>
    <cellStyle name="標準 5 4 3 5" xfId="739" xr:uid="{E3E38818-D7EE-4F43-8900-5D041ED3B30D}"/>
    <cellStyle name="標準 5 4 4" xfId="199" xr:uid="{3DBD7878-395F-441D-8118-DBE326F1AFA6}"/>
    <cellStyle name="標準 5 4 4 2" xfId="491" xr:uid="{70B5FF41-ECFC-4B71-80D1-02434E522105}"/>
    <cellStyle name="標準 5 4 4 2 2" xfId="1076" xr:uid="{AAEC89AF-49D1-4488-BF6A-2B39991BAC8F}"/>
    <cellStyle name="標準 5 4 4 3" xfId="785" xr:uid="{35CE0841-1005-42A4-98B9-850FD7052EE7}"/>
    <cellStyle name="標準 5 4 5" xfId="318" xr:uid="{7BA07C34-30E7-4079-964E-8E3D767A86E5}"/>
    <cellStyle name="標準 5 4 5 2" xfId="609" xr:uid="{7893F7B8-890C-4C97-9D0A-EE739601E090}"/>
    <cellStyle name="標準 5 4 5 2 2" xfId="1194" xr:uid="{39B4FF18-C8C1-40AE-A5C1-B4E51F1EF693}"/>
    <cellStyle name="標準 5 4 5 3" xfId="903" xr:uid="{A70D2013-07D4-438A-9FA3-8150C9679181}"/>
    <cellStyle name="標準 5 4 6" xfId="394" xr:uid="{8D165A7B-995C-41D3-A93B-EA31777894A9}"/>
    <cellStyle name="標準 5 4 6 2" xfId="979" xr:uid="{D25A33B7-CC58-45B2-8FAC-3C56284D12CF}"/>
    <cellStyle name="標準 5 4 7" xfId="687" xr:uid="{4D3097A2-C148-4DB0-BA3B-126FFB85FA53}"/>
    <cellStyle name="標準 5 5" xfId="32" xr:uid="{21FADC72-0CE8-4060-8518-C0AD66B7ABC2}"/>
    <cellStyle name="標準 5 5 2" xfId="127" xr:uid="{51225C57-61BC-4E6F-9EE5-EA06DEA96307}"/>
    <cellStyle name="標準 5 5 2 2" xfId="153" xr:uid="{A486E499-9940-4D56-8BFF-706A537FF762}"/>
    <cellStyle name="標準 5 5 2 2 2" xfId="253" xr:uid="{A858CA47-92B1-40A6-8DC4-DFECFCE03225}"/>
    <cellStyle name="標準 5 5 2 2 2 2" xfId="544" xr:uid="{597679BA-402E-4C0F-BCF7-FA708FD1F629}"/>
    <cellStyle name="標準 5 5 2 2 2 2 2" xfId="1129" xr:uid="{6C2C0FD2-0978-4E50-98E6-BB13B7D6F31E}"/>
    <cellStyle name="標準 5 5 2 2 2 3" xfId="838" xr:uid="{B2AE7164-2F07-421B-AB10-F0B6FFD49A6C}"/>
    <cellStyle name="標準 5 5 2 2 3" xfId="319" xr:uid="{28550420-76A2-4401-9741-062E73083FB5}"/>
    <cellStyle name="標準 5 5 2 2 3 2" xfId="610" xr:uid="{59456458-4D67-44E0-BD9D-77790CEDCEBB}"/>
    <cellStyle name="標準 5 5 2 2 3 2 2" xfId="1195" xr:uid="{53CFD728-952A-43BD-89B6-4C71B28D44BF}"/>
    <cellStyle name="標準 5 5 2 2 3 3" xfId="904" xr:uid="{9D991289-0D99-4387-A38D-9F58FFA24F93}"/>
    <cellStyle name="標準 5 5 2 2 4" xfId="447" xr:uid="{0EF3896C-836E-4B57-A9DC-FE59C465BB31}"/>
    <cellStyle name="標準 5 5 2 2 4 2" xfId="1032" xr:uid="{6F264342-1504-4229-A72C-38CF5F2C42D1}"/>
    <cellStyle name="標準 5 5 2 2 5" xfId="741" xr:uid="{B9157DD1-73D0-4386-B489-13D3D065ACC5}"/>
    <cellStyle name="標準 5 5 2 3" xfId="234" xr:uid="{016F111C-363B-4F3C-9245-1880714B88B4}"/>
    <cellStyle name="標準 5 5 2 3 2" xfId="525" xr:uid="{F6CD09AD-8E4C-4842-B062-9E5FF852235A}"/>
    <cellStyle name="標準 5 5 2 3 2 2" xfId="1110" xr:uid="{B291C747-02F6-4052-A975-5B26D65515F8}"/>
    <cellStyle name="標準 5 5 2 3 3" xfId="819" xr:uid="{F24410E4-4F4D-4EBA-8CED-FC6E2F609788}"/>
    <cellStyle name="標準 5 5 2 4" xfId="320" xr:uid="{20BB6388-5797-4E92-9316-E24933F36B1D}"/>
    <cellStyle name="標準 5 5 2 4 2" xfId="611" xr:uid="{48708410-74DE-4EDA-AAF8-E79B2DD0C4F3}"/>
    <cellStyle name="標準 5 5 2 4 2 2" xfId="1196" xr:uid="{CEF0727B-1F2D-4CA4-A166-E468509F14FE}"/>
    <cellStyle name="標準 5 5 2 4 3" xfId="905" xr:uid="{6642F7DE-A36F-4431-9CB7-7E09374C11F6}"/>
    <cellStyle name="標準 5 5 2 5" xfId="428" xr:uid="{18208E21-24F3-42BD-A4EB-C744894D01F5}"/>
    <cellStyle name="標準 5 5 2 5 2" xfId="1013" xr:uid="{9621F33A-998B-4A04-9439-2228F9F5F23A}"/>
    <cellStyle name="標準 5 5 2 6" xfId="722" xr:uid="{6E628CBB-654C-445E-86D9-45AA294DAA0E}"/>
    <cellStyle name="標準 5 5 3" xfId="154" xr:uid="{E6974615-3207-4B17-92AC-5C3741E743EF}"/>
    <cellStyle name="標準 5 5 3 2" xfId="254" xr:uid="{AD6E3203-44AE-49BF-B031-8F66891348E9}"/>
    <cellStyle name="標準 5 5 3 2 2" xfId="545" xr:uid="{0F7EDD34-2F75-48C5-A737-8BA293E944CD}"/>
    <cellStyle name="標準 5 5 3 2 2 2" xfId="1130" xr:uid="{F0556712-B841-499F-8F2A-D5121B5C28FC}"/>
    <cellStyle name="標準 5 5 3 2 3" xfId="839" xr:uid="{F9C6D0B0-F073-43FF-9E9B-9E91C2D9FD8C}"/>
    <cellStyle name="標準 5 5 3 3" xfId="321" xr:uid="{91DF56FF-0BB0-427D-80ED-8EAD3D1E54C7}"/>
    <cellStyle name="標準 5 5 3 3 2" xfId="612" xr:uid="{659F5F0E-E0B6-4B06-8EC4-83BC09EEC8B5}"/>
    <cellStyle name="標準 5 5 3 3 2 2" xfId="1197" xr:uid="{5FC33186-D2AC-45A4-8EDE-23AAC421CABC}"/>
    <cellStyle name="標準 5 5 3 3 3" xfId="906" xr:uid="{5AA931CE-89CA-47A2-A1FD-681D5B755018}"/>
    <cellStyle name="標準 5 5 3 4" xfId="448" xr:uid="{52314EF5-4791-439D-9942-C3A731853FAB}"/>
    <cellStyle name="標準 5 5 3 4 2" xfId="1033" xr:uid="{3D0C9058-E900-4277-A640-CA0E5E3ACC86}"/>
    <cellStyle name="標準 5 5 3 5" xfId="742" xr:uid="{4B2CE1E6-030A-4383-B545-DF75A9CD8BE2}"/>
    <cellStyle name="標準 5 5 4" xfId="152" xr:uid="{CDB89992-A040-4FAC-ADD5-0638EDFED5AA}"/>
    <cellStyle name="標準 5 5 4 2" xfId="252" xr:uid="{49973506-81AD-45E3-AD4F-073E720E4D84}"/>
    <cellStyle name="標準 5 5 4 2 2" xfId="543" xr:uid="{EFBE7121-2541-4A54-BBF0-FB8A81DFBCD3}"/>
    <cellStyle name="標準 5 5 4 2 2 2" xfId="1128" xr:uid="{FDB46953-9BCE-4974-B749-2EE0CF96D20D}"/>
    <cellStyle name="標準 5 5 4 2 3" xfId="837" xr:uid="{5CC78E5C-5290-4D0F-8966-E38C1625B758}"/>
    <cellStyle name="標準 5 5 4 3" xfId="322" xr:uid="{5D9A8BA2-A595-4BA3-9623-97F53558C42D}"/>
    <cellStyle name="標準 5 5 4 3 2" xfId="613" xr:uid="{0E497A58-1301-4393-8731-432A965096BE}"/>
    <cellStyle name="標準 5 5 4 3 2 2" xfId="1198" xr:uid="{49DDE360-4C0E-4321-B4D1-12FBE30CE95A}"/>
    <cellStyle name="標準 5 5 4 3 3" xfId="907" xr:uid="{A9888C6E-C3B5-4C22-882C-B3C14F855228}"/>
    <cellStyle name="標準 5 5 4 4" xfId="446" xr:uid="{8B9EE676-6406-469D-BDC1-965C60C2638C}"/>
    <cellStyle name="標準 5 5 4 4 2" xfId="1031" xr:uid="{08335F20-5A55-4290-9F8C-EB95C0D3A2A2}"/>
    <cellStyle name="標準 5 5 4 5" xfId="740" xr:uid="{53439191-3C66-443B-BAED-84E55E029DBB}"/>
    <cellStyle name="標準 5 5 5" xfId="201" xr:uid="{F80EBEAF-E6AC-463D-947B-17FCE75B1D46}"/>
    <cellStyle name="標準 5 5 5 2" xfId="493" xr:uid="{23FEF1E7-02E8-4A6E-8EB6-29C55D0F8283}"/>
    <cellStyle name="標準 5 5 5 2 2" xfId="1078" xr:uid="{CD3FD2E7-2724-4886-8EE3-F75A16B9AB76}"/>
    <cellStyle name="標準 5 5 5 3" xfId="787" xr:uid="{9FB3CE89-AF5A-456A-81E9-0AC9D0504C81}"/>
    <cellStyle name="標準 5 5 6" xfId="323" xr:uid="{BC67AB76-7E3D-49D0-86C2-174B0D64461E}"/>
    <cellStyle name="標準 5 5 6 2" xfId="614" xr:uid="{234812F5-E06E-4950-B790-61F8B355C011}"/>
    <cellStyle name="標準 5 5 6 2 2" xfId="1199" xr:uid="{CD95EF76-082A-4019-A41B-582566833DDD}"/>
    <cellStyle name="標準 5 5 6 3" xfId="908" xr:uid="{F57ADA02-C0AF-4C4B-83D6-523B38A9A2A6}"/>
    <cellStyle name="標準 5 5 7" xfId="396" xr:uid="{9FE59838-3E23-410D-AF4D-B856D2C93390}"/>
    <cellStyle name="標準 5 5 7 2" xfId="981" xr:uid="{F0E711E3-64C4-40E1-AC07-A9B93FE7D27E}"/>
    <cellStyle name="標準 5 5 8" xfId="689" xr:uid="{ED97922B-31E0-439F-9080-5227CC756449}"/>
    <cellStyle name="標準 5 6" xfId="97" xr:uid="{AF329079-605C-4833-97FD-69948591BC4D}"/>
    <cellStyle name="標準 5 6 2" xfId="204" xr:uid="{4DF7745A-C399-453D-936D-4F5B93E3475A}"/>
    <cellStyle name="標準 5 6 2 2" xfId="495" xr:uid="{3BC8E5E0-3258-4841-8556-33977AD334DF}"/>
    <cellStyle name="標準 5 6 2 2 2" xfId="1080" xr:uid="{4ABE1AF6-2CBE-4B4E-8C72-1164B6CB69AC}"/>
    <cellStyle name="標準 5 6 2 3" xfId="789" xr:uid="{A87A3951-555A-4112-AA4A-B620E59EC12C}"/>
    <cellStyle name="標準 5 6 3" xfId="324" xr:uid="{BBCF9EA2-9295-4BD5-A8A8-3CCF8F9B6F3F}"/>
    <cellStyle name="標準 5 6 3 2" xfId="615" xr:uid="{29E165A4-046F-43F4-BBCF-E8CD2726EF23}"/>
    <cellStyle name="標準 5 6 3 2 2" xfId="1200" xr:uid="{D40D010E-6513-4D83-A6CE-4218E669DC98}"/>
    <cellStyle name="標準 5 6 3 3" xfId="909" xr:uid="{F31597CE-920D-4A34-BBDE-4DD2809D42A3}"/>
    <cellStyle name="標準 5 6 4" xfId="398" xr:uid="{27CA52AB-64BB-4E74-A487-5436CBB71176}"/>
    <cellStyle name="標準 5 6 4 2" xfId="983" xr:uid="{B26607BB-6D5A-4967-9F6C-88376E82E222}"/>
    <cellStyle name="標準 5 6 5" xfId="692" xr:uid="{C08354AA-3E0E-4CEF-93DB-4462045A9956}"/>
    <cellStyle name="標準 5 7" xfId="148" xr:uid="{61C6C966-6FA5-4E8E-BB79-6B823667F376}"/>
    <cellStyle name="標準 5 8" xfId="171" xr:uid="{EE4D2BA6-1C02-4864-ABE8-B49BC7364BA7}"/>
    <cellStyle name="標準 5 8 2" xfId="463" xr:uid="{ACD40DD2-1B43-4139-9B1D-A03671C8C58B}"/>
    <cellStyle name="標準 5 8 2 2" xfId="1048" xr:uid="{1A1792EC-9FA1-4409-A8F8-4680A90482E7}"/>
    <cellStyle name="標準 5 8 3" xfId="757" xr:uid="{1D6B2DEB-F18B-4FA0-9D25-9BA071730B74}"/>
    <cellStyle name="標準 5 9" xfId="325" xr:uid="{0DEE1A27-580C-4AFA-AC80-7CCDDC530968}"/>
    <cellStyle name="標準 5 9 2" xfId="616" xr:uid="{09DB6151-B1B5-4FFA-A793-E98E953B5D46}"/>
    <cellStyle name="標準 5 9 2 2" xfId="1201" xr:uid="{5FAD183A-54BD-4939-8BCF-37A9BE553648}"/>
    <cellStyle name="標準 5 9 3" xfId="910" xr:uid="{41FE6E78-3F0A-4227-A37A-AC06B3135C7E}"/>
    <cellStyle name="標準 6" xfId="27" xr:uid="{FC9BF3D6-75E4-4B44-A81E-7EC2343380A5}"/>
    <cellStyle name="標準 6 10" xfId="54" xr:uid="{EC09C998-0C6B-4EED-A038-7383EB9396A6}"/>
    <cellStyle name="標準 6 2" xfId="81" xr:uid="{494CDFD1-301A-4556-9D2E-948421B3B72B}"/>
    <cellStyle name="標準 6 2 2" xfId="122" xr:uid="{F277671C-E047-4447-9A52-072CBA4CF4FE}"/>
    <cellStyle name="標準 6 2 2 2" xfId="229" xr:uid="{DEB4AADD-3174-43E6-8AC2-6D43A4716C1E}"/>
    <cellStyle name="標準 6 2 2 2 2" xfId="520" xr:uid="{4B6AD4D9-50D2-4CBC-AC4B-1A97FBC568D3}"/>
    <cellStyle name="標準 6 2 2 2 2 2" xfId="1105" xr:uid="{47E22B3C-816B-47AE-817D-CE464BC606DA}"/>
    <cellStyle name="標準 6 2 2 2 3" xfId="814" xr:uid="{410C9CE0-448B-4E6E-B6F6-D2E10BDADEA1}"/>
    <cellStyle name="標準 6 2 2 3" xfId="326" xr:uid="{17496FAF-EDC7-4754-A211-2362BFA23B36}"/>
    <cellStyle name="標準 6 2 2 3 2" xfId="617" xr:uid="{C3E64F7F-C057-4079-B4E5-764907A6740B}"/>
    <cellStyle name="標準 6 2 2 3 2 2" xfId="1202" xr:uid="{26146008-B922-495D-8999-6922393B1203}"/>
    <cellStyle name="標準 6 2 2 3 3" xfId="911" xr:uid="{EE3F495F-EF7A-4CBA-8EDE-737F5B7E85F3}"/>
    <cellStyle name="標準 6 2 2 4" xfId="423" xr:uid="{53E02F95-0D6D-4F75-80D7-2FDFECB9CE6A}"/>
    <cellStyle name="標準 6 2 2 4 2" xfId="1008" xr:uid="{3E2B721B-FD7E-41DA-ADB4-01A0C12DECAC}"/>
    <cellStyle name="標準 6 2 2 5" xfId="717" xr:uid="{763BD6A7-3BC6-4CBD-AE82-CA64AB8FD02A}"/>
    <cellStyle name="標準 6 2 3" xfId="156" xr:uid="{4944DB51-371B-45A3-A472-4B31E5FE4DE6}"/>
    <cellStyle name="標準 6 2 3 2" xfId="256" xr:uid="{89E94AC1-1D6E-4523-8842-DE448AD258C2}"/>
    <cellStyle name="標準 6 2 3 2 2" xfId="547" xr:uid="{16955407-EED3-4233-96BC-AEF719D3975A}"/>
    <cellStyle name="標準 6 2 3 2 2 2" xfId="1132" xr:uid="{3433F553-3C79-4D05-87C7-6C2DE1DA0613}"/>
    <cellStyle name="標準 6 2 3 2 3" xfId="841" xr:uid="{3C59D8B8-8D9C-467E-91E4-5B452DF1901F}"/>
    <cellStyle name="標準 6 2 3 3" xfId="327" xr:uid="{9E47C577-E708-450F-9D09-F1610F8766EC}"/>
    <cellStyle name="標準 6 2 3 3 2" xfId="618" xr:uid="{5B094BBE-5CCC-4494-A443-F20D575FEFD3}"/>
    <cellStyle name="標準 6 2 3 3 2 2" xfId="1203" xr:uid="{B78D4BB5-AAF4-40A2-9907-8CF02607F685}"/>
    <cellStyle name="標準 6 2 3 3 3" xfId="912" xr:uid="{0224C8FF-24E1-4DDC-BB63-0B5135F55E72}"/>
    <cellStyle name="標準 6 2 3 4" xfId="450" xr:uid="{4D6E6801-408F-46BE-A4A3-C5E26BB762F3}"/>
    <cellStyle name="標準 6 2 3 4 2" xfId="1035" xr:uid="{B958EDC8-3906-42F3-A720-711E935FD507}"/>
    <cellStyle name="標準 6 2 3 5" xfId="744" xr:uid="{6F9CAF7F-0F71-476E-A432-937094F7E06C}"/>
    <cellStyle name="標準 6 2 4" xfId="196" xr:uid="{0603F710-7ECA-4AB9-8A8E-7AD8C42CF126}"/>
    <cellStyle name="標準 6 2 4 2" xfId="488" xr:uid="{F26B600A-F53C-4ABE-B5B1-CB13ED90C988}"/>
    <cellStyle name="標準 6 2 4 2 2" xfId="1073" xr:uid="{F48FF2C6-52B4-48EA-8C72-4217EBCF9B93}"/>
    <cellStyle name="標準 6 2 4 3" xfId="782" xr:uid="{898CA540-167A-43FF-84CE-19F46B0FD2BB}"/>
    <cellStyle name="標準 6 2 5" xfId="328" xr:uid="{AC800E89-8A34-4D83-9D44-AA6A8A3BE437}"/>
    <cellStyle name="標準 6 2 5 2" xfId="619" xr:uid="{F7179A66-41BE-48D2-B8A2-E1A8541439B2}"/>
    <cellStyle name="標準 6 2 5 2 2" xfId="1204" xr:uid="{418A0EB2-3167-484C-8DEF-3B200EB788C7}"/>
    <cellStyle name="標準 6 2 5 3" xfId="913" xr:uid="{8C2501E3-0D32-4A4D-ADB4-ABCCE61B4196}"/>
    <cellStyle name="標準 6 2 6" xfId="391" xr:uid="{49151EFE-BA1A-4CA1-A37D-AC50BDE96DBB}"/>
    <cellStyle name="標準 6 2 6 2" xfId="976" xr:uid="{41E8080B-CC12-4DA7-B2FF-CB24F01CAEE4}"/>
    <cellStyle name="標準 6 2 7" xfId="684" xr:uid="{CEA16601-F768-42EA-953D-2F5EED8BDF9C}"/>
    <cellStyle name="標準 6 3" xfId="70" xr:uid="{7A7BD1B1-CB4C-44DB-B226-A3BAFE613824}"/>
    <cellStyle name="標準 6 3 2" xfId="111" xr:uid="{9CEE299A-42F7-4A46-B5CB-34711FF2927B}"/>
    <cellStyle name="標準 6 3 2 2" xfId="218" xr:uid="{C0689FA1-221F-40FB-872C-E7B3E3D65A27}"/>
    <cellStyle name="標準 6 3 2 2 2" xfId="509" xr:uid="{FB85431C-307C-4B37-8ED9-F8C25F91F9E7}"/>
    <cellStyle name="標準 6 3 2 2 2 2" xfId="1094" xr:uid="{BD262410-69BD-4E6C-A703-BAC610747D39}"/>
    <cellStyle name="標準 6 3 2 2 3" xfId="803" xr:uid="{67216FE4-072F-4E27-ADB3-E2551402726D}"/>
    <cellStyle name="標準 6 3 2 3" xfId="329" xr:uid="{764E0A9F-0BB4-4542-8802-1913F03303A1}"/>
    <cellStyle name="標準 6 3 2 3 2" xfId="620" xr:uid="{48091A14-CCD0-4ED6-A808-DF0EB31E9FD7}"/>
    <cellStyle name="標準 6 3 2 3 2 2" xfId="1205" xr:uid="{9C585F51-7358-489F-B030-D534AB379F69}"/>
    <cellStyle name="標準 6 3 2 3 3" xfId="914" xr:uid="{34AA80D1-0AD0-4F7C-BA6D-A51CB90C5B3E}"/>
    <cellStyle name="標準 6 3 2 4" xfId="412" xr:uid="{17E4FF61-61F2-4E24-9697-2EA0175B4710}"/>
    <cellStyle name="標準 6 3 2 4 2" xfId="997" xr:uid="{700A1FE6-D981-44CF-89BB-0C29F88A166A}"/>
    <cellStyle name="標準 6 3 2 5" xfId="706" xr:uid="{A9578A16-BAD8-4EDE-9121-F33089DDDD46}"/>
    <cellStyle name="標準 6 3 3" xfId="157" xr:uid="{7561E195-4EF2-4307-AA4C-18F5D9AE32B2}"/>
    <cellStyle name="標準 6 3 3 2" xfId="257" xr:uid="{44A4F9FA-CD72-4BE3-95B8-504A709E0C47}"/>
    <cellStyle name="標準 6 3 3 2 2" xfId="548" xr:uid="{E5D671CD-528C-4E3A-B82E-05C6C526D889}"/>
    <cellStyle name="標準 6 3 3 2 2 2" xfId="1133" xr:uid="{A0BE40F8-904E-4E67-9674-A1BD5856EB39}"/>
    <cellStyle name="標準 6 3 3 2 3" xfId="842" xr:uid="{05DE0034-6E07-411C-9DD4-540026DB7500}"/>
    <cellStyle name="標準 6 3 3 3" xfId="330" xr:uid="{DD3E5BDA-8055-45FF-B870-3C78C6A14EBC}"/>
    <cellStyle name="標準 6 3 3 3 2" xfId="621" xr:uid="{C5A928A8-ADF8-4DEF-9C7C-03FBF4D37568}"/>
    <cellStyle name="標準 6 3 3 3 2 2" xfId="1206" xr:uid="{9080910F-4B0F-42B5-8AE4-41CF39FDAD41}"/>
    <cellStyle name="標準 6 3 3 3 3" xfId="915" xr:uid="{C3205F6E-1B3B-4FEA-889E-57DBF5E346BE}"/>
    <cellStyle name="標準 6 3 3 4" xfId="451" xr:uid="{DE5E2DC7-E263-4850-8B28-B306CD698B97}"/>
    <cellStyle name="標準 6 3 3 4 2" xfId="1036" xr:uid="{2C8C4942-9639-4C83-875F-8FC668CBAA0D}"/>
    <cellStyle name="標準 6 3 3 5" xfId="745" xr:uid="{0AE959BF-6F70-4417-B18B-457994FB6261}"/>
    <cellStyle name="標準 6 3 4" xfId="185" xr:uid="{6D8143BA-23EB-4FF3-A768-C6C8F7FC74AF}"/>
    <cellStyle name="標準 6 3 4 2" xfId="477" xr:uid="{49D37694-D9D4-4F08-AB63-6AFFA248A465}"/>
    <cellStyle name="標準 6 3 4 2 2" xfId="1062" xr:uid="{9309A1DD-4D2A-4582-9D69-F01E6599C7C0}"/>
    <cellStyle name="標準 6 3 4 3" xfId="771" xr:uid="{D093B647-D489-430B-A258-9F30E6E1B540}"/>
    <cellStyle name="標準 6 3 5" xfId="331" xr:uid="{1022A012-06FC-4090-9EFB-2F51C6D63DFA}"/>
    <cellStyle name="標準 6 3 5 2" xfId="622" xr:uid="{727F6E16-2CB7-42D8-A049-85D37A1BD3F8}"/>
    <cellStyle name="標準 6 3 5 2 2" xfId="1207" xr:uid="{24478016-3291-46FD-A973-FF98DE8943BC}"/>
    <cellStyle name="標準 6 3 5 3" xfId="916" xr:uid="{5D4793A9-3752-43F8-84BE-70ED6B22C835}"/>
    <cellStyle name="標準 6 3 6" xfId="380" xr:uid="{B52B75A4-1470-44E0-8B1A-6F874CA317D9}"/>
    <cellStyle name="標準 6 3 6 2" xfId="965" xr:uid="{DC99B530-2297-48C3-9BA0-BFF9716CB634}"/>
    <cellStyle name="標準 6 3 7" xfId="673" xr:uid="{3C0275B7-0981-435E-A4F8-E654F7E48BCD}"/>
    <cellStyle name="標準 6 4" xfId="98" xr:uid="{58A71183-A840-43C1-83DF-9CE018F46F84}"/>
    <cellStyle name="標準 6 4 2" xfId="205" xr:uid="{4774B51B-5371-47A0-A57D-E4B09F03A3DE}"/>
    <cellStyle name="標準 6 4 2 2" xfId="496" xr:uid="{4B1DF61B-9F7D-4FEA-BAF3-ABAC187F1845}"/>
    <cellStyle name="標準 6 4 2 2 2" xfId="1081" xr:uid="{28C0479E-1D41-4A6D-92C1-3D63E494299D}"/>
    <cellStyle name="標準 6 4 2 3" xfId="790" xr:uid="{EC37C13D-58E0-4304-A2B3-DE0DFDAAC9B3}"/>
    <cellStyle name="標準 6 4 3" xfId="332" xr:uid="{71F1BB24-411D-4B73-863D-CCB0F86AF6AF}"/>
    <cellStyle name="標準 6 4 3 2" xfId="623" xr:uid="{B7DB1E4D-A67C-4C9D-84B9-0F8B0CEF4A3E}"/>
    <cellStyle name="標準 6 4 3 2 2" xfId="1208" xr:uid="{6FB3AF60-4C7A-4309-9FDA-64C5BA7031DB}"/>
    <cellStyle name="標準 6 4 3 3" xfId="917" xr:uid="{59375B03-FF11-4D64-A0EF-829E627E59A2}"/>
    <cellStyle name="標準 6 4 4" xfId="399" xr:uid="{5359B385-ADAC-441D-BDA5-4E2E0EEED9C1}"/>
    <cellStyle name="標準 6 4 4 2" xfId="984" xr:uid="{404DBBFB-618C-4538-982F-570A1425FD9F}"/>
    <cellStyle name="標準 6 4 5" xfId="693" xr:uid="{A7ED415C-9D02-4B62-AFC4-7E1BDD68F82A}"/>
    <cellStyle name="標準 6 5" xfId="155" xr:uid="{BC269A25-2CE7-410B-BCF1-F9F732FD7DAE}"/>
    <cellStyle name="標準 6 5 2" xfId="255" xr:uid="{EAEC9999-71CF-4D6E-A4CB-788011609D89}"/>
    <cellStyle name="標準 6 5 2 2" xfId="546" xr:uid="{A45010D1-7296-499F-9691-D0A31A29692D}"/>
    <cellStyle name="標準 6 5 2 2 2" xfId="1131" xr:uid="{0E838B1E-D921-4866-BCCA-BA436E3368F0}"/>
    <cellStyle name="標準 6 5 2 3" xfId="840" xr:uid="{EC333D76-228E-4086-B987-F194407ED926}"/>
    <cellStyle name="標準 6 5 3" xfId="333" xr:uid="{F87F741D-3180-4DD4-8789-A52C2CBBDFCB}"/>
    <cellStyle name="標準 6 5 3 2" xfId="624" xr:uid="{423298FE-13B9-47B6-AC31-3A4141826091}"/>
    <cellStyle name="標準 6 5 3 2 2" xfId="1209" xr:uid="{CD62C4A8-B2A4-4223-9248-F446E6B75525}"/>
    <cellStyle name="標準 6 5 3 3" xfId="918" xr:uid="{F49E3C21-A5E4-418C-B0F3-DE841E93F41E}"/>
    <cellStyle name="標準 6 5 4" xfId="449" xr:uid="{B663B159-90D9-4C43-A8D6-30FC8DB532C1}"/>
    <cellStyle name="標準 6 5 4 2" xfId="1034" xr:uid="{F77237AD-AE12-47E0-A10F-FA838C5481F8}"/>
    <cellStyle name="標準 6 5 5" xfId="743" xr:uid="{A61448F0-818C-4626-BB9C-131BF7C4EFE9}"/>
    <cellStyle name="標準 6 6" xfId="172" xr:uid="{0475D0D4-52C7-4EE5-AF27-79021FADC150}"/>
    <cellStyle name="標準 6 6 2" xfId="464" xr:uid="{44260E01-B06A-488A-BAD4-260E5BD49B50}"/>
    <cellStyle name="標準 6 6 2 2" xfId="1049" xr:uid="{E41903FE-C600-4F9A-83E6-980D010E5191}"/>
    <cellStyle name="標準 6 6 3" xfId="758" xr:uid="{11997943-0BF0-47A3-AED2-4F3A5120F5B3}"/>
    <cellStyle name="標準 6 7" xfId="334" xr:uid="{23586F31-862B-4176-800F-E35372B670CE}"/>
    <cellStyle name="標準 6 7 2" xfId="625" xr:uid="{371B064B-626A-477D-8076-10AC743B7009}"/>
    <cellStyle name="標準 6 7 2 2" xfId="1210" xr:uid="{A956C01E-701A-456C-9F32-B7CE26D4BE0C}"/>
    <cellStyle name="標準 6 7 3" xfId="919" xr:uid="{C71B6479-103B-41AB-A12A-B47EE4C81A16}"/>
    <cellStyle name="標準 6 8" xfId="367" xr:uid="{1D5AD4F8-04A1-4573-8EFC-00D89EC01841}"/>
    <cellStyle name="標準 6 8 2" xfId="952" xr:uid="{9764C989-B698-49BF-9764-50A779771510}"/>
    <cellStyle name="標準 6 9" xfId="660" xr:uid="{5630AFB0-1717-4FF1-89F0-E8F84C9EA02A}"/>
    <cellStyle name="標準 7" xfId="56" xr:uid="{722A55D6-4B6D-432D-BA1F-A8544350CFA5}"/>
    <cellStyle name="標準 7 10" xfId="335" xr:uid="{E3FC0972-9895-4DE7-9B78-9C029FF589E3}"/>
    <cellStyle name="標準 7 10 2" xfId="626" xr:uid="{D6D0B475-66B3-4A57-BBF1-AB8A1CB53574}"/>
    <cellStyle name="標準 7 10 2 2" xfId="1211" xr:uid="{87F5BE85-E424-4B4F-BAF4-1F80828256C1}"/>
    <cellStyle name="標準 7 10 3" xfId="920" xr:uid="{B6E3C103-759F-43F3-8C31-2F905F5C7E02}"/>
    <cellStyle name="標準 7 11" xfId="369" xr:uid="{75F14E28-5A79-4C69-AA24-724F9A0A9677}"/>
    <cellStyle name="標準 7 11 2" xfId="954" xr:uid="{A4D881CB-8398-466A-B590-DCCFA76E0714}"/>
    <cellStyle name="標準 7 12" xfId="662" xr:uid="{446608DB-CB52-4C3B-BA71-AD205E58BCC0}"/>
    <cellStyle name="標準 7 2" xfId="12" xr:uid="{8F6D4FD7-B0E0-4674-A64F-85BD203C0B5E}"/>
    <cellStyle name="標準 7 2 2" xfId="77" xr:uid="{C9905D84-2A64-491D-BF53-0271F636BBE6}"/>
    <cellStyle name="標準 7 2 2 2" xfId="118" xr:uid="{34B974F0-BB4E-4503-A6B0-34E88CE2A004}"/>
    <cellStyle name="標準 7 2 2 2 2" xfId="225" xr:uid="{10F4837F-19BD-45C3-8909-BB38747DCBEB}"/>
    <cellStyle name="標準 7 2 2 2 2 2" xfId="516" xr:uid="{57AC9116-6F29-494C-9AC6-5E69D76965F4}"/>
    <cellStyle name="標準 7 2 2 2 2 2 2" xfId="1101" xr:uid="{C151E4F2-6562-4A92-9EFA-00EA3A3311E2}"/>
    <cellStyle name="標準 7 2 2 2 2 3" xfId="810" xr:uid="{8CBF348F-161B-4DC3-9FF6-0BE17F81A736}"/>
    <cellStyle name="標準 7 2 2 2 3" xfId="336" xr:uid="{E5281B94-E2FF-499E-B1F6-72BE699C1212}"/>
    <cellStyle name="標準 7 2 2 2 3 2" xfId="627" xr:uid="{6079E748-2CEA-4C40-B660-F051CBEBC417}"/>
    <cellStyle name="標準 7 2 2 2 3 2 2" xfId="1212" xr:uid="{30A4B6C5-090F-4DA8-850A-280CF8E92E7C}"/>
    <cellStyle name="標準 7 2 2 2 3 3" xfId="921" xr:uid="{EA49F050-87CB-489B-AFC0-7EFD6573F72A}"/>
    <cellStyle name="標準 7 2 2 2 4" xfId="419" xr:uid="{53921955-682D-4786-A461-7BF1287AD92D}"/>
    <cellStyle name="標準 7 2 2 2 4 2" xfId="1004" xr:uid="{C6907C47-BFCD-4ACB-AEF7-7AA5243BA68C}"/>
    <cellStyle name="標準 7 2 2 2 5" xfId="713" xr:uid="{61626B9D-B58C-4A31-B465-094D1E5F1A95}"/>
    <cellStyle name="標準 7 2 2 3" xfId="160" xr:uid="{790566F1-BD6D-4056-B3EB-942AAF64A184}"/>
    <cellStyle name="標準 7 2 2 3 2" xfId="260" xr:uid="{82103181-6EAC-4242-9475-DFC27F129F77}"/>
    <cellStyle name="標準 7 2 2 3 2 2" xfId="551" xr:uid="{5224AC8B-B6E3-44A0-9B4F-EDE33DBAAEBB}"/>
    <cellStyle name="標準 7 2 2 3 2 2 2" xfId="1136" xr:uid="{4C4CEF73-9E4D-4124-8496-BA3E552B2E44}"/>
    <cellStyle name="標準 7 2 2 3 2 3" xfId="845" xr:uid="{D49E6D6A-5BAC-4221-BA1B-127EDF90062A}"/>
    <cellStyle name="標準 7 2 2 3 3" xfId="337" xr:uid="{62421C60-E3FA-4E19-9093-56497976A8BF}"/>
    <cellStyle name="標準 7 2 2 3 3 2" xfId="628" xr:uid="{522FF987-C4FA-4BED-A301-45D6BC844F0D}"/>
    <cellStyle name="標準 7 2 2 3 3 2 2" xfId="1213" xr:uid="{41CD5CCC-C6DC-477D-AA26-8931D02EFEDA}"/>
    <cellStyle name="標準 7 2 2 3 3 3" xfId="922" xr:uid="{3942DD00-8D04-42D2-B084-0EA118562828}"/>
    <cellStyle name="標準 7 2 2 3 4" xfId="454" xr:uid="{C8BF1406-6807-4AD1-AC7E-5DB103D4B791}"/>
    <cellStyle name="標準 7 2 2 3 4 2" xfId="1039" xr:uid="{93EF4C70-D888-4D94-877F-0AA0C0CE4202}"/>
    <cellStyle name="標準 7 2 2 3 5" xfId="748" xr:uid="{3F91739E-5153-4A63-9B53-6476DD660624}"/>
    <cellStyle name="標準 7 2 2 4" xfId="192" xr:uid="{7998233F-4822-4FAB-BCDD-58E1E65C8373}"/>
    <cellStyle name="標準 7 2 2 4 2" xfId="484" xr:uid="{972CC292-D0B1-433D-884E-718FA90862C5}"/>
    <cellStyle name="標準 7 2 2 4 2 2" xfId="1069" xr:uid="{9B2F3E22-6BAC-4078-976C-1E7E81212923}"/>
    <cellStyle name="標準 7 2 2 4 3" xfId="778" xr:uid="{EC823E27-CB48-4A0E-A974-E74E397B7ED9}"/>
    <cellStyle name="標準 7 2 2 5" xfId="338" xr:uid="{0123E90B-695B-4A96-B68F-9DF542952E84}"/>
    <cellStyle name="標準 7 2 2 5 2" xfId="629" xr:uid="{F5F22DD2-E49D-4C94-93FD-8C3F97B64301}"/>
    <cellStyle name="標準 7 2 2 5 2 2" xfId="1214" xr:uid="{FBC12CF1-A45E-4028-AF08-8C6A335F6403}"/>
    <cellStyle name="標準 7 2 2 5 3" xfId="923" xr:uid="{D5433650-D5CB-43E3-AC07-779AA855F62D}"/>
    <cellStyle name="標準 7 2 2 6" xfId="387" xr:uid="{E8E028EC-D8A5-4C15-815B-138CD828173F}"/>
    <cellStyle name="標準 7 2 2 6 2" xfId="972" xr:uid="{157722B8-6CA2-4FCD-AF9A-558406DB2FCD}"/>
    <cellStyle name="標準 7 2 2 7" xfId="680" xr:uid="{A4DB5817-5E2B-493F-ABB7-BD84077AD138}"/>
    <cellStyle name="標準 7 2 3" xfId="35" xr:uid="{3BEF798E-CDBC-4287-9F27-6F74E1F5CF44}"/>
    <cellStyle name="標準 7 2 3 2" xfId="209" xr:uid="{9ECF8582-43F6-401B-8B3D-8BE2C1C3D6D3}"/>
    <cellStyle name="標準 7 2 3 2 2" xfId="500" xr:uid="{6265854F-6247-4D82-AEFD-262997E3AB32}"/>
    <cellStyle name="標準 7 2 3 2 2 2" xfId="1085" xr:uid="{E5CCC96A-4659-4E54-B3C4-A095BB505A1C}"/>
    <cellStyle name="標準 7 2 3 2 3" xfId="794" xr:uid="{E7C40329-6120-44E7-BD10-FFC8C482C0EA}"/>
    <cellStyle name="標準 7 2 3 3" xfId="339" xr:uid="{D0FCA8B8-90EC-44B0-A3A3-590ABD4F84F7}"/>
    <cellStyle name="標準 7 2 3 3 2" xfId="630" xr:uid="{D3E3A0E1-8F6D-4417-A86F-126625728B8F}"/>
    <cellStyle name="標準 7 2 3 3 2 2" xfId="1215" xr:uid="{D0A3A40A-82E3-4910-ACAE-A776AD66E5C6}"/>
    <cellStyle name="標準 7 2 3 3 3" xfId="924" xr:uid="{07B73C9A-C107-4B14-B88A-83B2BBF07AEE}"/>
    <cellStyle name="標準 7 2 3 4" xfId="403" xr:uid="{89F8AF30-DADF-49D5-8A7D-FA3E2209E620}"/>
    <cellStyle name="標準 7 2 3 4 2" xfId="988" xr:uid="{0A9D3DD1-5451-4EB3-8B39-A32B88B68F38}"/>
    <cellStyle name="標準 7 2 3 5" xfId="697" xr:uid="{7C5D18D5-86CD-4706-B6E5-CF5161F5BD3B}"/>
    <cellStyle name="標準 7 2 3 6" xfId="102" xr:uid="{4675C9A4-8E94-42A8-BEA3-355A76BCE963}"/>
    <cellStyle name="標準 7 2 4" xfId="159" xr:uid="{EC13536B-C9C9-4302-ADA5-1616112F6E0C}"/>
    <cellStyle name="標準 7 2 4 2" xfId="259" xr:uid="{5EAC8A7E-31C2-4E48-90B2-0044BC5FC2A6}"/>
    <cellStyle name="標準 7 2 4 2 2" xfId="550" xr:uid="{FA3DFB99-3125-4691-9DC4-D585E10D0911}"/>
    <cellStyle name="標準 7 2 4 2 2 2" xfId="1135" xr:uid="{7E0AEE6A-A013-4F8C-B3C0-63567F2CCFA8}"/>
    <cellStyle name="標準 7 2 4 2 3" xfId="844" xr:uid="{A85AE6DD-BCB5-4A4A-8EDD-BB3D9220FAED}"/>
    <cellStyle name="標準 7 2 4 3" xfId="340" xr:uid="{E5CE957B-C2A2-4A4A-B1E3-D35DA1849AD9}"/>
    <cellStyle name="標準 7 2 4 3 2" xfId="631" xr:uid="{1CD59BEB-09F9-4D6E-96ED-881AF69C34B0}"/>
    <cellStyle name="標準 7 2 4 3 2 2" xfId="1216" xr:uid="{77C3E36D-FFE6-4664-AE2D-281617683100}"/>
    <cellStyle name="標準 7 2 4 3 3" xfId="925" xr:uid="{645E02DC-25AC-4D57-8E4B-326D7AFD7F24}"/>
    <cellStyle name="標準 7 2 4 4" xfId="453" xr:uid="{36205DBC-8D60-4D28-9086-AD506DB6C9BB}"/>
    <cellStyle name="標準 7 2 4 4 2" xfId="1038" xr:uid="{7CAEB741-2EC8-449D-ADC5-668849CEF4EF}"/>
    <cellStyle name="標準 7 2 4 5" xfId="747" xr:uid="{05603539-2173-4B9D-9AFC-356812B7F245}"/>
    <cellStyle name="標準 7 2 5" xfId="176" xr:uid="{20B5E29E-6587-497F-9F52-DE885F82F424}"/>
    <cellStyle name="標準 7 2 5 2" xfId="468" xr:uid="{159DE95A-E397-45A5-BF81-579D11488800}"/>
    <cellStyle name="標準 7 2 5 2 2" xfId="1053" xr:uid="{DA88A4FF-1159-4D25-AD24-9BCECE8E8E69}"/>
    <cellStyle name="標準 7 2 5 3" xfId="762" xr:uid="{2DB2B858-B7FA-415D-BAF7-4574AAD2C573}"/>
    <cellStyle name="標準 7 2 6" xfId="341" xr:uid="{FBB2B96B-301C-4595-9896-F9CACF80C038}"/>
    <cellStyle name="標準 7 2 6 2" xfId="632" xr:uid="{04939C8A-9191-4584-9DFA-02DC95E91881}"/>
    <cellStyle name="標準 7 2 6 2 2" xfId="1217" xr:uid="{C3B08E34-6225-4BEB-BC09-695677CF8846}"/>
    <cellStyle name="標準 7 2 6 3" xfId="926" xr:uid="{015CE679-ECB0-41C3-9902-AAD552C10DC6}"/>
    <cellStyle name="標準 7 2 7" xfId="371" xr:uid="{0DAAB97E-D9C9-4525-AC10-BC250955650D}"/>
    <cellStyle name="標準 7 2 7 2" xfId="956" xr:uid="{646272E2-54CB-46A8-9CC7-89E146AF11F9}"/>
    <cellStyle name="標準 7 2 8" xfId="664" xr:uid="{C057F0BF-D728-4918-AD69-2321322B4CDD}"/>
    <cellStyle name="標準 7 2 9" xfId="61" xr:uid="{7C75DC39-6430-4372-BE13-02B9621BCE3B}"/>
    <cellStyle name="標準 7 3" xfId="63" xr:uid="{E95D10D5-E12B-4CDD-8FC4-CA7C65C88D3D}"/>
    <cellStyle name="標準 7 3 2" xfId="66" xr:uid="{18432944-B981-4D22-B302-70DC340AB1D3}"/>
    <cellStyle name="標準 7 3 2 2" xfId="79" xr:uid="{1ACFD599-04BA-49D7-9E20-35AC0E2EE6A8}"/>
    <cellStyle name="標準 7 3 2 2 2" xfId="120" xr:uid="{0C104BE7-690F-4E47-81F9-68D9A79A3B28}"/>
    <cellStyle name="標準 7 3 2 2 2 2" xfId="227" xr:uid="{CF0DB28D-2350-408D-819F-1AED43A55072}"/>
    <cellStyle name="標準 7 3 2 2 2 2 2" xfId="518" xr:uid="{E4FBA560-D889-44D0-810A-B53FBD29A16D}"/>
    <cellStyle name="標準 7 3 2 2 2 2 2 2" xfId="1103" xr:uid="{42105C5A-35E2-4846-9366-17FA61CC2839}"/>
    <cellStyle name="標準 7 3 2 2 2 2 3" xfId="812" xr:uid="{6CF5E131-2C62-4D4D-84D7-85CEA8039474}"/>
    <cellStyle name="標準 7 3 2 2 2 3" xfId="342" xr:uid="{A00BEE21-F1F1-4ED4-B805-FA63318F11C4}"/>
    <cellStyle name="標準 7 3 2 2 2 3 2" xfId="633" xr:uid="{9A338704-17AD-4A12-ADBC-87C348EB6DE4}"/>
    <cellStyle name="標準 7 3 2 2 2 3 2 2" xfId="1218" xr:uid="{169D94F9-A948-4758-96C3-DCACF37A7860}"/>
    <cellStyle name="標準 7 3 2 2 2 3 3" xfId="927" xr:uid="{7E6A080F-E6A4-4B40-8E56-5500EF0421BC}"/>
    <cellStyle name="標準 7 3 2 2 2 4" xfId="421" xr:uid="{533B8ED6-1461-4848-981B-F409A886295C}"/>
    <cellStyle name="標準 7 3 2 2 2 4 2" xfId="1006" xr:uid="{11026E1A-23D2-4B41-B1B3-7C61C22A31AA}"/>
    <cellStyle name="標準 7 3 2 2 2 5" xfId="715" xr:uid="{F32F4FA4-22C1-423D-89DE-AA5DD1C8E617}"/>
    <cellStyle name="標準 7 3 2 2 3" xfId="163" xr:uid="{AD80630C-B959-4D1D-B0ED-8E4ED88F565C}"/>
    <cellStyle name="標準 7 3 2 2 3 2" xfId="263" xr:uid="{6BA7623B-EA7F-464F-A517-9BA27BD80484}"/>
    <cellStyle name="標準 7 3 2 2 3 2 2" xfId="554" xr:uid="{C47EADE9-976D-4031-ACD3-BAD99B5C9B20}"/>
    <cellStyle name="標準 7 3 2 2 3 2 2 2" xfId="1139" xr:uid="{D343B895-8189-4BD8-8EA6-A868B1A73411}"/>
    <cellStyle name="標準 7 3 2 2 3 2 3" xfId="848" xr:uid="{AB0E2AC3-A434-4537-8A73-6A80C3AA4ADC}"/>
    <cellStyle name="標準 7 3 2 2 3 3" xfId="343" xr:uid="{DB21C3A0-818C-4580-86F7-FF2552C7A493}"/>
    <cellStyle name="標準 7 3 2 2 3 3 2" xfId="634" xr:uid="{0DB7FA55-D57B-4361-996E-DAC1FDD030B9}"/>
    <cellStyle name="標準 7 3 2 2 3 3 2 2" xfId="1219" xr:uid="{6D1039B7-A0C6-48B4-8E8D-CA161129F899}"/>
    <cellStyle name="標準 7 3 2 2 3 3 3" xfId="928" xr:uid="{82954927-7F9C-4D21-9339-C7383DC84927}"/>
    <cellStyle name="標準 7 3 2 2 3 4" xfId="457" xr:uid="{0D105345-FCE3-4E22-9A72-EAB0BE57B741}"/>
    <cellStyle name="標準 7 3 2 2 3 4 2" xfId="1042" xr:uid="{15D24524-C890-4978-A299-D8A7F6F54C83}"/>
    <cellStyle name="標準 7 3 2 2 3 5" xfId="751" xr:uid="{5D9D493C-AD7B-4689-B03D-0BB2BEF588AC}"/>
    <cellStyle name="標準 7 3 2 2 4" xfId="194" xr:uid="{58316993-8F59-401A-8BD8-6D8687E459F6}"/>
    <cellStyle name="標準 7 3 2 2 4 2" xfId="486" xr:uid="{0902FF1A-EDF8-45C0-99FE-8F845228487F}"/>
    <cellStyle name="標準 7 3 2 2 4 2 2" xfId="1071" xr:uid="{246424FD-FA03-4CEB-951C-7B5BCD714E0D}"/>
    <cellStyle name="標準 7 3 2 2 4 3" xfId="780" xr:uid="{61AF657B-7E7B-4005-82DD-4D7A4C6C3212}"/>
    <cellStyle name="標準 7 3 2 2 5" xfId="344" xr:uid="{92DFDF61-66A5-41AF-8E0E-61F322B49AA7}"/>
    <cellStyle name="標準 7 3 2 2 5 2" xfId="635" xr:uid="{6767B736-1F3E-4AB4-A1A0-747B9830F560}"/>
    <cellStyle name="標準 7 3 2 2 5 2 2" xfId="1220" xr:uid="{116288E8-7BAC-4DF5-88E8-BE6524EBFC8D}"/>
    <cellStyle name="標準 7 3 2 2 5 3" xfId="929" xr:uid="{DD072223-17F5-4675-8683-503EC499BAA9}"/>
    <cellStyle name="標準 7 3 2 2 6" xfId="389" xr:uid="{399D9C9E-98A6-4A8E-B650-50C39858E574}"/>
    <cellStyle name="標準 7 3 2 2 6 2" xfId="974" xr:uid="{9A59F846-015F-4446-80A1-D4B1F3C3C306}"/>
    <cellStyle name="標準 7 3 2 2 7" xfId="682" xr:uid="{5EB4EC86-980B-43D9-9B2C-02EF58EB4D1F}"/>
    <cellStyle name="標準 7 3 2 3" xfId="107" xr:uid="{5BCAF8CF-F3A7-4FAA-8C24-36F37E5E9BAE}"/>
    <cellStyle name="標準 7 3 2 3 2" xfId="214" xr:uid="{60A34556-868A-460E-B117-038AF1EB3B44}"/>
    <cellStyle name="標準 7 3 2 3 2 2" xfId="505" xr:uid="{665CC16F-8DAF-4DFA-A70E-8110FD106291}"/>
    <cellStyle name="標準 7 3 2 3 2 2 2" xfId="1090" xr:uid="{C3E372DD-DD26-48D9-91C8-A93B5FEEE4FD}"/>
    <cellStyle name="標準 7 3 2 3 2 3" xfId="799" xr:uid="{96D0EBB8-096C-4E5E-AA0C-1F08D5456003}"/>
    <cellStyle name="標準 7 3 2 3 3" xfId="345" xr:uid="{D0DBA689-9C32-4CD5-8745-AF3CB2FB0CE2}"/>
    <cellStyle name="標準 7 3 2 3 3 2" xfId="636" xr:uid="{C02B08DF-1270-41C5-A950-5482D7D4C64A}"/>
    <cellStyle name="標準 7 3 2 3 3 2 2" xfId="1221" xr:uid="{0353F502-C96E-4B40-B22C-8948A4381219}"/>
    <cellStyle name="標準 7 3 2 3 3 3" xfId="930" xr:uid="{12A04E62-4E94-461B-83F7-ECA52ACA4C65}"/>
    <cellStyle name="標準 7 3 2 3 4" xfId="408" xr:uid="{629222F0-FF89-45A1-890A-5351FB8977BB}"/>
    <cellStyle name="標準 7 3 2 3 4 2" xfId="993" xr:uid="{9E6D88D4-2465-4996-870B-54536FFB12FE}"/>
    <cellStyle name="標準 7 3 2 3 5" xfId="702" xr:uid="{3A1F97C0-F916-417F-BA19-9CDD4A81838B}"/>
    <cellStyle name="標準 7 3 2 4" xfId="162" xr:uid="{836257D8-1A10-47EE-B51E-CA542C553EB1}"/>
    <cellStyle name="標準 7 3 2 4 2" xfId="262" xr:uid="{8B92E02B-042F-4CB9-9FCB-32B94460994C}"/>
    <cellStyle name="標準 7 3 2 4 2 2" xfId="553" xr:uid="{D826C678-41EA-461F-AA66-DB478BCA5BEE}"/>
    <cellStyle name="標準 7 3 2 4 2 2 2" xfId="1138" xr:uid="{644AE621-002C-4CC5-8C83-20D96837F1A1}"/>
    <cellStyle name="標準 7 3 2 4 2 3" xfId="847" xr:uid="{E97CCD87-77E9-4A0C-B9D5-63EF4FF92F4F}"/>
    <cellStyle name="標準 7 3 2 4 3" xfId="346" xr:uid="{A260708F-9AAB-4F10-AC8B-4FE6BF31A255}"/>
    <cellStyle name="標準 7 3 2 4 3 2" xfId="637" xr:uid="{AFC8E7A2-CD0F-4AF9-95F8-2AC77894CD91}"/>
    <cellStyle name="標準 7 3 2 4 3 2 2" xfId="1222" xr:uid="{9165F2C3-E648-4769-8215-115C6A5C0E5A}"/>
    <cellStyle name="標準 7 3 2 4 3 3" xfId="931" xr:uid="{7381E087-C485-4896-A384-1E0187F7B925}"/>
    <cellStyle name="標準 7 3 2 4 4" xfId="456" xr:uid="{CA72060D-0FA4-4C5F-8A60-767E62D144B0}"/>
    <cellStyle name="標準 7 3 2 4 4 2" xfId="1041" xr:uid="{9B0891F9-50A7-418C-A481-C2BF16BBF2B9}"/>
    <cellStyle name="標準 7 3 2 4 5" xfId="750" xr:uid="{FD2D84F8-7844-4A5C-83AE-2634DE7B2C0D}"/>
    <cellStyle name="標準 7 3 2 5" xfId="181" xr:uid="{B36113CB-C745-4B41-9322-32A1C6380F20}"/>
    <cellStyle name="標準 7 3 2 5 2" xfId="473" xr:uid="{7F686317-A7F5-4B5B-93E9-DB8E553123F9}"/>
    <cellStyle name="標準 7 3 2 5 2 2" xfId="1058" xr:uid="{5659E56D-8CF0-4A5F-8147-52E83C5C67B9}"/>
    <cellStyle name="標準 7 3 2 5 3" xfId="767" xr:uid="{0EDF2B47-0E41-445B-8C9D-19A68AA6B0B5}"/>
    <cellStyle name="標準 7 3 2 6" xfId="347" xr:uid="{2A3F5110-4789-4549-80B8-5A9E7AE5B6C4}"/>
    <cellStyle name="標準 7 3 2 6 2" xfId="638" xr:uid="{21C10578-AA5F-4C49-A418-83DD6C496095}"/>
    <cellStyle name="標準 7 3 2 6 2 2" xfId="1223" xr:uid="{D5BA5750-93D8-4F21-8FF8-AE14A269702D}"/>
    <cellStyle name="標準 7 3 2 6 3" xfId="932" xr:uid="{44D9AE2D-7A96-4C55-9366-4D1FE805FCF7}"/>
    <cellStyle name="標準 7 3 2 7" xfId="376" xr:uid="{B19963A6-B834-4E9C-9839-6DD621135AE5}"/>
    <cellStyle name="標準 7 3 2 7 2" xfId="961" xr:uid="{96F62DDB-AAC4-460A-B61C-5A4D883C77E1}"/>
    <cellStyle name="標準 7 3 2 8" xfId="669" xr:uid="{F78F691D-50D8-4DDE-9B64-FF1DA2129EAE}"/>
    <cellStyle name="標準 7 3 3" xfId="78" xr:uid="{50CE061E-A128-4246-8EBB-F42C16BE33ED}"/>
    <cellStyle name="標準 7 3 3 2" xfId="119" xr:uid="{38018B3B-C6F0-4F69-8947-2E138668B0E1}"/>
    <cellStyle name="標準 7 3 3 2 2" xfId="226" xr:uid="{E1950CF5-00E3-459B-80E5-058E2C646CE5}"/>
    <cellStyle name="標準 7 3 3 2 2 2" xfId="517" xr:uid="{3CB67C32-19C4-4B53-B969-0B8CFF11632B}"/>
    <cellStyle name="標準 7 3 3 2 2 2 2" xfId="1102" xr:uid="{56F4159C-4D9E-4077-879A-D932C0184C36}"/>
    <cellStyle name="標準 7 3 3 2 2 3" xfId="811" xr:uid="{BAB32616-1490-4611-B52D-BD2B84F54563}"/>
    <cellStyle name="標準 7 3 3 2 3" xfId="348" xr:uid="{F98D44C0-9E17-4EEF-BCDE-A229EA50E813}"/>
    <cellStyle name="標準 7 3 3 2 3 2" xfId="639" xr:uid="{C4F16535-4756-4020-A1AE-D38DE784452D}"/>
    <cellStyle name="標準 7 3 3 2 3 2 2" xfId="1224" xr:uid="{72E97D31-C4C2-4D0B-AFE7-06A5EBE74D78}"/>
    <cellStyle name="標準 7 3 3 2 3 3" xfId="933" xr:uid="{E90D7D3F-D7BC-4959-B312-649F31150AED}"/>
    <cellStyle name="標準 7 3 3 2 4" xfId="420" xr:uid="{6DC7C495-82C4-4072-B8FE-84ADB5732F0A}"/>
    <cellStyle name="標準 7 3 3 2 4 2" xfId="1005" xr:uid="{8A58836C-60C1-462D-8E16-B0EDCB690624}"/>
    <cellStyle name="標準 7 3 3 2 5" xfId="714" xr:uid="{19993765-0413-48BF-898C-FDE560CF359D}"/>
    <cellStyle name="標準 7 3 3 3" xfId="164" xr:uid="{5C31464B-305B-40E3-B055-F6A0E501CF22}"/>
    <cellStyle name="標準 7 3 3 3 2" xfId="264" xr:uid="{D1B00548-DEBA-4C90-8D7D-A025516F8499}"/>
    <cellStyle name="標準 7 3 3 3 2 2" xfId="555" xr:uid="{161D1C3C-4E94-4124-A997-D66FFC6F5795}"/>
    <cellStyle name="標準 7 3 3 3 2 2 2" xfId="1140" xr:uid="{15AD0140-F998-4FF3-8492-C817BEB73045}"/>
    <cellStyle name="標準 7 3 3 3 2 3" xfId="849" xr:uid="{09761986-A203-4E68-B51B-8EF8543E84D5}"/>
    <cellStyle name="標準 7 3 3 3 3" xfId="349" xr:uid="{10F80419-361F-44CD-991E-AFAB5F7EA244}"/>
    <cellStyle name="標準 7 3 3 3 3 2" xfId="640" xr:uid="{04818423-16B6-4E2D-8AD4-730B51340C73}"/>
    <cellStyle name="標準 7 3 3 3 3 2 2" xfId="1225" xr:uid="{9C00E32A-7D48-47C2-BD15-39B020CC763E}"/>
    <cellStyle name="標準 7 3 3 3 3 3" xfId="934" xr:uid="{FFF2BE45-EECA-411C-B737-A70185968113}"/>
    <cellStyle name="標準 7 3 3 3 4" xfId="458" xr:uid="{E036E85F-B541-4E94-BD48-93D2E98DA33A}"/>
    <cellStyle name="標準 7 3 3 3 4 2" xfId="1043" xr:uid="{D494E3D9-3B96-4030-A179-5F11DF96FFC2}"/>
    <cellStyle name="標準 7 3 3 3 5" xfId="752" xr:uid="{5E15D5D9-F5BD-4002-BB1F-5C2982166F08}"/>
    <cellStyle name="標準 7 3 3 4" xfId="193" xr:uid="{565CFEBE-FA6D-4903-B845-8F6D02B49E84}"/>
    <cellStyle name="標準 7 3 3 4 2" xfId="485" xr:uid="{0CD2D788-1D07-4F61-A55A-033F6CDFB731}"/>
    <cellStyle name="標準 7 3 3 4 2 2" xfId="1070" xr:uid="{45D0066C-B215-410B-906E-986ECB734EC3}"/>
    <cellStyle name="標準 7 3 3 4 3" xfId="779" xr:uid="{118E0116-838C-451A-93AF-500F76665E98}"/>
    <cellStyle name="標準 7 3 3 5" xfId="350" xr:uid="{AA1120AD-EE3F-43A7-A5EB-FE4325F4F016}"/>
    <cellStyle name="標準 7 3 3 5 2" xfId="641" xr:uid="{9C39D1A7-3A4E-47B8-8C09-6388B8DE5F6B}"/>
    <cellStyle name="標準 7 3 3 5 2 2" xfId="1226" xr:uid="{6AF286CF-83C0-4721-815C-7383B51A393F}"/>
    <cellStyle name="標準 7 3 3 5 3" xfId="935" xr:uid="{850A9881-68DB-41A3-90C2-36BA3484EEA7}"/>
    <cellStyle name="標準 7 3 3 6" xfId="388" xr:uid="{C85AF65E-7381-4085-B331-D06B759DAD39}"/>
    <cellStyle name="標準 7 3 3 6 2" xfId="973" xr:uid="{2E927ADC-2622-41DA-B5B5-51E0CBEA4046}"/>
    <cellStyle name="標準 7 3 3 7" xfId="681" xr:uid="{EBF886AB-322D-4E6F-9D57-88658682F795}"/>
    <cellStyle name="標準 7 3 4" xfId="104" xr:uid="{51FF4434-B1E1-4694-B406-F3BEB570A39F}"/>
    <cellStyle name="標準 7 3 4 2" xfId="211" xr:uid="{2D74B8AE-3DC5-4511-ADEB-8DA6D4245E54}"/>
    <cellStyle name="標準 7 3 4 2 2" xfId="502" xr:uid="{CE11E4F1-E9A7-4277-92D5-A227854D03C8}"/>
    <cellStyle name="標準 7 3 4 2 2 2" xfId="1087" xr:uid="{A7C383B1-4050-4DF9-9E5E-8327B48A31FE}"/>
    <cellStyle name="標準 7 3 4 2 3" xfId="796" xr:uid="{1810BDDB-8FB8-487B-BB42-F2B802975CB7}"/>
    <cellStyle name="標準 7 3 4 3" xfId="351" xr:uid="{C6B8D3ED-F119-4FAA-AEB5-DBBBBD53FED8}"/>
    <cellStyle name="標準 7 3 4 3 2" xfId="642" xr:uid="{1B668FE7-EC5D-47F1-87B6-F0D7599606D1}"/>
    <cellStyle name="標準 7 3 4 3 2 2" xfId="1227" xr:uid="{33FE3DA6-2F91-4744-8423-2B0DBC0CB657}"/>
    <cellStyle name="標準 7 3 4 3 3" xfId="936" xr:uid="{ADB83B16-0858-48F2-B5FD-D634ACDB1642}"/>
    <cellStyle name="標準 7 3 4 4" xfId="405" xr:uid="{0DA3E524-EDA9-4E3C-A664-C60BB237E9C6}"/>
    <cellStyle name="標準 7 3 4 4 2" xfId="990" xr:uid="{D2CEF22D-3C8B-43C8-9C99-9244B9E053CB}"/>
    <cellStyle name="標準 7 3 4 5" xfId="699" xr:uid="{344F97B2-1484-4560-B0DE-D1305D8C9B9E}"/>
    <cellStyle name="標準 7 3 5" xfId="161" xr:uid="{9BE85919-48EC-4BD7-939D-CB66AB18BEC2}"/>
    <cellStyle name="標準 7 3 5 2" xfId="261" xr:uid="{D985664F-19A1-4AA9-977B-8745084362A8}"/>
    <cellStyle name="標準 7 3 5 2 2" xfId="552" xr:uid="{B77E6483-E8D9-4DD9-91E6-31D59608AA02}"/>
    <cellStyle name="標準 7 3 5 2 2 2" xfId="1137" xr:uid="{57C8C905-867C-4FA0-812E-C129EDB93AD7}"/>
    <cellStyle name="標準 7 3 5 2 3" xfId="846" xr:uid="{A775C28D-6A23-457D-8E9A-DE2B9EAB90AF}"/>
    <cellStyle name="標準 7 3 5 3" xfId="352" xr:uid="{0758EA88-26F7-4ECB-8F99-83F667D53437}"/>
    <cellStyle name="標準 7 3 5 3 2" xfId="643" xr:uid="{841D5D8F-9CA0-4259-AFA4-FBAF1412BB82}"/>
    <cellStyle name="標準 7 3 5 3 2 2" xfId="1228" xr:uid="{5880BC2B-6DA9-43F2-97E5-79C38B2EB4EF}"/>
    <cellStyle name="標準 7 3 5 3 3" xfId="937" xr:uid="{546F1641-0EB3-40E8-8CB4-0FF0D78E80B1}"/>
    <cellStyle name="標準 7 3 5 4" xfId="455" xr:uid="{82744ED2-C751-41CE-8863-EA63A037E509}"/>
    <cellStyle name="標準 7 3 5 4 2" xfId="1040" xr:uid="{83DCD57D-0F5D-4C34-9226-2F05557844F8}"/>
    <cellStyle name="標準 7 3 5 5" xfId="749" xr:uid="{CBD3FC32-FEE4-4955-B4C0-C89598CB5ABD}"/>
    <cellStyle name="標準 7 3 6" xfId="178" xr:uid="{F7DA9AA2-561A-4741-8BBF-A087CAC57962}"/>
    <cellStyle name="標準 7 3 6 2" xfId="470" xr:uid="{F7CDF3FC-496C-4D29-98A0-E56F401FFB6E}"/>
    <cellStyle name="標準 7 3 6 2 2" xfId="1055" xr:uid="{E4D42394-C190-4651-A575-A0A0F8C6D756}"/>
    <cellStyle name="標準 7 3 6 3" xfId="764" xr:uid="{55D05B8A-EDE6-4B9D-A057-23E064D24C90}"/>
    <cellStyle name="標準 7 3 7" xfId="353" xr:uid="{AA7DE0BE-99E4-4923-9744-0EBA0E1BEF86}"/>
    <cellStyle name="標準 7 3 7 2" xfId="644" xr:uid="{9598D2D0-F1BC-4DA9-8E85-F27694BBB212}"/>
    <cellStyle name="標準 7 3 7 2 2" xfId="1229" xr:uid="{E66E5A81-46A4-4B2D-BE4C-EDFDDD9BD32C}"/>
    <cellStyle name="標準 7 3 7 3" xfId="938" xr:uid="{9A962E23-4F0E-42FB-8A93-83A18576F835}"/>
    <cellStyle name="標準 7 3 8" xfId="373" xr:uid="{B86B5719-5F11-4292-8803-10AE3CF859A0}"/>
    <cellStyle name="標準 7 3 8 2" xfId="958" xr:uid="{0E59EB4A-F01D-48D2-B93E-D98A7580177F}"/>
    <cellStyle name="標準 7 3 9" xfId="666" xr:uid="{62D8F3C9-D01E-49D7-BB69-948EC53658C9}"/>
    <cellStyle name="標準 7 4" xfId="65" xr:uid="{7AF00E5C-0D04-441B-9B8D-9F9965299E17}"/>
    <cellStyle name="標準 7 4 2" xfId="80" xr:uid="{DB0C6724-6AF8-46E5-B6F3-8C5262216455}"/>
    <cellStyle name="標準 7 4 2 2" xfId="121" xr:uid="{AB4A13FF-4486-4EFF-979C-727375E8A38A}"/>
    <cellStyle name="標準 7 4 2 2 2" xfId="228" xr:uid="{C8A23B66-2AD1-46FB-8DCB-6E7349E626B7}"/>
    <cellStyle name="標準 7 4 2 2 2 2" xfId="519" xr:uid="{F0A57D67-F9EB-4B71-B727-939AFC0904B4}"/>
    <cellStyle name="標準 7 4 2 2 2 2 2" xfId="1104" xr:uid="{222F2613-DD9C-40CE-97E5-C387589858FA}"/>
    <cellStyle name="標準 7 4 2 2 2 3" xfId="813" xr:uid="{3C54F7EE-1778-4F75-958C-6DDA657DCC62}"/>
    <cellStyle name="標準 7 4 2 2 3" xfId="354" xr:uid="{6DE29D51-E9DB-4062-A631-808E6F2AC6D7}"/>
    <cellStyle name="標準 7 4 2 2 3 2" xfId="645" xr:uid="{E5333BD6-6612-45B3-8105-59B15F4ED36F}"/>
    <cellStyle name="標準 7 4 2 2 3 2 2" xfId="1230" xr:uid="{8162FEA5-1CE2-4424-ACDF-1ADCAC8CA451}"/>
    <cellStyle name="標準 7 4 2 2 3 3" xfId="939" xr:uid="{B24E7F1D-FA5B-453F-8EF6-18A256D1681D}"/>
    <cellStyle name="標準 7 4 2 2 4" xfId="422" xr:uid="{6269E15E-D60B-4557-9FFC-FD2EFB7D6719}"/>
    <cellStyle name="標準 7 4 2 2 4 2" xfId="1007" xr:uid="{3101FE6F-C3B3-4684-BAAF-29F3E0480858}"/>
    <cellStyle name="標準 7 4 2 2 5" xfId="716" xr:uid="{4B4B455C-151F-40FF-95AE-ABA98B2E9B70}"/>
    <cellStyle name="標準 7 4 2 3" xfId="166" xr:uid="{5AB7F5F7-2600-46E0-AB01-33F223CED473}"/>
    <cellStyle name="標準 7 4 2 3 2" xfId="266" xr:uid="{45738FD5-B6DC-4F68-9D0E-9E94C48F4359}"/>
    <cellStyle name="標準 7 4 2 3 2 2" xfId="557" xr:uid="{AA8DDE15-5E25-4D1D-AFF6-89F8FFBB8894}"/>
    <cellStyle name="標準 7 4 2 3 2 2 2" xfId="1142" xr:uid="{B05C90B1-62AD-4828-9F8B-87DD29A11F0F}"/>
    <cellStyle name="標準 7 4 2 3 2 3" xfId="851" xr:uid="{14316865-4153-44CD-8EBD-2130EED55B36}"/>
    <cellStyle name="標準 7 4 2 3 3" xfId="355" xr:uid="{B4ECD94B-0D97-4ECB-8075-7204BE69123D}"/>
    <cellStyle name="標準 7 4 2 3 3 2" xfId="646" xr:uid="{DAF8D30E-D36D-47BE-AAF7-840B601CD809}"/>
    <cellStyle name="標準 7 4 2 3 3 2 2" xfId="1231" xr:uid="{69FD0AEF-D7C2-4621-A5C7-EFA22E7543D2}"/>
    <cellStyle name="標準 7 4 2 3 3 3" xfId="940" xr:uid="{7C7FD5A7-4036-491C-872D-D3E79162AD8C}"/>
    <cellStyle name="標準 7 4 2 3 4" xfId="460" xr:uid="{0B7826DE-98F9-4AE1-8CFD-AC43129B7419}"/>
    <cellStyle name="標準 7 4 2 3 4 2" xfId="1045" xr:uid="{20FDE47C-BC3B-4539-8638-26B35F9AA006}"/>
    <cellStyle name="標準 7 4 2 3 5" xfId="754" xr:uid="{842FB2E2-B63D-4FEF-A14D-6E86D1FEE51D}"/>
    <cellStyle name="標準 7 4 2 4" xfId="195" xr:uid="{EE5B7DED-A817-4742-9342-C6A605FA3B0F}"/>
    <cellStyle name="標準 7 4 2 4 2" xfId="487" xr:uid="{EB7C9F5B-7C9B-4230-B781-CB4B6341CB7B}"/>
    <cellStyle name="標準 7 4 2 4 2 2" xfId="1072" xr:uid="{1CCD736B-45AE-4BCC-83AE-8678221B5A9B}"/>
    <cellStyle name="標準 7 4 2 4 3" xfId="781" xr:uid="{E4225EC8-0A48-44E3-B02C-FBFDA9E626FF}"/>
    <cellStyle name="標準 7 4 2 5" xfId="356" xr:uid="{7FF8F13F-4BCB-4E35-9EA0-D925D594A8AA}"/>
    <cellStyle name="標準 7 4 2 5 2" xfId="647" xr:uid="{8D252A4F-6FE6-4B2A-BC5A-28FC70FCA0AE}"/>
    <cellStyle name="標準 7 4 2 5 2 2" xfId="1232" xr:uid="{1ED534FF-825D-4DC9-B075-1F2474D007F4}"/>
    <cellStyle name="標準 7 4 2 5 3" xfId="941" xr:uid="{E126DB97-CD5F-4074-93DD-6CBC72C10E57}"/>
    <cellStyle name="標準 7 4 2 6" xfId="390" xr:uid="{974B6954-FA2D-4B10-85CF-40FA2D6C5261}"/>
    <cellStyle name="標準 7 4 2 6 2" xfId="975" xr:uid="{6B243B24-9738-4316-9BE4-33D1C96DD24D}"/>
    <cellStyle name="標準 7 4 2 7" xfId="683" xr:uid="{CA2C2932-A335-495C-B933-5999C50F8A7D}"/>
    <cellStyle name="標準 7 4 3" xfId="106" xr:uid="{1FDC17A1-ECC2-4AA0-BFB4-C05E86FBEA70}"/>
    <cellStyle name="標準 7 4 3 2" xfId="213" xr:uid="{18910433-2163-4994-B191-C5A698F830C4}"/>
    <cellStyle name="標準 7 4 3 2 2" xfId="504" xr:uid="{258643A8-D152-4CAE-BB06-C64DACFFEABC}"/>
    <cellStyle name="標準 7 4 3 2 2 2" xfId="1089" xr:uid="{016289D2-D849-4940-B61D-59CC30165CE4}"/>
    <cellStyle name="標準 7 4 3 2 3" xfId="798" xr:uid="{29C94D97-538E-45E3-98DB-B4C4B644B3E0}"/>
    <cellStyle name="標準 7 4 3 3" xfId="357" xr:uid="{E8F3335B-4879-4B40-9C4A-FD91DFD56D60}"/>
    <cellStyle name="標準 7 4 3 3 2" xfId="648" xr:uid="{996469F3-CA90-4B09-90F9-42AB550E6201}"/>
    <cellStyle name="標準 7 4 3 3 2 2" xfId="1233" xr:uid="{3EDC20A8-41B5-4732-808A-43480B1B671D}"/>
    <cellStyle name="標準 7 4 3 3 3" xfId="942" xr:uid="{D830672D-7F71-4C74-AAF8-1AC789CE0519}"/>
    <cellStyle name="標準 7 4 3 4" xfId="407" xr:uid="{96BEDAD7-C503-4556-A9BF-1C7C973F12D9}"/>
    <cellStyle name="標準 7 4 3 4 2" xfId="992" xr:uid="{5784D536-4C2E-477A-8F65-2D2EBD548B7F}"/>
    <cellStyle name="標準 7 4 3 5" xfId="701" xr:uid="{8D3E7D4A-305B-4548-A0D7-700EE362FE85}"/>
    <cellStyle name="標準 7 4 4" xfId="165" xr:uid="{B21CA3E6-5912-472C-8D2D-CD4571B647F2}"/>
    <cellStyle name="標準 7 4 4 2" xfId="265" xr:uid="{B1FBB0E2-F662-4BD1-BE66-26820CEC0375}"/>
    <cellStyle name="標準 7 4 4 2 2" xfId="556" xr:uid="{ACE274FA-F2EE-44E0-A12B-D7600AF20935}"/>
    <cellStyle name="標準 7 4 4 2 2 2" xfId="1141" xr:uid="{12FC0721-6294-4478-A43B-848CC0D287F4}"/>
    <cellStyle name="標準 7 4 4 2 3" xfId="850" xr:uid="{A8754C29-3AF6-4DBA-964B-9502997A6DCE}"/>
    <cellStyle name="標準 7 4 4 3" xfId="358" xr:uid="{E994E4D5-7464-41B2-960D-BA2874A08216}"/>
    <cellStyle name="標準 7 4 4 3 2" xfId="649" xr:uid="{FA2F3435-80B8-41DB-A10B-46170E786E7C}"/>
    <cellStyle name="標準 7 4 4 3 2 2" xfId="1234" xr:uid="{72F049FB-CFF1-4BFD-B25D-881DF7D503FF}"/>
    <cellStyle name="標準 7 4 4 3 3" xfId="943" xr:uid="{82C13B1B-AC22-42B7-8E3E-C8615D4DCFD9}"/>
    <cellStyle name="標準 7 4 4 4" xfId="459" xr:uid="{AACBEAB4-E12B-490C-83BF-33743A487D65}"/>
    <cellStyle name="標準 7 4 4 4 2" xfId="1044" xr:uid="{3A4AF4B3-6630-4576-96B7-A340AA02E423}"/>
    <cellStyle name="標準 7 4 4 5" xfId="753" xr:uid="{C4B14B57-2F6F-484D-9D5C-006BDF6CC864}"/>
    <cellStyle name="標準 7 4 5" xfId="180" xr:uid="{B59EF834-8E3F-4F8B-803B-B8A078A9AD54}"/>
    <cellStyle name="標準 7 4 5 2" xfId="472" xr:uid="{4A17C0E2-A286-44E4-8D78-DE16E68377C9}"/>
    <cellStyle name="標準 7 4 5 2 2" xfId="1057" xr:uid="{43E02246-5C7A-4930-9DD1-A798DC71BA08}"/>
    <cellStyle name="標準 7 4 5 3" xfId="766" xr:uid="{540BD57C-5FA9-4F3E-B835-E9C38C3CB04C}"/>
    <cellStyle name="標準 7 4 6" xfId="359" xr:uid="{7B165E92-29D7-4C30-9CCF-3D7610F1485C}"/>
    <cellStyle name="標準 7 4 6 2" xfId="650" xr:uid="{328CA4A8-4EF4-4CF3-8E70-0E243EF258C6}"/>
    <cellStyle name="標準 7 4 6 2 2" xfId="1235" xr:uid="{B92E1776-3DA0-4D03-9561-BD031531D688}"/>
    <cellStyle name="標準 7 4 6 3" xfId="944" xr:uid="{72D5279A-31AB-4132-8627-3696E65BEA70}"/>
    <cellStyle name="標準 7 4 7" xfId="375" xr:uid="{2A81B1B0-FE63-4D65-838D-7AF241EB85A6}"/>
    <cellStyle name="標準 7 4 7 2" xfId="960" xr:uid="{237150CD-12C2-475A-9216-5A89DE022D87}"/>
    <cellStyle name="標準 7 4 8" xfId="668" xr:uid="{A26BC6B4-A848-4A6F-92DC-685BDBEB99AE}"/>
    <cellStyle name="標準 7 5" xfId="76" xr:uid="{DC5476A6-D70D-4D99-B07D-941C85DD71CF}"/>
    <cellStyle name="標準 7 5 2" xfId="117" xr:uid="{5B47639F-8FA1-499E-81C2-21615F02E604}"/>
    <cellStyle name="標準 7 5 2 2" xfId="224" xr:uid="{961EF9DA-E28B-46E6-86F3-1531DCA58183}"/>
    <cellStyle name="標準 7 5 2 2 2" xfId="515" xr:uid="{551E87B0-AE84-46AA-9735-02E1C9072258}"/>
    <cellStyle name="標準 7 5 2 2 2 2" xfId="1100" xr:uid="{2C043D55-8926-43CF-B71C-5ABB27A1D289}"/>
    <cellStyle name="標準 7 5 2 2 3" xfId="809" xr:uid="{02DA1ADD-2CDE-429B-9524-00EAEC15BA95}"/>
    <cellStyle name="標準 7 5 2 3" xfId="360" xr:uid="{D1AE131F-12B2-4D4C-AFB5-14E78763E87C}"/>
    <cellStyle name="標準 7 5 2 3 2" xfId="651" xr:uid="{C8A8C5FA-D1E7-43B4-9C01-F5ABCD237D66}"/>
    <cellStyle name="標準 7 5 2 3 2 2" xfId="1236" xr:uid="{5F22CD76-6ED7-4CA9-AAD1-4C76DF11EBB0}"/>
    <cellStyle name="標準 7 5 2 3 3" xfId="945" xr:uid="{BE4F8BC4-B94D-4376-ABA3-6260B3881198}"/>
    <cellStyle name="標準 7 5 2 4" xfId="418" xr:uid="{84B32F88-FA5E-4725-9A4C-73B40F299A57}"/>
    <cellStyle name="標準 7 5 2 4 2" xfId="1003" xr:uid="{BC5BAC90-9FA7-4BD6-A61D-98D8F1EC3834}"/>
    <cellStyle name="標準 7 5 2 5" xfId="712" xr:uid="{0B499573-902F-46B6-8266-DC9FE52EA5B8}"/>
    <cellStyle name="標準 7 5 3" xfId="167" xr:uid="{04B96707-75D9-4B2B-8828-9AAB03C3ADB6}"/>
    <cellStyle name="標準 7 5 3 2" xfId="267" xr:uid="{2554A197-4EDC-462E-BB0F-8BEE12283D3F}"/>
    <cellStyle name="標準 7 5 3 2 2" xfId="558" xr:uid="{DCA818FC-DBD8-4A98-ACF9-04C497D63B27}"/>
    <cellStyle name="標準 7 5 3 2 2 2" xfId="1143" xr:uid="{1BBA8E4D-7661-4AD7-8FC8-3304DA1CD8C2}"/>
    <cellStyle name="標準 7 5 3 2 3" xfId="852" xr:uid="{553E5833-3187-4A39-8202-F98AD8323D12}"/>
    <cellStyle name="標準 7 5 3 3" xfId="361" xr:uid="{C8464940-737B-4593-B41C-6FC5FAF6F090}"/>
    <cellStyle name="標準 7 5 3 3 2" xfId="652" xr:uid="{03C2E73B-A1EB-4458-BA25-FB2BDD5F5A43}"/>
    <cellStyle name="標準 7 5 3 3 2 2" xfId="1237" xr:uid="{B0D85BCF-34C1-4E29-8CFE-FF7C80E015CD}"/>
    <cellStyle name="標準 7 5 3 3 3" xfId="946" xr:uid="{017BC3F1-15F4-47DA-B385-062BDAF701FA}"/>
    <cellStyle name="標準 7 5 3 4" xfId="461" xr:uid="{B71D41F2-2D92-413A-89AE-830F4479C079}"/>
    <cellStyle name="標準 7 5 3 4 2" xfId="1046" xr:uid="{912050EE-CEBA-4387-A67A-D8973AFE7968}"/>
    <cellStyle name="標準 7 5 3 5" xfId="755" xr:uid="{8F3806B1-534D-48F3-8FAD-E21BEAC6BA0D}"/>
    <cellStyle name="標準 7 5 4" xfId="191" xr:uid="{BCEB86CC-0F6B-4E19-B0D8-5009BE455D57}"/>
    <cellStyle name="標準 7 5 4 2" xfId="483" xr:uid="{C35A6209-3B20-447E-B119-7A989BB1F532}"/>
    <cellStyle name="標準 7 5 4 2 2" xfId="1068" xr:uid="{6EE8C061-6B19-459E-833F-017C3F9D9E76}"/>
    <cellStyle name="標準 7 5 4 3" xfId="777" xr:uid="{A5544B5E-CB13-4B98-B1C1-0AED083362B0}"/>
    <cellStyle name="標準 7 5 5" xfId="362" xr:uid="{2B4105FB-A9C2-4DB4-8ABB-E8743CCC9DD3}"/>
    <cellStyle name="標準 7 5 5 2" xfId="653" xr:uid="{67411627-C943-4035-9B61-1E3DA9CBB7D3}"/>
    <cellStyle name="標準 7 5 5 2 2" xfId="1238" xr:uid="{DCFCB8B7-9139-4C6D-8CAE-1AEF433F489F}"/>
    <cellStyle name="標準 7 5 5 3" xfId="947" xr:uid="{7D15E826-CBA1-4076-9359-AE3C3D3B9AA1}"/>
    <cellStyle name="標準 7 5 6" xfId="386" xr:uid="{8BE5B544-E06C-4E68-9A41-B44169D88F58}"/>
    <cellStyle name="標準 7 5 6 2" xfId="971" xr:uid="{A5416BB6-EB8B-4082-8D25-B4AA1450DECE}"/>
    <cellStyle name="標準 7 5 7" xfId="679" xr:uid="{0F7048E6-8FC8-4640-B6BD-26A66BB975E6}"/>
    <cellStyle name="標準 7 6" xfId="3" xr:uid="{2785C55F-24C2-4A1B-94D5-8C7BBCA59F04}"/>
    <cellStyle name="標準 7 7" xfId="100" xr:uid="{16EB8A08-6DB1-480B-9952-65F8EF23FD69}"/>
    <cellStyle name="標準 7 7 2" xfId="207" xr:uid="{A214D22D-4D90-4289-B928-DEEE8DD5018D}"/>
    <cellStyle name="標準 7 7 2 2" xfId="498" xr:uid="{ADC914D8-4243-45C0-B4FC-CF3AC45BC7D9}"/>
    <cellStyle name="標準 7 7 2 2 2" xfId="1083" xr:uid="{DE8BCA8B-EA76-4529-9729-F28355D5E43E}"/>
    <cellStyle name="標準 7 7 2 3" xfId="792" xr:uid="{3DA268C2-EF9A-44DC-A58B-D9A56AE07C4A}"/>
    <cellStyle name="標準 7 7 3" xfId="363" xr:uid="{0B144B93-319B-4C50-9BAF-9BA60B7FB8B1}"/>
    <cellStyle name="標準 7 7 3 2" xfId="654" xr:uid="{2EABBE12-03B3-4856-A986-64CAB22829D3}"/>
    <cellStyle name="標準 7 7 3 2 2" xfId="1239" xr:uid="{F55018F0-4FAE-496A-BDED-651F1B703352}"/>
    <cellStyle name="標準 7 7 3 3" xfId="948" xr:uid="{9B4B18AF-42D0-4DD3-A58C-F7C985FC84D9}"/>
    <cellStyle name="標準 7 7 4" xfId="401" xr:uid="{375AB92F-AC10-4865-9533-22D6DA4B038E}"/>
    <cellStyle name="標準 7 7 4 2" xfId="986" xr:uid="{E9853604-0B85-4364-8395-70957D59C664}"/>
    <cellStyle name="標準 7 7 5" xfId="695" xr:uid="{E72F5C3E-2E92-4481-A968-3D960EA99AC6}"/>
    <cellStyle name="標準 7 8" xfId="158" xr:uid="{FD8AD38F-00DA-459C-B748-54CA6A789F8A}"/>
    <cellStyle name="標準 7 8 2" xfId="258" xr:uid="{659EC124-7E51-4F8B-8488-B929BEF5790A}"/>
    <cellStyle name="標準 7 8 2 2" xfId="549" xr:uid="{7013C69D-0296-4086-8A48-AFC845B4A139}"/>
    <cellStyle name="標準 7 8 2 2 2" xfId="1134" xr:uid="{1988EB0D-FF16-4C0C-AB43-5E8564B42BAB}"/>
    <cellStyle name="標準 7 8 2 3" xfId="843" xr:uid="{A85C0AE8-E12E-446F-84CA-8F8A80152D08}"/>
    <cellStyle name="標準 7 8 3" xfId="364" xr:uid="{5E325C5F-8D85-4A90-A6A1-34482329A564}"/>
    <cellStyle name="標準 7 8 3 2" xfId="655" xr:uid="{D8DC5EF0-75D3-4A4F-8B17-0C3046E0598A}"/>
    <cellStyle name="標準 7 8 3 2 2" xfId="1240" xr:uid="{EC939507-9540-4288-8AA6-C99527D27E81}"/>
    <cellStyle name="標準 7 8 3 3" xfId="949" xr:uid="{265BE279-69D7-471E-9187-104DD9BFEB8B}"/>
    <cellStyle name="標準 7 8 4" xfId="452" xr:uid="{9904D43E-A9DA-47B2-BEB2-6D46B26EED16}"/>
    <cellStyle name="標準 7 8 4 2" xfId="1037" xr:uid="{7A38D29B-C918-4EF9-989C-84D0E71A1BC7}"/>
    <cellStyle name="標準 7 8 5" xfId="746" xr:uid="{EF7F76A9-415F-4AF8-BD28-9540025F3F73}"/>
    <cellStyle name="標準 7 9" xfId="174" xr:uid="{1D0A12CA-AD4D-4450-828C-407156BD49AC}"/>
    <cellStyle name="標準 7 9 2" xfId="466" xr:uid="{97061CEC-A43F-4188-9072-03E243FF3863}"/>
    <cellStyle name="標準 7 9 2 2" xfId="1051" xr:uid="{44BCCF5C-7774-4E37-9E39-FA4EE7D92B3E}"/>
    <cellStyle name="標準 7 9 3" xfId="760" xr:uid="{725FAABB-890E-4CE4-8C50-211064157709}"/>
    <cellStyle name="標準 8" xfId="59" xr:uid="{0E429507-5BD2-4442-ADEF-F55979C8A5F4}"/>
    <cellStyle name="標準 9" xfId="60" xr:uid="{E765A6C5-6F50-496E-8DE5-94D2B9839BE5}"/>
    <cellStyle name="標準 9 2" xfId="23" xr:uid="{2877DBEA-0F29-428E-8A6E-A26F6D16AE7C}"/>
  </cellStyles>
  <dxfs count="731">
    <dxf>
      <font>
        <color rgb="FF5F5F5F"/>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u/>
      </font>
    </dxf>
    <dxf>
      <fill>
        <patternFill>
          <bgColor theme="5" tint="0.79998168889431442"/>
        </patternFill>
      </fill>
    </dxf>
    <dxf>
      <fill>
        <patternFill>
          <bgColor theme="5" tint="0.79998168889431442"/>
        </patternFill>
      </fill>
    </dxf>
    <dxf>
      <font>
        <u/>
      </font>
    </dxf>
    <dxf>
      <fill>
        <patternFill>
          <bgColor theme="5" tint="0.79998168889431442"/>
        </patternFill>
      </fill>
    </dxf>
    <dxf>
      <font>
        <u/>
      </font>
    </dxf>
    <dxf>
      <fill>
        <patternFill>
          <bgColor theme="5" tint="0.79998168889431442"/>
        </patternFill>
      </fill>
    </dxf>
    <dxf>
      <font>
        <u/>
      </font>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ont>
        <u/>
      </font>
    </dxf>
    <dxf>
      <font>
        <u/>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color rgb="FF5F5F5F"/>
      </font>
    </dxf>
    <dxf>
      <font>
        <u/>
      </font>
    </dxf>
    <dxf>
      <fill>
        <patternFill>
          <bgColor theme="0" tint="-0.499984740745262"/>
        </patternFill>
      </fill>
    </dxf>
    <dxf>
      <fill>
        <patternFill>
          <bgColor theme="0" tint="-0.499984740745262"/>
        </patternFill>
      </fill>
    </dxf>
    <dxf>
      <fill>
        <patternFill>
          <bgColor theme="0" tint="-0.499984740745262"/>
        </patternFill>
      </fill>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color rgb="FF5F5F5F"/>
      </font>
    </dxf>
    <dxf>
      <font>
        <u/>
      </font>
    </dxf>
    <dxf>
      <fill>
        <patternFill>
          <bgColor theme="0" tint="-0.499984740745262"/>
        </patternFill>
      </fill>
    </dxf>
    <dxf>
      <fill>
        <patternFill>
          <bgColor theme="0" tint="-0.499984740745262"/>
        </patternFill>
      </fill>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color rgb="FF5F5F5F"/>
      </font>
    </dxf>
    <dxf>
      <font>
        <u/>
      </font>
    </dxf>
    <dxf>
      <fill>
        <patternFill>
          <bgColor theme="0" tint="-0.499984740745262"/>
        </patternFill>
      </fill>
    </dxf>
    <dxf>
      <fill>
        <patternFill>
          <bgColor theme="0" tint="-0.499984740745262"/>
        </patternFill>
      </fill>
    </dxf>
    <dxf>
      <fill>
        <patternFill>
          <bgColor theme="0" tint="-0.499984740745262"/>
        </patternFill>
      </fill>
    </dxf>
    <dxf>
      <fill>
        <patternFill>
          <bgColor theme="5" tint="0.79998168889431442"/>
        </patternFill>
      </fill>
    </dxf>
    <dxf>
      <font>
        <u/>
      </font>
    </dxf>
    <dxf>
      <font>
        <u/>
      </font>
    </dxf>
    <dxf>
      <font>
        <u/>
      </font>
    </dxf>
    <dxf>
      <font>
        <u/>
      </font>
    </dxf>
    <dxf>
      <font>
        <color rgb="FF5F5F5F"/>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ill>
        <patternFill>
          <bgColor theme="5" tint="0.79998168889431442"/>
        </patternFill>
      </fill>
    </dxf>
    <dxf>
      <font>
        <color rgb="FF5F5F5F"/>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color rgb="FF5F5F5F"/>
      </font>
    </dxf>
    <dxf>
      <font>
        <u/>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5" tint="0.79998168889431442"/>
        </patternFill>
      </fill>
    </dxf>
    <dxf>
      <fill>
        <patternFill>
          <bgColor rgb="FFDDDDDD"/>
        </patternFill>
      </fill>
    </dxf>
    <dxf>
      <fill>
        <patternFill>
          <bgColor rgb="FFDDDDDD"/>
        </patternFill>
      </fill>
    </dxf>
    <dxf>
      <font>
        <color rgb="FFFF0000"/>
      </font>
    </dxf>
    <dxf>
      <font>
        <color rgb="FFFF0000"/>
      </font>
    </dxf>
    <dxf>
      <font>
        <color rgb="FFA0A0A0"/>
      </font>
      <fill>
        <patternFill patternType="none">
          <bgColor auto="1"/>
        </patternFill>
      </fill>
    </dxf>
    <dxf>
      <font>
        <b/>
        <i val="0"/>
        <color theme="0"/>
      </font>
      <fill>
        <patternFill>
          <bgColor rgb="FFFF00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u/>
      </font>
    </dxf>
    <dxf>
      <fill>
        <patternFill>
          <bgColor rgb="FFDDDDDD"/>
        </patternFill>
      </fill>
    </dxf>
    <dxf>
      <font>
        <u/>
      </font>
    </dxf>
    <dxf>
      <font>
        <u/>
      </font>
    </dxf>
    <dxf>
      <font>
        <u/>
      </font>
    </dxf>
    <dxf>
      <font>
        <u/>
      </font>
    </dxf>
    <dxf>
      <font>
        <u/>
      </font>
    </dxf>
    <dxf>
      <font>
        <u/>
      </font>
    </dxf>
    <dxf>
      <font>
        <u/>
      </font>
    </dxf>
    <dxf>
      <font>
        <u/>
      </font>
    </dxf>
    <dxf>
      <font>
        <u/>
      </font>
    </dxf>
    <dxf>
      <font>
        <u/>
      </font>
    </dxf>
    <dxf>
      <font>
        <u/>
      </font>
    </dxf>
    <dxf>
      <font>
        <color rgb="FF0000FF"/>
      </font>
    </dxf>
    <dxf>
      <font>
        <color rgb="FFFF0000"/>
      </font>
    </dxf>
    <dxf>
      <fill>
        <patternFill>
          <bgColor rgb="FF808080"/>
        </patternFill>
      </fill>
    </dxf>
    <dxf>
      <font>
        <color rgb="FF5F5F5F"/>
      </font>
    </dxf>
    <dxf>
      <font>
        <color rgb="FF5F5F5F"/>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0.499984740745262"/>
        </patternFill>
      </fill>
    </dxf>
    <dxf>
      <fill>
        <patternFill>
          <bgColor theme="5" tint="0.79998168889431442"/>
        </patternFill>
      </fill>
    </dxf>
    <dxf>
      <font>
        <u/>
      </font>
    </dxf>
    <dxf>
      <font>
        <color rgb="FF5F5F5F"/>
      </font>
    </dxf>
    <dxf>
      <font>
        <u/>
      </font>
    </dxf>
    <dxf>
      <font>
        <u/>
      </font>
    </dxf>
    <dxf>
      <font>
        <color rgb="FF5F5F5F"/>
      </font>
    </dxf>
    <dxf>
      <font>
        <u/>
      </font>
    </dxf>
    <dxf>
      <fill>
        <patternFill>
          <bgColor theme="0" tint="-0.499984740745262"/>
        </patternFill>
      </fill>
    </dxf>
    <dxf>
      <fill>
        <patternFill>
          <bgColor theme="5" tint="0.79998168889431442"/>
        </patternFill>
      </fill>
    </dxf>
    <dxf>
      <fill>
        <patternFill>
          <bgColor theme="0"/>
        </patternFill>
      </fill>
    </dxf>
    <dxf>
      <font>
        <u/>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u/>
      </font>
    </dxf>
    <dxf>
      <fill>
        <patternFill>
          <bgColor theme="5" tint="0.79998168889431442"/>
        </patternFill>
      </fill>
    </dxf>
    <dxf>
      <font>
        <u/>
      </font>
    </dxf>
    <dxf>
      <font>
        <color rgb="FF5F5F5F"/>
      </font>
    </dxf>
    <dxf>
      <font>
        <u/>
      </font>
    </dxf>
    <dxf>
      <font>
        <u/>
      </font>
    </dxf>
    <dxf>
      <font>
        <u/>
      </font>
    </dxf>
    <dxf>
      <font>
        <u/>
      </font>
    </dxf>
    <dxf>
      <font>
        <u/>
      </font>
    </dxf>
    <dxf>
      <fill>
        <patternFill>
          <bgColor theme="5"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patternFill>
      </fill>
    </dxf>
    <dxf>
      <font>
        <u/>
      </font>
    </dxf>
    <dxf>
      <font>
        <u/>
      </font>
    </dxf>
    <dxf>
      <font>
        <u/>
      </font>
    </dxf>
    <dxf>
      <fill>
        <patternFill>
          <bgColor theme="5" tint="0.79998168889431442"/>
        </patternFill>
      </fill>
    </dxf>
    <dxf>
      <fill>
        <patternFill>
          <bgColor theme="0"/>
        </patternFill>
      </fill>
    </dxf>
    <dxf>
      <fill>
        <patternFill>
          <bgColor theme="0" tint="-0.14996795556505021"/>
        </patternFill>
      </fill>
    </dxf>
    <dxf>
      <fill>
        <patternFill>
          <bgColor theme="5" tint="0.79998168889431442"/>
        </patternFill>
      </fill>
    </dxf>
    <dxf>
      <fill>
        <patternFill>
          <bgColor theme="0"/>
        </patternFill>
      </fill>
    </dxf>
    <dxf>
      <fill>
        <patternFill>
          <bgColor theme="0" tint="-0.14996795556505021"/>
        </patternFill>
      </fill>
    </dxf>
    <dxf>
      <fill>
        <patternFill>
          <bgColor theme="5" tint="0.79998168889431442"/>
        </patternFill>
      </fill>
    </dxf>
    <dxf>
      <fill>
        <patternFill>
          <bgColor theme="0"/>
        </patternFill>
      </fill>
    </dxf>
    <dxf>
      <fill>
        <patternFill>
          <bgColor theme="0" tint="-0.14996795556505021"/>
        </patternFill>
      </fill>
    </dxf>
    <dxf>
      <fill>
        <patternFill>
          <bgColor theme="5" tint="0.79998168889431442"/>
        </patternFill>
      </fill>
    </dxf>
    <dxf>
      <fill>
        <patternFill>
          <bgColor theme="0"/>
        </patternFill>
      </fill>
    </dxf>
    <dxf>
      <fill>
        <patternFill>
          <bgColor theme="0" tint="-0.14996795556505021"/>
        </patternFill>
      </fill>
    </dxf>
    <dxf>
      <fill>
        <patternFill>
          <bgColor theme="5" tint="0.79998168889431442"/>
        </patternFill>
      </fill>
    </dxf>
    <dxf>
      <fill>
        <patternFill>
          <bgColor theme="0"/>
        </patternFill>
      </fill>
    </dxf>
    <dxf>
      <font>
        <u/>
      </font>
    </dxf>
    <dxf>
      <font>
        <u/>
      </font>
    </dxf>
    <dxf>
      <font>
        <color rgb="FF5F5F5F"/>
      </font>
    </dxf>
    <dxf>
      <fill>
        <patternFill>
          <bgColor theme="5" tint="0.79998168889431442"/>
        </patternFill>
      </fill>
    </dxf>
    <dxf>
      <fill>
        <patternFill>
          <bgColor theme="0"/>
        </patternFill>
      </fill>
    </dxf>
    <dxf>
      <fill>
        <patternFill>
          <bgColor rgb="FF808080"/>
        </patternFill>
      </fill>
    </dxf>
    <dxf>
      <font>
        <u/>
      </font>
    </dxf>
    <dxf>
      <fill>
        <patternFill>
          <bgColor rgb="FF808080"/>
        </patternFill>
      </fill>
    </dxf>
    <dxf>
      <fill>
        <patternFill>
          <bgColor theme="5" tint="0.79998168889431442"/>
        </patternFill>
      </fill>
    </dxf>
    <dxf>
      <fill>
        <patternFill>
          <bgColor rgb="FFFFFF99"/>
        </patternFill>
      </fill>
    </dxf>
    <dxf>
      <fill>
        <patternFill>
          <bgColor rgb="FFCCFFCC"/>
        </patternFill>
      </fill>
    </dxf>
    <dxf>
      <font>
        <u/>
      </font>
    </dxf>
    <dxf>
      <font>
        <color rgb="FF5F5F5F"/>
      </font>
    </dxf>
    <dxf>
      <font>
        <color theme="0"/>
      </font>
      <fill>
        <patternFill>
          <bgColor theme="0"/>
        </patternFill>
      </fill>
    </dxf>
    <dxf>
      <font>
        <u/>
      </font>
    </dxf>
    <dxf>
      <font>
        <color rgb="FF5F5F5F"/>
      </font>
    </dxf>
    <dxf>
      <font>
        <u/>
      </font>
    </dxf>
    <dxf>
      <font>
        <color rgb="FF5F5F5F"/>
      </font>
    </dxf>
    <dxf>
      <font>
        <color theme="0"/>
      </font>
      <fill>
        <patternFill>
          <bgColor theme="0"/>
        </patternFill>
      </fill>
    </dxf>
    <dxf>
      <font>
        <color theme="0"/>
      </font>
      <fill>
        <patternFill>
          <bgColor theme="0"/>
        </patternFill>
      </fill>
    </dxf>
    <dxf>
      <font>
        <color theme="0"/>
      </font>
      <fill>
        <patternFill>
          <bgColor theme="0"/>
        </patternFill>
      </fill>
    </dxf>
    <dxf>
      <font>
        <color rgb="FF808080"/>
      </font>
      <fill>
        <patternFill>
          <bgColor rgb="FF808080"/>
        </patternFill>
      </fill>
    </dxf>
    <dxf>
      <font>
        <u/>
      </font>
    </dxf>
    <dxf>
      <font>
        <color rgb="FF5F5F5F"/>
      </font>
    </dxf>
    <dxf>
      <fill>
        <patternFill>
          <bgColor theme="5" tint="0.79998168889431442"/>
        </patternFill>
      </fill>
    </dxf>
    <dxf>
      <fill>
        <patternFill>
          <bgColor theme="5" tint="0.79998168889431442"/>
        </patternFill>
      </fill>
    </dxf>
    <dxf>
      <font>
        <color rgb="FF5F5F5F"/>
      </font>
    </dxf>
    <dxf>
      <font>
        <color rgb="FF5F5F5F"/>
      </font>
    </dxf>
    <dxf>
      <font>
        <color rgb="FF5F5F5F"/>
      </font>
    </dxf>
    <dxf>
      <font>
        <color rgb="FF5F5F5F"/>
      </font>
    </dxf>
    <dxf>
      <numFmt numFmtId="226" formatCode="yyyy&quot; 年  &quot;mm&quot; 月  &quot;dd&quot; 日&quot;"/>
    </dxf>
    <dxf>
      <numFmt numFmtId="227" formatCode="yyyy&quot; 年  &quot;mm&quot; 月  &quot;_0d&quot; 日&quot;"/>
    </dxf>
    <dxf>
      <numFmt numFmtId="228" formatCode="yyyy&quot; 年  &quot;_0m&quot; 月  &quot;dd&quot; 日&quot;"/>
    </dxf>
    <dxf>
      <numFmt numFmtId="229" formatCode="yyyy&quot; 年  &quot;_0m&quot; 月  &quot;_0d&quot; 日&quot;"/>
    </dxf>
    <dxf>
      <numFmt numFmtId="226" formatCode="yyyy&quot; 年  &quot;mm&quot; 月  &quot;dd&quot; 日&quot;"/>
    </dxf>
    <dxf>
      <numFmt numFmtId="227" formatCode="yyyy&quot; 年  &quot;mm&quot; 月  &quot;_0d&quot; 日&quot;"/>
    </dxf>
    <dxf>
      <numFmt numFmtId="228" formatCode="yyyy&quot; 年  &quot;_0m&quot; 月  &quot;dd&quot; 日&quot;"/>
    </dxf>
    <dxf>
      <numFmt numFmtId="229" formatCode="yyyy&quot; 年  &quot;_0m&quot; 月  &quot;_0d&quot; 日&quot;"/>
    </dxf>
    <dxf>
      <fill>
        <patternFill>
          <bgColor theme="5" tint="0.79998168889431442"/>
        </patternFill>
      </fill>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border>
        <left style="thin">
          <color auto="1"/>
        </left>
        <right style="thin">
          <color auto="1"/>
        </right>
        <top style="thin">
          <color auto="1"/>
        </top>
        <bottom style="thin">
          <color auto="1"/>
        </bottom>
        <vertical/>
        <horizontal/>
      </border>
    </dxf>
    <dxf>
      <font>
        <color rgb="FFFF0000"/>
      </font>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FF0000"/>
      </font>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FF0000"/>
      </font>
    </dxf>
    <dxf>
      <border>
        <left style="thin">
          <color auto="1"/>
        </left>
        <right style="thin">
          <color auto="1"/>
        </right>
        <top style="thin">
          <color auto="1"/>
        </top>
        <bottom style="thin">
          <color auto="1"/>
        </bottom>
        <vertical/>
        <horizontal/>
      </border>
    </dxf>
    <dxf>
      <font>
        <color rgb="FFFF0000"/>
      </font>
    </dxf>
    <dxf>
      <border>
        <left style="thin">
          <color auto="1"/>
        </left>
        <right style="thin">
          <color auto="1"/>
        </right>
        <top style="thin">
          <color auto="1"/>
        </top>
        <bottom style="thin">
          <color auto="1"/>
        </bottom>
        <vertical/>
        <horizontal/>
      </border>
    </dxf>
    <dxf>
      <font>
        <color rgb="FFFF0000"/>
      </font>
    </dxf>
    <dxf>
      <border>
        <left style="thin">
          <color auto="1"/>
        </left>
        <right style="thin">
          <color auto="1"/>
        </right>
        <top style="thin">
          <color auto="1"/>
        </top>
        <bottom style="thin">
          <color auto="1"/>
        </bottom>
        <vertical/>
        <horizontal/>
      </border>
    </dxf>
    <dxf>
      <font>
        <color rgb="FFFF0000"/>
      </font>
    </dxf>
    <dxf>
      <border>
        <left style="thin">
          <color auto="1"/>
        </left>
        <right style="thin">
          <color auto="1"/>
        </right>
        <top style="thin">
          <color auto="1"/>
        </top>
        <bottom style="thin">
          <color auto="1"/>
        </bottom>
        <vertical/>
        <horizontal/>
      </border>
    </dxf>
    <dxf>
      <font>
        <color rgb="FFFF0000"/>
      </font>
    </dxf>
    <dxf>
      <border>
        <left style="thin">
          <color auto="1"/>
        </left>
        <right style="thin">
          <color auto="1"/>
        </right>
        <top style="thin">
          <color auto="1"/>
        </top>
        <bottom style="thin">
          <color auto="1"/>
        </bottom>
        <vertical/>
        <horizontal/>
      </border>
    </dxf>
    <dxf>
      <font>
        <color rgb="FFFF0000"/>
      </font>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FF0000"/>
      </font>
    </dxf>
    <dxf>
      <border>
        <left style="thin">
          <color auto="1"/>
        </left>
        <right style="thin">
          <color auto="1"/>
        </right>
        <top style="thin">
          <color auto="1"/>
        </top>
        <bottom style="thin">
          <color auto="1"/>
        </bottom>
        <vertical/>
        <horizontal/>
      </border>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ill>
        <patternFill>
          <bgColor theme="5" tint="0.79998168889431442"/>
        </patternFill>
      </fill>
    </dxf>
    <dxf>
      <font>
        <color theme="6" tint="-0.24994659260841701"/>
      </font>
      <fill>
        <patternFill>
          <bgColor theme="6" tint="-0.24994659260841701"/>
        </patternFill>
      </fill>
    </dxf>
    <dxf>
      <fill>
        <patternFill>
          <bgColor theme="5" tint="0.79998168889431442"/>
        </patternFill>
      </fill>
    </dxf>
    <dxf>
      <font>
        <color theme="6" tint="-0.24994659260841701"/>
      </font>
      <fill>
        <patternFill>
          <bgColor theme="6" tint="-0.2499465926084170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5F5F5F"/>
      </font>
    </dxf>
    <dxf>
      <fill>
        <patternFill>
          <bgColor rgb="FF808080"/>
        </patternFill>
      </fill>
    </dxf>
    <dxf>
      <font>
        <color rgb="FF5F5F5F"/>
      </font>
    </dxf>
    <dxf>
      <fill>
        <patternFill>
          <bgColor rgb="FF808080"/>
        </patternFill>
      </fill>
    </dxf>
    <dxf>
      <font>
        <color rgb="FF5F5F5F"/>
      </font>
    </dxf>
    <dxf>
      <fill>
        <patternFill>
          <bgColor rgb="FF808080"/>
        </patternFill>
      </fill>
    </dxf>
    <dxf>
      <font>
        <color rgb="FF5F5F5F"/>
      </font>
    </dxf>
    <dxf>
      <numFmt numFmtId="179" formatCode="ggg\ e\ &quot; 年 &quot;\ m\ &quot; 月 &quot;\ d\ &quot; 日 &quot;"/>
      <fill>
        <patternFill>
          <bgColor rgb="FF808080"/>
        </patternFill>
      </fill>
    </dxf>
    <dxf>
      <font>
        <color rgb="FF5F5F5F"/>
      </font>
    </dxf>
    <dxf>
      <numFmt numFmtId="179" formatCode="ggg\ e\ &quot; 年 &quot;\ m\ &quot; 月 &quot;\ d\ &quot; 日 &quot;"/>
      <fill>
        <patternFill>
          <bgColor rgb="FF808080"/>
        </patternFill>
      </fill>
    </dxf>
    <dxf>
      <font>
        <color rgb="FF5F5F5F"/>
      </font>
    </dxf>
    <dxf>
      <numFmt numFmtId="179" formatCode="ggg\ e\ &quot; 年 &quot;\ m\ &quot; 月 &quot;\ d\ &quot; 日 &quot;"/>
      <fill>
        <patternFill>
          <bgColor rgb="FF808080"/>
        </patternFill>
      </fill>
    </dxf>
    <dxf>
      <fill>
        <patternFill>
          <bgColor theme="0" tint="-0.499984740745262"/>
        </patternFill>
      </fill>
    </dxf>
    <dxf>
      <font>
        <color rgb="FF5F5F5F"/>
      </font>
    </dxf>
    <dxf>
      <fill>
        <patternFill>
          <bgColor theme="0" tint="-0.499984740745262"/>
        </patternFill>
      </fill>
    </dxf>
    <dxf>
      <font>
        <color rgb="FF5F5F5F"/>
      </font>
    </dxf>
    <dxf>
      <fill>
        <patternFill>
          <bgColor theme="0" tint="-0.499984740745262"/>
        </patternFill>
      </fill>
    </dxf>
    <dxf>
      <font>
        <color rgb="FF5F5F5F"/>
      </font>
    </dxf>
    <dxf>
      <fill>
        <patternFill>
          <bgColor theme="0" tint="-0.499984740745262"/>
        </patternFill>
      </fill>
    </dxf>
    <dxf>
      <font>
        <color rgb="FF5F5F5F"/>
      </font>
    </dxf>
    <dxf>
      <fill>
        <patternFill>
          <bgColor theme="0" tint="-0.499984740745262"/>
        </patternFill>
      </fill>
    </dxf>
    <dxf>
      <font>
        <color rgb="FF5F5F5F"/>
      </font>
    </dxf>
    <dxf>
      <fill>
        <patternFill>
          <bgColor theme="0" tint="-0.499984740745262"/>
        </patternFill>
      </fill>
    </dxf>
    <dxf>
      <font>
        <color rgb="FF5F5F5F"/>
      </font>
    </dxf>
    <dxf>
      <fill>
        <patternFill>
          <bgColor theme="0" tint="-0.499984740745262"/>
        </patternFill>
      </fill>
    </dxf>
    <dxf>
      <font>
        <color rgb="FF5F5F5F"/>
      </font>
    </dxf>
    <dxf>
      <fill>
        <patternFill>
          <bgColor theme="0" tint="-0.499984740745262"/>
        </patternFill>
      </fill>
    </dxf>
    <dxf>
      <font>
        <color rgb="FF5F5F5F"/>
      </font>
    </dxf>
    <dxf>
      <fill>
        <patternFill>
          <bgColor theme="0" tint="-0.499984740745262"/>
        </patternFill>
      </fill>
    </dxf>
    <dxf>
      <font>
        <color rgb="FF5F5F5F"/>
      </font>
    </dxf>
    <dxf>
      <fill>
        <patternFill>
          <bgColor theme="0" tint="-0.499984740745262"/>
        </patternFill>
      </fill>
    </dxf>
    <dxf>
      <font>
        <color rgb="FF5F5F5F"/>
      </font>
    </dxf>
    <dxf>
      <fill>
        <patternFill>
          <bgColor theme="0" tint="-0.499984740745262"/>
        </patternFill>
      </fill>
    </dxf>
    <dxf>
      <font>
        <color rgb="FF5F5F5F"/>
      </font>
    </dxf>
    <dxf>
      <fill>
        <patternFill>
          <bgColor theme="0" tint="-0.499984740745262"/>
        </patternFill>
      </fill>
    </dxf>
    <dxf>
      <font>
        <color rgb="FF5F5F5F"/>
      </font>
    </dxf>
    <dxf>
      <font>
        <color rgb="FF5F5F5F"/>
      </font>
    </dxf>
    <dxf>
      <fill>
        <patternFill>
          <bgColor rgb="FF808080"/>
        </patternFill>
      </fill>
    </dxf>
    <dxf>
      <font>
        <color rgb="FF5F5F5F"/>
      </font>
    </dxf>
    <dxf>
      <fill>
        <patternFill>
          <bgColor rgb="FF808080"/>
        </patternFill>
      </fill>
    </dxf>
    <dxf>
      <font>
        <color rgb="FF5F5F5F"/>
      </font>
    </dxf>
    <dxf>
      <fill>
        <patternFill>
          <bgColor rgb="FF808080"/>
        </patternFill>
      </fill>
    </dxf>
    <dxf>
      <fill>
        <patternFill>
          <bgColor theme="0" tint="-0.499984740745262"/>
        </patternFill>
      </fill>
    </dxf>
    <dxf>
      <font>
        <color rgb="FF5F5F5F"/>
      </font>
    </dxf>
    <dxf>
      <fill>
        <patternFill>
          <bgColor rgb="FF808080"/>
        </patternFill>
      </fill>
    </dxf>
    <dxf>
      <fill>
        <patternFill>
          <bgColor theme="0" tint="-0.499984740745262"/>
        </patternFill>
      </fill>
    </dxf>
    <dxf>
      <font>
        <color rgb="FF5F5F5F"/>
      </font>
    </dxf>
    <dxf>
      <fill>
        <patternFill>
          <bgColor rgb="FF808080"/>
        </patternFill>
      </fill>
    </dxf>
    <dxf>
      <fill>
        <patternFill>
          <bgColor theme="0" tint="-0.499984740745262"/>
        </patternFill>
      </fill>
    </dxf>
    <dxf>
      <font>
        <color rgb="FF5F5F5F"/>
      </font>
    </dxf>
    <dxf>
      <fill>
        <patternFill>
          <bgColor rgb="FF808080"/>
        </patternFill>
      </fill>
    </dxf>
    <dxf>
      <font>
        <color rgb="FF5F5F5F"/>
      </font>
    </dxf>
    <dxf>
      <font>
        <color rgb="FF5F5F5F"/>
      </font>
    </dxf>
    <dxf>
      <fill>
        <patternFill>
          <bgColor theme="5" tint="0.79998168889431442"/>
        </patternFill>
      </fill>
    </dxf>
    <dxf>
      <font>
        <color rgb="FF5F5F5F"/>
      </font>
    </dxf>
    <dxf>
      <font>
        <color rgb="FF5F5F5F"/>
      </font>
    </dxf>
    <dxf>
      <font>
        <color rgb="FF5F5F5F"/>
      </font>
    </dxf>
    <dxf>
      <fill>
        <patternFill>
          <bgColor theme="5" tint="0.79998168889431442"/>
        </patternFill>
      </fill>
    </dxf>
    <dxf>
      <fill>
        <patternFill>
          <bgColor theme="5" tint="0.79998168889431442"/>
        </patternFill>
      </fill>
    </dxf>
    <dxf>
      <font>
        <color rgb="FF5F5F5F"/>
      </font>
    </dxf>
    <dxf>
      <fill>
        <patternFill>
          <bgColor theme="5" tint="0.79998168889431442"/>
        </patternFill>
      </fill>
    </dxf>
    <dxf>
      <font>
        <color rgb="FF5F5F5F"/>
      </font>
    </dxf>
    <dxf>
      <font>
        <color rgb="FF5F5F5F"/>
      </font>
    </dxf>
    <dxf>
      <font>
        <color rgb="FF5F5F5F"/>
      </font>
    </dxf>
    <dxf>
      <font>
        <color rgb="FF5F5F5F"/>
      </font>
    </dxf>
    <dxf>
      <font>
        <color rgb="FF5F5F5F"/>
      </font>
    </dxf>
    <dxf>
      <fill>
        <patternFill>
          <bgColor theme="5" tint="0.79998168889431442"/>
        </patternFill>
      </fill>
    </dxf>
    <dxf>
      <font>
        <color rgb="FF5F5F5F"/>
      </font>
    </dxf>
    <dxf>
      <font>
        <color rgb="FF5F5F5F"/>
      </font>
    </dxf>
    <dxf>
      <fill>
        <patternFill>
          <bgColor rgb="FF808080"/>
        </patternFill>
      </fill>
    </dxf>
    <dxf>
      <font>
        <color rgb="FF5F5F5F"/>
      </font>
    </dxf>
    <dxf>
      <fill>
        <patternFill>
          <bgColor rgb="FF808080"/>
        </patternFill>
      </fill>
    </dxf>
    <dxf>
      <font>
        <color rgb="FF5F5F5F"/>
      </font>
    </dxf>
    <dxf>
      <fill>
        <patternFill>
          <bgColor rgb="FF808080"/>
        </patternFill>
      </fill>
    </dxf>
    <dxf>
      <font>
        <color rgb="FF5F5F5F"/>
      </font>
    </dxf>
    <dxf>
      <fill>
        <patternFill>
          <bgColor rgb="FF808080"/>
        </patternFill>
      </fill>
    </dxf>
    <dxf>
      <font>
        <color rgb="FF5F5F5F"/>
      </font>
    </dxf>
    <dxf>
      <fill>
        <patternFill>
          <bgColor rgb="FF808080"/>
        </patternFill>
      </fill>
    </dxf>
    <dxf>
      <font>
        <color rgb="FF5F5F5F"/>
      </font>
    </dxf>
    <dxf>
      <fill>
        <patternFill>
          <bgColor rgb="FF808080"/>
        </patternFill>
      </fill>
    </dxf>
    <dxf>
      <fill>
        <patternFill>
          <bgColor theme="0" tint="-0.499984740745262"/>
        </patternFill>
      </fill>
    </dxf>
    <dxf>
      <font>
        <color rgb="FF5F5F5F"/>
      </font>
    </dxf>
    <dxf>
      <fill>
        <patternFill>
          <bgColor rgb="FF808080"/>
        </patternFill>
      </fill>
    </dxf>
    <dxf>
      <fill>
        <patternFill>
          <bgColor theme="0" tint="-0.499984740745262"/>
        </patternFill>
      </fill>
    </dxf>
    <dxf>
      <font>
        <color rgb="FF5F5F5F"/>
      </font>
    </dxf>
    <dxf>
      <fill>
        <patternFill>
          <bgColor rgb="FF808080"/>
        </patternFill>
      </fill>
    </dxf>
    <dxf>
      <fill>
        <patternFill>
          <bgColor theme="0" tint="-0.499984740745262"/>
        </patternFill>
      </fill>
    </dxf>
    <dxf>
      <font>
        <color rgb="FF5F5F5F"/>
      </font>
    </dxf>
    <dxf>
      <fill>
        <patternFill>
          <bgColor rgb="FF808080"/>
        </patternFill>
      </fill>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ill>
        <patternFill>
          <bgColor theme="0" tint="-0.499984740745262"/>
        </patternFill>
      </fill>
    </dxf>
    <dxf>
      <font>
        <color rgb="FF5F5F5F"/>
      </font>
    </dxf>
    <dxf>
      <fill>
        <patternFill>
          <bgColor theme="0" tint="-0.499984740745262"/>
        </patternFill>
      </fill>
    </dxf>
    <dxf>
      <font>
        <color rgb="FF5F5F5F"/>
      </font>
    </dxf>
    <dxf>
      <fill>
        <patternFill>
          <bgColor theme="0" tint="-0.499984740745262"/>
        </patternFill>
      </fill>
    </dxf>
    <dxf>
      <font>
        <color rgb="FF5F5F5F"/>
      </font>
    </dxf>
    <dxf>
      <fill>
        <patternFill>
          <bgColor theme="0" tint="-0.49998474074526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5F5F5F"/>
      </font>
    </dxf>
    <dxf>
      <font>
        <color rgb="FF5F5F5F"/>
      </font>
    </dxf>
    <dxf>
      <font>
        <color rgb="FF5F5F5F"/>
      </font>
    </dxf>
    <dxf>
      <font>
        <color rgb="FF5F5F5F"/>
      </font>
    </dxf>
    <dxf>
      <font>
        <color rgb="FF5F5F5F"/>
      </font>
    </dxf>
    <dxf>
      <font>
        <color rgb="FF5F5F5F"/>
      </font>
    </dxf>
    <dxf>
      <fill>
        <patternFill>
          <bgColor theme="0" tint="-0.499984740745262"/>
        </patternFill>
      </fill>
    </dxf>
    <dxf>
      <fill>
        <patternFill>
          <bgColor theme="5" tint="0.79998168889431442"/>
        </patternFill>
      </fill>
    </dxf>
    <dxf>
      <fill>
        <patternFill>
          <bgColor theme="5" tint="0.79998168889431442"/>
        </patternFill>
      </fill>
    </dxf>
    <dxf>
      <font>
        <color rgb="FF5F5F5F"/>
      </font>
      <fill>
        <patternFill>
          <bgColor theme="5" tint="0.79998168889431442"/>
        </patternFill>
      </fill>
    </dxf>
    <dxf>
      <fill>
        <patternFill>
          <bgColor theme="5" tint="0.79998168889431442"/>
        </patternFill>
      </fill>
    </dxf>
    <dxf>
      <fill>
        <patternFill>
          <bgColor theme="0" tint="-0.499984740745262"/>
        </patternFill>
      </fill>
    </dxf>
    <dxf>
      <font>
        <color rgb="FF5F5F5F"/>
      </font>
    </dxf>
    <dxf>
      <font>
        <color rgb="FF808080"/>
      </font>
      <fill>
        <patternFill>
          <bgColor theme="6" tint="-0.24994659260841701"/>
        </patternFill>
      </fill>
    </dxf>
    <dxf>
      <font>
        <color rgb="FF5F5F5F"/>
      </font>
    </dxf>
    <dxf>
      <font>
        <color rgb="FF808080"/>
      </font>
      <fill>
        <patternFill>
          <bgColor theme="6" tint="-0.24994659260841701"/>
        </patternFill>
      </fill>
    </dxf>
    <dxf>
      <font>
        <color rgb="FF5F5F5F"/>
      </font>
    </dxf>
    <dxf>
      <font>
        <color rgb="FF808080"/>
      </font>
      <fill>
        <patternFill>
          <bgColor theme="6" tint="-0.24994659260841701"/>
        </patternFill>
      </fill>
    </dxf>
    <dxf>
      <font>
        <color rgb="FF5F5F5F"/>
      </font>
    </dxf>
    <dxf>
      <font>
        <color rgb="FF5F5F5F"/>
      </font>
    </dxf>
    <dxf>
      <fill>
        <patternFill>
          <bgColor theme="5" tint="0.79998168889431442"/>
        </patternFill>
      </fill>
    </dxf>
    <dxf>
      <font>
        <color rgb="FF5F5F5F"/>
      </font>
    </dxf>
    <dxf>
      <numFmt numFmtId="179" formatCode="ggg\ e\ &quot; 年 &quot;\ m\ &quot; 月 &quot;\ d\ &quot; 日 &quot;"/>
      <fill>
        <patternFill>
          <bgColor rgb="FF808080"/>
        </patternFill>
      </fill>
    </dxf>
    <dxf>
      <fill>
        <patternFill>
          <bgColor rgb="FF808080"/>
        </patternFill>
      </fill>
    </dxf>
    <dxf>
      <font>
        <color rgb="FF5F5F5F"/>
      </font>
    </dxf>
    <dxf>
      <font>
        <color rgb="FF5F5F5F"/>
      </font>
    </dxf>
    <dxf>
      <font>
        <color rgb="FF5F5F5F"/>
      </font>
    </dxf>
    <dxf>
      <font>
        <color rgb="FF5F5F5F"/>
      </font>
      <fill>
        <patternFill>
          <bgColor theme="5" tint="0.79998168889431442"/>
        </patternFill>
      </fill>
    </dxf>
    <dxf>
      <fill>
        <patternFill>
          <bgColor theme="5" tint="0.79998168889431442"/>
        </patternFill>
      </fill>
    </dxf>
    <dxf>
      <font>
        <color rgb="FF5F5F5F"/>
      </font>
    </dxf>
    <dxf>
      <font>
        <color rgb="FF5F5F5F"/>
      </font>
    </dxf>
    <dxf>
      <font>
        <color rgb="FF5F5F5F"/>
      </font>
    </dxf>
    <dxf>
      <font>
        <color rgb="FF5F5F5F"/>
      </font>
      <fill>
        <patternFill>
          <bgColor theme="5" tint="0.79998168889431442"/>
        </patternFill>
      </fill>
    </dxf>
    <dxf>
      <fill>
        <patternFill>
          <bgColor theme="5" tint="0.79998168889431442"/>
        </patternFill>
      </fill>
    </dxf>
    <dxf>
      <font>
        <color rgb="FF5F5F5F"/>
      </font>
    </dxf>
    <dxf>
      <font>
        <color rgb="FF5F5F5F"/>
      </font>
      <fill>
        <patternFill>
          <bgColor theme="5" tint="0.79998168889431442"/>
        </patternFill>
      </fill>
    </dxf>
    <dxf>
      <font>
        <color rgb="FF5F5F5F"/>
      </font>
      <fill>
        <patternFill>
          <bgColor theme="5" tint="0.79998168889431442"/>
        </patternFill>
      </fill>
    </dxf>
    <dxf>
      <fill>
        <patternFill>
          <bgColor theme="5" tint="0.79998168889431442"/>
        </patternFill>
      </fill>
    </dxf>
    <dxf>
      <font>
        <color rgb="FF5F5F5F"/>
      </font>
    </dxf>
    <dxf>
      <fill>
        <patternFill>
          <bgColor theme="5" tint="0.79998168889431442"/>
        </patternFill>
      </fill>
    </dxf>
    <dxf>
      <font>
        <color rgb="FF5F5F5F"/>
      </font>
    </dxf>
    <dxf>
      <fill>
        <patternFill>
          <bgColor theme="5" tint="0.79998168889431442"/>
        </patternFill>
      </fill>
    </dxf>
    <dxf>
      <font>
        <color rgb="FF5F5F5F"/>
      </font>
    </dxf>
    <dxf>
      <fill>
        <patternFill>
          <bgColor theme="5" tint="0.79998168889431442"/>
        </patternFill>
      </fill>
    </dxf>
    <dxf>
      <font>
        <color rgb="FF5F5F5F"/>
      </font>
    </dxf>
    <dxf>
      <fill>
        <patternFill>
          <bgColor theme="5" tint="0.79998168889431442"/>
        </patternFill>
      </fill>
    </dxf>
    <dxf>
      <fill>
        <patternFill>
          <bgColor rgb="FF808080"/>
        </patternFill>
      </fill>
    </dxf>
    <dxf>
      <font>
        <color rgb="FF5F5F5F"/>
      </font>
    </dxf>
    <dxf>
      <fill>
        <patternFill>
          <bgColor rgb="FF808080"/>
        </patternFill>
      </fill>
    </dxf>
    <dxf>
      <font>
        <color rgb="FF5F5F5F"/>
      </font>
    </dxf>
    <dxf>
      <fill>
        <patternFill>
          <bgColor rgb="FF808080"/>
        </patternFill>
      </fill>
    </dxf>
    <dxf>
      <fill>
        <patternFill>
          <bgColor theme="0" tint="-0.499984740745262"/>
        </patternFill>
      </fill>
    </dxf>
    <dxf>
      <font>
        <color rgb="FF5F5F5F"/>
      </font>
      <fill>
        <patternFill>
          <bgColor theme="5" tint="0.79998168889431442"/>
        </patternFill>
      </fill>
    </dxf>
    <dxf>
      <fill>
        <patternFill>
          <bgColor theme="5" tint="0.79998168889431442"/>
        </patternFill>
      </fill>
    </dxf>
    <dxf>
      <fill>
        <patternFill>
          <bgColor rgb="FF808080"/>
        </patternFill>
      </fill>
    </dxf>
    <dxf>
      <font>
        <color rgb="FF5F5F5F"/>
      </font>
    </dxf>
    <dxf>
      <fill>
        <patternFill>
          <bgColor rgb="FF808080"/>
        </patternFill>
      </fill>
    </dxf>
    <dxf>
      <font>
        <color rgb="FF5F5F5F"/>
      </font>
    </dxf>
    <dxf>
      <fill>
        <patternFill>
          <bgColor theme="5" tint="0.79998168889431442"/>
        </patternFill>
      </fill>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ill>
        <patternFill>
          <bgColor rgb="FFFF0000"/>
        </patternFill>
      </fill>
    </dxf>
    <dxf>
      <fill>
        <patternFill>
          <bgColor rgb="FFFF0000"/>
        </patternFill>
      </fill>
    </dxf>
    <dxf>
      <font>
        <color rgb="FF5F5F5F"/>
      </font>
    </dxf>
    <dxf>
      <numFmt numFmtId="179" formatCode="ggg\ e\ &quot; 年 &quot;\ m\ &quot; 月 &quot;\ d\ &quot; 日 &quot;"/>
      <fill>
        <patternFill>
          <bgColor rgb="FF808080"/>
        </patternFill>
      </fill>
    </dxf>
    <dxf>
      <font>
        <color rgb="FF5F5F5F"/>
      </font>
    </dxf>
    <dxf>
      <numFmt numFmtId="179" formatCode="ggg\ e\ &quot; 年 &quot;\ m\ &quot; 月 &quot;\ d\ &quot; 日 &quot;"/>
      <fill>
        <patternFill>
          <bgColor rgb="FF808080"/>
        </patternFill>
      </fill>
    </dxf>
    <dxf>
      <font>
        <color rgb="FF5F5F5F"/>
      </font>
    </dxf>
    <dxf>
      <font>
        <color rgb="FF5F5F5F"/>
      </font>
    </dxf>
    <dxf>
      <font>
        <u/>
      </font>
    </dxf>
    <dxf>
      <font>
        <color rgb="FF5F5F5F"/>
      </font>
    </dxf>
    <dxf>
      <font>
        <color rgb="FF808080"/>
      </font>
      <fill>
        <patternFill>
          <bgColor rgb="FF808080"/>
        </patternFill>
      </fill>
    </dxf>
    <dxf>
      <numFmt numFmtId="179" formatCode="ggg\ e\ &quot; 年 &quot;\ m\ &quot; 月 &quot;\ d\ &quot; 日 &quot;"/>
      <fill>
        <patternFill>
          <bgColor rgb="FF808080"/>
        </patternFill>
      </fill>
    </dxf>
    <dxf>
      <fill>
        <patternFill>
          <bgColor theme="5" tint="0.79998168889431442"/>
        </patternFill>
      </fill>
    </dxf>
    <dxf>
      <fill>
        <patternFill>
          <bgColor rgb="FFFF0000"/>
        </patternFill>
      </fill>
    </dxf>
    <dxf>
      <fill>
        <patternFill>
          <bgColor rgb="FF808080"/>
        </patternFill>
      </fill>
    </dxf>
  </dxfs>
  <tableStyles count="0" defaultTableStyle="TableStyleMedium2" defaultPivotStyle="PivotStyleLight16"/>
  <colors>
    <mruColors>
      <color rgb="FFFFFFCC"/>
      <color rgb="FFDDEBF7"/>
      <color rgb="FFCCECFF"/>
      <color rgb="FFA0A0A0"/>
      <color rgb="FF66FFFF"/>
      <color rgb="FFCCFFCC"/>
      <color rgb="FF99FFCC"/>
      <color rgb="FFCCFFFF"/>
      <color rgb="FF848484"/>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Radio" firstButton="1" fmlaLink="$F$25" lockText="1" noThreeD="1"/>
</file>

<file path=xl/ctrlProps/ctrlProp2.xml><?xml version="1.0" encoding="utf-8"?>
<formControlPr xmlns="http://schemas.microsoft.com/office/spreadsheetml/2009/9/main" objectType="Radio" checked="Checked"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7</xdr:col>
      <xdr:colOff>732063</xdr:colOff>
      <xdr:row>24</xdr:row>
      <xdr:rowOff>36816</xdr:rowOff>
    </xdr:from>
    <xdr:to>
      <xdr:col>9</xdr:col>
      <xdr:colOff>1551343</xdr:colOff>
      <xdr:row>24</xdr:row>
      <xdr:rowOff>370934</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7453992" y="8976709"/>
          <a:ext cx="3214137" cy="334118"/>
          <a:chOff x="4650911" y="8388811"/>
          <a:chExt cx="1336358" cy="324000"/>
        </a:xfrm>
      </xdr:grpSpPr>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4984180" y="8388811"/>
            <a:ext cx="1003089" cy="32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600" b="0">
                <a:solidFill>
                  <a:sysClr val="windowText" lastClr="000000"/>
                </a:solidFill>
                <a:latin typeface="Yu Gothic UI" panose="020B0500000000000000" pitchFamily="50" charset="-128"/>
                <a:ea typeface="Yu Gothic UI" panose="020B0500000000000000" pitchFamily="50" charset="-128"/>
              </a:rPr>
              <a:t>個人申請</a:t>
            </a:r>
          </a:p>
        </xdr:txBody>
      </xdr:sp>
      <mc:AlternateContent xmlns:mc="http://schemas.openxmlformats.org/markup-compatibility/2006">
        <mc:Choice xmlns:a14="http://schemas.microsoft.com/office/drawing/2010/main" Requires="a14">
          <xdr:sp macro="" textlink="">
            <xdr:nvSpPr>
              <xdr:cNvPr id="29706" name="Option Button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4650911" y="8468168"/>
                <a:ext cx="1203712"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154460</xdr:colOff>
      <xdr:row>24</xdr:row>
      <xdr:rowOff>41706</xdr:rowOff>
    </xdr:from>
    <xdr:to>
      <xdr:col>5</xdr:col>
      <xdr:colOff>1506217</xdr:colOff>
      <xdr:row>24</xdr:row>
      <xdr:rowOff>375824</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4685639" y="8981599"/>
          <a:ext cx="1351757" cy="334118"/>
          <a:chOff x="6344663" y="8388811"/>
          <a:chExt cx="1351757" cy="324000"/>
        </a:xfrm>
      </xdr:grpSpPr>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6693331" y="8388811"/>
            <a:ext cx="1003089" cy="32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600" b="0">
                <a:solidFill>
                  <a:sysClr val="windowText" lastClr="000000"/>
                </a:solidFill>
                <a:latin typeface="Yu Gothic UI" panose="020B0500000000000000" pitchFamily="50" charset="-128"/>
                <a:ea typeface="Yu Gothic UI" panose="020B0500000000000000" pitchFamily="50" charset="-128"/>
              </a:rPr>
              <a:t>法人申請</a:t>
            </a:r>
          </a:p>
        </xdr:txBody>
      </xdr:sp>
      <mc:AlternateContent xmlns:mc="http://schemas.openxmlformats.org/markup-compatibility/2006">
        <mc:Choice xmlns:a14="http://schemas.microsoft.com/office/drawing/2010/main" Requires="a14">
          <xdr:sp macro="" textlink="">
            <xdr:nvSpPr>
              <xdr:cNvPr id="29707" name="Option Button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6344663" y="8460181"/>
                <a:ext cx="1203707"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28137</xdr:colOff>
      <xdr:row>18</xdr:row>
      <xdr:rowOff>38046</xdr:rowOff>
    </xdr:from>
    <xdr:to>
      <xdr:col>35</xdr:col>
      <xdr:colOff>433614</xdr:colOff>
      <xdr:row>29</xdr:row>
      <xdr:rowOff>186613</xdr:rowOff>
    </xdr:to>
    <xdr:sp macro="" textlink="">
      <xdr:nvSpPr>
        <xdr:cNvPr id="2" name="フローチャート: 処理 1">
          <a:extLst>
            <a:ext uri="{FF2B5EF4-FFF2-40B4-BE49-F238E27FC236}">
              <a16:creationId xmlns:a16="http://schemas.microsoft.com/office/drawing/2014/main" id="{00000000-0008-0000-0500-000002000000}"/>
            </a:ext>
          </a:extLst>
        </xdr:cNvPr>
        <xdr:cNvSpPr/>
      </xdr:nvSpPr>
      <xdr:spPr>
        <a:xfrm>
          <a:off x="11784708" y="4814153"/>
          <a:ext cx="11794656" cy="3332639"/>
        </a:xfrm>
        <a:prstGeom prst="flowChartProcess">
          <a:avLst/>
        </a:prstGeom>
        <a:solidFill>
          <a:srgbClr val="FFC000">
            <a:alpha val="30196"/>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800" b="1">
              <a:solidFill>
                <a:srgbClr val="FF0000"/>
              </a:solidFill>
              <a:latin typeface="ＭＳ 明朝" panose="02020609040205080304" pitchFamily="17" charset="-128"/>
              <a:ea typeface="ＭＳ 明朝" panose="02020609040205080304" pitchFamily="17" charset="-128"/>
            </a:rPr>
            <a:t>❽に記載し、交付決定をうけた内容は、</a:t>
          </a:r>
          <a:endParaRPr kumimoji="1" lang="en-US" altLang="ja-JP" sz="2800" b="1">
            <a:solidFill>
              <a:srgbClr val="FF0000"/>
            </a:solidFill>
            <a:latin typeface="ＭＳ 明朝" panose="02020609040205080304" pitchFamily="17" charset="-128"/>
            <a:ea typeface="ＭＳ 明朝" panose="02020609040205080304" pitchFamily="17" charset="-128"/>
          </a:endParaRPr>
        </a:p>
        <a:p>
          <a:pPr algn="l"/>
          <a:r>
            <a:rPr kumimoji="1" lang="ja-JP" altLang="en-US" sz="2800" b="1">
              <a:solidFill>
                <a:srgbClr val="FF0000"/>
              </a:solidFill>
              <a:latin typeface="ＭＳ 明朝" panose="02020609040205080304" pitchFamily="17" charset="-128"/>
              <a:ea typeface="ＭＳ 明朝" panose="02020609040205080304" pitchFamily="17" charset="-128"/>
            </a:rPr>
            <a:t>実績報告時に、計画通り行ったという証憑を提出いただきます。</a:t>
          </a:r>
          <a:endParaRPr kumimoji="1" lang="en-US" altLang="ja-JP" sz="2800" b="1">
            <a:solidFill>
              <a:srgbClr val="FF0000"/>
            </a:solidFill>
            <a:latin typeface="ＭＳ 明朝" panose="02020609040205080304" pitchFamily="17" charset="-128"/>
            <a:ea typeface="ＭＳ 明朝" panose="02020609040205080304" pitchFamily="17" charset="-128"/>
          </a:endParaRPr>
        </a:p>
        <a:p>
          <a:pPr algn="l"/>
          <a:r>
            <a:rPr kumimoji="1" lang="ja-JP" altLang="en-US" sz="2800" b="1">
              <a:solidFill>
                <a:srgbClr val="FF0000"/>
              </a:solidFill>
              <a:latin typeface="ＭＳ 明朝" panose="02020609040205080304" pitchFamily="17" charset="-128"/>
              <a:ea typeface="ＭＳ 明朝" panose="02020609040205080304" pitchFamily="17" charset="-128"/>
            </a:rPr>
            <a:t>計画通りの広報が行われていない場合は、交付決定の取消しとなる場合があるので注意してください。</a:t>
          </a:r>
          <a:endParaRPr kumimoji="1" lang="en-US" altLang="ja-JP" sz="2800" b="1">
            <a:solidFill>
              <a:srgbClr val="FF0000"/>
            </a:solidFill>
            <a:latin typeface="ＭＳ 明朝" panose="02020609040205080304" pitchFamily="17" charset="-128"/>
            <a:ea typeface="ＭＳ 明朝" panose="02020609040205080304" pitchFamily="17" charset="-128"/>
          </a:endParaRPr>
        </a:p>
        <a:p>
          <a:pPr algn="l"/>
          <a:r>
            <a:rPr kumimoji="1" lang="en-US" altLang="ja-JP" sz="2800" b="1">
              <a:solidFill>
                <a:srgbClr val="FF0000"/>
              </a:solidFill>
              <a:latin typeface="ＭＳ 明朝" panose="02020609040205080304" pitchFamily="17" charset="-128"/>
              <a:ea typeface="ＭＳ 明朝" panose="02020609040205080304" pitchFamily="17" charset="-128"/>
            </a:rPr>
            <a:t>※</a:t>
          </a:r>
          <a:r>
            <a:rPr kumimoji="1" lang="ja-JP" altLang="en-US" sz="2800" b="1">
              <a:solidFill>
                <a:srgbClr val="FF0000"/>
              </a:solidFill>
              <a:latin typeface="ＭＳ 明朝" panose="02020609040205080304" pitchFamily="17" charset="-128"/>
              <a:ea typeface="ＭＳ 明朝" panose="02020609040205080304" pitchFamily="17" charset="-128"/>
            </a:rPr>
            <a:t>このオブジェクトは削除して入力すること。</a:t>
          </a:r>
          <a:endParaRPr kumimoji="1" lang="en-US" altLang="ja-JP" sz="2800" b="1">
            <a:solidFill>
              <a:srgbClr val="FF0000"/>
            </a:solidFill>
            <a:latin typeface="ＭＳ 明朝" panose="02020609040205080304" pitchFamily="17" charset="-128"/>
            <a:ea typeface="ＭＳ 明朝" panose="02020609040205080304" pitchFamily="17" charset="-128"/>
          </a:endParaRPr>
        </a:p>
        <a:p>
          <a:pPr algn="ctr"/>
          <a:endParaRPr kumimoji="1" lang="ja-JP" altLang="en-US" sz="2800" b="1">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121228</xdr:colOff>
      <xdr:row>4</xdr:row>
      <xdr:rowOff>103908</xdr:rowOff>
    </xdr:from>
    <xdr:to>
      <xdr:col>13</xdr:col>
      <xdr:colOff>415179</xdr:colOff>
      <xdr:row>55</xdr:row>
      <xdr:rowOff>127101</xdr:rowOff>
    </xdr:to>
    <xdr:pic>
      <xdr:nvPicPr>
        <xdr:cNvPr id="6" name="図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rot="5400000">
          <a:off x="3867448" y="-2326130"/>
          <a:ext cx="13271602" cy="20348406"/>
        </a:xfrm>
        <a:prstGeom prst="rect">
          <a:avLst/>
        </a:prstGeom>
      </xdr:spPr>
    </xdr:pic>
    <xdr:clientData/>
  </xdr:twoCellAnchor>
  <xdr:twoCellAnchor>
    <xdr:from>
      <xdr:col>4</xdr:col>
      <xdr:colOff>530242</xdr:colOff>
      <xdr:row>4</xdr:row>
      <xdr:rowOff>200078</xdr:rowOff>
    </xdr:from>
    <xdr:to>
      <xdr:col>14</xdr:col>
      <xdr:colOff>415077</xdr:colOff>
      <xdr:row>20</xdr:row>
      <xdr:rowOff>250471</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1388742" y="1271641"/>
          <a:ext cx="9957523" cy="4241393"/>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800" b="1">
              <a:latin typeface="Yu Gothic UI" panose="020B0500000000000000" pitchFamily="50" charset="-128"/>
              <a:ea typeface="Yu Gothic UI" panose="020B0500000000000000" pitchFamily="50" charset="-128"/>
            </a:rPr>
            <a:t>・レイアウトは自由ですが、下記事項は必ず作成すること。</a:t>
          </a:r>
          <a:endParaRPr kumimoji="1" lang="en-US" altLang="ja-JP" sz="1800" b="1">
            <a:latin typeface="Yu Gothic UI" panose="020B0500000000000000" pitchFamily="50" charset="-128"/>
            <a:ea typeface="Yu Gothic UI" panose="020B0500000000000000" pitchFamily="50" charset="-128"/>
          </a:endParaRPr>
        </a:p>
        <a:p>
          <a:pPr algn="l"/>
          <a:r>
            <a:rPr kumimoji="1" lang="ja-JP" altLang="en-US" sz="1800" b="1">
              <a:latin typeface="Yu Gothic UI" panose="020B0500000000000000" pitchFamily="50" charset="-128"/>
              <a:ea typeface="Yu Gothic UI" panose="020B0500000000000000" pitchFamily="50" charset="-128"/>
            </a:rPr>
            <a:t>　</a:t>
          </a:r>
          <a:r>
            <a:rPr kumimoji="1" lang="en-US" altLang="ja-JP" sz="1800" b="1">
              <a:latin typeface="Yu Gothic UI" panose="020B0500000000000000" pitchFamily="50" charset="-128"/>
              <a:ea typeface="Yu Gothic UI" panose="020B0500000000000000" pitchFamily="50" charset="-128"/>
            </a:rPr>
            <a:t>【</a:t>
          </a:r>
          <a:r>
            <a:rPr kumimoji="1" lang="ja-JP" altLang="en-US" sz="1800" b="1">
              <a:latin typeface="Yu Gothic UI" panose="020B0500000000000000" pitchFamily="50" charset="-128"/>
              <a:ea typeface="Yu Gothic UI" panose="020B0500000000000000" pitchFamily="50" charset="-128"/>
            </a:rPr>
            <a:t>事業全体を示すシステム概念図</a:t>
          </a:r>
          <a:r>
            <a:rPr kumimoji="1" lang="en-US" altLang="ja-JP" sz="1800" b="1">
              <a:latin typeface="Yu Gothic UI" panose="020B0500000000000000" pitchFamily="50" charset="-128"/>
              <a:ea typeface="Yu Gothic UI" panose="020B0500000000000000" pitchFamily="50" charset="-128"/>
            </a:rPr>
            <a:t>】</a:t>
          </a:r>
        </a:p>
        <a:p>
          <a:pPr algn="l"/>
          <a:r>
            <a:rPr kumimoji="1" lang="ja-JP" altLang="en-US" sz="1800" b="1">
              <a:latin typeface="Yu Gothic UI" panose="020B0500000000000000" pitchFamily="50" charset="-128"/>
              <a:ea typeface="Yu Gothic UI" panose="020B0500000000000000" pitchFamily="50" charset="-128"/>
            </a:rPr>
            <a:t>　 事業全体の概要を示す概念図を作成すること。</a:t>
          </a:r>
          <a:endParaRPr kumimoji="1" lang="en-US" altLang="ja-JP" sz="1800" b="1">
            <a:latin typeface="Yu Gothic UI" panose="020B0500000000000000" pitchFamily="50" charset="-128"/>
            <a:ea typeface="Yu Gothic UI" panose="020B0500000000000000" pitchFamily="50" charset="-128"/>
          </a:endParaRPr>
        </a:p>
        <a:p>
          <a:pPr algn="l"/>
          <a:r>
            <a:rPr kumimoji="1" lang="ja-JP" altLang="en-US" sz="1800" b="1">
              <a:latin typeface="Yu Gothic UI" panose="020B0500000000000000" pitchFamily="50" charset="-128"/>
              <a:ea typeface="Yu Gothic UI" panose="020B0500000000000000" pitchFamily="50" charset="-128"/>
            </a:rPr>
            <a:t>　</a:t>
          </a:r>
          <a:r>
            <a:rPr kumimoji="1" lang="en-US" altLang="ja-JP" sz="1800" b="1">
              <a:latin typeface="Yu Gothic UI" panose="020B0500000000000000" pitchFamily="50" charset="-128"/>
              <a:ea typeface="Yu Gothic UI" panose="020B0500000000000000" pitchFamily="50" charset="-128"/>
            </a:rPr>
            <a:t>【</a:t>
          </a:r>
          <a:r>
            <a:rPr kumimoji="1" lang="ja-JP" altLang="en-US" sz="1800" b="1">
              <a:latin typeface="Yu Gothic UI" panose="020B0500000000000000" pitchFamily="50" charset="-128"/>
              <a:ea typeface="Yu Gothic UI" panose="020B0500000000000000" pitchFamily="50" charset="-128"/>
            </a:rPr>
            <a:t>外観写真、または外観パース</a:t>
          </a:r>
          <a:r>
            <a:rPr kumimoji="1" lang="en-US" altLang="ja-JP" sz="1800" b="1">
              <a:latin typeface="Yu Gothic UI" panose="020B0500000000000000" pitchFamily="50" charset="-128"/>
              <a:ea typeface="Yu Gothic UI" panose="020B0500000000000000" pitchFamily="50" charset="-128"/>
            </a:rPr>
            <a:t>】</a:t>
          </a:r>
        </a:p>
        <a:p>
          <a:pPr algn="l"/>
          <a:r>
            <a:rPr kumimoji="1" lang="ja-JP" altLang="en-US" sz="1800" b="1">
              <a:latin typeface="Yu Gothic UI" panose="020B0500000000000000" pitchFamily="50" charset="-128"/>
              <a:ea typeface="Yu Gothic UI" panose="020B0500000000000000" pitchFamily="50" charset="-128"/>
            </a:rPr>
            <a:t>　 外観写真、または外観パースを添付すること。</a:t>
          </a:r>
          <a:endParaRPr kumimoji="1" lang="en-US" altLang="ja-JP" sz="1800" b="1">
            <a:latin typeface="Yu Gothic UI" panose="020B0500000000000000" pitchFamily="50" charset="-128"/>
            <a:ea typeface="Yu Gothic UI" panose="020B0500000000000000" pitchFamily="50" charset="-128"/>
          </a:endParaRPr>
        </a:p>
        <a:p>
          <a:pPr algn="l"/>
          <a:endParaRPr kumimoji="1" lang="en-US" altLang="ja-JP" sz="1800" b="1">
            <a:latin typeface="Yu Gothic UI" panose="020B0500000000000000" pitchFamily="50" charset="-128"/>
            <a:ea typeface="Yu Gothic UI" panose="020B0500000000000000" pitchFamily="50" charset="-128"/>
          </a:endParaRPr>
        </a:p>
        <a:p>
          <a:pPr algn="l"/>
          <a:r>
            <a:rPr kumimoji="1" lang="en-US" altLang="ja-JP" sz="1800" b="1">
              <a:latin typeface="Yu Gothic UI" panose="020B0500000000000000" pitchFamily="50" charset="-128"/>
              <a:ea typeface="Yu Gothic UI" panose="020B0500000000000000" pitchFamily="50" charset="-128"/>
            </a:rPr>
            <a:t>※</a:t>
          </a:r>
          <a:r>
            <a:rPr kumimoji="1" lang="ja-JP" altLang="en-US" sz="1800" b="1">
              <a:latin typeface="Yu Gothic UI" panose="020B0500000000000000" pitchFamily="50" charset="-128"/>
              <a:ea typeface="Yu Gothic UI" panose="020B0500000000000000" pitchFamily="50" charset="-128"/>
            </a:rPr>
            <a:t>作成例は事例であり、補助対象の可否を示すものではないので注意すること。</a:t>
          </a:r>
          <a:endParaRPr kumimoji="1" lang="en-US" altLang="ja-JP" sz="1800" b="1">
            <a:latin typeface="Yu Gothic UI" panose="020B0500000000000000" pitchFamily="50" charset="-128"/>
            <a:ea typeface="Yu Gothic UI" panose="020B0500000000000000" pitchFamily="50" charset="-128"/>
          </a:endParaRPr>
        </a:p>
        <a:p>
          <a:pPr algn="l"/>
          <a:r>
            <a:rPr kumimoji="1" lang="en-US" altLang="ja-JP" sz="1800" b="1">
              <a:latin typeface="Yu Gothic UI" panose="020B0500000000000000" pitchFamily="50" charset="-128"/>
              <a:ea typeface="Yu Gothic UI" panose="020B0500000000000000" pitchFamily="50" charset="-128"/>
            </a:rPr>
            <a:t>※</a:t>
          </a:r>
          <a:r>
            <a:rPr kumimoji="1" lang="ja-JP" altLang="en-US" sz="1800" b="1">
              <a:latin typeface="Yu Gothic UI" panose="020B0500000000000000" pitchFamily="50" charset="-128"/>
              <a:ea typeface="Yu Gothic UI" panose="020B0500000000000000" pitchFamily="50" charset="-128"/>
            </a:rPr>
            <a:t>補助対象設備は赤でマーキングしてください。複数年度の場合は、</a:t>
          </a:r>
          <a:endParaRPr kumimoji="1" lang="en-US" altLang="ja-JP" sz="1800" b="1">
            <a:latin typeface="Yu Gothic UI" panose="020B0500000000000000" pitchFamily="50" charset="-128"/>
            <a:ea typeface="Yu Gothic UI" panose="020B0500000000000000" pitchFamily="50" charset="-128"/>
          </a:endParaRPr>
        </a:p>
        <a:p>
          <a:pPr algn="l"/>
          <a:r>
            <a:rPr kumimoji="1" lang="ja-JP" altLang="en-US" sz="1800" b="1">
              <a:latin typeface="Yu Gothic UI" panose="020B0500000000000000" pitchFamily="50" charset="-128"/>
              <a:ea typeface="Yu Gothic UI" panose="020B0500000000000000" pitchFamily="50" charset="-128"/>
            </a:rPr>
            <a:t>　</a:t>
          </a:r>
          <a:r>
            <a:rPr kumimoji="1" lang="ja-JP" altLang="ja-JP" sz="1800" b="1">
              <a:solidFill>
                <a:schemeClr val="lt1"/>
              </a:solidFill>
              <a:effectLst/>
              <a:latin typeface="+mn-lt"/>
              <a:ea typeface="+mn-ea"/>
              <a:cs typeface="+mn-cs"/>
            </a:rPr>
            <a:t>１年目：赤、２年目：青、３年目：緑、４年目：オレンジ、５年目：紫　</a:t>
          </a:r>
          <a:r>
            <a:rPr kumimoji="1" lang="ja-JP" altLang="en-US" sz="1800" b="1">
              <a:latin typeface="Yu Gothic UI" panose="020B0500000000000000" pitchFamily="50" charset="-128"/>
              <a:ea typeface="Yu Gothic UI" panose="020B0500000000000000" pitchFamily="50" charset="-128"/>
            </a:rPr>
            <a:t>でマーキングすること。</a:t>
          </a:r>
        </a:p>
      </xdr:txBody>
    </xdr:sp>
    <xdr:clientData/>
  </xdr:twoCellAnchor>
  <xdr:twoCellAnchor>
    <xdr:from>
      <xdr:col>2</xdr:col>
      <xdr:colOff>3203864</xdr:colOff>
      <xdr:row>38</xdr:row>
      <xdr:rowOff>17318</xdr:rowOff>
    </xdr:from>
    <xdr:to>
      <xdr:col>5</xdr:col>
      <xdr:colOff>33021</xdr:colOff>
      <xdr:row>47</xdr:row>
      <xdr:rowOff>75273</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5282046" y="9957954"/>
          <a:ext cx="9471430" cy="2395910"/>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ctr" anchorCtr="1"/>
        <a:lstStyle/>
        <a:p>
          <a:pPr algn="l"/>
          <a:r>
            <a:rPr kumimoji="1" lang="en-US" altLang="ja-JP" sz="3200" b="1">
              <a:latin typeface="Yu Gothic UI" panose="020B0500000000000000" pitchFamily="50" charset="-128"/>
              <a:ea typeface="Yu Gothic UI" panose="020B0500000000000000" pitchFamily="50" charset="-128"/>
            </a:rPr>
            <a:t>(</a:t>
          </a:r>
          <a:r>
            <a:rPr kumimoji="1" lang="ja-JP" altLang="en-US" sz="3200" b="1">
              <a:latin typeface="Yu Gothic UI" panose="020B0500000000000000" pitchFamily="50" charset="-128"/>
              <a:ea typeface="Yu Gothic UI" panose="020B0500000000000000" pitchFamily="50" charset="-128"/>
            </a:rPr>
            <a:t>注</a:t>
          </a:r>
          <a:r>
            <a:rPr kumimoji="1" lang="en-US" altLang="ja-JP" sz="3200" b="1">
              <a:latin typeface="Yu Gothic UI" panose="020B0500000000000000" pitchFamily="50" charset="-128"/>
              <a:ea typeface="Yu Gothic UI" panose="020B0500000000000000" pitchFamily="50" charset="-128"/>
            </a:rPr>
            <a:t>)</a:t>
          </a:r>
        </a:p>
        <a:p>
          <a:pPr algn="l"/>
          <a:r>
            <a:rPr kumimoji="1" lang="ja-JP" altLang="en-US" sz="3200" b="1">
              <a:latin typeface="Yu Gothic UI" panose="020B0500000000000000" pitchFamily="50" charset="-128"/>
              <a:ea typeface="Yu Gothic UI" panose="020B0500000000000000" pitchFamily="50" charset="-128"/>
            </a:rPr>
            <a:t>作成した図を貼り付けする際は、この図を削除すること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58</xdr:col>
      <xdr:colOff>294738</xdr:colOff>
      <xdr:row>3</xdr:row>
      <xdr:rowOff>42863</xdr:rowOff>
    </xdr:from>
    <xdr:to>
      <xdr:col>62</xdr:col>
      <xdr:colOff>173831</xdr:colOff>
      <xdr:row>6</xdr:row>
      <xdr:rowOff>286417</xdr:rowOff>
    </xdr:to>
    <xdr:sp macro="" textlink="">
      <xdr:nvSpPr>
        <xdr:cNvPr id="4" name="吹き出し: 四角形 3">
          <a:extLst>
            <a:ext uri="{FF2B5EF4-FFF2-40B4-BE49-F238E27FC236}">
              <a16:creationId xmlns:a16="http://schemas.microsoft.com/office/drawing/2014/main" id="{00000000-0008-0000-0700-000004000000}"/>
            </a:ext>
          </a:extLst>
        </xdr:cNvPr>
        <xdr:cNvSpPr/>
      </xdr:nvSpPr>
      <xdr:spPr>
        <a:xfrm>
          <a:off x="32223611" y="633145"/>
          <a:ext cx="1878002" cy="833835"/>
        </a:xfrm>
        <a:prstGeom prst="wedgeRectCallout">
          <a:avLst>
            <a:gd name="adj1" fmla="val 2701"/>
            <a:gd name="adj2" fmla="val 3731"/>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公開時には非表示にします</a:t>
          </a:r>
        </a:p>
      </xdr:txBody>
    </xdr:sp>
    <xdr:clientData/>
  </xdr:twoCellAnchor>
  <xdr:twoCellAnchor>
    <xdr:from>
      <xdr:col>10</xdr:col>
      <xdr:colOff>22413</xdr:colOff>
      <xdr:row>6</xdr:row>
      <xdr:rowOff>425820</xdr:rowOff>
    </xdr:from>
    <xdr:to>
      <xdr:col>14</xdr:col>
      <xdr:colOff>109663</xdr:colOff>
      <xdr:row>511</xdr:row>
      <xdr:rowOff>493058</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5311589" y="1703291"/>
          <a:ext cx="2888721" cy="293078649"/>
          <a:chOff x="6657232" y="-264758"/>
          <a:chExt cx="2879753" cy="202466800"/>
        </a:xfrm>
      </xdr:grpSpPr>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6657232" y="981552"/>
            <a:ext cx="2795009" cy="201220490"/>
          </a:xfrm>
          <a:prstGeom prst="rect">
            <a:avLst/>
          </a:prstGeom>
          <a:solidFill>
            <a:srgbClr val="ED7D31">
              <a:lumMod val="40000"/>
              <a:lumOff val="60000"/>
              <a:alpha val="30000"/>
            </a:srgbClr>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6835967" y="-264758"/>
            <a:ext cx="2701018" cy="261448"/>
          </a:xfrm>
          <a:prstGeom prst="rect">
            <a:avLst/>
          </a:prstGeom>
          <a:solidFill>
            <a:srgbClr val="ED7D31">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数式が設定されているためペーストしない</a:t>
            </a:r>
          </a:p>
        </xdr:txBody>
      </xdr:sp>
    </xdr:grpSp>
    <xdr:clientData/>
  </xdr:twoCellAnchor>
  <xdr:twoCellAnchor>
    <xdr:from>
      <xdr:col>49</xdr:col>
      <xdr:colOff>18390</xdr:colOff>
      <xdr:row>4</xdr:row>
      <xdr:rowOff>112059</xdr:rowOff>
    </xdr:from>
    <xdr:to>
      <xdr:col>50</xdr:col>
      <xdr:colOff>9540</xdr:colOff>
      <xdr:row>511</xdr:row>
      <xdr:rowOff>533399</xdr:rowOff>
    </xdr:to>
    <xdr:grpSp>
      <xdr:nvGrpSpPr>
        <xdr:cNvPr id="6" name="グループ化 5">
          <a:extLst>
            <a:ext uri="{FF2B5EF4-FFF2-40B4-BE49-F238E27FC236}">
              <a16:creationId xmlns:a16="http://schemas.microsoft.com/office/drawing/2014/main" id="{00000000-0008-0000-0700-000006000000}"/>
            </a:ext>
          </a:extLst>
        </xdr:cNvPr>
        <xdr:cNvGrpSpPr/>
      </xdr:nvGrpSpPr>
      <xdr:grpSpPr>
        <a:xfrm>
          <a:off x="30117390" y="986118"/>
          <a:ext cx="1178974" cy="293836163"/>
          <a:chOff x="6620656" y="-744617"/>
          <a:chExt cx="2831585" cy="202946659"/>
        </a:xfrm>
      </xdr:grpSpPr>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6657232" y="981552"/>
            <a:ext cx="2795009" cy="201220490"/>
          </a:xfrm>
          <a:prstGeom prst="rect">
            <a:avLst/>
          </a:prstGeom>
          <a:solidFill>
            <a:srgbClr val="ED7D31">
              <a:lumMod val="40000"/>
              <a:lumOff val="60000"/>
              <a:alpha val="30000"/>
            </a:srgbClr>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6620656" y="-744617"/>
            <a:ext cx="2701018" cy="681092"/>
          </a:xfrm>
          <a:prstGeom prst="rect">
            <a:avLst/>
          </a:prstGeom>
          <a:solidFill>
            <a:srgbClr val="ED7D31">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数式が設定されているためペーストしない</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60</xdr:col>
      <xdr:colOff>0</xdr:colOff>
      <xdr:row>15</xdr:row>
      <xdr:rowOff>0</xdr:rowOff>
    </xdr:from>
    <xdr:to>
      <xdr:col>66</xdr:col>
      <xdr:colOff>295063</xdr:colOff>
      <xdr:row>28</xdr:row>
      <xdr:rowOff>1</xdr:rowOff>
    </xdr:to>
    <xdr:grpSp>
      <xdr:nvGrpSpPr>
        <xdr:cNvPr id="2" name="グループ化 1">
          <a:extLst>
            <a:ext uri="{FF2B5EF4-FFF2-40B4-BE49-F238E27FC236}">
              <a16:creationId xmlns:a16="http://schemas.microsoft.com/office/drawing/2014/main" id="{00000000-0008-0000-1000-000002000000}"/>
            </a:ext>
          </a:extLst>
        </xdr:cNvPr>
        <xdr:cNvGrpSpPr/>
      </xdr:nvGrpSpPr>
      <xdr:grpSpPr>
        <a:xfrm>
          <a:off x="56823429" y="4109357"/>
          <a:ext cx="4377205" cy="3891644"/>
          <a:chOff x="11138646" y="46403559"/>
          <a:chExt cx="3608295" cy="1020329"/>
        </a:xfrm>
      </xdr:grpSpPr>
      <xdr:sp macro="" textlink="">
        <xdr:nvSpPr>
          <xdr:cNvPr id="3" name="テキスト ボックス 2">
            <a:extLst>
              <a:ext uri="{FF2B5EF4-FFF2-40B4-BE49-F238E27FC236}">
                <a16:creationId xmlns:a16="http://schemas.microsoft.com/office/drawing/2014/main" id="{00000000-0008-0000-1000-000003000000}"/>
              </a:ext>
            </a:extLst>
          </xdr:cNvPr>
          <xdr:cNvSpPr txBox="1"/>
        </xdr:nvSpPr>
        <xdr:spPr>
          <a:xfrm>
            <a:off x="11586882" y="46403559"/>
            <a:ext cx="3160059" cy="10203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注）　小計・合計・集計欄の</a:t>
            </a:r>
          </a:p>
          <a:p>
            <a:r>
              <a:rPr kumimoji="1" lang="ja-JP" altLang="en-US" sz="1400" b="1">
                <a:solidFill>
                  <a:srgbClr val="FF0000"/>
                </a:solidFill>
              </a:rPr>
              <a:t>　　　数式に影響が出るため</a:t>
            </a:r>
          </a:p>
          <a:p>
            <a:r>
              <a:rPr kumimoji="1" lang="ja-JP" altLang="en-US" sz="1400" b="1">
                <a:solidFill>
                  <a:srgbClr val="FF0000"/>
                </a:solidFill>
              </a:rPr>
              <a:t>　　　行を追加する場合には、</a:t>
            </a:r>
          </a:p>
          <a:p>
            <a:r>
              <a:rPr kumimoji="1" lang="ja-JP" altLang="en-US" sz="1400" b="1">
                <a:solidFill>
                  <a:srgbClr val="FF0000"/>
                </a:solidFill>
              </a:rPr>
              <a:t>　　　項目の先頭や最後ではなく、</a:t>
            </a:r>
          </a:p>
          <a:p>
            <a:r>
              <a:rPr kumimoji="1" lang="ja-JP" altLang="en-US" sz="1400" b="1">
                <a:solidFill>
                  <a:srgbClr val="FF0000"/>
                </a:solidFill>
              </a:rPr>
              <a:t>　　　中程で行の追加をすること</a:t>
            </a:r>
          </a:p>
        </xdr:txBody>
      </xdr:sp>
      <xdr:sp macro="" textlink="">
        <xdr:nvSpPr>
          <xdr:cNvPr id="4" name="右中かっこ 3">
            <a:extLst>
              <a:ext uri="{FF2B5EF4-FFF2-40B4-BE49-F238E27FC236}">
                <a16:creationId xmlns:a16="http://schemas.microsoft.com/office/drawing/2014/main" id="{00000000-0008-0000-1000-000004000000}"/>
              </a:ext>
            </a:extLst>
          </xdr:cNvPr>
          <xdr:cNvSpPr/>
        </xdr:nvSpPr>
        <xdr:spPr>
          <a:xfrm>
            <a:off x="11138646" y="46429667"/>
            <a:ext cx="392205" cy="548280"/>
          </a:xfrm>
          <a:prstGeom prst="rightBrace">
            <a:avLst>
              <a:gd name="adj1" fmla="val 19177"/>
              <a:gd name="adj2" fmla="val 5000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108857</xdr:colOff>
      <xdr:row>3</xdr:row>
      <xdr:rowOff>190500</xdr:rowOff>
    </xdr:from>
    <xdr:to>
      <xdr:col>34</xdr:col>
      <xdr:colOff>295275</xdr:colOff>
      <xdr:row>38</xdr:row>
      <xdr:rowOff>266700</xdr:rowOff>
    </xdr:to>
    <xdr:pic>
      <xdr:nvPicPr>
        <xdr:cNvPr id="52" name="図 51">
          <a:extLst>
            <a:ext uri="{FF2B5EF4-FFF2-40B4-BE49-F238E27FC236}">
              <a16:creationId xmlns:a16="http://schemas.microsoft.com/office/drawing/2014/main" id="{00000000-0008-0000-14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857" y="898071"/>
          <a:ext cx="22842311" cy="9601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96123</xdr:colOff>
      <xdr:row>12</xdr:row>
      <xdr:rowOff>216629</xdr:rowOff>
    </xdr:from>
    <xdr:to>
      <xdr:col>32</xdr:col>
      <xdr:colOff>28595</xdr:colOff>
      <xdr:row>17</xdr:row>
      <xdr:rowOff>95250</xdr:rowOff>
    </xdr:to>
    <xdr:sp macro="" textlink="">
      <xdr:nvSpPr>
        <xdr:cNvPr id="3" name="正方形/長方形 2">
          <a:extLst>
            <a:ext uri="{FF2B5EF4-FFF2-40B4-BE49-F238E27FC236}">
              <a16:creationId xmlns:a16="http://schemas.microsoft.com/office/drawing/2014/main" id="{00000000-0008-0000-1400-000003000000}"/>
            </a:ext>
          </a:extLst>
        </xdr:cNvPr>
        <xdr:cNvSpPr/>
      </xdr:nvSpPr>
      <xdr:spPr>
        <a:xfrm>
          <a:off x="11185944" y="3373486"/>
          <a:ext cx="10137830" cy="1239335"/>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rPr>
            <a:t>・複数年度事業の場合、すべての年度の予定しているスケジュールを明示すること。</a:t>
          </a:r>
          <a:endParaRPr kumimoji="1" lang="en-US" altLang="ja-JP" sz="1600" b="0" i="0" u="none"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rPr>
            <a:t>・事業工程をプロットすること。</a:t>
          </a:r>
          <a:endParaRPr kumimoji="1" lang="en-US" altLang="ja-JP" sz="1600" b="0" i="0" u="none"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56033</xdr:colOff>
      <xdr:row>79</xdr:row>
      <xdr:rowOff>168090</xdr:rowOff>
    </xdr:from>
    <xdr:to>
      <xdr:col>44</xdr:col>
      <xdr:colOff>160350</xdr:colOff>
      <xdr:row>93</xdr:row>
      <xdr:rowOff>0</xdr:rowOff>
    </xdr:to>
    <xdr:pic>
      <xdr:nvPicPr>
        <xdr:cNvPr id="3" name="図 2">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857" y="17178619"/>
          <a:ext cx="9741375" cy="2969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390525</xdr:colOff>
      <xdr:row>100</xdr:row>
      <xdr:rowOff>171450</xdr:rowOff>
    </xdr:from>
    <xdr:to>
      <xdr:col>53</xdr:col>
      <xdr:colOff>209550</xdr:colOff>
      <xdr:row>116</xdr:row>
      <xdr:rowOff>209551</xdr:rowOff>
    </xdr:to>
    <xdr:sp macro="" textlink="">
      <xdr:nvSpPr>
        <xdr:cNvPr id="40962" name="AutoShape 2">
          <a:extLst>
            <a:ext uri="{FF2B5EF4-FFF2-40B4-BE49-F238E27FC236}">
              <a16:creationId xmlns:a16="http://schemas.microsoft.com/office/drawing/2014/main" id="{00000000-0008-0000-1500-000002A00000}"/>
            </a:ext>
          </a:extLst>
        </xdr:cNvPr>
        <xdr:cNvSpPr>
          <a:spLocks noChangeAspect="1" noChangeArrowheads="1"/>
        </xdr:cNvSpPr>
      </xdr:nvSpPr>
      <xdr:spPr bwMode="auto">
        <a:xfrm>
          <a:off x="390525" y="22183725"/>
          <a:ext cx="12134850" cy="3695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ii.local\SII-fileserver\Users\achimi\Desktop\MAIN\disk1\2019&#24180;&#24230;&#20107;&#26989;\04%20ZEH-M\LCSPA&#36039;&#26009;\&#21029;&#32025;1&#65374;3&#12289;PW\190305_ZEH_&#21029;&#32025;1~3&#65288;&#21336;&#24180;&#24230;&#12539;&#35079;&#25968;&#24180;&#24230;)v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ii.local\SII-fileserver\Users\sii491\AppData\Local\Microsoft\Windows\INetCache\Content.Outlook\C5C7SQB6\h31zeb_jissekihoukoku19082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iiad01\zeh_conso\Users\eriko\Downloads\R02zeh_plus_yoshiki_1_3-2_3-3_3-4_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ii.local\SII-fileserver\Users\achimi\Desktop\phdgvdipvnas01.grcore.com\HomeDirectory_CIFSShare\qtree\DOMAIN1\atsuki.nakajima\Folders\Desktop\&#21271;&#28023;&#36947;&#36001;&#22243;\R01_b1_3_keikaku_keihi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選択肢"/>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中間報告について"/>
      <sheetName val="発注経過表"/>
      <sheetName val="★実績報告について"/>
      <sheetName val="入力シート１"/>
      <sheetName val="入力シート２ "/>
      <sheetName val="①補助事業実績報告書_様式第９"/>
      <sheetName val="③確定検査調書"/>
      <sheetName val="④精算払請求書_様式第１３"/>
      <sheetName val="⑤事業概要書(1)"/>
      <sheetName val="⑥事業概要書(2)"/>
      <sheetName val="⑦数量推移表（まとめ）"/>
      <sheetName val="⑧数量推移表（未評価技術分）"/>
      <sheetName val="全体"/>
      <sheetName val="1年目"/>
      <sheetName val="2年目"/>
      <sheetName val="3年目"/>
      <sheetName val="⑨エネルギー管理計画書"/>
      <sheetName val="⑩BEMS、制御実施内容"/>
    </sheetNames>
    <sheetDataSet>
      <sheetData sheetId="0">
        <row r="3">
          <cell r="B3" t="str">
            <v>単年度</v>
          </cell>
          <cell r="G3" t="str">
            <v>北海道</v>
          </cell>
          <cell r="I3" t="str">
            <v>SRC造</v>
          </cell>
          <cell r="J3" t="str">
            <v>1地域</v>
          </cell>
          <cell r="L3" t="str">
            <v>－</v>
          </cell>
          <cell r="Q3" t="str">
            <v>なし</v>
          </cell>
          <cell r="U3" t="str">
            <v>壁</v>
          </cell>
          <cell r="V3" t="str">
            <v>全量自家消費</v>
          </cell>
          <cell r="AE3" t="str">
            <v>事務所等</v>
          </cell>
        </row>
        <row r="4">
          <cell r="B4" t="str">
            <v>２年度事業（１年目）</v>
          </cell>
          <cell r="G4" t="str">
            <v>青森県</v>
          </cell>
          <cell r="I4" t="str">
            <v>RC造</v>
          </cell>
          <cell r="J4" t="str">
            <v>2地域</v>
          </cell>
          <cell r="Q4" t="str">
            <v>取得済</v>
          </cell>
          <cell r="U4" t="str">
            <v>柱</v>
          </cell>
          <cell r="V4" t="str">
            <v>系統連系（売電しない）</v>
          </cell>
          <cell r="AE4" t="str">
            <v>ホテル等</v>
          </cell>
        </row>
        <row r="5">
          <cell r="B5" t="str">
            <v>３年度事業（１年目）</v>
          </cell>
          <cell r="G5" t="str">
            <v>岩手県</v>
          </cell>
          <cell r="I5" t="str">
            <v>S造</v>
          </cell>
          <cell r="J5" t="str">
            <v>3地域</v>
          </cell>
          <cell r="U5" t="str">
            <v>斜材（筋かいなど）</v>
          </cell>
          <cell r="V5" t="str">
            <v>系統連系（余剰売電）</v>
          </cell>
          <cell r="AE5" t="str">
            <v>病院等</v>
          </cell>
        </row>
        <row r="6">
          <cell r="G6" t="str">
            <v>宮城県</v>
          </cell>
          <cell r="I6" t="str">
            <v>木造</v>
          </cell>
          <cell r="J6" t="str">
            <v>4地域</v>
          </cell>
          <cell r="U6" t="str">
            <v>床版</v>
          </cell>
          <cell r="V6" t="str">
            <v>系統連系（全量売電）</v>
          </cell>
          <cell r="AE6" t="str">
            <v>百貨店等</v>
          </cell>
        </row>
        <row r="7">
          <cell r="G7" t="str">
            <v>秋田県</v>
          </cell>
          <cell r="I7" t="str">
            <v>CLT</v>
          </cell>
          <cell r="J7" t="str">
            <v>5地域</v>
          </cell>
          <cell r="U7" t="str">
            <v>屋根版</v>
          </cell>
          <cell r="AE7" t="str">
            <v>学校等</v>
          </cell>
        </row>
        <row r="8">
          <cell r="G8" t="str">
            <v>山形県</v>
          </cell>
          <cell r="J8" t="str">
            <v>6地域</v>
          </cell>
          <cell r="U8" t="str">
            <v>横架材（梁など）</v>
          </cell>
          <cell r="AE8" t="str">
            <v>集会所等</v>
          </cell>
        </row>
        <row r="9">
          <cell r="G9" t="str">
            <v>福島県</v>
          </cell>
          <cell r="J9" t="str">
            <v>7地域</v>
          </cell>
        </row>
        <row r="10">
          <cell r="G10" t="str">
            <v>茨城県</v>
          </cell>
          <cell r="J10" t="str">
            <v>8地域</v>
          </cell>
        </row>
        <row r="11">
          <cell r="G11" t="str">
            <v>栃木県</v>
          </cell>
        </row>
        <row r="12">
          <cell r="G12" t="str">
            <v>群馬県</v>
          </cell>
        </row>
        <row r="13">
          <cell r="G13" t="str">
            <v>埼玉県</v>
          </cell>
        </row>
        <row r="14">
          <cell r="G14" t="str">
            <v>千葉県</v>
          </cell>
        </row>
        <row r="15">
          <cell r="G15" t="str">
            <v>東京都</v>
          </cell>
        </row>
        <row r="16">
          <cell r="G16" t="str">
            <v>神奈川県</v>
          </cell>
        </row>
        <row r="17">
          <cell r="G17" t="str">
            <v>新潟県</v>
          </cell>
        </row>
        <row r="18">
          <cell r="G18" t="str">
            <v>富山県</v>
          </cell>
        </row>
        <row r="19">
          <cell r="G19" t="str">
            <v>石川県</v>
          </cell>
        </row>
        <row r="20">
          <cell r="G20" t="str">
            <v>福井県</v>
          </cell>
        </row>
        <row r="21">
          <cell r="G21" t="str">
            <v>山梨県</v>
          </cell>
        </row>
        <row r="22">
          <cell r="G22" t="str">
            <v>長野県</v>
          </cell>
        </row>
        <row r="23">
          <cell r="G23" t="str">
            <v>岐阜県</v>
          </cell>
        </row>
        <row r="24">
          <cell r="G24" t="str">
            <v>静岡県</v>
          </cell>
        </row>
        <row r="25">
          <cell r="G25" t="str">
            <v>愛知県</v>
          </cell>
        </row>
        <row r="26">
          <cell r="G26" t="str">
            <v>三重県</v>
          </cell>
        </row>
        <row r="27">
          <cell r="G27" t="str">
            <v>滋賀県</v>
          </cell>
        </row>
        <row r="28">
          <cell r="G28" t="str">
            <v>京都府</v>
          </cell>
        </row>
        <row r="29">
          <cell r="G29" t="str">
            <v>大阪府</v>
          </cell>
        </row>
        <row r="30">
          <cell r="G30" t="str">
            <v>兵庫県</v>
          </cell>
        </row>
        <row r="31">
          <cell r="G31" t="str">
            <v>奈良県</v>
          </cell>
        </row>
        <row r="32">
          <cell r="G32" t="str">
            <v>和歌山県</v>
          </cell>
        </row>
        <row r="33">
          <cell r="G33" t="str">
            <v>鳥取県</v>
          </cell>
        </row>
        <row r="34">
          <cell r="G34" t="str">
            <v>島根県</v>
          </cell>
        </row>
        <row r="35">
          <cell r="G35" t="str">
            <v>岡山県</v>
          </cell>
        </row>
        <row r="36">
          <cell r="G36" t="str">
            <v>広島県</v>
          </cell>
        </row>
        <row r="37">
          <cell r="G37" t="str">
            <v>山口県</v>
          </cell>
        </row>
        <row r="38">
          <cell r="G38" t="str">
            <v>徳島県</v>
          </cell>
        </row>
        <row r="39">
          <cell r="G39" t="str">
            <v>香川県</v>
          </cell>
        </row>
        <row r="40">
          <cell r="G40" t="str">
            <v>愛媛県</v>
          </cell>
        </row>
        <row r="41">
          <cell r="G41" t="str">
            <v>高知県</v>
          </cell>
        </row>
        <row r="42">
          <cell r="G42" t="str">
            <v>福岡県</v>
          </cell>
        </row>
        <row r="43">
          <cell r="G43" t="str">
            <v>佐賀県</v>
          </cell>
        </row>
        <row r="44">
          <cell r="G44" t="str">
            <v>長崎県</v>
          </cell>
        </row>
        <row r="45">
          <cell r="G45" t="str">
            <v>熊本県</v>
          </cell>
        </row>
        <row r="46">
          <cell r="G46" t="str">
            <v>大分県</v>
          </cell>
        </row>
        <row r="47">
          <cell r="G47" t="str">
            <v>宮崎県</v>
          </cell>
        </row>
        <row r="48">
          <cell r="G48" t="str">
            <v>鹿児島県</v>
          </cell>
        </row>
        <row r="49">
          <cell r="G49" t="str">
            <v>沖縄県</v>
          </cell>
        </row>
        <row r="100">
          <cell r="B100" t="str">
            <v>新設</v>
          </cell>
        </row>
        <row r="101">
          <cell r="B101" t="str">
            <v>既設</v>
          </cell>
        </row>
      </sheetData>
      <sheetData sheetId="1"/>
      <sheetData sheetId="2"/>
      <sheetData sheetId="3"/>
      <sheetData sheetId="4">
        <row r="169">
          <cell r="K169" t="str">
            <v>SII-ZB-YYYYMMDD-n-000</v>
          </cell>
        </row>
      </sheetData>
      <sheetData sheetId="5"/>
      <sheetData sheetId="6">
        <row r="87">
          <cell r="O87">
            <v>0</v>
          </cell>
        </row>
      </sheetData>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1_ZEH+_交付申請書"/>
      <sheetName val="3-2_ZEH+_交付申請額算出表"/>
      <sheetName val="3-2_ZEH+_別紙1蓄電ｼｽﾃﾑ明細"/>
      <sheetName val="3-2_ZEH+_別紙2燃料電池明細"/>
      <sheetName val="3-2_ZEH+_別紙3V2H充電設備明細"/>
      <sheetName val="3-3_ZEH+リース料金計算書"/>
      <sheetName val="3-4_ZEH+_誓約書"/>
      <sheetName val="3-5_ZEH+_ﾁｪｯｸﾘｽﾄ "/>
    </sheetNames>
    <sheetDataSet>
      <sheetData sheetId="0">
        <row r="43">
          <cell r="C43" t="str">
            <v>□</v>
          </cell>
        </row>
      </sheetData>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選択肢"/>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ln>
          <a:solidFill>
            <a:srgbClr val="FF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7.bin"/><Relationship Id="rId4" Type="http://schemas.openxmlformats.org/officeDocument/2006/relationships/comments" Target="../comments3.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hyperlink" Target="https://sii.or.jp/privacy/" TargetMode="External"/><Relationship Id="rId7" Type="http://schemas.openxmlformats.org/officeDocument/2006/relationships/drawing" Target="../drawings/drawing7.xml"/><Relationship Id="rId2" Type="http://schemas.openxmlformats.org/officeDocument/2006/relationships/hyperlink" Target="https://sii.or.jp/anonymous_processing/index.html" TargetMode="External"/><Relationship Id="rId1" Type="http://schemas.openxmlformats.org/officeDocument/2006/relationships/hyperlink" Target="https://sii.or.jp/anonymous_processing/index.html" TargetMode="External"/><Relationship Id="rId6" Type="http://schemas.openxmlformats.org/officeDocument/2006/relationships/printerSettings" Target="../printerSettings/printerSettings22.bin"/><Relationship Id="rId5" Type="http://schemas.openxmlformats.org/officeDocument/2006/relationships/hyperlink" Target="mailto:p-support@sii.or.jp" TargetMode="External"/><Relationship Id="rId4" Type="http://schemas.openxmlformats.org/officeDocument/2006/relationships/hyperlink" Target="mailto:p-support@sii.or.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ADE49-F843-4E04-B92E-0D84B9B5F08C}">
  <sheetPr codeName="Sheet1">
    <pageSetUpPr autoPageBreaks="0"/>
  </sheetPr>
  <dimension ref="A1:M164"/>
  <sheetViews>
    <sheetView showGridLines="0" tabSelected="1" view="pageBreakPreview" zoomScale="70" zoomScaleNormal="55" zoomScaleSheetLayoutView="70" workbookViewId="0">
      <selection activeCell="F11" sqref="F11:I11"/>
    </sheetView>
  </sheetViews>
  <sheetFormatPr defaultColWidth="9" defaultRowHeight="20.25"/>
  <cols>
    <col min="1" max="2" width="2.625" style="730" customWidth="1"/>
    <col min="3" max="3" width="12.625" style="730" customWidth="1"/>
    <col min="4" max="4" width="10.625" style="730" customWidth="1"/>
    <col min="5" max="5" width="30.625" style="730" customWidth="1"/>
    <col min="6" max="6" width="19.875" style="731" customWidth="1"/>
    <col min="7" max="7" width="8.875" style="730" customWidth="1"/>
    <col min="8" max="8" width="24.625" style="730" customWidth="1"/>
    <col min="9" max="9" width="6.75" style="730" customWidth="1"/>
    <col min="10" max="10" width="58.375" style="730" customWidth="1"/>
    <col min="11" max="11" width="1.625" style="730" customWidth="1"/>
    <col min="12" max="12" width="110.125" style="730" customWidth="1"/>
    <col min="13" max="13" width="5.625" style="730" customWidth="1"/>
    <col min="14" max="16384" width="9" style="730"/>
  </cols>
  <sheetData>
    <row r="1" spans="2:13" ht="9.75" customHeight="1">
      <c r="K1" s="732"/>
      <c r="L1" s="733"/>
    </row>
    <row r="2" spans="2:13" ht="20.25" customHeight="1">
      <c r="B2" s="734"/>
      <c r="C2" s="734" t="s">
        <v>830</v>
      </c>
      <c r="D2" s="735"/>
      <c r="E2" s="734"/>
      <c r="F2" s="734"/>
      <c r="G2" s="734"/>
      <c r="H2" s="734"/>
      <c r="I2" s="734"/>
      <c r="J2" s="734"/>
      <c r="K2" s="734"/>
      <c r="L2" s="734"/>
      <c r="M2" s="734"/>
    </row>
    <row r="3" spans="2:13">
      <c r="B3" s="736"/>
      <c r="C3" s="736" t="s">
        <v>342</v>
      </c>
      <c r="D3" s="736"/>
      <c r="E3" s="736"/>
      <c r="F3" s="736"/>
      <c r="G3" s="736"/>
      <c r="H3" s="736"/>
      <c r="I3" s="736"/>
      <c r="J3" s="736"/>
      <c r="K3" s="736"/>
      <c r="L3" s="736"/>
      <c r="M3" s="736"/>
    </row>
    <row r="4" spans="2:13">
      <c r="B4" s="736"/>
      <c r="C4" s="736" t="s">
        <v>343</v>
      </c>
      <c r="D4" s="736"/>
      <c r="E4" s="736"/>
      <c r="F4" s="736"/>
      <c r="G4" s="736"/>
      <c r="H4" s="736"/>
      <c r="I4" s="736"/>
      <c r="J4" s="736"/>
      <c r="K4" s="736"/>
      <c r="L4" s="736"/>
      <c r="M4" s="736"/>
    </row>
    <row r="5" spans="2:13">
      <c r="B5" s="737"/>
      <c r="C5" s="737" t="s">
        <v>408</v>
      </c>
      <c r="F5" s="730"/>
    </row>
    <row r="6" spans="2:13">
      <c r="B6" s="738"/>
      <c r="C6" s="738" t="s">
        <v>193</v>
      </c>
      <c r="D6" s="738"/>
      <c r="E6" s="738"/>
      <c r="F6" s="738"/>
      <c r="G6" s="739"/>
      <c r="H6" s="739"/>
      <c r="I6" s="739"/>
      <c r="J6" s="740"/>
      <c r="K6" s="738"/>
      <c r="L6" s="738"/>
      <c r="M6" s="738"/>
    </row>
    <row r="7" spans="2:13" ht="9.75" customHeight="1">
      <c r="F7" s="730"/>
      <c r="G7" s="739"/>
      <c r="H7" s="739"/>
      <c r="I7" s="739"/>
      <c r="J7" s="740"/>
    </row>
    <row r="8" spans="2:13">
      <c r="B8" s="736"/>
      <c r="C8" s="736" t="s">
        <v>198</v>
      </c>
      <c r="D8" s="736"/>
      <c r="E8" s="736"/>
      <c r="F8" s="736"/>
      <c r="G8" s="739"/>
      <c r="H8" s="739"/>
      <c r="I8" s="739"/>
      <c r="J8" s="740"/>
      <c r="K8" s="736"/>
      <c r="L8" s="736"/>
      <c r="M8" s="736"/>
    </row>
    <row r="9" spans="2:13">
      <c r="B9" s="736"/>
      <c r="C9" s="736" t="s">
        <v>769</v>
      </c>
      <c r="D9" s="736"/>
      <c r="E9" s="736"/>
      <c r="F9" s="736"/>
      <c r="G9" s="739"/>
      <c r="H9" s="739"/>
      <c r="I9" s="739"/>
      <c r="J9" s="740"/>
      <c r="K9" s="736"/>
      <c r="L9" s="736"/>
      <c r="M9" s="736"/>
    </row>
    <row r="10" spans="2:13">
      <c r="C10" s="1034" t="s">
        <v>195</v>
      </c>
      <c r="D10" s="1097"/>
      <c r="E10" s="1097"/>
      <c r="F10" s="1097"/>
      <c r="G10" s="1097"/>
      <c r="H10" s="1097"/>
      <c r="I10" s="1097"/>
      <c r="J10" s="1097"/>
      <c r="K10" s="741"/>
      <c r="L10" s="742" t="s">
        <v>220</v>
      </c>
    </row>
    <row r="11" spans="2:13" ht="42.75" customHeight="1">
      <c r="B11" s="743"/>
      <c r="C11" s="1000" t="s">
        <v>691</v>
      </c>
      <c r="D11" s="1098" t="s">
        <v>0</v>
      </c>
      <c r="E11" s="1099"/>
      <c r="F11" s="1110"/>
      <c r="G11" s="1111"/>
      <c r="H11" s="1111"/>
      <c r="I11" s="1111"/>
      <c r="J11" s="744" t="s">
        <v>831</v>
      </c>
      <c r="L11" s="745" t="s">
        <v>324</v>
      </c>
    </row>
    <row r="12" spans="2:13" ht="35.1" customHeight="1">
      <c r="B12" s="746"/>
      <c r="C12" s="1000"/>
      <c r="D12" s="1001" t="s">
        <v>332</v>
      </c>
      <c r="E12" s="1002"/>
      <c r="F12" s="1100"/>
      <c r="G12" s="1101"/>
      <c r="H12" s="747"/>
      <c r="I12" s="747"/>
      <c r="J12" s="748" t="s">
        <v>308</v>
      </c>
      <c r="L12" s="745" t="s">
        <v>589</v>
      </c>
      <c r="M12" s="749"/>
    </row>
    <row r="13" spans="2:13" ht="35.1" customHeight="1">
      <c r="C13" s="1000"/>
      <c r="D13" s="1003" t="s">
        <v>1</v>
      </c>
      <c r="E13" s="1004"/>
      <c r="F13" s="1112"/>
      <c r="G13" s="1113"/>
      <c r="H13" s="1113"/>
      <c r="I13" s="1113"/>
      <c r="J13" s="748" t="s">
        <v>308</v>
      </c>
      <c r="L13" s="750" t="s">
        <v>590</v>
      </c>
      <c r="M13" s="749"/>
    </row>
    <row r="14" spans="2:13" ht="35.1" customHeight="1">
      <c r="C14" s="1000"/>
      <c r="D14" s="1107" t="s">
        <v>591</v>
      </c>
      <c r="E14" s="751" t="s">
        <v>194</v>
      </c>
      <c r="F14" s="1092"/>
      <c r="G14" s="1093"/>
      <c r="H14" s="1093"/>
      <c r="I14" s="1093"/>
      <c r="J14" s="748" t="s">
        <v>207</v>
      </c>
      <c r="L14" s="752" t="s">
        <v>829</v>
      </c>
      <c r="M14" s="749"/>
    </row>
    <row r="15" spans="2:13" ht="45" customHeight="1">
      <c r="C15" s="1000"/>
      <c r="D15" s="1108"/>
      <c r="E15" s="751" t="s">
        <v>592</v>
      </c>
      <c r="F15" s="1092"/>
      <c r="G15" s="1093"/>
      <c r="H15" s="1093"/>
      <c r="I15" s="1093"/>
      <c r="J15" s="753" t="s">
        <v>207</v>
      </c>
      <c r="L15" s="759" t="s">
        <v>795</v>
      </c>
      <c r="M15" s="749"/>
    </row>
    <row r="16" spans="2:13" ht="48.75" customHeight="1">
      <c r="C16" s="1000"/>
      <c r="D16" s="1109"/>
      <c r="E16" s="754" t="s">
        <v>915</v>
      </c>
      <c r="F16" s="1092"/>
      <c r="G16" s="1093"/>
      <c r="H16" s="1093"/>
      <c r="I16" s="1093"/>
      <c r="J16" s="748" t="s">
        <v>207</v>
      </c>
      <c r="L16" s="755" t="s">
        <v>796</v>
      </c>
      <c r="M16" s="749"/>
    </row>
    <row r="17" spans="3:13" ht="35.1" customHeight="1">
      <c r="C17" s="1000"/>
      <c r="D17" s="1104" t="s">
        <v>593</v>
      </c>
      <c r="E17" s="1103"/>
      <c r="F17" s="1092"/>
      <c r="G17" s="1093"/>
      <c r="H17" s="1093"/>
      <c r="I17" s="1093"/>
      <c r="J17" s="748" t="s">
        <v>207</v>
      </c>
      <c r="L17" s="756" t="s">
        <v>700</v>
      </c>
      <c r="M17" s="749"/>
    </row>
    <row r="18" spans="3:13" ht="66.75" customHeight="1">
      <c r="C18" s="1000"/>
      <c r="D18" s="1104" t="s">
        <v>460</v>
      </c>
      <c r="E18" s="1103"/>
      <c r="F18" s="1092"/>
      <c r="G18" s="1093"/>
      <c r="H18" s="1093"/>
      <c r="I18" s="1093"/>
      <c r="J18" s="748" t="s">
        <v>207</v>
      </c>
      <c r="L18" s="759" t="s">
        <v>943</v>
      </c>
      <c r="M18" s="749"/>
    </row>
    <row r="19" spans="3:13" ht="35.1" customHeight="1">
      <c r="C19" s="1000"/>
      <c r="D19" s="1104" t="s">
        <v>461</v>
      </c>
      <c r="E19" s="1103"/>
      <c r="F19" s="1092"/>
      <c r="G19" s="1093"/>
      <c r="H19" s="1093"/>
      <c r="I19" s="1093"/>
      <c r="J19" s="748" t="s">
        <v>207</v>
      </c>
      <c r="L19" s="757" t="s">
        <v>594</v>
      </c>
      <c r="M19" s="749"/>
    </row>
    <row r="20" spans="3:13" ht="35.1" customHeight="1">
      <c r="C20" s="1000"/>
      <c r="D20" s="1105" t="s">
        <v>441</v>
      </c>
      <c r="E20" s="1106"/>
      <c r="F20" s="1092"/>
      <c r="G20" s="1093"/>
      <c r="H20" s="1093"/>
      <c r="I20" s="1093"/>
      <c r="J20" s="748" t="s">
        <v>207</v>
      </c>
      <c r="L20" s="757" t="s">
        <v>914</v>
      </c>
      <c r="M20" s="749"/>
    </row>
    <row r="21" spans="3:13" ht="42" customHeight="1">
      <c r="C21" s="1000"/>
      <c r="D21" s="1102" t="s">
        <v>522</v>
      </c>
      <c r="E21" s="1103"/>
      <c r="F21" s="1092"/>
      <c r="G21" s="1093"/>
      <c r="H21" s="1093"/>
      <c r="I21" s="1093"/>
      <c r="J21" s="758" t="s">
        <v>207</v>
      </c>
      <c r="L21" s="759" t="s">
        <v>595</v>
      </c>
      <c r="M21" s="749"/>
    </row>
    <row r="22" spans="3:13" ht="40.5" customHeight="1">
      <c r="C22" s="1000"/>
      <c r="D22" s="1094" t="s">
        <v>596</v>
      </c>
      <c r="E22" s="1004"/>
      <c r="F22" s="1092"/>
      <c r="G22" s="1093"/>
      <c r="H22" s="1093"/>
      <c r="I22" s="1093"/>
      <c r="J22" s="758" t="s">
        <v>207</v>
      </c>
      <c r="L22" s="755" t="s">
        <v>634</v>
      </c>
      <c r="M22" s="749"/>
    </row>
    <row r="23" spans="3:13" s="760" customFormat="1" ht="9.75" customHeight="1">
      <c r="F23" s="1095" t="s">
        <v>213</v>
      </c>
      <c r="G23" s="1095"/>
      <c r="H23" s="1095"/>
      <c r="I23" s="1095"/>
      <c r="J23" s="1095"/>
    </row>
    <row r="24" spans="3:13">
      <c r="C24" s="761" t="s">
        <v>196</v>
      </c>
      <c r="D24" s="762"/>
      <c r="E24" s="762"/>
      <c r="F24" s="763"/>
      <c r="G24" s="1096"/>
      <c r="H24" s="1096"/>
      <c r="I24" s="1096"/>
      <c r="J24" s="1096"/>
      <c r="K24" s="741"/>
      <c r="L24" s="742" t="s">
        <v>220</v>
      </c>
    </row>
    <row r="25" spans="3:13" ht="35.1" customHeight="1">
      <c r="C25" s="1012" t="s">
        <v>949</v>
      </c>
      <c r="D25" s="1003" t="s">
        <v>307</v>
      </c>
      <c r="E25" s="1004"/>
      <c r="F25" s="39">
        <v>2</v>
      </c>
      <c r="G25" s="764"/>
      <c r="H25" s="791"/>
      <c r="I25" s="764"/>
      <c r="J25" s="765"/>
      <c r="K25" s="741"/>
      <c r="L25" s="766" t="s">
        <v>635</v>
      </c>
      <c r="M25" s="749"/>
    </row>
    <row r="26" spans="3:13" ht="35.1" customHeight="1">
      <c r="C26" s="1012"/>
      <c r="D26" s="1003" t="s">
        <v>2</v>
      </c>
      <c r="E26" s="1004"/>
      <c r="F26" s="1069"/>
      <c r="G26" s="1070"/>
      <c r="H26" s="1070"/>
      <c r="I26" s="1070"/>
      <c r="J26" s="1071"/>
      <c r="L26" s="767" t="s">
        <v>693</v>
      </c>
      <c r="M26" s="749"/>
    </row>
    <row r="27" spans="3:13" ht="35.1" customHeight="1">
      <c r="C27" s="1012"/>
      <c r="D27" s="1001" t="s">
        <v>3</v>
      </c>
      <c r="E27" s="1002"/>
      <c r="F27" s="1069"/>
      <c r="G27" s="1070"/>
      <c r="H27" s="1070"/>
      <c r="I27" s="1070"/>
      <c r="J27" s="1071"/>
      <c r="L27" s="750" t="s">
        <v>4</v>
      </c>
      <c r="M27" s="749"/>
    </row>
    <row r="28" spans="3:13" ht="35.1" customHeight="1">
      <c r="C28" s="1012"/>
      <c r="D28" s="1013" t="s">
        <v>15</v>
      </c>
      <c r="E28" s="768" t="s">
        <v>5</v>
      </c>
      <c r="F28" s="1043"/>
      <c r="G28" s="1044"/>
      <c r="H28" s="1044"/>
      <c r="I28" s="1044"/>
      <c r="J28" s="1045"/>
      <c r="L28" s="980" t="s">
        <v>409</v>
      </c>
      <c r="M28" s="749"/>
    </row>
    <row r="29" spans="3:13" ht="35.1" customHeight="1">
      <c r="C29" s="1012"/>
      <c r="D29" s="1013"/>
      <c r="E29" s="768" t="s">
        <v>6</v>
      </c>
      <c r="F29" s="1043"/>
      <c r="G29" s="1044"/>
      <c r="H29" s="1044"/>
      <c r="I29" s="1087"/>
      <c r="J29" s="705"/>
      <c r="L29" s="981" t="s">
        <v>916</v>
      </c>
      <c r="M29" s="749"/>
    </row>
    <row r="30" spans="3:13" ht="35.1" customHeight="1">
      <c r="C30" s="1012"/>
      <c r="D30" s="1013"/>
      <c r="E30" s="768" t="s">
        <v>203</v>
      </c>
      <c r="F30" s="1088"/>
      <c r="G30" s="1089"/>
      <c r="H30" s="1089"/>
      <c r="I30" s="1090"/>
      <c r="J30" s="706"/>
      <c r="L30" s="982" t="s">
        <v>917</v>
      </c>
      <c r="M30" s="749"/>
    </row>
    <row r="31" spans="3:13" ht="35.1" customHeight="1">
      <c r="C31" s="1012"/>
      <c r="D31" s="1001" t="s">
        <v>139</v>
      </c>
      <c r="E31" s="1002"/>
      <c r="F31" s="1072"/>
      <c r="G31" s="1073"/>
      <c r="H31" s="1073"/>
      <c r="I31" s="1073"/>
      <c r="J31" s="1074"/>
      <c r="L31" s="769"/>
      <c r="M31" s="749"/>
    </row>
    <row r="32" spans="3:13" ht="35.1" customHeight="1">
      <c r="C32" s="1012"/>
      <c r="D32" s="1013" t="s">
        <v>8</v>
      </c>
      <c r="E32" s="768" t="s">
        <v>9</v>
      </c>
      <c r="F32" s="1075"/>
      <c r="G32" s="1076"/>
      <c r="H32" s="1076"/>
      <c r="I32" s="1076"/>
      <c r="J32" s="1077"/>
      <c r="L32" s="750" t="s">
        <v>695</v>
      </c>
      <c r="M32" s="749"/>
    </row>
    <row r="33" spans="1:13" ht="35.1" customHeight="1">
      <c r="C33" s="1012"/>
      <c r="D33" s="1013"/>
      <c r="E33" s="768" t="s">
        <v>202</v>
      </c>
      <c r="F33" s="714"/>
      <c r="G33" s="792" t="s">
        <v>679</v>
      </c>
      <c r="H33" s="715"/>
      <c r="I33" s="792" t="s">
        <v>680</v>
      </c>
      <c r="J33" s="716"/>
      <c r="L33" s="750"/>
      <c r="M33" s="749"/>
    </row>
    <row r="34" spans="1:13" ht="35.1" customHeight="1">
      <c r="C34" s="1012"/>
      <c r="D34" s="1013"/>
      <c r="E34" s="768" t="s">
        <v>681</v>
      </c>
      <c r="F34" s="1028"/>
      <c r="G34" s="1029"/>
      <c r="H34" s="1029"/>
      <c r="I34" s="1029"/>
      <c r="J34" s="1030"/>
      <c r="L34" s="750"/>
      <c r="M34" s="749"/>
    </row>
    <row r="35" spans="1:13" ht="35.1" customHeight="1">
      <c r="C35" s="1012"/>
      <c r="D35" s="1013"/>
      <c r="E35" s="768" t="s">
        <v>10</v>
      </c>
      <c r="F35" s="1025"/>
      <c r="G35" s="1026"/>
      <c r="H35" s="1026"/>
      <c r="I35" s="1026"/>
      <c r="J35" s="1046"/>
      <c r="L35" s="750" t="s">
        <v>696</v>
      </c>
      <c r="M35" s="749"/>
    </row>
    <row r="36" spans="1:13" ht="35.1" customHeight="1">
      <c r="C36" s="1012"/>
      <c r="D36" s="1001" t="s">
        <v>12</v>
      </c>
      <c r="E36" s="1002"/>
      <c r="F36" s="1091"/>
      <c r="G36" s="1091"/>
      <c r="H36" s="1091"/>
      <c r="I36" s="1091"/>
      <c r="J36" s="1091"/>
      <c r="K36" s="798"/>
      <c r="L36" s="770" t="s">
        <v>597</v>
      </c>
      <c r="M36" s="749"/>
    </row>
    <row r="37" spans="1:13" ht="35.1" customHeight="1">
      <c r="C37" s="1012"/>
      <c r="D37" s="1049" t="s">
        <v>199</v>
      </c>
      <c r="E37" s="1050"/>
      <c r="F37" s="1084"/>
      <c r="G37" s="1085"/>
      <c r="H37" s="1085"/>
      <c r="I37" s="1085"/>
      <c r="J37" s="1086"/>
      <c r="L37" s="750" t="s">
        <v>942</v>
      </c>
      <c r="M37" s="749"/>
    </row>
    <row r="38" spans="1:13" ht="9.75" customHeight="1">
      <c r="A38" s="749"/>
      <c r="B38" s="771"/>
      <c r="C38" s="771"/>
      <c r="D38" s="771"/>
      <c r="E38" s="771"/>
      <c r="F38" s="771"/>
      <c r="G38" s="771"/>
      <c r="H38" s="771"/>
      <c r="I38" s="771"/>
      <c r="J38" s="771"/>
    </row>
    <row r="39" spans="1:13" ht="35.1" hidden="1" customHeight="1">
      <c r="C39" s="1000" t="s">
        <v>14</v>
      </c>
      <c r="D39" s="1003" t="s">
        <v>2</v>
      </c>
      <c r="E39" s="1004"/>
      <c r="F39" s="1069"/>
      <c r="G39" s="1070"/>
      <c r="H39" s="1070"/>
      <c r="I39" s="1070"/>
      <c r="J39" s="1071"/>
      <c r="L39" s="772" t="s">
        <v>694</v>
      </c>
      <c r="M39" s="749"/>
    </row>
    <row r="40" spans="1:13" ht="35.1" hidden="1" customHeight="1">
      <c r="C40" s="1000"/>
      <c r="D40" s="1001" t="s">
        <v>3</v>
      </c>
      <c r="E40" s="1002"/>
      <c r="F40" s="1069"/>
      <c r="G40" s="1070"/>
      <c r="H40" s="1070"/>
      <c r="I40" s="1070"/>
      <c r="J40" s="1071"/>
      <c r="L40" s="750" t="s">
        <v>692</v>
      </c>
      <c r="M40" s="749"/>
    </row>
    <row r="41" spans="1:13" ht="35.1" hidden="1" customHeight="1">
      <c r="C41" s="1000"/>
      <c r="D41" s="1013" t="s">
        <v>15</v>
      </c>
      <c r="E41" s="768" t="s">
        <v>5</v>
      </c>
      <c r="F41" s="1043"/>
      <c r="G41" s="1044"/>
      <c r="H41" s="1044"/>
      <c r="I41" s="1044"/>
      <c r="J41" s="1045"/>
      <c r="L41" s="980" t="s">
        <v>409</v>
      </c>
      <c r="M41" s="749"/>
    </row>
    <row r="42" spans="1:13" ht="35.1" hidden="1" customHeight="1">
      <c r="C42" s="1000"/>
      <c r="D42" s="1013"/>
      <c r="E42" s="768" t="s">
        <v>6</v>
      </c>
      <c r="F42" s="1043"/>
      <c r="G42" s="1044"/>
      <c r="H42" s="1044"/>
      <c r="I42" s="1087"/>
      <c r="J42" s="705"/>
      <c r="L42" s="981" t="s">
        <v>916</v>
      </c>
      <c r="M42" s="749"/>
    </row>
    <row r="43" spans="1:13" ht="35.1" hidden="1" customHeight="1">
      <c r="C43" s="1000"/>
      <c r="D43" s="1013"/>
      <c r="E43" s="768" t="s">
        <v>203</v>
      </c>
      <c r="F43" s="1088"/>
      <c r="G43" s="1089"/>
      <c r="H43" s="1089"/>
      <c r="I43" s="1090"/>
      <c r="J43" s="706"/>
      <c r="L43" s="982" t="s">
        <v>917</v>
      </c>
      <c r="M43" s="749"/>
    </row>
    <row r="44" spans="1:13" ht="35.1" hidden="1" customHeight="1">
      <c r="C44" s="1000"/>
      <c r="D44" s="1001" t="s">
        <v>139</v>
      </c>
      <c r="E44" s="1002"/>
      <c r="F44" s="1081"/>
      <c r="G44" s="1082"/>
      <c r="H44" s="1082"/>
      <c r="I44" s="1082"/>
      <c r="J44" s="1083"/>
      <c r="L44" s="769" t="s">
        <v>7</v>
      </c>
      <c r="M44" s="749"/>
    </row>
    <row r="45" spans="1:13" ht="35.1" hidden="1" customHeight="1">
      <c r="C45" s="1000"/>
      <c r="D45" s="1013" t="s">
        <v>8</v>
      </c>
      <c r="E45" s="768" t="s">
        <v>9</v>
      </c>
      <c r="F45" s="1075"/>
      <c r="G45" s="1076"/>
      <c r="H45" s="1076"/>
      <c r="I45" s="1076"/>
      <c r="J45" s="1077"/>
      <c r="L45" s="773" t="s">
        <v>695</v>
      </c>
      <c r="M45" s="749"/>
    </row>
    <row r="46" spans="1:13" ht="35.1" hidden="1" customHeight="1">
      <c r="C46" s="1000"/>
      <c r="D46" s="1013"/>
      <c r="E46" s="768" t="s">
        <v>202</v>
      </c>
      <c r="F46" s="714"/>
      <c r="G46" s="792" t="s">
        <v>679</v>
      </c>
      <c r="H46" s="715"/>
      <c r="I46" s="792" t="s">
        <v>680</v>
      </c>
      <c r="J46" s="716"/>
      <c r="L46" s="750"/>
      <c r="M46" s="749"/>
    </row>
    <row r="47" spans="1:13" ht="35.1" hidden="1" customHeight="1">
      <c r="C47" s="1000"/>
      <c r="D47" s="1013"/>
      <c r="E47" s="768" t="s">
        <v>681</v>
      </c>
      <c r="F47" s="1028"/>
      <c r="G47" s="1029"/>
      <c r="H47" s="1029"/>
      <c r="I47" s="1029"/>
      <c r="J47" s="1030"/>
      <c r="L47" s="750"/>
      <c r="M47" s="749"/>
    </row>
    <row r="48" spans="1:13" ht="35.1" hidden="1" customHeight="1">
      <c r="C48" s="1000"/>
      <c r="D48" s="1013"/>
      <c r="E48" s="768" t="s">
        <v>10</v>
      </c>
      <c r="F48" s="1025"/>
      <c r="G48" s="1026"/>
      <c r="H48" s="1026"/>
      <c r="I48" s="1026"/>
      <c r="J48" s="1046"/>
      <c r="L48" s="750" t="s">
        <v>11</v>
      </c>
      <c r="M48" s="749"/>
    </row>
    <row r="49" spans="1:13" ht="35.1" hidden="1" customHeight="1">
      <c r="C49" s="1000"/>
      <c r="D49" s="1001" t="s">
        <v>12</v>
      </c>
      <c r="E49" s="1002"/>
      <c r="F49" s="1078"/>
      <c r="G49" s="1079"/>
      <c r="H49" s="1079"/>
      <c r="I49" s="1079"/>
      <c r="J49" s="1080"/>
      <c r="L49" s="750" t="s">
        <v>13</v>
      </c>
      <c r="M49" s="749"/>
    </row>
    <row r="50" spans="1:13" ht="35.1" hidden="1" customHeight="1">
      <c r="C50" s="1000"/>
      <c r="D50" s="1049" t="s">
        <v>199</v>
      </c>
      <c r="E50" s="1050"/>
      <c r="F50" s="1084"/>
      <c r="G50" s="1085"/>
      <c r="H50" s="1085"/>
      <c r="I50" s="1085"/>
      <c r="J50" s="1086"/>
      <c r="L50" s="750" t="s">
        <v>942</v>
      </c>
      <c r="M50" s="749"/>
    </row>
    <row r="51" spans="1:13" ht="25.5" hidden="1">
      <c r="A51" s="749"/>
      <c r="B51" s="771" t="s">
        <v>348</v>
      </c>
      <c r="C51" s="771"/>
      <c r="D51" s="771"/>
      <c r="E51" s="771"/>
      <c r="F51" s="771"/>
      <c r="G51" s="771"/>
      <c r="H51" s="771"/>
      <c r="I51" s="771"/>
      <c r="J51" s="771"/>
    </row>
    <row r="52" spans="1:13" ht="35.1" hidden="1" customHeight="1">
      <c r="C52" s="1000" t="s">
        <v>346</v>
      </c>
      <c r="D52" s="1003" t="s">
        <v>2</v>
      </c>
      <c r="E52" s="1004"/>
      <c r="F52" s="1069"/>
      <c r="G52" s="1070"/>
      <c r="H52" s="1070"/>
      <c r="I52" s="1070"/>
      <c r="J52" s="1071"/>
      <c r="L52" s="772" t="s">
        <v>694</v>
      </c>
      <c r="M52" s="749"/>
    </row>
    <row r="53" spans="1:13" ht="35.1" hidden="1" customHeight="1">
      <c r="C53" s="1000"/>
      <c r="D53" s="1001" t="s">
        <v>3</v>
      </c>
      <c r="E53" s="1002"/>
      <c r="F53" s="1069"/>
      <c r="G53" s="1070"/>
      <c r="H53" s="1070"/>
      <c r="I53" s="1070"/>
      <c r="J53" s="1071"/>
      <c r="L53" s="750" t="s">
        <v>692</v>
      </c>
      <c r="M53" s="749"/>
    </row>
    <row r="54" spans="1:13" ht="35.1" hidden="1" customHeight="1">
      <c r="C54" s="1000"/>
      <c r="D54" s="1013" t="s">
        <v>15</v>
      </c>
      <c r="E54" s="768" t="s">
        <v>5</v>
      </c>
      <c r="F54" s="1043"/>
      <c r="G54" s="1044"/>
      <c r="H54" s="1044"/>
      <c r="I54" s="1044"/>
      <c r="J54" s="1045"/>
      <c r="L54" s="980" t="s">
        <v>409</v>
      </c>
      <c r="M54" s="749"/>
    </row>
    <row r="55" spans="1:13" ht="35.1" hidden="1" customHeight="1">
      <c r="C55" s="1000"/>
      <c r="D55" s="1013"/>
      <c r="E55" s="768" t="s">
        <v>6</v>
      </c>
      <c r="F55" s="1043"/>
      <c r="G55" s="1044"/>
      <c r="H55" s="1044"/>
      <c r="I55" s="1087"/>
      <c r="J55" s="705"/>
      <c r="L55" s="981" t="s">
        <v>916</v>
      </c>
      <c r="M55" s="749"/>
    </row>
    <row r="56" spans="1:13" ht="35.1" hidden="1" customHeight="1">
      <c r="C56" s="1000"/>
      <c r="D56" s="1013"/>
      <c r="E56" s="768" t="s">
        <v>203</v>
      </c>
      <c r="F56" s="1088"/>
      <c r="G56" s="1089"/>
      <c r="H56" s="1089"/>
      <c r="I56" s="1090"/>
      <c r="J56" s="706"/>
      <c r="L56" s="982" t="s">
        <v>917</v>
      </c>
      <c r="M56" s="749"/>
    </row>
    <row r="57" spans="1:13" ht="35.1" hidden="1" customHeight="1">
      <c r="C57" s="1000"/>
      <c r="D57" s="1001" t="s">
        <v>139</v>
      </c>
      <c r="E57" s="1002"/>
      <c r="F57" s="1072"/>
      <c r="G57" s="1073"/>
      <c r="H57" s="1073"/>
      <c r="I57" s="1073"/>
      <c r="J57" s="1074"/>
      <c r="L57" s="769" t="s">
        <v>7</v>
      </c>
      <c r="M57" s="749"/>
    </row>
    <row r="58" spans="1:13" ht="35.1" hidden="1" customHeight="1">
      <c r="C58" s="1000"/>
      <c r="D58" s="1013" t="s">
        <v>8</v>
      </c>
      <c r="E58" s="768" t="s">
        <v>9</v>
      </c>
      <c r="F58" s="1075"/>
      <c r="G58" s="1076"/>
      <c r="H58" s="1076"/>
      <c r="I58" s="1076"/>
      <c r="J58" s="1077"/>
      <c r="L58" s="773" t="s">
        <v>695</v>
      </c>
      <c r="M58" s="749"/>
    </row>
    <row r="59" spans="1:13" ht="35.1" hidden="1" customHeight="1">
      <c r="C59" s="1000"/>
      <c r="D59" s="1013"/>
      <c r="E59" s="768" t="s">
        <v>202</v>
      </c>
      <c r="F59" s="714"/>
      <c r="G59" s="792" t="s">
        <v>679</v>
      </c>
      <c r="H59" s="715"/>
      <c r="I59" s="792" t="s">
        <v>680</v>
      </c>
      <c r="J59" s="716"/>
      <c r="L59" s="750"/>
      <c r="M59" s="749"/>
    </row>
    <row r="60" spans="1:13" ht="35.1" hidden="1" customHeight="1">
      <c r="C60" s="1000"/>
      <c r="D60" s="1013"/>
      <c r="E60" s="768" t="s">
        <v>681</v>
      </c>
      <c r="F60" s="1028"/>
      <c r="G60" s="1029"/>
      <c r="H60" s="1029"/>
      <c r="I60" s="1029"/>
      <c r="J60" s="1030"/>
      <c r="L60" s="750"/>
      <c r="M60" s="749"/>
    </row>
    <row r="61" spans="1:13" ht="35.1" hidden="1" customHeight="1">
      <c r="C61" s="1000"/>
      <c r="D61" s="1013"/>
      <c r="E61" s="768" t="s">
        <v>10</v>
      </c>
      <c r="F61" s="1025"/>
      <c r="G61" s="1026"/>
      <c r="H61" s="1026"/>
      <c r="I61" s="1026"/>
      <c r="J61" s="1046"/>
      <c r="L61" s="750" t="s">
        <v>11</v>
      </c>
      <c r="M61" s="749"/>
    </row>
    <row r="62" spans="1:13" ht="35.1" hidden="1" customHeight="1">
      <c r="C62" s="1000"/>
      <c r="D62" s="1001" t="s">
        <v>12</v>
      </c>
      <c r="E62" s="1002"/>
      <c r="F62" s="1078"/>
      <c r="G62" s="1079"/>
      <c r="H62" s="1079"/>
      <c r="I62" s="1079"/>
      <c r="J62" s="1080"/>
      <c r="L62" s="750" t="s">
        <v>13</v>
      </c>
      <c r="M62" s="749"/>
    </row>
    <row r="63" spans="1:13" ht="35.1" hidden="1" customHeight="1">
      <c r="C63" s="1000"/>
      <c r="D63" s="1049" t="s">
        <v>199</v>
      </c>
      <c r="E63" s="1050"/>
      <c r="F63" s="1084"/>
      <c r="G63" s="1085"/>
      <c r="H63" s="1085"/>
      <c r="I63" s="1085"/>
      <c r="J63" s="1086"/>
      <c r="L63" s="750" t="s">
        <v>942</v>
      </c>
      <c r="M63" s="749"/>
    </row>
    <row r="64" spans="1:13" ht="25.5" hidden="1">
      <c r="A64" s="749"/>
      <c r="B64" s="771" t="s">
        <v>349</v>
      </c>
      <c r="C64" s="771"/>
      <c r="D64" s="771"/>
      <c r="E64" s="771"/>
      <c r="F64" s="771"/>
      <c r="G64" s="771"/>
      <c r="H64" s="771"/>
      <c r="I64" s="771"/>
      <c r="J64" s="771"/>
    </row>
    <row r="65" spans="2:13" ht="35.1" hidden="1" customHeight="1">
      <c r="C65" s="1000" t="s">
        <v>347</v>
      </c>
      <c r="D65" s="1003" t="s">
        <v>2</v>
      </c>
      <c r="E65" s="1004"/>
      <c r="F65" s="1069"/>
      <c r="G65" s="1070"/>
      <c r="H65" s="1070"/>
      <c r="I65" s="1070"/>
      <c r="J65" s="1071"/>
      <c r="L65" s="772" t="s">
        <v>694</v>
      </c>
      <c r="M65" s="749"/>
    </row>
    <row r="66" spans="2:13" ht="35.1" hidden="1" customHeight="1">
      <c r="C66" s="1000"/>
      <c r="D66" s="1001" t="s">
        <v>3</v>
      </c>
      <c r="E66" s="1002"/>
      <c r="F66" s="1069"/>
      <c r="G66" s="1070"/>
      <c r="H66" s="1070"/>
      <c r="I66" s="1070"/>
      <c r="J66" s="1071"/>
      <c r="L66" s="750" t="s">
        <v>692</v>
      </c>
      <c r="M66" s="749"/>
    </row>
    <row r="67" spans="2:13" ht="35.1" hidden="1" customHeight="1">
      <c r="C67" s="1000"/>
      <c r="D67" s="1013" t="s">
        <v>15</v>
      </c>
      <c r="E67" s="768" t="s">
        <v>5</v>
      </c>
      <c r="F67" s="1043"/>
      <c r="G67" s="1044"/>
      <c r="H67" s="1044"/>
      <c r="I67" s="1044"/>
      <c r="J67" s="1045"/>
      <c r="L67" s="980" t="s">
        <v>409</v>
      </c>
      <c r="M67" s="749"/>
    </row>
    <row r="68" spans="2:13" ht="35.1" hidden="1" customHeight="1">
      <c r="C68" s="1000"/>
      <c r="D68" s="1013"/>
      <c r="E68" s="768" t="s">
        <v>6</v>
      </c>
      <c r="F68" s="1043"/>
      <c r="G68" s="1044"/>
      <c r="H68" s="1044"/>
      <c r="I68" s="1087"/>
      <c r="J68" s="705"/>
      <c r="L68" s="981" t="s">
        <v>916</v>
      </c>
      <c r="M68" s="749"/>
    </row>
    <row r="69" spans="2:13" ht="35.1" hidden="1" customHeight="1">
      <c r="C69" s="1000"/>
      <c r="D69" s="1013"/>
      <c r="E69" s="768" t="s">
        <v>203</v>
      </c>
      <c r="F69" s="1088"/>
      <c r="G69" s="1089"/>
      <c r="H69" s="1089"/>
      <c r="I69" s="1090"/>
      <c r="J69" s="706"/>
      <c r="L69" s="982" t="s">
        <v>917</v>
      </c>
      <c r="M69" s="749"/>
    </row>
    <row r="70" spans="2:13" ht="35.1" hidden="1" customHeight="1">
      <c r="C70" s="1000"/>
      <c r="D70" s="1001" t="s">
        <v>139</v>
      </c>
      <c r="E70" s="1002"/>
      <c r="F70" s="1072"/>
      <c r="G70" s="1073"/>
      <c r="H70" s="1073"/>
      <c r="I70" s="1073"/>
      <c r="J70" s="1074"/>
      <c r="L70" s="769" t="s">
        <v>7</v>
      </c>
      <c r="M70" s="749"/>
    </row>
    <row r="71" spans="2:13" ht="35.1" hidden="1" customHeight="1">
      <c r="C71" s="1000"/>
      <c r="D71" s="1013" t="s">
        <v>8</v>
      </c>
      <c r="E71" s="768" t="s">
        <v>9</v>
      </c>
      <c r="F71" s="1075"/>
      <c r="G71" s="1076"/>
      <c r="H71" s="1076"/>
      <c r="I71" s="1076"/>
      <c r="J71" s="1077"/>
      <c r="L71" s="773" t="s">
        <v>695</v>
      </c>
      <c r="M71" s="749"/>
    </row>
    <row r="72" spans="2:13" ht="35.1" hidden="1" customHeight="1">
      <c r="C72" s="1000"/>
      <c r="D72" s="1013"/>
      <c r="E72" s="768" t="s">
        <v>202</v>
      </c>
      <c r="F72" s="714"/>
      <c r="G72" s="792" t="s">
        <v>679</v>
      </c>
      <c r="H72" s="715"/>
      <c r="I72" s="792" t="s">
        <v>680</v>
      </c>
      <c r="J72" s="716"/>
      <c r="L72" s="750"/>
      <c r="M72" s="749"/>
    </row>
    <row r="73" spans="2:13" ht="35.1" hidden="1" customHeight="1">
      <c r="C73" s="1000"/>
      <c r="D73" s="1013"/>
      <c r="E73" s="768" t="s">
        <v>681</v>
      </c>
      <c r="F73" s="1028"/>
      <c r="G73" s="1029"/>
      <c r="H73" s="1029"/>
      <c r="I73" s="1029"/>
      <c r="J73" s="1030"/>
      <c r="L73" s="750"/>
      <c r="M73" s="749"/>
    </row>
    <row r="74" spans="2:13" ht="35.1" hidden="1" customHeight="1">
      <c r="C74" s="1000"/>
      <c r="D74" s="1013"/>
      <c r="E74" s="768" t="s">
        <v>10</v>
      </c>
      <c r="F74" s="1025"/>
      <c r="G74" s="1026"/>
      <c r="H74" s="1026"/>
      <c r="I74" s="1026"/>
      <c r="J74" s="1046"/>
      <c r="L74" s="750" t="s">
        <v>11</v>
      </c>
      <c r="M74" s="749"/>
    </row>
    <row r="75" spans="2:13" ht="35.1" hidden="1" customHeight="1">
      <c r="C75" s="1000"/>
      <c r="D75" s="1001" t="s">
        <v>12</v>
      </c>
      <c r="E75" s="1002"/>
      <c r="F75" s="1078"/>
      <c r="G75" s="1079"/>
      <c r="H75" s="1079"/>
      <c r="I75" s="1079"/>
      <c r="J75" s="1080"/>
      <c r="L75" s="750" t="s">
        <v>13</v>
      </c>
      <c r="M75" s="749"/>
    </row>
    <row r="76" spans="2:13" ht="35.1" hidden="1" customHeight="1">
      <c r="C76" s="1000"/>
      <c r="D76" s="1049" t="s">
        <v>199</v>
      </c>
      <c r="E76" s="1050"/>
      <c r="F76" s="1084"/>
      <c r="G76" s="1085"/>
      <c r="H76" s="1085"/>
      <c r="I76" s="1085"/>
      <c r="J76" s="1086"/>
      <c r="L76" s="750" t="s">
        <v>942</v>
      </c>
      <c r="M76" s="749"/>
    </row>
    <row r="77" spans="2:13" s="760" customFormat="1" hidden="1">
      <c r="B77" s="771" t="s">
        <v>350</v>
      </c>
      <c r="C77" s="771"/>
      <c r="D77" s="771"/>
      <c r="E77" s="771"/>
      <c r="F77" s="771"/>
      <c r="G77" s="771"/>
      <c r="H77" s="771"/>
      <c r="I77" s="771"/>
      <c r="J77" s="771"/>
    </row>
    <row r="78" spans="2:13">
      <c r="C78" s="1034" t="s">
        <v>197</v>
      </c>
      <c r="D78" s="1041"/>
      <c r="E78" s="1041"/>
      <c r="F78" s="774" t="s">
        <v>213</v>
      </c>
      <c r="G78" s="774"/>
      <c r="H78" s="774"/>
      <c r="I78" s="774"/>
      <c r="J78" s="774"/>
      <c r="K78" s="741"/>
      <c r="L78" s="742" t="s">
        <v>220</v>
      </c>
    </row>
    <row r="79" spans="2:13" ht="35.1" customHeight="1">
      <c r="C79" s="1012" t="s">
        <v>16</v>
      </c>
      <c r="D79" s="1003" t="s">
        <v>200</v>
      </c>
      <c r="E79" s="1004"/>
      <c r="F79" s="1031"/>
      <c r="G79" s="1032"/>
      <c r="H79" s="1032"/>
      <c r="I79" s="1032"/>
      <c r="J79" s="1033"/>
      <c r="L79" s="767"/>
      <c r="M79" s="749"/>
    </row>
    <row r="80" spans="2:13" ht="35.1" customHeight="1">
      <c r="C80" s="1012"/>
      <c r="D80" s="1001" t="s">
        <v>298</v>
      </c>
      <c r="E80" s="1002"/>
      <c r="F80" s="1018"/>
      <c r="G80" s="1019"/>
      <c r="H80" s="1019"/>
      <c r="I80" s="1019"/>
      <c r="J80" s="1020"/>
      <c r="L80" s="750" t="s">
        <v>781</v>
      </c>
      <c r="M80" s="749"/>
    </row>
    <row r="81" spans="1:13" ht="35.1" customHeight="1">
      <c r="C81" s="1012"/>
      <c r="D81" s="1049" t="s">
        <v>18</v>
      </c>
      <c r="E81" s="1050"/>
      <c r="F81" s="1025"/>
      <c r="G81" s="1026"/>
      <c r="H81" s="1026"/>
      <c r="I81" s="1026"/>
      <c r="J81" s="1046"/>
      <c r="L81" s="750" t="s">
        <v>686</v>
      </c>
      <c r="M81" s="749"/>
    </row>
    <row r="82" spans="1:13" s="760" customFormat="1" ht="9.75" customHeight="1">
      <c r="F82" s="1068" t="s">
        <v>213</v>
      </c>
      <c r="G82" s="1068"/>
      <c r="H82" s="1068"/>
      <c r="I82" s="1068"/>
      <c r="J82" s="1068"/>
    </row>
    <row r="83" spans="1:13">
      <c r="C83" s="1034" t="s">
        <v>212</v>
      </c>
      <c r="D83" s="1041"/>
      <c r="E83" s="1041"/>
      <c r="F83" s="1115" t="s">
        <v>211</v>
      </c>
      <c r="G83" s="1115"/>
      <c r="H83" s="1115"/>
      <c r="I83" s="1115"/>
      <c r="J83" s="1115"/>
      <c r="K83" s="741"/>
      <c r="L83" s="742" t="s">
        <v>220</v>
      </c>
    </row>
    <row r="84" spans="1:13" ht="40.5">
      <c r="C84" s="1011" t="s">
        <v>951</v>
      </c>
      <c r="D84" s="1003" t="s">
        <v>20</v>
      </c>
      <c r="E84" s="1004"/>
      <c r="F84" s="1"/>
      <c r="G84" s="775"/>
      <c r="H84" s="775"/>
      <c r="I84" s="775"/>
      <c r="J84" s="746"/>
      <c r="K84" s="776"/>
      <c r="L84" s="745" t="s">
        <v>322</v>
      </c>
    </row>
    <row r="85" spans="1:13" ht="29.25" customHeight="1">
      <c r="C85" s="1012"/>
      <c r="D85" s="1013" t="s">
        <v>21</v>
      </c>
      <c r="E85" s="768" t="s">
        <v>22</v>
      </c>
      <c r="F85" s="1031"/>
      <c r="G85" s="1032"/>
      <c r="H85" s="1032"/>
      <c r="I85" s="1032"/>
      <c r="J85" s="1033"/>
      <c r="L85" s="767" t="s">
        <v>23</v>
      </c>
      <c r="M85" s="749"/>
    </row>
    <row r="86" spans="1:13" ht="29.25" customHeight="1">
      <c r="C86" s="1012"/>
      <c r="D86" s="1013"/>
      <c r="E86" s="768" t="s">
        <v>204</v>
      </c>
      <c r="F86" s="1018"/>
      <c r="G86" s="1019"/>
      <c r="H86" s="1019"/>
      <c r="I86" s="1019"/>
      <c r="J86" s="1020"/>
      <c r="L86" s="750" t="s">
        <v>23</v>
      </c>
      <c r="M86" s="749"/>
    </row>
    <row r="87" spans="1:13" ht="29.25" customHeight="1">
      <c r="C87" s="1012"/>
      <c r="D87" s="1013"/>
      <c r="E87" s="768" t="s">
        <v>205</v>
      </c>
      <c r="F87" s="1018"/>
      <c r="G87" s="1019"/>
      <c r="H87" s="1019"/>
      <c r="I87" s="1024"/>
      <c r="J87" s="703"/>
      <c r="L87" s="980" t="s">
        <v>918</v>
      </c>
      <c r="M87" s="749"/>
    </row>
    <row r="88" spans="1:13" ht="29.25" customHeight="1">
      <c r="C88" s="1012"/>
      <c r="D88" s="1013"/>
      <c r="E88" s="768" t="s">
        <v>203</v>
      </c>
      <c r="F88" s="1025"/>
      <c r="G88" s="1026"/>
      <c r="H88" s="1026"/>
      <c r="I88" s="1027"/>
      <c r="J88" s="704"/>
      <c r="L88" s="750"/>
      <c r="M88" s="749"/>
    </row>
    <row r="89" spans="1:13" ht="25.5">
      <c r="C89" s="1012"/>
      <c r="D89" s="1013" t="s">
        <v>24</v>
      </c>
      <c r="E89" s="768" t="s">
        <v>9</v>
      </c>
      <c r="F89" s="1015"/>
      <c r="G89" s="1016"/>
      <c r="H89" s="1016"/>
      <c r="I89" s="1016"/>
      <c r="J89" s="1017"/>
      <c r="K89" s="777"/>
      <c r="L89" s="773" t="s">
        <v>695</v>
      </c>
      <c r="M89" s="749"/>
    </row>
    <row r="90" spans="1:13" ht="31.5" customHeight="1">
      <c r="C90" s="1012"/>
      <c r="D90" s="1013"/>
      <c r="E90" s="768" t="s">
        <v>202</v>
      </c>
      <c r="F90" s="714"/>
      <c r="G90" s="792" t="s">
        <v>679</v>
      </c>
      <c r="H90" s="715"/>
      <c r="I90" s="792" t="s">
        <v>680</v>
      </c>
      <c r="J90" s="716"/>
      <c r="K90" s="777"/>
      <c r="L90" s="750"/>
      <c r="M90" s="749"/>
    </row>
    <row r="91" spans="1:13" ht="31.5" customHeight="1">
      <c r="C91" s="1012"/>
      <c r="D91" s="1013"/>
      <c r="E91" s="768" t="s">
        <v>681</v>
      </c>
      <c r="F91" s="1028"/>
      <c r="G91" s="1029"/>
      <c r="H91" s="1029"/>
      <c r="I91" s="1029"/>
      <c r="J91" s="1030"/>
      <c r="K91" s="777"/>
      <c r="L91" s="750"/>
      <c r="M91" s="749"/>
    </row>
    <row r="92" spans="1:13" ht="25.5">
      <c r="C92" s="1012"/>
      <c r="D92" s="1013"/>
      <c r="E92" s="768" t="s">
        <v>10</v>
      </c>
      <c r="F92" s="1018"/>
      <c r="G92" s="1019"/>
      <c r="H92" s="1019"/>
      <c r="I92" s="1019"/>
      <c r="J92" s="1020"/>
      <c r="L92" s="767" t="s">
        <v>23</v>
      </c>
      <c r="M92" s="749"/>
    </row>
    <row r="93" spans="1:13" ht="25.5">
      <c r="C93" s="1012"/>
      <c r="D93" s="1013"/>
      <c r="E93" s="768" t="s">
        <v>25</v>
      </c>
      <c r="F93" s="1018"/>
      <c r="G93" s="1019"/>
      <c r="H93" s="1019"/>
      <c r="I93" s="1019"/>
      <c r="J93" s="1020"/>
      <c r="L93" s="767" t="s">
        <v>23</v>
      </c>
      <c r="M93" s="749"/>
    </row>
    <row r="94" spans="1:13" ht="25.5">
      <c r="C94" s="1012"/>
      <c r="D94" s="1014"/>
      <c r="E94" s="778" t="s">
        <v>206</v>
      </c>
      <c r="F94" s="1021"/>
      <c r="G94" s="1022"/>
      <c r="H94" s="1022"/>
      <c r="I94" s="1022"/>
      <c r="J94" s="1023"/>
      <c r="L94" s="750" t="s">
        <v>26</v>
      </c>
      <c r="M94" s="749"/>
    </row>
    <row r="95" spans="1:13" ht="9.75" hidden="1" customHeight="1">
      <c r="A95" s="749"/>
      <c r="B95" s="771"/>
      <c r="C95" s="771"/>
      <c r="D95" s="771"/>
      <c r="E95" s="771"/>
      <c r="F95" s="771"/>
      <c r="G95" s="771"/>
      <c r="H95" s="771"/>
      <c r="I95" s="771"/>
      <c r="J95" s="771"/>
    </row>
    <row r="96" spans="1:13" ht="40.5" hidden="1">
      <c r="C96" s="1011" t="s">
        <v>27</v>
      </c>
      <c r="D96" s="1003" t="s">
        <v>20</v>
      </c>
      <c r="E96" s="1004"/>
      <c r="F96" s="1"/>
      <c r="L96" s="745" t="s">
        <v>410</v>
      </c>
    </row>
    <row r="97" spans="1:13" ht="25.5" hidden="1">
      <c r="C97" s="1012"/>
      <c r="D97" s="1013" t="s">
        <v>21</v>
      </c>
      <c r="E97" s="768" t="s">
        <v>22</v>
      </c>
      <c r="F97" s="1031"/>
      <c r="G97" s="1032"/>
      <c r="H97" s="1032"/>
      <c r="I97" s="1032"/>
      <c r="J97" s="1033"/>
      <c r="L97" s="750" t="s">
        <v>23</v>
      </c>
      <c r="M97" s="749"/>
    </row>
    <row r="98" spans="1:13" ht="25.5" hidden="1">
      <c r="C98" s="1012"/>
      <c r="D98" s="1013"/>
      <c r="E98" s="768" t="s">
        <v>204</v>
      </c>
      <c r="F98" s="1018"/>
      <c r="G98" s="1019"/>
      <c r="H98" s="1019"/>
      <c r="I98" s="1019"/>
      <c r="J98" s="1020"/>
      <c r="L98" s="750" t="s">
        <v>23</v>
      </c>
      <c r="M98" s="749"/>
    </row>
    <row r="99" spans="1:13" ht="25.5" hidden="1">
      <c r="C99" s="1012"/>
      <c r="D99" s="1013"/>
      <c r="E99" s="768" t="s">
        <v>205</v>
      </c>
      <c r="F99" s="1018"/>
      <c r="G99" s="1019"/>
      <c r="H99" s="1019"/>
      <c r="I99" s="1024"/>
      <c r="J99" s="703"/>
      <c r="L99" s="980" t="s">
        <v>918</v>
      </c>
      <c r="M99" s="749"/>
    </row>
    <row r="100" spans="1:13" ht="25.5" hidden="1">
      <c r="C100" s="1012"/>
      <c r="D100" s="1013"/>
      <c r="E100" s="768" t="s">
        <v>203</v>
      </c>
      <c r="F100" s="1025"/>
      <c r="G100" s="1026"/>
      <c r="H100" s="1026"/>
      <c r="I100" s="1027"/>
      <c r="J100" s="704"/>
      <c r="L100" s="750"/>
      <c r="M100" s="749"/>
    </row>
    <row r="101" spans="1:13" ht="25.5" hidden="1">
      <c r="C101" s="1012"/>
      <c r="D101" s="1013" t="s">
        <v>24</v>
      </c>
      <c r="E101" s="768" t="s">
        <v>9</v>
      </c>
      <c r="F101" s="1015"/>
      <c r="G101" s="1016"/>
      <c r="H101" s="1016"/>
      <c r="I101" s="1016"/>
      <c r="J101" s="1017"/>
      <c r="L101" s="773" t="s">
        <v>695</v>
      </c>
      <c r="M101" s="749"/>
    </row>
    <row r="102" spans="1:13" ht="29.25" hidden="1" customHeight="1">
      <c r="C102" s="1012"/>
      <c r="D102" s="1013"/>
      <c r="E102" s="768" t="s">
        <v>202</v>
      </c>
      <c r="F102" s="714"/>
      <c r="G102" s="792" t="s">
        <v>679</v>
      </c>
      <c r="H102" s="715"/>
      <c r="I102" s="792" t="s">
        <v>680</v>
      </c>
      <c r="J102" s="716"/>
      <c r="L102" s="750"/>
      <c r="M102" s="749"/>
    </row>
    <row r="103" spans="1:13" ht="30" hidden="1" customHeight="1">
      <c r="C103" s="1012"/>
      <c r="D103" s="1013"/>
      <c r="E103" s="768" t="s">
        <v>681</v>
      </c>
      <c r="F103" s="1028"/>
      <c r="G103" s="1029"/>
      <c r="H103" s="1029"/>
      <c r="I103" s="1029"/>
      <c r="J103" s="1030"/>
      <c r="L103" s="750"/>
      <c r="M103" s="749"/>
    </row>
    <row r="104" spans="1:13" ht="25.5" hidden="1">
      <c r="C104" s="1012"/>
      <c r="D104" s="1013"/>
      <c r="E104" s="768" t="s">
        <v>10</v>
      </c>
      <c r="F104" s="1018"/>
      <c r="G104" s="1019"/>
      <c r="H104" s="1019"/>
      <c r="I104" s="1019"/>
      <c r="J104" s="1020"/>
      <c r="L104" s="750" t="s">
        <v>23</v>
      </c>
      <c r="M104" s="749"/>
    </row>
    <row r="105" spans="1:13" ht="25.5" hidden="1">
      <c r="C105" s="1012"/>
      <c r="D105" s="1013"/>
      <c r="E105" s="768" t="s">
        <v>25</v>
      </c>
      <c r="F105" s="1018"/>
      <c r="G105" s="1019"/>
      <c r="H105" s="1019"/>
      <c r="I105" s="1019"/>
      <c r="J105" s="1020"/>
      <c r="L105" s="750" t="s">
        <v>23</v>
      </c>
      <c r="M105" s="749"/>
    </row>
    <row r="106" spans="1:13" ht="25.5" hidden="1">
      <c r="C106" s="1012"/>
      <c r="D106" s="1014"/>
      <c r="E106" s="778" t="s">
        <v>206</v>
      </c>
      <c r="F106" s="1021"/>
      <c r="G106" s="1022"/>
      <c r="H106" s="1022"/>
      <c r="I106" s="1022"/>
      <c r="J106" s="1023"/>
      <c r="L106" s="750" t="s">
        <v>26</v>
      </c>
      <c r="M106" s="749"/>
    </row>
    <row r="107" spans="1:13" ht="25.5" hidden="1" collapsed="1">
      <c r="A107" s="749"/>
      <c r="B107" s="771" t="s">
        <v>348</v>
      </c>
      <c r="C107" s="771"/>
      <c r="D107" s="771"/>
      <c r="E107" s="771"/>
      <c r="F107" s="771"/>
      <c r="G107" s="771"/>
      <c r="H107" s="771"/>
      <c r="I107" s="771"/>
      <c r="J107" s="771"/>
    </row>
    <row r="108" spans="1:13" ht="40.5" hidden="1">
      <c r="C108" s="1011" t="s">
        <v>351</v>
      </c>
      <c r="D108" s="1003" t="s">
        <v>20</v>
      </c>
      <c r="E108" s="1004"/>
      <c r="F108" s="1"/>
      <c r="L108" s="745" t="s">
        <v>410</v>
      </c>
    </row>
    <row r="109" spans="1:13" ht="25.5" hidden="1">
      <c r="C109" s="1012"/>
      <c r="D109" s="1013" t="s">
        <v>21</v>
      </c>
      <c r="E109" s="768" t="s">
        <v>22</v>
      </c>
      <c r="F109" s="1031"/>
      <c r="G109" s="1032"/>
      <c r="H109" s="1032"/>
      <c r="I109" s="1032"/>
      <c r="J109" s="1033"/>
      <c r="L109" s="750" t="s">
        <v>23</v>
      </c>
      <c r="M109" s="749"/>
    </row>
    <row r="110" spans="1:13" ht="25.5" hidden="1">
      <c r="C110" s="1012"/>
      <c r="D110" s="1013"/>
      <c r="E110" s="768" t="s">
        <v>204</v>
      </c>
      <c r="F110" s="1018"/>
      <c r="G110" s="1019"/>
      <c r="H110" s="1019"/>
      <c r="I110" s="1019"/>
      <c r="J110" s="1020"/>
      <c r="L110" s="750" t="s">
        <v>23</v>
      </c>
      <c r="M110" s="749"/>
    </row>
    <row r="111" spans="1:13" ht="25.5" hidden="1">
      <c r="C111" s="1012"/>
      <c r="D111" s="1013"/>
      <c r="E111" s="768" t="s">
        <v>205</v>
      </c>
      <c r="F111" s="1018"/>
      <c r="G111" s="1019"/>
      <c r="H111" s="1019"/>
      <c r="I111" s="1024"/>
      <c r="J111" s="703"/>
      <c r="L111" s="980" t="s">
        <v>918</v>
      </c>
      <c r="M111" s="749"/>
    </row>
    <row r="112" spans="1:13" ht="25.5" hidden="1">
      <c r="C112" s="1012"/>
      <c r="D112" s="1013"/>
      <c r="E112" s="768" t="s">
        <v>203</v>
      </c>
      <c r="F112" s="1025"/>
      <c r="G112" s="1026"/>
      <c r="H112" s="1026"/>
      <c r="I112" s="1027"/>
      <c r="J112" s="704"/>
      <c r="L112" s="750"/>
      <c r="M112" s="749"/>
    </row>
    <row r="113" spans="1:13" ht="25.5" hidden="1">
      <c r="C113" s="1012"/>
      <c r="D113" s="1013" t="s">
        <v>24</v>
      </c>
      <c r="E113" s="768" t="s">
        <v>9</v>
      </c>
      <c r="F113" s="1015"/>
      <c r="G113" s="1016"/>
      <c r="H113" s="1016"/>
      <c r="I113" s="1016"/>
      <c r="J113" s="1017"/>
      <c r="L113" s="773" t="s">
        <v>695</v>
      </c>
      <c r="M113" s="749"/>
    </row>
    <row r="114" spans="1:13" ht="31.5" hidden="1" customHeight="1">
      <c r="C114" s="1012"/>
      <c r="D114" s="1013"/>
      <c r="E114" s="768" t="s">
        <v>202</v>
      </c>
      <c r="F114" s="714"/>
      <c r="G114" s="792" t="s">
        <v>679</v>
      </c>
      <c r="H114" s="715"/>
      <c r="I114" s="792" t="s">
        <v>680</v>
      </c>
      <c r="J114" s="716"/>
      <c r="L114" s="750"/>
      <c r="M114" s="749"/>
    </row>
    <row r="115" spans="1:13" ht="31.5" hidden="1" customHeight="1">
      <c r="C115" s="1012"/>
      <c r="D115" s="1013"/>
      <c r="E115" s="768" t="s">
        <v>681</v>
      </c>
      <c r="F115" s="1028"/>
      <c r="G115" s="1029"/>
      <c r="H115" s="1029"/>
      <c r="I115" s="1029"/>
      <c r="J115" s="1030"/>
      <c r="L115" s="750"/>
      <c r="M115" s="749"/>
    </row>
    <row r="116" spans="1:13" ht="25.5" hidden="1">
      <c r="C116" s="1012"/>
      <c r="D116" s="1013"/>
      <c r="E116" s="768" t="s">
        <v>10</v>
      </c>
      <c r="F116" s="1018"/>
      <c r="G116" s="1019"/>
      <c r="H116" s="1019"/>
      <c r="I116" s="1019"/>
      <c r="J116" s="1020"/>
      <c r="L116" s="750" t="s">
        <v>23</v>
      </c>
      <c r="M116" s="749"/>
    </row>
    <row r="117" spans="1:13" ht="25.5" hidden="1">
      <c r="C117" s="1012"/>
      <c r="D117" s="1013"/>
      <c r="E117" s="768" t="s">
        <v>25</v>
      </c>
      <c r="F117" s="1018"/>
      <c r="G117" s="1019"/>
      <c r="H117" s="1019"/>
      <c r="I117" s="1019"/>
      <c r="J117" s="1020"/>
      <c r="L117" s="750" t="s">
        <v>23</v>
      </c>
      <c r="M117" s="749"/>
    </row>
    <row r="118" spans="1:13" ht="25.5" hidden="1">
      <c r="C118" s="1012"/>
      <c r="D118" s="1014"/>
      <c r="E118" s="778" t="s">
        <v>206</v>
      </c>
      <c r="F118" s="1021"/>
      <c r="G118" s="1022"/>
      <c r="H118" s="1022"/>
      <c r="I118" s="1022"/>
      <c r="J118" s="1023"/>
      <c r="L118" s="750" t="s">
        <v>26</v>
      </c>
      <c r="M118" s="749"/>
    </row>
    <row r="119" spans="1:13" ht="25.5" hidden="1" collapsed="1">
      <c r="A119" s="749"/>
      <c r="B119" s="771" t="s">
        <v>349</v>
      </c>
      <c r="C119" s="771"/>
      <c r="D119" s="771"/>
      <c r="E119" s="771"/>
      <c r="F119" s="771"/>
      <c r="G119" s="771"/>
      <c r="H119" s="771"/>
      <c r="I119" s="771"/>
      <c r="J119" s="771"/>
    </row>
    <row r="120" spans="1:13" ht="40.5" hidden="1">
      <c r="C120" s="1011" t="s">
        <v>352</v>
      </c>
      <c r="D120" s="1003" t="s">
        <v>20</v>
      </c>
      <c r="E120" s="1004"/>
      <c r="F120" s="1"/>
      <c r="L120" s="745" t="s">
        <v>410</v>
      </c>
    </row>
    <row r="121" spans="1:13" ht="25.5" hidden="1">
      <c r="C121" s="1012"/>
      <c r="D121" s="1013" t="s">
        <v>21</v>
      </c>
      <c r="E121" s="768" t="s">
        <v>22</v>
      </c>
      <c r="F121" s="1031"/>
      <c r="G121" s="1032"/>
      <c r="H121" s="1032"/>
      <c r="I121" s="1032"/>
      <c r="J121" s="1033"/>
      <c r="L121" s="750" t="s">
        <v>23</v>
      </c>
      <c r="M121" s="749"/>
    </row>
    <row r="122" spans="1:13" ht="25.5" hidden="1">
      <c r="C122" s="1012"/>
      <c r="D122" s="1013"/>
      <c r="E122" s="768" t="s">
        <v>204</v>
      </c>
      <c r="F122" s="1018"/>
      <c r="G122" s="1019"/>
      <c r="H122" s="1019"/>
      <c r="I122" s="1019"/>
      <c r="J122" s="1020"/>
      <c r="L122" s="750" t="s">
        <v>23</v>
      </c>
      <c r="M122" s="749"/>
    </row>
    <row r="123" spans="1:13" ht="25.5" hidden="1">
      <c r="C123" s="1012"/>
      <c r="D123" s="1013"/>
      <c r="E123" s="768" t="s">
        <v>205</v>
      </c>
      <c r="F123" s="1018"/>
      <c r="G123" s="1019"/>
      <c r="H123" s="1019"/>
      <c r="I123" s="1024"/>
      <c r="J123" s="703"/>
      <c r="L123" s="980" t="s">
        <v>918</v>
      </c>
      <c r="M123" s="749"/>
    </row>
    <row r="124" spans="1:13" ht="25.5" hidden="1">
      <c r="C124" s="1012"/>
      <c r="D124" s="1013"/>
      <c r="E124" s="768" t="s">
        <v>203</v>
      </c>
      <c r="F124" s="1025"/>
      <c r="G124" s="1026"/>
      <c r="H124" s="1026"/>
      <c r="I124" s="1027"/>
      <c r="J124" s="704"/>
      <c r="L124" s="750"/>
      <c r="M124" s="749"/>
    </row>
    <row r="125" spans="1:13" ht="25.5" hidden="1">
      <c r="C125" s="1012"/>
      <c r="D125" s="1013" t="s">
        <v>24</v>
      </c>
      <c r="E125" s="768" t="s">
        <v>9</v>
      </c>
      <c r="F125" s="1015"/>
      <c r="G125" s="1016"/>
      <c r="H125" s="1016"/>
      <c r="I125" s="1016"/>
      <c r="J125" s="1017"/>
      <c r="L125" s="773" t="s">
        <v>695</v>
      </c>
      <c r="M125" s="749"/>
    </row>
    <row r="126" spans="1:13" ht="31.5" hidden="1" customHeight="1">
      <c r="C126" s="1012"/>
      <c r="D126" s="1013"/>
      <c r="E126" s="768" t="s">
        <v>202</v>
      </c>
      <c r="F126" s="714"/>
      <c r="G126" s="792" t="s">
        <v>679</v>
      </c>
      <c r="H126" s="715"/>
      <c r="I126" s="792" t="s">
        <v>680</v>
      </c>
      <c r="J126" s="716"/>
      <c r="L126" s="750"/>
      <c r="M126" s="749"/>
    </row>
    <row r="127" spans="1:13" ht="31.5" hidden="1" customHeight="1">
      <c r="C127" s="1012"/>
      <c r="D127" s="1013"/>
      <c r="E127" s="768" t="s">
        <v>681</v>
      </c>
      <c r="F127" s="1028"/>
      <c r="G127" s="1029"/>
      <c r="H127" s="1029"/>
      <c r="I127" s="1029"/>
      <c r="J127" s="1030"/>
      <c r="L127" s="750"/>
      <c r="M127" s="749"/>
    </row>
    <row r="128" spans="1:13" ht="25.5" hidden="1">
      <c r="C128" s="1012"/>
      <c r="D128" s="1013"/>
      <c r="E128" s="768" t="s">
        <v>10</v>
      </c>
      <c r="F128" s="1018"/>
      <c r="G128" s="1019"/>
      <c r="H128" s="1019"/>
      <c r="I128" s="1019"/>
      <c r="J128" s="1020"/>
      <c r="L128" s="750" t="s">
        <v>23</v>
      </c>
      <c r="M128" s="749"/>
    </row>
    <row r="129" spans="2:13" ht="25.5" hidden="1">
      <c r="C129" s="1012"/>
      <c r="D129" s="1013"/>
      <c r="E129" s="768" t="s">
        <v>25</v>
      </c>
      <c r="F129" s="1018"/>
      <c r="G129" s="1019"/>
      <c r="H129" s="1019"/>
      <c r="I129" s="1019"/>
      <c r="J129" s="1020"/>
      <c r="L129" s="750" t="s">
        <v>23</v>
      </c>
      <c r="M129" s="749"/>
    </row>
    <row r="130" spans="2:13" ht="25.5" hidden="1">
      <c r="C130" s="1012"/>
      <c r="D130" s="1014"/>
      <c r="E130" s="778" t="s">
        <v>206</v>
      </c>
      <c r="F130" s="1021"/>
      <c r="G130" s="1022"/>
      <c r="H130" s="1022"/>
      <c r="I130" s="1022"/>
      <c r="J130" s="1023"/>
      <c r="L130" s="750" t="s">
        <v>26</v>
      </c>
      <c r="M130" s="749"/>
    </row>
    <row r="131" spans="2:13" s="780" customFormat="1" ht="25.5" hidden="1" customHeight="1" collapsed="1">
      <c r="B131" s="771" t="s">
        <v>350</v>
      </c>
      <c r="C131" s="771"/>
      <c r="D131" s="771"/>
      <c r="E131" s="771"/>
      <c r="F131" s="859"/>
      <c r="G131" s="859"/>
      <c r="H131" s="859"/>
      <c r="I131" s="859"/>
      <c r="J131" s="859"/>
      <c r="K131" s="779"/>
    </row>
    <row r="132" spans="2:13" s="780" customFormat="1" ht="25.5" customHeight="1">
      <c r="B132" s="771"/>
      <c r="C132" s="795"/>
      <c r="D132" s="796"/>
      <c r="E132" s="797"/>
      <c r="F132" s="858"/>
      <c r="G132" s="857"/>
      <c r="H132" s="857"/>
      <c r="I132" s="857"/>
      <c r="J132" s="857"/>
      <c r="K132" s="779"/>
    </row>
    <row r="133" spans="2:13">
      <c r="C133" s="1034" t="s">
        <v>927</v>
      </c>
      <c r="D133" s="1062"/>
      <c r="E133" s="1062"/>
      <c r="F133" s="1114"/>
      <c r="G133" s="1114"/>
      <c r="H133" s="1114"/>
      <c r="I133" s="1114"/>
      <c r="J133" s="1114"/>
      <c r="K133" s="741"/>
      <c r="L133" s="742" t="s">
        <v>220</v>
      </c>
    </row>
    <row r="134" spans="2:13" ht="35.1" customHeight="1">
      <c r="C134" s="1011" t="s">
        <v>299</v>
      </c>
      <c r="D134" s="1003" t="s">
        <v>29</v>
      </c>
      <c r="E134" s="1004"/>
      <c r="F134" s="2"/>
      <c r="G134" s="1057"/>
      <c r="H134" s="1057"/>
      <c r="I134" s="1057"/>
      <c r="J134" s="1058"/>
      <c r="L134" s="767" t="s">
        <v>931</v>
      </c>
      <c r="M134" s="749"/>
    </row>
    <row r="135" spans="2:13" ht="35.1" customHeight="1">
      <c r="C135" s="1012"/>
      <c r="D135" s="1001" t="s">
        <v>30</v>
      </c>
      <c r="E135" s="1002"/>
      <c r="F135" s="1037"/>
      <c r="G135" s="1038"/>
      <c r="H135" s="1038"/>
      <c r="I135" s="1038"/>
      <c r="J135" s="1039"/>
      <c r="L135" s="750" t="s">
        <v>333</v>
      </c>
      <c r="M135" s="749"/>
    </row>
    <row r="136" spans="2:13" ht="35.1" customHeight="1">
      <c r="C136" s="1012"/>
      <c r="D136" s="1001" t="s">
        <v>30</v>
      </c>
      <c r="E136" s="1002"/>
      <c r="F136" s="1037"/>
      <c r="G136" s="1038"/>
      <c r="H136" s="1038"/>
      <c r="I136" s="1038"/>
      <c r="J136" s="1039"/>
      <c r="L136" s="750" t="s">
        <v>31</v>
      </c>
      <c r="M136" s="749"/>
    </row>
    <row r="137" spans="2:13" ht="35.1" customHeight="1">
      <c r="C137" s="1012"/>
      <c r="D137" s="1049" t="s">
        <v>30</v>
      </c>
      <c r="E137" s="1050"/>
      <c r="F137" s="1051"/>
      <c r="G137" s="1052"/>
      <c r="H137" s="1052"/>
      <c r="I137" s="1052"/>
      <c r="J137" s="1053"/>
      <c r="L137" s="750" t="s">
        <v>31</v>
      </c>
      <c r="M137" s="749"/>
    </row>
    <row r="138" spans="2:13" s="781" customFormat="1" ht="9.75" customHeight="1">
      <c r="F138" s="1040" t="s">
        <v>213</v>
      </c>
      <c r="G138" s="1040"/>
      <c r="H138" s="1040"/>
      <c r="I138" s="1040"/>
      <c r="J138" s="1040"/>
    </row>
    <row r="139" spans="2:13">
      <c r="C139" s="1034" t="s">
        <v>928</v>
      </c>
      <c r="D139" s="1041"/>
      <c r="E139" s="1041"/>
      <c r="F139" s="1042"/>
      <c r="G139" s="1042"/>
      <c r="H139" s="1042"/>
      <c r="I139" s="1042"/>
      <c r="J139" s="1042"/>
      <c r="K139" s="741"/>
      <c r="L139" s="742" t="s">
        <v>220</v>
      </c>
    </row>
    <row r="140" spans="2:13" ht="35.1" customHeight="1">
      <c r="C140" s="1011" t="s">
        <v>598</v>
      </c>
      <c r="D140" s="1003" t="s">
        <v>201</v>
      </c>
      <c r="E140" s="1004"/>
      <c r="F140" s="193"/>
      <c r="G140" s="1059"/>
      <c r="H140" s="1060"/>
      <c r="I140" s="1060"/>
      <c r="J140" s="1061"/>
      <c r="L140" s="767" t="s">
        <v>32</v>
      </c>
      <c r="M140" s="749"/>
    </row>
    <row r="141" spans="2:13" ht="35.1" customHeight="1">
      <c r="C141" s="1012"/>
      <c r="D141" s="1001" t="s">
        <v>334</v>
      </c>
      <c r="E141" s="1002"/>
      <c r="F141" s="1066"/>
      <c r="G141" s="1067"/>
      <c r="H141" s="1067"/>
      <c r="I141" s="1067"/>
      <c r="J141" s="782" t="s">
        <v>207</v>
      </c>
      <c r="L141" s="773"/>
      <c r="M141" s="749"/>
    </row>
    <row r="142" spans="2:13" ht="35.1" customHeight="1">
      <c r="C142" s="1012"/>
      <c r="D142" s="1049" t="s">
        <v>33</v>
      </c>
      <c r="E142" s="1050"/>
      <c r="F142" s="193"/>
      <c r="G142" s="1063"/>
      <c r="H142" s="1063"/>
      <c r="I142" s="1063"/>
      <c r="J142" s="1064"/>
      <c r="L142" s="750" t="s">
        <v>323</v>
      </c>
      <c r="M142" s="749"/>
    </row>
    <row r="143" spans="2:13" s="783" customFormat="1" ht="9.75" customHeight="1">
      <c r="F143" s="1065" t="s">
        <v>213</v>
      </c>
      <c r="G143" s="1065"/>
      <c r="H143" s="1065"/>
      <c r="I143" s="1065"/>
      <c r="J143" s="1065"/>
    </row>
    <row r="144" spans="2:13">
      <c r="C144" s="1034" t="s">
        <v>929</v>
      </c>
      <c r="D144" s="1041"/>
      <c r="E144" s="1041"/>
      <c r="F144" s="1036" t="s">
        <v>213</v>
      </c>
      <c r="G144" s="1036"/>
      <c r="H144" s="1036"/>
      <c r="I144" s="1036"/>
      <c r="J144" s="1036"/>
      <c r="L144" s="742" t="s">
        <v>220</v>
      </c>
    </row>
    <row r="145" spans="3:13" ht="35.1" customHeight="1">
      <c r="C145" s="1000" t="s">
        <v>208</v>
      </c>
      <c r="D145" s="1003" t="s">
        <v>209</v>
      </c>
      <c r="E145" s="1004"/>
      <c r="F145" s="1054"/>
      <c r="G145" s="1055"/>
      <c r="H145" s="1055"/>
      <c r="I145" s="1055"/>
      <c r="J145" s="1056"/>
      <c r="L145" s="784"/>
      <c r="M145" s="749"/>
    </row>
    <row r="146" spans="3:13" ht="35.1" customHeight="1">
      <c r="C146" s="1000"/>
      <c r="D146" s="1001" t="s">
        <v>776</v>
      </c>
      <c r="E146" s="1002"/>
      <c r="F146" s="1043"/>
      <c r="G146" s="1044"/>
      <c r="H146" s="1044"/>
      <c r="I146" s="1044"/>
      <c r="J146" s="1045"/>
      <c r="L146" s="750"/>
      <c r="M146" s="749"/>
    </row>
    <row r="147" spans="3:13" ht="35.1" customHeight="1">
      <c r="C147" s="1000"/>
      <c r="D147" s="1001" t="s">
        <v>777</v>
      </c>
      <c r="E147" s="1002"/>
      <c r="F147" s="1043"/>
      <c r="G147" s="1044"/>
      <c r="H147" s="1044"/>
      <c r="I147" s="1044"/>
      <c r="J147" s="1045"/>
      <c r="L147" s="750"/>
      <c r="M147" s="749"/>
    </row>
    <row r="148" spans="3:13" ht="35.1" customHeight="1">
      <c r="C148" s="1000"/>
      <c r="D148" s="1001" t="s">
        <v>778</v>
      </c>
      <c r="E148" s="1002"/>
      <c r="F148" s="1018"/>
      <c r="G148" s="1019"/>
      <c r="H148" s="1019"/>
      <c r="I148" s="1019"/>
      <c r="J148" s="1020"/>
      <c r="L148" s="750"/>
      <c r="M148" s="749"/>
    </row>
    <row r="149" spans="3:13" ht="35.1" customHeight="1">
      <c r="C149" s="1047" t="s">
        <v>210</v>
      </c>
      <c r="D149" s="1003" t="s">
        <v>209</v>
      </c>
      <c r="E149" s="1004"/>
      <c r="F149" s="1054"/>
      <c r="G149" s="1055"/>
      <c r="H149" s="1055"/>
      <c r="I149" s="1055"/>
      <c r="J149" s="1056"/>
      <c r="L149" s="767"/>
      <c r="M149" s="749"/>
    </row>
    <row r="150" spans="3:13" ht="35.1" customHeight="1">
      <c r="C150" s="1048"/>
      <c r="D150" s="1001" t="s">
        <v>776</v>
      </c>
      <c r="E150" s="1002"/>
      <c r="F150" s="1043"/>
      <c r="G150" s="1044"/>
      <c r="H150" s="1044"/>
      <c r="I150" s="1044"/>
      <c r="J150" s="1045"/>
      <c r="L150" s="750"/>
      <c r="M150" s="749"/>
    </row>
    <row r="151" spans="3:13" ht="35.1" customHeight="1">
      <c r="C151" s="1048"/>
      <c r="D151" s="1001" t="s">
        <v>777</v>
      </c>
      <c r="E151" s="1002"/>
      <c r="F151" s="1043"/>
      <c r="G151" s="1044"/>
      <c r="H151" s="1044"/>
      <c r="I151" s="1044"/>
      <c r="J151" s="1045"/>
      <c r="L151" s="750"/>
      <c r="M151" s="749"/>
    </row>
    <row r="152" spans="3:13" ht="35.1" customHeight="1">
      <c r="C152" s="1048"/>
      <c r="D152" s="1001" t="s">
        <v>778</v>
      </c>
      <c r="E152" s="1002"/>
      <c r="F152" s="1025"/>
      <c r="G152" s="1026"/>
      <c r="H152" s="1026"/>
      <c r="I152" s="1026"/>
      <c r="J152" s="1046"/>
      <c r="L152" s="750"/>
      <c r="M152" s="749"/>
    </row>
    <row r="153" spans="3:13" ht="9.75" customHeight="1">
      <c r="F153" s="984"/>
    </row>
    <row r="154" spans="3:13">
      <c r="C154" s="1034" t="s">
        <v>930</v>
      </c>
      <c r="D154" s="1035"/>
      <c r="E154" s="1035"/>
      <c r="F154" s="1036" t="s">
        <v>213</v>
      </c>
      <c r="G154" s="1036"/>
      <c r="H154" s="1036"/>
      <c r="I154" s="1036"/>
      <c r="J154" s="1036"/>
      <c r="L154" s="742" t="s">
        <v>585</v>
      </c>
    </row>
    <row r="155" spans="3:13" ht="35.1" customHeight="1">
      <c r="C155" s="1000"/>
      <c r="D155" s="1003" t="s">
        <v>538</v>
      </c>
      <c r="E155" s="1004"/>
      <c r="F155" s="1009"/>
      <c r="G155" s="1010"/>
      <c r="H155" s="1010"/>
      <c r="I155" s="1010"/>
      <c r="J155" s="785" t="s">
        <v>412</v>
      </c>
      <c r="L155" s="786" t="s">
        <v>697</v>
      </c>
    </row>
    <row r="156" spans="3:13" ht="35.1" customHeight="1">
      <c r="C156" s="1000"/>
      <c r="D156" s="1003" t="s">
        <v>539</v>
      </c>
      <c r="E156" s="1004"/>
      <c r="F156" s="1005"/>
      <c r="G156" s="1006"/>
      <c r="H156" s="1006"/>
      <c r="I156" s="1006"/>
      <c r="J156" s="787" t="s">
        <v>412</v>
      </c>
      <c r="L156" s="752" t="s">
        <v>578</v>
      </c>
    </row>
    <row r="157" spans="3:13" ht="35.1" customHeight="1">
      <c r="C157" s="1000"/>
      <c r="D157" s="1003" t="s">
        <v>540</v>
      </c>
      <c r="E157" s="1004"/>
      <c r="F157" s="1005"/>
      <c r="G157" s="1006"/>
      <c r="H157" s="1006"/>
      <c r="I157" s="1006"/>
      <c r="J157" s="787" t="s">
        <v>412</v>
      </c>
      <c r="L157" s="752" t="s">
        <v>581</v>
      </c>
    </row>
    <row r="158" spans="3:13" ht="35.1" customHeight="1">
      <c r="C158" s="1000"/>
      <c r="D158" s="1001" t="s">
        <v>582</v>
      </c>
      <c r="E158" s="1002"/>
      <c r="F158" s="1005"/>
      <c r="G158" s="1006"/>
      <c r="H158" s="1006"/>
      <c r="I158" s="1006"/>
      <c r="J158" s="788" t="s">
        <v>412</v>
      </c>
      <c r="L158" s="752" t="s">
        <v>583</v>
      </c>
    </row>
    <row r="159" spans="3:13" ht="35.1" customHeight="1">
      <c r="C159" s="1000"/>
      <c r="D159" s="1001" t="s">
        <v>541</v>
      </c>
      <c r="E159" s="1002"/>
      <c r="F159" s="1005"/>
      <c r="G159" s="1006"/>
      <c r="H159" s="1006"/>
      <c r="I159" s="1006"/>
      <c r="J159" s="788" t="s">
        <v>412</v>
      </c>
      <c r="L159" s="752" t="s">
        <v>577</v>
      </c>
    </row>
    <row r="160" spans="3:13" ht="35.1" customHeight="1">
      <c r="C160" s="1000"/>
      <c r="D160" s="1001" t="s">
        <v>542</v>
      </c>
      <c r="E160" s="1002"/>
      <c r="F160" s="1007"/>
      <c r="G160" s="1008"/>
      <c r="H160" s="1008"/>
      <c r="I160" s="1008"/>
      <c r="J160" s="788" t="s">
        <v>412</v>
      </c>
      <c r="L160" s="752" t="s">
        <v>579</v>
      </c>
    </row>
    <row r="161" spans="3:12" ht="35.1" customHeight="1">
      <c r="C161" s="1000"/>
      <c r="D161" s="1001" t="s">
        <v>543</v>
      </c>
      <c r="E161" s="1002"/>
      <c r="F161" s="1005"/>
      <c r="G161" s="1006"/>
      <c r="H161" s="1006"/>
      <c r="I161" s="1006"/>
      <c r="J161" s="787" t="s">
        <v>412</v>
      </c>
      <c r="L161" s="752" t="s">
        <v>580</v>
      </c>
    </row>
    <row r="162" spans="3:12" ht="35.1" customHeight="1">
      <c r="C162" s="1000"/>
      <c r="D162" s="1001" t="s">
        <v>584</v>
      </c>
      <c r="E162" s="1002"/>
      <c r="F162" s="1005"/>
      <c r="G162" s="1006"/>
      <c r="H162" s="1006"/>
      <c r="I162" s="1006"/>
      <c r="J162" s="788" t="s">
        <v>412</v>
      </c>
      <c r="L162" s="752" t="s">
        <v>586</v>
      </c>
    </row>
    <row r="163" spans="3:12" ht="35.1" customHeight="1">
      <c r="C163" s="1000"/>
      <c r="D163" s="1001" t="s">
        <v>544</v>
      </c>
      <c r="E163" s="1002"/>
      <c r="F163" s="998">
        <f>F155-SUM(F156:G162)</f>
        <v>0</v>
      </c>
      <c r="G163" s="999"/>
      <c r="H163" s="999"/>
      <c r="I163" s="999"/>
      <c r="J163" s="788" t="s">
        <v>412</v>
      </c>
      <c r="L163" s="752" t="s">
        <v>576</v>
      </c>
    </row>
    <row r="164" spans="3:12">
      <c r="F164" s="789"/>
      <c r="G164" s="790"/>
      <c r="H164" s="790"/>
      <c r="I164" s="790"/>
      <c r="J164" s="790"/>
    </row>
  </sheetData>
  <sheetProtection algorithmName="SHA-512" hashValue="9QgNNsLmXDCMKhGOK4j449l65CtnOHVLBJT9o81rlPUTu2/TCe6chLKFnzBF8pslcrLCn7gGta7zdKtJWqiKRw==" saltValue="fEcgBWJS79XvqXbwk/EVLA==" spinCount="100000" sheet="1" formatCells="0" formatRows="0" insertRows="0" deleteRows="0" selectLockedCells="1" autoFilter="0" pivotTables="0"/>
  <dataConsolidate/>
  <mergeCells count="229">
    <mergeCell ref="F49:J49"/>
    <mergeCell ref="D41:D43"/>
    <mergeCell ref="F133:J133"/>
    <mergeCell ref="F130:J130"/>
    <mergeCell ref="C39:C50"/>
    <mergeCell ref="D50:E50"/>
    <mergeCell ref="F50:J50"/>
    <mergeCell ref="D70:E70"/>
    <mergeCell ref="F70:J70"/>
    <mergeCell ref="F83:J83"/>
    <mergeCell ref="D63:E63"/>
    <mergeCell ref="F63:J63"/>
    <mergeCell ref="F129:J129"/>
    <mergeCell ref="D76:E76"/>
    <mergeCell ref="F76:J76"/>
    <mergeCell ref="F71:J71"/>
    <mergeCell ref="F74:J74"/>
    <mergeCell ref="F56:I56"/>
    <mergeCell ref="F45:J45"/>
    <mergeCell ref="F48:J48"/>
    <mergeCell ref="F55:I55"/>
    <mergeCell ref="D40:E40"/>
    <mergeCell ref="F40:J40"/>
    <mergeCell ref="D52:E52"/>
    <mergeCell ref="F60:J60"/>
    <mergeCell ref="F68:I68"/>
    <mergeCell ref="F69:I69"/>
    <mergeCell ref="F73:J73"/>
    <mergeCell ref="F87:I87"/>
    <mergeCell ref="F88:I88"/>
    <mergeCell ref="F91:J91"/>
    <mergeCell ref="D67:D69"/>
    <mergeCell ref="F67:J67"/>
    <mergeCell ref="D75:E75"/>
    <mergeCell ref="F75:J75"/>
    <mergeCell ref="C10:J10"/>
    <mergeCell ref="D11:E11"/>
    <mergeCell ref="D13:E13"/>
    <mergeCell ref="D12:E12"/>
    <mergeCell ref="F12:G12"/>
    <mergeCell ref="C11:C22"/>
    <mergeCell ref="D21:E21"/>
    <mergeCell ref="D17:E17"/>
    <mergeCell ref="D20:E20"/>
    <mergeCell ref="D18:E18"/>
    <mergeCell ref="D19:E19"/>
    <mergeCell ref="D14:D16"/>
    <mergeCell ref="F11:I11"/>
    <mergeCell ref="F13:I13"/>
    <mergeCell ref="F20:I20"/>
    <mergeCell ref="F19:I19"/>
    <mergeCell ref="F18:I18"/>
    <mergeCell ref="F17:I17"/>
    <mergeCell ref="F16:I16"/>
    <mergeCell ref="F15:I15"/>
    <mergeCell ref="F14:I14"/>
    <mergeCell ref="F52:J52"/>
    <mergeCell ref="D49:E49"/>
    <mergeCell ref="F22:I22"/>
    <mergeCell ref="F21:I21"/>
    <mergeCell ref="D32:D35"/>
    <mergeCell ref="D22:E22"/>
    <mergeCell ref="C25:C37"/>
    <mergeCell ref="D28:D30"/>
    <mergeCell ref="D25:E25"/>
    <mergeCell ref="F23:J23"/>
    <mergeCell ref="G24:J24"/>
    <mergeCell ref="D31:E31"/>
    <mergeCell ref="D26:E26"/>
    <mergeCell ref="F26:J26"/>
    <mergeCell ref="D27:E27"/>
    <mergeCell ref="F27:J27"/>
    <mergeCell ref="F29:I29"/>
    <mergeCell ref="F30:I30"/>
    <mergeCell ref="F28:J28"/>
    <mergeCell ref="F35:J35"/>
    <mergeCell ref="F31:J31"/>
    <mergeCell ref="F39:J39"/>
    <mergeCell ref="D39:E39"/>
    <mergeCell ref="F41:J41"/>
    <mergeCell ref="F44:J44"/>
    <mergeCell ref="D44:E44"/>
    <mergeCell ref="D45:D48"/>
    <mergeCell ref="F32:J32"/>
    <mergeCell ref="F34:J34"/>
    <mergeCell ref="D37:E37"/>
    <mergeCell ref="F37:J37"/>
    <mergeCell ref="F42:I42"/>
    <mergeCell ref="F43:I43"/>
    <mergeCell ref="F47:J47"/>
    <mergeCell ref="D36:E36"/>
    <mergeCell ref="F36:J36"/>
    <mergeCell ref="C65:C76"/>
    <mergeCell ref="C52:C63"/>
    <mergeCell ref="C79:C81"/>
    <mergeCell ref="D89:D94"/>
    <mergeCell ref="D53:E53"/>
    <mergeCell ref="D54:D56"/>
    <mergeCell ref="F54:J54"/>
    <mergeCell ref="F53:J53"/>
    <mergeCell ref="D57:E57"/>
    <mergeCell ref="F57:J57"/>
    <mergeCell ref="D58:D61"/>
    <mergeCell ref="F58:J58"/>
    <mergeCell ref="F62:J62"/>
    <mergeCell ref="D65:E65"/>
    <mergeCell ref="F65:J65"/>
    <mergeCell ref="D66:E66"/>
    <mergeCell ref="F66:J66"/>
    <mergeCell ref="F61:J61"/>
    <mergeCell ref="D62:E62"/>
    <mergeCell ref="F89:J89"/>
    <mergeCell ref="D71:D74"/>
    <mergeCell ref="C78:E78"/>
    <mergeCell ref="D81:E81"/>
    <mergeCell ref="F86:J86"/>
    <mergeCell ref="C84:C94"/>
    <mergeCell ref="D84:E84"/>
    <mergeCell ref="D85:D88"/>
    <mergeCell ref="F85:J85"/>
    <mergeCell ref="F92:J92"/>
    <mergeCell ref="F93:J93"/>
    <mergeCell ref="F94:J94"/>
    <mergeCell ref="F81:J81"/>
    <mergeCell ref="F82:J82"/>
    <mergeCell ref="C83:E83"/>
    <mergeCell ref="C144:E144"/>
    <mergeCell ref="F144:J144"/>
    <mergeCell ref="C145:C148"/>
    <mergeCell ref="D145:E145"/>
    <mergeCell ref="F145:J145"/>
    <mergeCell ref="C120:C130"/>
    <mergeCell ref="D146:E146"/>
    <mergeCell ref="F146:J146"/>
    <mergeCell ref="G134:J134"/>
    <mergeCell ref="G140:J140"/>
    <mergeCell ref="C133:E133"/>
    <mergeCell ref="C134:C137"/>
    <mergeCell ref="D134:E134"/>
    <mergeCell ref="D140:E140"/>
    <mergeCell ref="D141:E141"/>
    <mergeCell ref="D142:E142"/>
    <mergeCell ref="G142:J142"/>
    <mergeCell ref="F143:J143"/>
    <mergeCell ref="F122:J122"/>
    <mergeCell ref="F123:I123"/>
    <mergeCell ref="F136:J136"/>
    <mergeCell ref="F141:I141"/>
    <mergeCell ref="F124:I124"/>
    <mergeCell ref="F127:J127"/>
    <mergeCell ref="D125:D130"/>
    <mergeCell ref="F125:J125"/>
    <mergeCell ref="F128:J128"/>
    <mergeCell ref="D120:E120"/>
    <mergeCell ref="D108:E108"/>
    <mergeCell ref="D109:D112"/>
    <mergeCell ref="D121:D124"/>
    <mergeCell ref="F121:J121"/>
    <mergeCell ref="D79:E79"/>
    <mergeCell ref="F79:J79"/>
    <mergeCell ref="D80:E80"/>
    <mergeCell ref="F80:J80"/>
    <mergeCell ref="D97:D100"/>
    <mergeCell ref="F97:J97"/>
    <mergeCell ref="F103:J103"/>
    <mergeCell ref="F99:I99"/>
    <mergeCell ref="C154:E154"/>
    <mergeCell ref="F154:J154"/>
    <mergeCell ref="D135:E135"/>
    <mergeCell ref="F135:J135"/>
    <mergeCell ref="F138:J138"/>
    <mergeCell ref="C139:E139"/>
    <mergeCell ref="F139:J139"/>
    <mergeCell ref="C140:C142"/>
    <mergeCell ref="D147:E147"/>
    <mergeCell ref="F147:J147"/>
    <mergeCell ref="F152:J152"/>
    <mergeCell ref="D148:E148"/>
    <mergeCell ref="F148:J148"/>
    <mergeCell ref="D152:E152"/>
    <mergeCell ref="D136:E136"/>
    <mergeCell ref="D150:E150"/>
    <mergeCell ref="F150:J150"/>
    <mergeCell ref="D151:E151"/>
    <mergeCell ref="F151:J151"/>
    <mergeCell ref="C149:C152"/>
    <mergeCell ref="D149:E149"/>
    <mergeCell ref="D137:E137"/>
    <mergeCell ref="F137:J137"/>
    <mergeCell ref="F149:J149"/>
    <mergeCell ref="C108:C118"/>
    <mergeCell ref="D113:D118"/>
    <mergeCell ref="F113:J113"/>
    <mergeCell ref="F116:J116"/>
    <mergeCell ref="F104:J104"/>
    <mergeCell ref="F105:J105"/>
    <mergeCell ref="F106:J106"/>
    <mergeCell ref="F98:J98"/>
    <mergeCell ref="D101:D106"/>
    <mergeCell ref="F101:J101"/>
    <mergeCell ref="F117:J117"/>
    <mergeCell ref="F118:J118"/>
    <mergeCell ref="F111:I111"/>
    <mergeCell ref="F112:I112"/>
    <mergeCell ref="F115:J115"/>
    <mergeCell ref="F109:J109"/>
    <mergeCell ref="F110:J110"/>
    <mergeCell ref="C96:C106"/>
    <mergeCell ref="D96:E96"/>
    <mergeCell ref="F100:I100"/>
    <mergeCell ref="F163:I163"/>
    <mergeCell ref="C155:C163"/>
    <mergeCell ref="D162:E162"/>
    <mergeCell ref="D163:E163"/>
    <mergeCell ref="D158:E158"/>
    <mergeCell ref="D159:E159"/>
    <mergeCell ref="D160:E160"/>
    <mergeCell ref="D161:E161"/>
    <mergeCell ref="D155:E155"/>
    <mergeCell ref="D156:E156"/>
    <mergeCell ref="D157:E157"/>
    <mergeCell ref="F162:I162"/>
    <mergeCell ref="F161:I161"/>
    <mergeCell ref="F160:I160"/>
    <mergeCell ref="F159:I159"/>
    <mergeCell ref="F158:I158"/>
    <mergeCell ref="F157:I157"/>
    <mergeCell ref="F156:I156"/>
    <mergeCell ref="F155:I155"/>
  </mergeCells>
  <phoneticPr fontId="18"/>
  <conditionalFormatting sqref="C85:J86 C84:F84 C96:F96 C108:F108 C120:F120 C97:E101 C109:E113 C121:E125 C89:J89 C87:F88 J87:J88 C92:J94 C90:D91 C104:E106 C102:D103 C116:E118 C114:D115 C128:E130 C126:D127">
    <cfRule type="expression" dxfId="730" priority="683">
      <formula>$F$25=1</formula>
    </cfRule>
  </conditionalFormatting>
  <conditionalFormatting sqref="F96 F84">
    <cfRule type="expression" dxfId="729" priority="713">
      <formula>AND($F$84="●",$F$96="●")</formula>
    </cfRule>
  </conditionalFormatting>
  <conditionalFormatting sqref="F79:J81 F84 F135:J135 F134 F85:J86 F155:F163 F89:J89 F87:F88 J87:J88 F92:J94 F145:J152">
    <cfRule type="expression" dxfId="728" priority="707">
      <formula>OR(COUNTIF($F79,"(例)*")=1,$F79="")</formula>
    </cfRule>
  </conditionalFormatting>
  <conditionalFormatting sqref="F44">
    <cfRule type="expression" dxfId="727" priority="675">
      <formula>$F$25=2</formula>
    </cfRule>
  </conditionalFormatting>
  <conditionalFormatting sqref="F135:J137">
    <cfRule type="expression" dxfId="726" priority="685">
      <formula>$F$134="無し"</formula>
    </cfRule>
  </conditionalFormatting>
  <conditionalFormatting sqref="A1:K1 M1:XFD1 A2:XFD10 A39:E39 F44 A51:E52 A64:E65 A23:XFD24 D44 A40:B50 D40:E43 A53:B63 D53:E56 D58:E58 A66:B76 D66:E69 D71:E71 A78:XFD83 G51:XFD51 G64:XFD64 A77:E77 G77:XFD77 A85:XFD86 A84:F84 K84:XFD84 A119:B119 A107:B107 A96:F96 A133:XFD139 A108:F108 A120:F120 K39:XFD40 K52:XFD53 K65:XFD66 A164:XFD1048576 M18:XFD22 A158:B163 M158:XFD163 F155:F163 D158:D163 L157:L161 M11:XFD16 A11:B22 A38:XFD38 A25:B37 M25:XFD37 A140:E142 K140:XFD142 D45:E46 A97:E101 A109:E113 A121:E125 D48:E50 D47 D61:E63 D59:D60 D74:E76 D72:D73 A89:XFD89 A87:F88 J88:XFD88 A90:D91 K90:XFD91 A104:E106 A102:D103 A116:E118 A114:D115 A128:E130 A126:D127 A92:XFD95 K96:XFD98 A143:XFD152 A131:B132 K44:XFD49 K41:K43 M41:XFD43 K57:XFD62 K54:K56 M54:XFD56 K70:XFD75 K67:K69 M67:XFD69 J87:K87 M87:XFD87 K100:XFD110 K99 M99:XFD99 K112:XFD122 K111 M111:XFD111 K124:XFD132 K123 M123:XFD123 K50 M50:XFD50 K63 M63:XFD63 K76 M76:XFD76">
    <cfRule type="containsText" dxfId="725" priority="711" stopIfTrue="1" operator="containsText" text="(例)">
      <formula>NOT(ISERROR(SEARCH("(例)",A1)))</formula>
    </cfRule>
  </conditionalFormatting>
  <conditionalFormatting sqref="L1">
    <cfRule type="expression" dxfId="724" priority="661">
      <formula>_xlfn.ISFORMULA(L1)=TRUE</formula>
    </cfRule>
  </conditionalFormatting>
  <conditionalFormatting sqref="D57">
    <cfRule type="containsText" dxfId="723" priority="655" stopIfTrue="1" operator="containsText" text="(例)">
      <formula>NOT(ISERROR(SEARCH("(例)",D57)))</formula>
    </cfRule>
  </conditionalFormatting>
  <conditionalFormatting sqref="D70">
    <cfRule type="containsText" dxfId="722" priority="654" stopIfTrue="1" operator="containsText" text="(例)">
      <formula>NOT(ISERROR(SEARCH("(例)",D70)))</formula>
    </cfRule>
  </conditionalFormatting>
  <conditionalFormatting sqref="F57">
    <cfRule type="expression" dxfId="721" priority="651">
      <formula>$F$25=2</formula>
    </cfRule>
  </conditionalFormatting>
  <conditionalFormatting sqref="F57">
    <cfRule type="containsText" dxfId="720" priority="653" stopIfTrue="1" operator="containsText" text="(例)">
      <formula>NOT(ISERROR(SEARCH("(例)",F57)))</formula>
    </cfRule>
  </conditionalFormatting>
  <conditionalFormatting sqref="F70">
    <cfRule type="expression" dxfId="719" priority="648">
      <formula>$F$25=2</formula>
    </cfRule>
  </conditionalFormatting>
  <conditionalFormatting sqref="F70">
    <cfRule type="containsText" dxfId="718" priority="650" stopIfTrue="1" operator="containsText" text="(例)">
      <formula>NOT(ISERROR(SEARCH("(例)",F70)))</formula>
    </cfRule>
  </conditionalFormatting>
  <conditionalFormatting sqref="F108">
    <cfRule type="expression" dxfId="717" priority="627">
      <formula>AND($F$84="●",$F$108="●")</formula>
    </cfRule>
  </conditionalFormatting>
  <conditionalFormatting sqref="F120">
    <cfRule type="expression" dxfId="716" priority="626">
      <formula>AND($F$84="●",$F$120="●")</formula>
    </cfRule>
  </conditionalFormatting>
  <conditionalFormatting sqref="A153:XFD153 A154:B154 M154:XFD154">
    <cfRule type="containsText" dxfId="715" priority="609" stopIfTrue="1" operator="containsText" text="(例)">
      <formula>NOT(ISERROR(SEARCH("(例)",A153)))</formula>
    </cfRule>
  </conditionalFormatting>
  <conditionalFormatting sqref="M17:XFD17">
    <cfRule type="containsText" dxfId="714" priority="607" stopIfTrue="1" operator="containsText" text="(例)">
      <formula>NOT(ISERROR(SEARCH("(例)",M17)))</formula>
    </cfRule>
  </conditionalFormatting>
  <conditionalFormatting sqref="A155:B157 M155:XFD157">
    <cfRule type="containsText" dxfId="713" priority="471" stopIfTrue="1" operator="containsText" text="(例)">
      <formula>NOT(ISERROR(SEARCH("(例)",A155)))</formula>
    </cfRule>
  </conditionalFormatting>
  <conditionalFormatting sqref="K158:K163">
    <cfRule type="containsText" dxfId="712" priority="436" stopIfTrue="1" operator="containsText" text="(例)">
      <formula>NOT(ISERROR(SEARCH("(例)",K158)))</formula>
    </cfRule>
  </conditionalFormatting>
  <conditionalFormatting sqref="C154:K154 C155 K155:L155 K156:K157 L161:L162">
    <cfRule type="containsText" dxfId="711" priority="434" stopIfTrue="1" operator="containsText" text="(例)">
      <formula>NOT(ISERROR(SEARCH("(例)",C154)))</formula>
    </cfRule>
  </conditionalFormatting>
  <conditionalFormatting sqref="D155:E155 D157:E157">
    <cfRule type="containsText" dxfId="710" priority="431" stopIfTrue="1" operator="containsText" text="(例)">
      <formula>NOT(ISERROR(SEARCH("(例)",D155)))</formula>
    </cfRule>
  </conditionalFormatting>
  <conditionalFormatting sqref="D156:E156">
    <cfRule type="containsText" dxfId="709" priority="430" stopIfTrue="1" operator="containsText" text="(例)">
      <formula>NOT(ISERROR(SEARCH("(例)",D156)))</formula>
    </cfRule>
  </conditionalFormatting>
  <conditionalFormatting sqref="L156">
    <cfRule type="containsText" dxfId="708" priority="428" stopIfTrue="1" operator="containsText" text="(例)">
      <formula>NOT(ISERROR(SEARCH("(例)",L156)))</formula>
    </cfRule>
  </conditionalFormatting>
  <conditionalFormatting sqref="L154">
    <cfRule type="containsText" dxfId="707" priority="427" stopIfTrue="1" operator="containsText" text="(例)">
      <formula>NOT(ISERROR(SEARCH("(例)",L154)))</formula>
    </cfRule>
  </conditionalFormatting>
  <conditionalFormatting sqref="L163">
    <cfRule type="containsText" dxfId="706" priority="426" stopIfTrue="1" operator="containsText" text="(例)">
      <formula>NOT(ISERROR(SEARCH("(例)",L163)))</formula>
    </cfRule>
  </conditionalFormatting>
  <conditionalFormatting sqref="F14:F16">
    <cfRule type="expression" dxfId="705" priority="422">
      <formula>OR(COUNTIF($F14,"(例)*")=1,$F14="")</formula>
    </cfRule>
  </conditionalFormatting>
  <conditionalFormatting sqref="C11:E11 D21:E22 D12:E13 D18:D19 K12:L16 K11 K18:L22">
    <cfRule type="containsText" dxfId="704" priority="423" stopIfTrue="1" operator="containsText" text="(例)">
      <formula>NOT(ISERROR(SEARCH("(例)",C11)))</formula>
    </cfRule>
  </conditionalFormatting>
  <conditionalFormatting sqref="D22:E22">
    <cfRule type="expression" dxfId="703" priority="421">
      <formula>$F$12=2</formula>
    </cfRule>
  </conditionalFormatting>
  <conditionalFormatting sqref="J22 J11:J15">
    <cfRule type="containsText" dxfId="702" priority="420" stopIfTrue="1" operator="containsText" text="(例)">
      <formula>NOT(ISERROR(SEARCH("(例)",J11)))</formula>
    </cfRule>
  </conditionalFormatting>
  <conditionalFormatting sqref="J22">
    <cfRule type="expression" dxfId="701" priority="419">
      <formula>$F$12=2</formula>
    </cfRule>
  </conditionalFormatting>
  <conditionalFormatting sqref="F11 F22">
    <cfRule type="expression" dxfId="700" priority="417">
      <formula>OR(COUNTIF($F11,"(例)*")=1,$F11="")</formula>
    </cfRule>
  </conditionalFormatting>
  <conditionalFormatting sqref="F11 F22 F14:F16">
    <cfRule type="containsText" dxfId="699" priority="418" stopIfTrue="1" operator="containsText" text="(例)">
      <formula>NOT(ISERROR(SEARCH("(例)",F11)))</formula>
    </cfRule>
  </conditionalFormatting>
  <conditionalFormatting sqref="F22">
    <cfRule type="expression" dxfId="698" priority="399">
      <formula>$F$12="社宅等"</formula>
    </cfRule>
    <cfRule type="expression" dxfId="697" priority="416">
      <formula>$F$12="賃貸"</formula>
    </cfRule>
  </conditionalFormatting>
  <conditionalFormatting sqref="D20:E20 D17:E17">
    <cfRule type="containsText" dxfId="696" priority="415" stopIfTrue="1" operator="containsText" text="(例)">
      <formula>NOT(ISERROR(SEARCH("(例)",D17)))</formula>
    </cfRule>
  </conditionalFormatting>
  <conditionalFormatting sqref="D20:E20">
    <cfRule type="expression" dxfId="695" priority="414">
      <formula>$F$12=2</formula>
    </cfRule>
  </conditionalFormatting>
  <conditionalFormatting sqref="J21">
    <cfRule type="containsText" dxfId="694" priority="413" stopIfTrue="1" operator="containsText" text="(例)">
      <formula>NOT(ISERROR(SEARCH("(例)",J21)))</formula>
    </cfRule>
  </conditionalFormatting>
  <conditionalFormatting sqref="J21">
    <cfRule type="expression" dxfId="693" priority="412">
      <formula>$F$12=2</formula>
    </cfRule>
  </conditionalFormatting>
  <conditionalFormatting sqref="F20">
    <cfRule type="expression" dxfId="692" priority="410">
      <formula>OR(COUNTIF($F20,"(例)*")=1,$F20="")</formula>
    </cfRule>
  </conditionalFormatting>
  <conditionalFormatting sqref="F20">
    <cfRule type="containsText" dxfId="691" priority="411" stopIfTrue="1" operator="containsText" text="(例)">
      <formula>NOT(ISERROR(SEARCH("(例)",F20)))</formula>
    </cfRule>
  </conditionalFormatting>
  <conditionalFormatting sqref="F21">
    <cfRule type="expression" dxfId="690" priority="408">
      <formula>OR(COUNTIF($F21,"(例)*")=1,$F21="")</formula>
    </cfRule>
  </conditionalFormatting>
  <conditionalFormatting sqref="F21">
    <cfRule type="containsText" dxfId="689" priority="409" stopIfTrue="1" operator="containsText" text="(例)">
      <formula>NOT(ISERROR(SEARCH("(例)",F21)))</formula>
    </cfRule>
  </conditionalFormatting>
  <conditionalFormatting sqref="F18">
    <cfRule type="expression" dxfId="688" priority="406">
      <formula>OR(COUNTIF($F18,"(例)*")=1,$F18="")</formula>
    </cfRule>
  </conditionalFormatting>
  <conditionalFormatting sqref="F18">
    <cfRule type="containsText" dxfId="687" priority="407" stopIfTrue="1" operator="containsText" text="(例)">
      <formula>NOT(ISERROR(SEARCH("(例)",F18)))</formula>
    </cfRule>
  </conditionalFormatting>
  <conditionalFormatting sqref="F19">
    <cfRule type="expression" dxfId="686" priority="404">
      <formula>OR(COUNTIF($F19,"(例)*")=1,$F19="")</formula>
    </cfRule>
  </conditionalFormatting>
  <conditionalFormatting sqref="F19">
    <cfRule type="containsText" dxfId="685" priority="405" stopIfTrue="1" operator="containsText" text="(例)">
      <formula>NOT(ISERROR(SEARCH("(例)",F19)))</formula>
    </cfRule>
  </conditionalFormatting>
  <conditionalFormatting sqref="F12">
    <cfRule type="expression" dxfId="684" priority="402">
      <formula>OR(COUNTIF($F12,"(例)*")=1,$F12="")</formula>
    </cfRule>
  </conditionalFormatting>
  <conditionalFormatting sqref="F12">
    <cfRule type="containsText" dxfId="683" priority="403" stopIfTrue="1" operator="containsText" text="(例)">
      <formula>NOT(ISERROR(SEARCH("(例)",F12)))</formula>
    </cfRule>
  </conditionalFormatting>
  <conditionalFormatting sqref="F12:I12">
    <cfRule type="containsText" dxfId="682" priority="401" operator="containsText" text="（例）">
      <formula>NOT(ISERROR(SEARCH("（例）",F12)))</formula>
    </cfRule>
  </conditionalFormatting>
  <conditionalFormatting sqref="K17:L17">
    <cfRule type="containsText" dxfId="681" priority="400" stopIfTrue="1" operator="containsText" text="(例)">
      <formula>NOT(ISERROR(SEARCH("(例)",K17)))</formula>
    </cfRule>
  </conditionalFormatting>
  <conditionalFormatting sqref="F17">
    <cfRule type="expression" dxfId="680" priority="424">
      <formula>OR(COUNTIF(#REF!,"(例)*")=1,#REF!="")</formula>
    </cfRule>
    <cfRule type="containsBlanks" dxfId="679" priority="425" stopIfTrue="1">
      <formula>LEN(TRIM(F17))=0</formula>
    </cfRule>
  </conditionalFormatting>
  <conditionalFormatting sqref="J17:J20">
    <cfRule type="containsText" dxfId="678" priority="398" stopIfTrue="1" operator="containsText" text="(例)">
      <formula>NOT(ISERROR(SEARCH("(例)",J17)))</formula>
    </cfRule>
  </conditionalFormatting>
  <conditionalFormatting sqref="D14">
    <cfRule type="containsText" dxfId="677" priority="397" stopIfTrue="1" operator="containsText" text="(例)">
      <formula>NOT(ISERROR(SEARCH("(例)",D14)))</formula>
    </cfRule>
  </conditionalFormatting>
  <conditionalFormatting sqref="L11">
    <cfRule type="containsText" dxfId="676" priority="396" stopIfTrue="1" operator="containsText" text="(例)">
      <formula>NOT(ISERROR(SEARCH("(例)",L11)))</formula>
    </cfRule>
  </conditionalFormatting>
  <conditionalFormatting sqref="F13">
    <cfRule type="expression" dxfId="675" priority="395">
      <formula>OR(COUNTIF($F13,"(例)*")=1,$F13="")</formula>
    </cfRule>
  </conditionalFormatting>
  <conditionalFormatting sqref="F13">
    <cfRule type="containsText" dxfId="674" priority="394" stopIfTrue="1" operator="containsText" text="(例)">
      <formula>NOT(ISERROR(SEARCH("(例)",F13)))</formula>
    </cfRule>
  </conditionalFormatting>
  <conditionalFormatting sqref="E16">
    <cfRule type="containsText" dxfId="673" priority="393" stopIfTrue="1" operator="containsText" text="(例)">
      <formula>NOT(ISERROR(SEARCH("(例)",E16)))</formula>
    </cfRule>
  </conditionalFormatting>
  <conditionalFormatting sqref="E14">
    <cfRule type="containsText" dxfId="672" priority="392" stopIfTrue="1" operator="containsText" text="(例)">
      <formula>NOT(ISERROR(SEARCH("(例)",E14)))</formula>
    </cfRule>
  </conditionalFormatting>
  <conditionalFormatting sqref="E15">
    <cfRule type="containsText" dxfId="671" priority="391" stopIfTrue="1" operator="containsText" text="(例)">
      <formula>NOT(ISERROR(SEARCH("(例)",E15)))</formula>
    </cfRule>
  </conditionalFormatting>
  <conditionalFormatting sqref="F37 F28:J28 F29:F30 J29:J30">
    <cfRule type="expression" dxfId="670" priority="388">
      <formula>$F$25=1</formula>
    </cfRule>
  </conditionalFormatting>
  <conditionalFormatting sqref="F31 F36">
    <cfRule type="expression" dxfId="669" priority="341">
      <formula>$F$25=2</formula>
    </cfRule>
  </conditionalFormatting>
  <conditionalFormatting sqref="C25:E25 C28:K28 C35:L37 K33:L34 C26:F27 C31:L32 C29:F30 K25:L27 C33:E34 J29:K30">
    <cfRule type="containsText" dxfId="668" priority="390" stopIfTrue="1" operator="containsText" text="(例)">
      <formula>NOT(ISERROR(SEARCH("(例)",C25)))</formula>
    </cfRule>
  </conditionalFormatting>
  <conditionalFormatting sqref="F25:J25">
    <cfRule type="expression" dxfId="667" priority="385">
      <formula>OR(COUNTIF($F25,"(例)*")=1,$F25="")</formula>
    </cfRule>
  </conditionalFormatting>
  <conditionalFormatting sqref="F25:J25">
    <cfRule type="containsText" dxfId="666" priority="386" stopIfTrue="1" operator="containsText" text="(例)">
      <formula>NOT(ISERROR(SEARCH("(例)",F25)))</formula>
    </cfRule>
  </conditionalFormatting>
  <conditionalFormatting sqref="G140:J140">
    <cfRule type="containsText" dxfId="665" priority="382" stopIfTrue="1" operator="containsText" text="(例)">
      <formula>NOT(ISERROR(SEARCH("(例)",G140)))</formula>
    </cfRule>
  </conditionalFormatting>
  <conditionalFormatting sqref="G140:J140">
    <cfRule type="expression" dxfId="664" priority="381">
      <formula>$F$179="無し"</formula>
    </cfRule>
  </conditionalFormatting>
  <conditionalFormatting sqref="F140">
    <cfRule type="containsText" dxfId="663" priority="380" stopIfTrue="1" operator="containsText" text="(例)">
      <formula>NOT(ISERROR(SEARCH("(例)",F140)))</formula>
    </cfRule>
  </conditionalFormatting>
  <conditionalFormatting sqref="F140">
    <cfRule type="expression" dxfId="662" priority="378">
      <formula>$F$186="無し"</formula>
    </cfRule>
  </conditionalFormatting>
  <conditionalFormatting sqref="G142:J142">
    <cfRule type="containsText" dxfId="661" priority="376" stopIfTrue="1" operator="containsText" text="(例)">
      <formula>NOT(ISERROR(SEARCH("(例)",G142)))</formula>
    </cfRule>
  </conditionalFormatting>
  <conditionalFormatting sqref="G142:J142">
    <cfRule type="expression" dxfId="660" priority="375">
      <formula>$F$257="無し"</formula>
    </cfRule>
  </conditionalFormatting>
  <conditionalFormatting sqref="F142">
    <cfRule type="containsText" dxfId="659" priority="374" stopIfTrue="1" operator="containsText" text="(例)">
      <formula>NOT(ISERROR(SEARCH("(例)",F142)))</formula>
    </cfRule>
  </conditionalFormatting>
  <conditionalFormatting sqref="F141">
    <cfRule type="expression" dxfId="658" priority="345">
      <formula>$F$140="無し"</formula>
    </cfRule>
    <cfRule type="expression" dxfId="657" priority="372">
      <formula>OR(COUNTIF($F141,"(例)*")=1,$F141="")</formula>
    </cfRule>
  </conditionalFormatting>
  <conditionalFormatting sqref="F141">
    <cfRule type="containsText" dxfId="656" priority="371" stopIfTrue="1" operator="containsText" text="(例)">
      <formula>NOT(ISERROR(SEARCH("(例)",F141)))</formula>
    </cfRule>
  </conditionalFormatting>
  <conditionalFormatting sqref="F28:J28 F32:J32 F35:J35 F37:J37 F26:F27 F29:F30 J29:J30">
    <cfRule type="containsBlanks" dxfId="655" priority="342">
      <formula>LEN(TRIM(F26))=0</formula>
    </cfRule>
  </conditionalFormatting>
  <conditionalFormatting sqref="F31:J31 F36:J36">
    <cfRule type="containsBlanks" dxfId="654" priority="387">
      <formula>LEN(TRIM(F31))=0</formula>
    </cfRule>
  </conditionalFormatting>
  <conditionalFormatting sqref="F31:J31">
    <cfRule type="colorScale" priority="340">
      <colorScale>
        <cfvo type="min"/>
        <cfvo type="max"/>
        <color rgb="FFFF7128"/>
        <color rgb="FFFFEF9C"/>
      </colorScale>
    </cfRule>
  </conditionalFormatting>
  <conditionalFormatting sqref="F28:J28 F37:J37 F29:F30 J29:J30">
    <cfRule type="expression" dxfId="653" priority="339">
      <formula>$F$25=1</formula>
    </cfRule>
  </conditionalFormatting>
  <conditionalFormatting sqref="E47">
    <cfRule type="containsText" dxfId="652" priority="334" stopIfTrue="1" operator="containsText" text="(例)">
      <formula>NOT(ISERROR(SEARCH("(例)",E47)))</formula>
    </cfRule>
  </conditionalFormatting>
  <conditionalFormatting sqref="E59">
    <cfRule type="containsText" dxfId="651" priority="331" stopIfTrue="1" operator="containsText" text="(例)">
      <formula>NOT(ISERROR(SEARCH("(例)",E59)))</formula>
    </cfRule>
  </conditionalFormatting>
  <conditionalFormatting sqref="E60">
    <cfRule type="containsText" dxfId="650" priority="330" stopIfTrue="1" operator="containsText" text="(例)">
      <formula>NOT(ISERROR(SEARCH("(例)",E60)))</formula>
    </cfRule>
  </conditionalFormatting>
  <conditionalFormatting sqref="E72">
    <cfRule type="containsText" dxfId="649" priority="327" stopIfTrue="1" operator="containsText" text="(例)">
      <formula>NOT(ISERROR(SEARCH("(例)",E72)))</formula>
    </cfRule>
  </conditionalFormatting>
  <conditionalFormatting sqref="E73">
    <cfRule type="containsText" dxfId="648" priority="326" stopIfTrue="1" operator="containsText" text="(例)">
      <formula>NOT(ISERROR(SEARCH("(例)",E73)))</formula>
    </cfRule>
  </conditionalFormatting>
  <conditionalFormatting sqref="E90:F91 H90 J90">
    <cfRule type="containsText" dxfId="647" priority="325" stopIfTrue="1" operator="containsText" text="(例)">
      <formula>NOT(ISERROR(SEARCH("(例)",E90)))</formula>
    </cfRule>
  </conditionalFormatting>
  <conditionalFormatting sqref="J90">
    <cfRule type="containsBlanks" dxfId="646" priority="324">
      <formula>LEN(TRIM(J90))=0</formula>
    </cfRule>
  </conditionalFormatting>
  <conditionalFormatting sqref="F90">
    <cfRule type="containsBlanks" dxfId="645" priority="323">
      <formula>LEN(TRIM(F90))=0</formula>
    </cfRule>
  </conditionalFormatting>
  <conditionalFormatting sqref="H90 J90 F91:J91">
    <cfRule type="containsBlanks" dxfId="644" priority="322">
      <formula>LEN(TRIM(F90))=0</formula>
    </cfRule>
  </conditionalFormatting>
  <conditionalFormatting sqref="E90:J91">
    <cfRule type="expression" dxfId="643" priority="317">
      <formula>$F$25=1</formula>
    </cfRule>
  </conditionalFormatting>
  <conditionalFormatting sqref="E102:E103">
    <cfRule type="containsText" dxfId="642" priority="316" stopIfTrue="1" operator="containsText" text="(例)">
      <formula>NOT(ISERROR(SEARCH("(例)",E102)))</formula>
    </cfRule>
  </conditionalFormatting>
  <conditionalFormatting sqref="E102:E103">
    <cfRule type="expression" dxfId="641" priority="312">
      <formula>$F$25=1</formula>
    </cfRule>
  </conditionalFormatting>
  <conditionalFormatting sqref="E114:E115">
    <cfRule type="containsText" dxfId="640" priority="311" stopIfTrue="1" operator="containsText" text="(例)">
      <formula>NOT(ISERROR(SEARCH("(例)",E114)))</formula>
    </cfRule>
  </conditionalFormatting>
  <conditionalFormatting sqref="E114:E115">
    <cfRule type="expression" dxfId="639" priority="310">
      <formula>$F$25=1</formula>
    </cfRule>
  </conditionalFormatting>
  <conditionalFormatting sqref="E126:E127">
    <cfRule type="containsText" dxfId="638" priority="309" stopIfTrue="1" operator="containsText" text="(例)">
      <formula>NOT(ISERROR(SEARCH("(例)",E126)))</formula>
    </cfRule>
  </conditionalFormatting>
  <conditionalFormatting sqref="E126:E127">
    <cfRule type="expression" dxfId="637" priority="308">
      <formula>$F$25=1</formula>
    </cfRule>
  </conditionalFormatting>
  <conditionalFormatting sqref="F45:J45">
    <cfRule type="containsText" dxfId="636" priority="295" stopIfTrue="1" operator="containsText" text="(例)">
      <formula>NOT(ISERROR(SEARCH("(例)",F45)))</formula>
    </cfRule>
  </conditionalFormatting>
  <conditionalFormatting sqref="F58:J58">
    <cfRule type="containsText" dxfId="635" priority="293" stopIfTrue="1" operator="containsText" text="(例)">
      <formula>NOT(ISERROR(SEARCH("(例)",F58)))</formula>
    </cfRule>
  </conditionalFormatting>
  <conditionalFormatting sqref="F71:J71">
    <cfRule type="containsText" dxfId="634" priority="291" stopIfTrue="1" operator="containsText" text="(例)">
      <formula>NOT(ISERROR(SEARCH("(例)",F71)))</formula>
    </cfRule>
  </conditionalFormatting>
  <conditionalFormatting sqref="F46">
    <cfRule type="containsText" dxfId="633" priority="289" stopIfTrue="1" operator="containsText" text="(例)">
      <formula>NOT(ISERROR(SEARCH("(例)",F46)))</formula>
    </cfRule>
  </conditionalFormatting>
  <conditionalFormatting sqref="H46">
    <cfRule type="containsText" dxfId="632" priority="283" stopIfTrue="1" operator="containsText" text="(例)">
      <formula>NOT(ISERROR(SEARCH("(例)",H46)))</formula>
    </cfRule>
  </conditionalFormatting>
  <conditionalFormatting sqref="J46">
    <cfRule type="containsText" dxfId="631" priority="277" stopIfTrue="1" operator="containsText" text="(例)">
      <formula>NOT(ISERROR(SEARCH("(例)",J46)))</formula>
    </cfRule>
  </conditionalFormatting>
  <conditionalFormatting sqref="F48:J48 F47">
    <cfRule type="containsText" dxfId="630" priority="268" stopIfTrue="1" operator="containsText" text="(例)">
      <formula>NOT(ISERROR(SEARCH("(例)",F47)))</formula>
    </cfRule>
  </conditionalFormatting>
  <conditionalFormatting sqref="F61:J61">
    <cfRule type="containsText" dxfId="629" priority="266" stopIfTrue="1" operator="containsText" text="(例)">
      <formula>NOT(ISERROR(SEARCH("(例)",F61)))</formula>
    </cfRule>
  </conditionalFormatting>
  <conditionalFormatting sqref="F74:J74">
    <cfRule type="containsText" dxfId="628" priority="264" stopIfTrue="1" operator="containsText" text="(例)">
      <formula>NOT(ISERROR(SEARCH("(例)",F74)))</formula>
    </cfRule>
  </conditionalFormatting>
  <conditionalFormatting sqref="F50">
    <cfRule type="expression" dxfId="627" priority="261">
      <formula>$F$25=1</formula>
    </cfRule>
  </conditionalFormatting>
  <conditionalFormatting sqref="F50:J50">
    <cfRule type="containsText" dxfId="626" priority="262" stopIfTrue="1" operator="containsText" text="(例)">
      <formula>NOT(ISERROR(SEARCH("(例)",F50)))</formula>
    </cfRule>
  </conditionalFormatting>
  <conditionalFormatting sqref="F50:J50">
    <cfRule type="expression" dxfId="625" priority="259">
      <formula>$F$25=1</formula>
    </cfRule>
  </conditionalFormatting>
  <conditionalFormatting sqref="F63">
    <cfRule type="expression" dxfId="624" priority="257">
      <formula>$F$25=1</formula>
    </cfRule>
  </conditionalFormatting>
  <conditionalFormatting sqref="F63:J63">
    <cfRule type="containsText" dxfId="623" priority="258" stopIfTrue="1" operator="containsText" text="(例)">
      <formula>NOT(ISERROR(SEARCH("(例)",F63)))</formula>
    </cfRule>
  </conditionalFormatting>
  <conditionalFormatting sqref="F63:J63">
    <cfRule type="expression" dxfId="622" priority="255">
      <formula>$F$25=1</formula>
    </cfRule>
  </conditionalFormatting>
  <conditionalFormatting sqref="F76">
    <cfRule type="expression" dxfId="621" priority="253">
      <formula>$F$25=1</formula>
    </cfRule>
  </conditionalFormatting>
  <conditionalFormatting sqref="F76:J76">
    <cfRule type="containsText" dxfId="620" priority="254" stopIfTrue="1" operator="containsText" text="(例)">
      <formula>NOT(ISERROR(SEARCH("(例)",F76)))</formula>
    </cfRule>
  </conditionalFormatting>
  <conditionalFormatting sqref="F76:J76">
    <cfRule type="expression" dxfId="619" priority="251">
      <formula>$F$25=1</formula>
    </cfRule>
  </conditionalFormatting>
  <conditionalFormatting sqref="F104:J105">
    <cfRule type="expression" dxfId="618" priority="239">
      <formula>$F$25=1</formula>
    </cfRule>
  </conditionalFormatting>
  <conditionalFormatting sqref="F104:J105">
    <cfRule type="containsText" dxfId="617" priority="241" stopIfTrue="1" operator="containsText" text="(例)">
      <formula>NOT(ISERROR(SEARCH("(例)",F104)))</formula>
    </cfRule>
  </conditionalFormatting>
  <conditionalFormatting sqref="F116:J117">
    <cfRule type="expression" dxfId="616" priority="233">
      <formula>$F$25=1</formula>
    </cfRule>
  </conditionalFormatting>
  <conditionalFormatting sqref="F116:J117">
    <cfRule type="containsText" dxfId="615" priority="235" stopIfTrue="1" operator="containsText" text="(例)">
      <formula>NOT(ISERROR(SEARCH("(例)",F116)))</formula>
    </cfRule>
  </conditionalFormatting>
  <conditionalFormatting sqref="F128:J129">
    <cfRule type="expression" dxfId="614" priority="227">
      <formula>$F$25=1</formula>
    </cfRule>
  </conditionalFormatting>
  <conditionalFormatting sqref="F128:J129">
    <cfRule type="containsText" dxfId="613" priority="229" stopIfTrue="1" operator="containsText" text="(例)">
      <formula>NOT(ISERROR(SEARCH("(例)",F128)))</formula>
    </cfRule>
  </conditionalFormatting>
  <conditionalFormatting sqref="F101:J101">
    <cfRule type="expression" dxfId="612" priority="221">
      <formula>$F$25=1</formula>
    </cfRule>
  </conditionalFormatting>
  <conditionalFormatting sqref="F101:J101">
    <cfRule type="containsText" dxfId="611" priority="223" stopIfTrue="1" operator="containsText" text="(例)">
      <formula>NOT(ISERROR(SEARCH("(例)",F101)))</formula>
    </cfRule>
  </conditionalFormatting>
  <conditionalFormatting sqref="F113:J113">
    <cfRule type="expression" dxfId="610" priority="218">
      <formula>$F$25=1</formula>
    </cfRule>
  </conditionalFormatting>
  <conditionalFormatting sqref="F113:J113">
    <cfRule type="containsText" dxfId="609" priority="220" stopIfTrue="1" operator="containsText" text="(例)">
      <formula>NOT(ISERROR(SEARCH("(例)",F113)))</formula>
    </cfRule>
  </conditionalFormatting>
  <conditionalFormatting sqref="F125:J125">
    <cfRule type="expression" dxfId="608" priority="215">
      <formula>$F$25=1</formula>
    </cfRule>
  </conditionalFormatting>
  <conditionalFormatting sqref="F125:J125">
    <cfRule type="containsText" dxfId="607" priority="217" stopIfTrue="1" operator="containsText" text="(例)">
      <formula>NOT(ISERROR(SEARCH("(例)",F125)))</formula>
    </cfRule>
  </conditionalFormatting>
  <conditionalFormatting sqref="F33">
    <cfRule type="containsText" dxfId="606" priority="172" stopIfTrue="1" operator="containsText" text="(例)">
      <formula>NOT(ISERROR(SEARCH("(例)",F33)))</formula>
    </cfRule>
  </conditionalFormatting>
  <conditionalFormatting sqref="F33">
    <cfRule type="containsBlanks" dxfId="605" priority="171">
      <formula>LEN(TRIM(F33))=0</formula>
    </cfRule>
  </conditionalFormatting>
  <conditionalFormatting sqref="F59">
    <cfRule type="containsText" dxfId="604" priority="170" stopIfTrue="1" operator="containsText" text="(例)">
      <formula>NOT(ISERROR(SEARCH("(例)",F59)))</formula>
    </cfRule>
  </conditionalFormatting>
  <conditionalFormatting sqref="F72">
    <cfRule type="containsText" dxfId="603" priority="168" stopIfTrue="1" operator="containsText" text="(例)">
      <formula>NOT(ISERROR(SEARCH("(例)",F72)))</formula>
    </cfRule>
  </conditionalFormatting>
  <conditionalFormatting sqref="H59">
    <cfRule type="containsText" dxfId="602" priority="166" stopIfTrue="1" operator="containsText" text="(例)">
      <formula>NOT(ISERROR(SEARCH("(例)",H59)))</formula>
    </cfRule>
  </conditionalFormatting>
  <conditionalFormatting sqref="H72">
    <cfRule type="containsText" dxfId="601" priority="164" stopIfTrue="1" operator="containsText" text="(例)">
      <formula>NOT(ISERROR(SEARCH("(例)",H72)))</formula>
    </cfRule>
  </conditionalFormatting>
  <conditionalFormatting sqref="H33">
    <cfRule type="containsText" dxfId="600" priority="162" stopIfTrue="1" operator="containsText" text="(例)">
      <formula>NOT(ISERROR(SEARCH("(例)",H33)))</formula>
    </cfRule>
  </conditionalFormatting>
  <conditionalFormatting sqref="H33">
    <cfRule type="containsBlanks" dxfId="599" priority="161">
      <formula>LEN(TRIM(H33))=0</formula>
    </cfRule>
  </conditionalFormatting>
  <conditionalFormatting sqref="J33">
    <cfRule type="containsText" dxfId="598" priority="160" stopIfTrue="1" operator="containsText" text="(例)">
      <formula>NOT(ISERROR(SEARCH("(例)",J33)))</formula>
    </cfRule>
  </conditionalFormatting>
  <conditionalFormatting sqref="J33">
    <cfRule type="containsBlanks" dxfId="597" priority="159">
      <formula>LEN(TRIM(J33))=0</formula>
    </cfRule>
  </conditionalFormatting>
  <conditionalFormatting sqref="J33">
    <cfRule type="containsBlanks" dxfId="596" priority="158">
      <formula>LEN(TRIM(J33))=0</formula>
    </cfRule>
  </conditionalFormatting>
  <conditionalFormatting sqref="J59">
    <cfRule type="containsText" dxfId="595" priority="157" stopIfTrue="1" operator="containsText" text="(例)">
      <formula>NOT(ISERROR(SEARCH("(例)",J59)))</formula>
    </cfRule>
  </conditionalFormatting>
  <conditionalFormatting sqref="J72">
    <cfRule type="containsText" dxfId="594" priority="154" stopIfTrue="1" operator="containsText" text="(例)">
      <formula>NOT(ISERROR(SEARCH("(例)",J72)))</formula>
    </cfRule>
  </conditionalFormatting>
  <conditionalFormatting sqref="F34">
    <cfRule type="containsText" dxfId="593" priority="151" stopIfTrue="1" operator="containsText" text="(例)">
      <formula>NOT(ISERROR(SEARCH("(例)",F34)))</formula>
    </cfRule>
  </conditionalFormatting>
  <conditionalFormatting sqref="F34:J34">
    <cfRule type="containsBlanks" dxfId="592" priority="150">
      <formula>LEN(TRIM(F34))=0</formula>
    </cfRule>
  </conditionalFormatting>
  <conditionalFormatting sqref="F60">
    <cfRule type="containsText" dxfId="591" priority="149" stopIfTrue="1" operator="containsText" text="(例)">
      <formula>NOT(ISERROR(SEARCH("(例)",F60)))</formula>
    </cfRule>
  </conditionalFormatting>
  <conditionalFormatting sqref="F73">
    <cfRule type="containsText" dxfId="590" priority="147" stopIfTrue="1" operator="containsText" text="(例)">
      <formula>NOT(ISERROR(SEARCH("(例)",F73)))</formula>
    </cfRule>
  </conditionalFormatting>
  <conditionalFormatting sqref="F41:J41 F42:F43 J42:J43">
    <cfRule type="expression" dxfId="589" priority="144">
      <formula>$F$25=1</formula>
    </cfRule>
  </conditionalFormatting>
  <conditionalFormatting sqref="F41:J41 F39:F40 F42:F43 J42:J43">
    <cfRule type="containsText" dxfId="588" priority="145" stopIfTrue="1" operator="containsText" text="(例)">
      <formula>NOT(ISERROR(SEARCH("(例)",F39)))</formula>
    </cfRule>
  </conditionalFormatting>
  <conditionalFormatting sqref="F41:J41 F42:F43 J42:J43">
    <cfRule type="expression" dxfId="587" priority="142">
      <formula>$F$25=1</formula>
    </cfRule>
  </conditionalFormatting>
  <conditionalFormatting sqref="F54:J54 F55:F56 J55:J56">
    <cfRule type="expression" dxfId="586" priority="140">
      <formula>$F$25=1</formula>
    </cfRule>
  </conditionalFormatting>
  <conditionalFormatting sqref="F54:J54 F52:F53 F55:F56 J55:J56">
    <cfRule type="containsText" dxfId="585" priority="141" stopIfTrue="1" operator="containsText" text="(例)">
      <formula>NOT(ISERROR(SEARCH("(例)",F52)))</formula>
    </cfRule>
  </conditionalFormatting>
  <conditionalFormatting sqref="F54:J54 F55:F56 J55:J56">
    <cfRule type="expression" dxfId="584" priority="138">
      <formula>$F$25=1</formula>
    </cfRule>
  </conditionalFormatting>
  <conditionalFormatting sqref="F67:J67 F68:F69 J68:J69">
    <cfRule type="expression" dxfId="583" priority="136">
      <formula>$F$25=1</formula>
    </cfRule>
  </conditionalFormatting>
  <conditionalFormatting sqref="F67:J67 F65:F66 F68:F69 J68:J69">
    <cfRule type="containsText" dxfId="582" priority="137" stopIfTrue="1" operator="containsText" text="(例)">
      <formula>NOT(ISERROR(SEARCH("(例)",F65)))</formula>
    </cfRule>
  </conditionalFormatting>
  <conditionalFormatting sqref="F67:J67 F68:F69 J68:J69">
    <cfRule type="expression" dxfId="581" priority="134">
      <formula>$F$25=1</formula>
    </cfRule>
  </conditionalFormatting>
  <conditionalFormatting sqref="F97:J98 F99:F100 J99:J100">
    <cfRule type="expression" dxfId="580" priority="131">
      <formula>$F$25=1</formula>
    </cfRule>
  </conditionalFormatting>
  <conditionalFormatting sqref="F97:J98 F99:F100 J99:J100">
    <cfRule type="containsText" dxfId="579" priority="133" stopIfTrue="1" operator="containsText" text="(例)">
      <formula>NOT(ISERROR(SEARCH("(例)",F97)))</formula>
    </cfRule>
  </conditionalFormatting>
  <conditionalFormatting sqref="F109:J110 F111:F112 J111:J112">
    <cfRule type="expression" dxfId="578" priority="128">
      <formula>$F$25=1</formula>
    </cfRule>
  </conditionalFormatting>
  <conditionalFormatting sqref="F109:J110 F111:F112 J111:J112">
    <cfRule type="containsText" dxfId="577" priority="130" stopIfTrue="1" operator="containsText" text="(例)">
      <formula>NOT(ISERROR(SEARCH("(例)",F109)))</formula>
    </cfRule>
  </conditionalFormatting>
  <conditionalFormatting sqref="F121:J122 F123:F124 J123:J124">
    <cfRule type="expression" dxfId="576" priority="125">
      <formula>$F$25=1</formula>
    </cfRule>
  </conditionalFormatting>
  <conditionalFormatting sqref="F121:J122 F123:F124 J123:J124">
    <cfRule type="containsText" dxfId="575" priority="127" stopIfTrue="1" operator="containsText" text="(例)">
      <formula>NOT(ISERROR(SEARCH("(例)",F121)))</formula>
    </cfRule>
  </conditionalFormatting>
  <conditionalFormatting sqref="F102">
    <cfRule type="containsText" dxfId="574" priority="124" stopIfTrue="1" operator="containsText" text="(例)">
      <formula>NOT(ISERROR(SEARCH("(例)",F102)))</formula>
    </cfRule>
  </conditionalFormatting>
  <conditionalFormatting sqref="F102">
    <cfRule type="expression" dxfId="573" priority="122">
      <formula>$F$25=1</formula>
    </cfRule>
  </conditionalFormatting>
  <conditionalFormatting sqref="F114">
    <cfRule type="containsText" dxfId="572" priority="121" stopIfTrue="1" operator="containsText" text="(例)">
      <formula>NOT(ISERROR(SEARCH("(例)",F114)))</formula>
    </cfRule>
  </conditionalFormatting>
  <conditionalFormatting sqref="F114">
    <cfRule type="expression" dxfId="571" priority="119">
      <formula>$F$25=1</formula>
    </cfRule>
  </conditionalFormatting>
  <conditionalFormatting sqref="F126">
    <cfRule type="containsText" dxfId="570" priority="118" stopIfTrue="1" operator="containsText" text="(例)">
      <formula>NOT(ISERROR(SEARCH("(例)",F126)))</formula>
    </cfRule>
  </conditionalFormatting>
  <conditionalFormatting sqref="F126">
    <cfRule type="expression" dxfId="569" priority="116">
      <formula>$F$25=1</formula>
    </cfRule>
  </conditionalFormatting>
  <conditionalFormatting sqref="H102">
    <cfRule type="containsText" dxfId="568" priority="115" stopIfTrue="1" operator="containsText" text="(例)">
      <formula>NOT(ISERROR(SEARCH("(例)",H102)))</formula>
    </cfRule>
  </conditionalFormatting>
  <conditionalFormatting sqref="H102">
    <cfRule type="expression" dxfId="567" priority="113">
      <formula>$F$25=1</formula>
    </cfRule>
  </conditionalFormatting>
  <conditionalFormatting sqref="H114">
    <cfRule type="containsText" dxfId="566" priority="112" stopIfTrue="1" operator="containsText" text="(例)">
      <formula>NOT(ISERROR(SEARCH("(例)",H114)))</formula>
    </cfRule>
  </conditionalFormatting>
  <conditionalFormatting sqref="H114">
    <cfRule type="expression" dxfId="565" priority="110">
      <formula>$F$25=1</formula>
    </cfRule>
  </conditionalFormatting>
  <conditionalFormatting sqref="H126">
    <cfRule type="containsText" dxfId="564" priority="109" stopIfTrue="1" operator="containsText" text="(例)">
      <formula>NOT(ISERROR(SEARCH("(例)",H126)))</formula>
    </cfRule>
  </conditionalFormatting>
  <conditionalFormatting sqref="H126">
    <cfRule type="expression" dxfId="563" priority="107">
      <formula>$F$25=1</formula>
    </cfRule>
  </conditionalFormatting>
  <conditionalFormatting sqref="J102">
    <cfRule type="containsText" dxfId="562" priority="106" stopIfTrue="1" operator="containsText" text="(例)">
      <formula>NOT(ISERROR(SEARCH("(例)",J102)))</formula>
    </cfRule>
  </conditionalFormatting>
  <conditionalFormatting sqref="J102">
    <cfRule type="expression" dxfId="561" priority="103">
      <formula>$F$25=1</formula>
    </cfRule>
  </conditionalFormatting>
  <conditionalFormatting sqref="J114">
    <cfRule type="containsText" dxfId="560" priority="102" stopIfTrue="1" operator="containsText" text="(例)">
      <formula>NOT(ISERROR(SEARCH("(例)",J114)))</formula>
    </cfRule>
  </conditionalFormatting>
  <conditionalFormatting sqref="J114">
    <cfRule type="expression" dxfId="559" priority="99">
      <formula>$F$25=1</formula>
    </cfRule>
  </conditionalFormatting>
  <conditionalFormatting sqref="J126">
    <cfRule type="containsText" dxfId="558" priority="98" stopIfTrue="1" operator="containsText" text="(例)">
      <formula>NOT(ISERROR(SEARCH("(例)",J126)))</formula>
    </cfRule>
  </conditionalFormatting>
  <conditionalFormatting sqref="J126">
    <cfRule type="expression" dxfId="557" priority="95">
      <formula>$F$25=1</formula>
    </cfRule>
  </conditionalFormatting>
  <conditionalFormatting sqref="F103">
    <cfRule type="containsText" dxfId="556" priority="94" stopIfTrue="1" operator="containsText" text="(例)">
      <formula>NOT(ISERROR(SEARCH("(例)",F103)))</formula>
    </cfRule>
  </conditionalFormatting>
  <conditionalFormatting sqref="F103:J103">
    <cfRule type="expression" dxfId="555" priority="92">
      <formula>$F$25=1</formula>
    </cfRule>
  </conditionalFormatting>
  <conditionalFormatting sqref="F115">
    <cfRule type="containsText" dxfId="554" priority="91" stopIfTrue="1" operator="containsText" text="(例)">
      <formula>NOT(ISERROR(SEARCH("(例)",F115)))</formula>
    </cfRule>
  </conditionalFormatting>
  <conditionalFormatting sqref="F115:J115">
    <cfRule type="expression" dxfId="553" priority="89">
      <formula>$F$25=1</formula>
    </cfRule>
  </conditionalFormatting>
  <conditionalFormatting sqref="F127">
    <cfRule type="containsText" dxfId="552" priority="88" stopIfTrue="1" operator="containsText" text="(例)">
      <formula>NOT(ISERROR(SEARCH("(例)",F127)))</formula>
    </cfRule>
  </conditionalFormatting>
  <conditionalFormatting sqref="F127:J127">
    <cfRule type="expression" dxfId="551" priority="86">
      <formula>$F$25=1</formula>
    </cfRule>
  </conditionalFormatting>
  <conditionalFormatting sqref="F49">
    <cfRule type="expression" dxfId="550" priority="83">
      <formula>$F$25=2</formula>
    </cfRule>
  </conditionalFormatting>
  <conditionalFormatting sqref="F49:J49">
    <cfRule type="containsText" dxfId="549" priority="85" stopIfTrue="1" operator="containsText" text="(例)">
      <formula>NOT(ISERROR(SEARCH("(例)",F49)))</formula>
    </cfRule>
  </conditionalFormatting>
  <conditionalFormatting sqref="F62">
    <cfRule type="expression" dxfId="548" priority="80">
      <formula>$F$25=2</formula>
    </cfRule>
  </conditionalFormatting>
  <conditionalFormatting sqref="F62:J62">
    <cfRule type="containsText" dxfId="547" priority="82" stopIfTrue="1" operator="containsText" text="(例)">
      <formula>NOT(ISERROR(SEARCH("(例)",F62)))</formula>
    </cfRule>
  </conditionalFormatting>
  <conditionalFormatting sqref="F75">
    <cfRule type="expression" dxfId="546" priority="77">
      <formula>$F$25=2</formula>
    </cfRule>
  </conditionalFormatting>
  <conditionalFormatting sqref="F75:J75">
    <cfRule type="containsText" dxfId="545" priority="79" stopIfTrue="1" operator="containsText" text="(例)">
      <formula>NOT(ISERROR(SEARCH("(例)",F75)))</formula>
    </cfRule>
  </conditionalFormatting>
  <conditionalFormatting sqref="F106:J106">
    <cfRule type="expression" dxfId="544" priority="74">
      <formula>$F$25=1</formula>
    </cfRule>
  </conditionalFormatting>
  <conditionalFormatting sqref="F106:J106">
    <cfRule type="containsText" dxfId="543" priority="76" stopIfTrue="1" operator="containsText" text="(例)">
      <formula>NOT(ISERROR(SEARCH("(例)",F106)))</formula>
    </cfRule>
  </conditionalFormatting>
  <conditionalFormatting sqref="F118:J118">
    <cfRule type="expression" dxfId="542" priority="71">
      <formula>$F$25=1</formula>
    </cfRule>
  </conditionalFormatting>
  <conditionalFormatting sqref="F118:J118">
    <cfRule type="containsText" dxfId="541" priority="73" stopIfTrue="1" operator="containsText" text="(例)">
      <formula>NOT(ISERROR(SEARCH("(例)",F118)))</formula>
    </cfRule>
  </conditionalFormatting>
  <conditionalFormatting sqref="F130:J130">
    <cfRule type="expression" dxfId="540" priority="68">
      <formula>$F$25=1</formula>
    </cfRule>
  </conditionalFormatting>
  <conditionalFormatting sqref="F130:J130">
    <cfRule type="containsText" dxfId="539" priority="70" stopIfTrue="1" operator="containsText" text="(例)">
      <formula>NOT(ISERROR(SEARCH("(例)",F130)))</formula>
    </cfRule>
  </conditionalFormatting>
  <conditionalFormatting sqref="G102">
    <cfRule type="expression" dxfId="538" priority="27">
      <formula>$F$25=1</formula>
    </cfRule>
  </conditionalFormatting>
  <conditionalFormatting sqref="G114">
    <cfRule type="expression" dxfId="537" priority="26">
      <formula>$F$25=1</formula>
    </cfRule>
  </conditionalFormatting>
  <conditionalFormatting sqref="G126">
    <cfRule type="expression" dxfId="536" priority="25">
      <formula>$F$25=1</formula>
    </cfRule>
  </conditionalFormatting>
  <conditionalFormatting sqref="I102">
    <cfRule type="expression" dxfId="535" priority="24">
      <formula>$F$25=1</formula>
    </cfRule>
  </conditionalFormatting>
  <conditionalFormatting sqref="I114">
    <cfRule type="expression" dxfId="534" priority="23">
      <formula>$F$25=1</formula>
    </cfRule>
  </conditionalFormatting>
  <conditionalFormatting sqref="I126">
    <cfRule type="expression" dxfId="533" priority="22">
      <formula>$F$25=1</formula>
    </cfRule>
  </conditionalFormatting>
  <conditionalFormatting sqref="F140">
    <cfRule type="expression" dxfId="532" priority="723">
      <formula>$F$179="無し"</formula>
    </cfRule>
    <cfRule type="expression" dxfId="531" priority="724">
      <formula>OR(COUNTIF($F140,"(例)*")=1,$F140="")</formula>
    </cfRule>
  </conditionalFormatting>
  <conditionalFormatting sqref="F142">
    <cfRule type="expression" dxfId="530" priority="725">
      <formula>$F$257="無し"</formula>
    </cfRule>
    <cfRule type="expression" dxfId="529" priority="726">
      <formula>OR(COUNTIF($F142,"(例)*")=1,$F142="")</formula>
    </cfRule>
  </conditionalFormatting>
  <conditionalFormatting sqref="L29">
    <cfRule type="containsText" dxfId="528" priority="19" stopIfTrue="1" operator="containsText" text="(例)">
      <formula>NOT(ISERROR(SEARCH("(例)",L29)))</formula>
    </cfRule>
  </conditionalFormatting>
  <conditionalFormatting sqref="L30">
    <cfRule type="containsText" dxfId="527" priority="18" stopIfTrue="1" operator="containsText" text="(例)">
      <formula>NOT(ISERROR(SEARCH("(例)",L30)))</formula>
    </cfRule>
  </conditionalFormatting>
  <conditionalFormatting sqref="L28">
    <cfRule type="containsText" dxfId="526" priority="17" stopIfTrue="1" operator="containsText" text="(例)">
      <formula>NOT(ISERROR(SEARCH("(例)",L28)))</formula>
    </cfRule>
  </conditionalFormatting>
  <conditionalFormatting sqref="L42">
    <cfRule type="containsText" dxfId="525" priority="16" stopIfTrue="1" operator="containsText" text="(例)">
      <formula>NOT(ISERROR(SEARCH("(例)",L42)))</formula>
    </cfRule>
  </conditionalFormatting>
  <conditionalFormatting sqref="L43">
    <cfRule type="containsText" dxfId="524" priority="15" stopIfTrue="1" operator="containsText" text="(例)">
      <formula>NOT(ISERROR(SEARCH("(例)",L43)))</formula>
    </cfRule>
  </conditionalFormatting>
  <conditionalFormatting sqref="L41">
    <cfRule type="containsText" dxfId="523" priority="14" stopIfTrue="1" operator="containsText" text="(例)">
      <formula>NOT(ISERROR(SEARCH("(例)",L41)))</formula>
    </cfRule>
  </conditionalFormatting>
  <conditionalFormatting sqref="L55">
    <cfRule type="containsText" dxfId="522" priority="13" stopIfTrue="1" operator="containsText" text="(例)">
      <formula>NOT(ISERROR(SEARCH("(例)",L55)))</formula>
    </cfRule>
  </conditionalFormatting>
  <conditionalFormatting sqref="L56">
    <cfRule type="containsText" dxfId="521" priority="12" stopIfTrue="1" operator="containsText" text="(例)">
      <formula>NOT(ISERROR(SEARCH("(例)",L56)))</formula>
    </cfRule>
  </conditionalFormatting>
  <conditionalFormatting sqref="L54">
    <cfRule type="containsText" dxfId="520" priority="11" stopIfTrue="1" operator="containsText" text="(例)">
      <formula>NOT(ISERROR(SEARCH("(例)",L54)))</formula>
    </cfRule>
  </conditionalFormatting>
  <conditionalFormatting sqref="L68">
    <cfRule type="containsText" dxfId="519" priority="10" stopIfTrue="1" operator="containsText" text="(例)">
      <formula>NOT(ISERROR(SEARCH("(例)",L68)))</formula>
    </cfRule>
  </conditionalFormatting>
  <conditionalFormatting sqref="L69">
    <cfRule type="containsText" dxfId="518" priority="9" stopIfTrue="1" operator="containsText" text="(例)">
      <formula>NOT(ISERROR(SEARCH("(例)",L69)))</formula>
    </cfRule>
  </conditionalFormatting>
  <conditionalFormatting sqref="L67">
    <cfRule type="containsText" dxfId="517" priority="8" stopIfTrue="1" operator="containsText" text="(例)">
      <formula>NOT(ISERROR(SEARCH("(例)",L67)))</formula>
    </cfRule>
  </conditionalFormatting>
  <conditionalFormatting sqref="L87">
    <cfRule type="containsText" dxfId="516" priority="7" stopIfTrue="1" operator="containsText" text="(例)">
      <formula>NOT(ISERROR(SEARCH("(例)",L87)))</formula>
    </cfRule>
  </conditionalFormatting>
  <conditionalFormatting sqref="L99">
    <cfRule type="containsText" dxfId="515" priority="6" stopIfTrue="1" operator="containsText" text="(例)">
      <formula>NOT(ISERROR(SEARCH("(例)",L99)))</formula>
    </cfRule>
  </conditionalFormatting>
  <conditionalFormatting sqref="L111">
    <cfRule type="containsText" dxfId="514" priority="5" stopIfTrue="1" operator="containsText" text="(例)">
      <formula>NOT(ISERROR(SEARCH("(例)",L111)))</formula>
    </cfRule>
  </conditionalFormatting>
  <conditionalFormatting sqref="L123">
    <cfRule type="containsText" dxfId="513" priority="4" stopIfTrue="1" operator="containsText" text="(例)">
      <formula>NOT(ISERROR(SEARCH("(例)",L123)))</formula>
    </cfRule>
  </conditionalFormatting>
  <conditionalFormatting sqref="L50">
    <cfRule type="containsText" dxfId="512" priority="3" stopIfTrue="1" operator="containsText" text="(例)">
      <formula>NOT(ISERROR(SEARCH("(例)",L50)))</formula>
    </cfRule>
  </conditionalFormatting>
  <conditionalFormatting sqref="L63">
    <cfRule type="containsText" dxfId="511" priority="2" stopIfTrue="1" operator="containsText" text="(例)">
      <formula>NOT(ISERROR(SEARCH("(例)",L63)))</formula>
    </cfRule>
  </conditionalFormatting>
  <conditionalFormatting sqref="L76">
    <cfRule type="containsText" dxfId="510" priority="1" stopIfTrue="1" operator="containsText" text="(例)">
      <formula>NOT(ISERROR(SEARCH("(例)",L76)))</formula>
    </cfRule>
  </conditionalFormatting>
  <dataValidations xWindow="877" yWindow="561" count="24">
    <dataValidation imeMode="off" allowBlank="1" showInputMessage="1" showErrorMessage="1" prompt="キャリアメール_x000a_(携帯メール)は不可" sqref="F62:J62 F49:J49 F36:J36 F75:J75" xr:uid="{FDC7ACE1-CCC5-4D0E-81E7-CAAFB8435455}"/>
    <dataValidation type="list" imeMode="hiragana" allowBlank="1" showInputMessage="1" sqref="F80:J80" xr:uid="{A3404540-BC60-4E02-BEDB-D9F79955CAD6}">
      <formula1>"登録済,登録申請中"</formula1>
    </dataValidation>
    <dataValidation imeMode="off" allowBlank="1" showInputMessage="1" showErrorMessage="1" prompt="yyyy/m/dで入力" sqref="F70 F44 F57 F31:J31" xr:uid="{BD073235-F32D-472A-B58D-693DBF772163}"/>
    <dataValidation imeMode="hiragana" allowBlank="1" showInputMessage="1" showErrorMessage="1" sqref="F135:J137 G54:I54 F46 G28:I28 J33 F79:J79 J155:J163 G121:I122 H33 F59 F114 J102 F149:J151 F145:J147 F163 F52:F56 H72 F25:F30 G25:I25 J28:J30 H59 J54:J56 F109:F112 H46 J46 G41:I41 F33 F72 F85:F88 J85:J88 G85:I86 J90 F90 H90 H114 J109:J112 F39:F43 J59 G67:I67 F65:F69 J67:J69 F126 H126 F97:F100 J97:J100 G97:I98 F102 H102 G109:I110 J114 J41:J43 J72 F121:F124 J121:J124 J126 F91:J91 F34:J34 F47:J47 F60:J60 F73:J73 F103:J103 F115:J115 F127:J127" xr:uid="{0D3A66B9-6E59-4B24-AFFE-DDA4BACBE77E}"/>
    <dataValidation type="list" imeMode="off" allowBlank="1" showInputMessage="1" sqref="F81:J81" xr:uid="{814EA18C-BF18-450A-81B0-E10D989A0C91}">
      <formula1>"―"</formula1>
    </dataValidation>
    <dataValidation type="list" allowBlank="1" showInputMessage="1" sqref="F134" xr:uid="{4A9BFA3B-ED53-44F6-853C-E2DF48D005AC}">
      <formula1>"有り,無し"</formula1>
    </dataValidation>
    <dataValidation type="list" allowBlank="1" showInputMessage="1" sqref="F84 F96 F108 F120" xr:uid="{56FEB8A5-5F7A-4EDA-81DB-212D1BF673BE}">
      <formula1>"●,－"</formula1>
    </dataValidation>
    <dataValidation type="list" allowBlank="1" showInputMessage="1" sqref="F142" xr:uid="{E6808BFE-9AFE-4B52-87B4-AAACA5A6C199}">
      <formula1>"―,有り,無し"</formula1>
    </dataValidation>
    <dataValidation type="list" imeMode="hiragana" allowBlank="1" showInputMessage="1" showErrorMessage="1" sqref="H12:I12" xr:uid="{E8A9427B-BAA6-4780-8B2C-3F1FF1AD6107}">
      <formula1>"分譲,賃貸,社宅等"</formula1>
    </dataValidation>
    <dataValidation imeMode="disabled" allowBlank="1" showInputMessage="1" showErrorMessage="1" prompt="ハイフン（ー）をつけて入力" sqref="F152:J152 F148:J148" xr:uid="{4B6CC578-1F66-4534-82BC-51F3956850DF}"/>
    <dataValidation type="list" allowBlank="1" showInputMessage="1" showErrorMessage="1" sqref="F140" xr:uid="{61F256A3-9E4F-40E1-972B-F9B12C7DA474}">
      <formula1>"有り,無し"</formula1>
    </dataValidation>
    <dataValidation type="date" imeMode="disabled" operator="lessThanOrEqual" allowBlank="1" showInputMessage="1" showErrorMessage="1" sqref="F22 F14:F20 F141:I141" xr:uid="{3D333E8C-9839-413F-9C40-F50EB561C0BB}">
      <formula1>2958465</formula1>
    </dataValidation>
    <dataValidation type="custom" imeMode="disabled" allowBlank="1" showInputMessage="1" showErrorMessage="1" sqref="F113:J113 F32:J32 F101:J101 F45:J45 F58:J58 F89:J89 F71:J71 F125:J125" xr:uid="{72735C53-6713-4F63-9B08-FCD29776F60C}">
      <formula1>INT(F32)&gt;=0</formula1>
    </dataValidation>
    <dataValidation type="textLength" errorStyle="warning" imeMode="disabled" operator="equal" allowBlank="1" showInputMessage="1" showErrorMessage="1" error="13桁になっていません_x000a_ご確認ください" sqref="F37:J37 F63:J63 F50:J50 F76:J76" xr:uid="{0A6463F5-CFCF-461E-823F-4F49A03D3DEA}">
      <formula1>13</formula1>
    </dataValidation>
    <dataValidation imeMode="disabled" allowBlank="1" showInputMessage="1" showErrorMessage="1" prompt="ハイフン（‐）をつけて入力" sqref="F61:J61 F48:J48 F116:J117 F35:J35 F92:J93 F74:J74 F104:J105 F128:J129" xr:uid="{BAF505E8-2CC6-4C01-8A88-EF7303DCDA9D}"/>
    <dataValidation imeMode="disabled" allowBlank="1" showInputMessage="1" showErrorMessage="1" prompt="キャリアメール_x000a_(携帯メール)は不可" sqref="F94:J94 F106:J106 F118:J118 F130:J130 F132:J132" xr:uid="{F434B666-287E-4E05-9C68-40EEE73BE0E5}"/>
    <dataValidation operator="lessThanOrEqual" allowBlank="1" showInputMessage="1" showErrorMessage="1" sqref="F21" xr:uid="{316B550A-5D91-422E-A4A7-F62B15AE2866}"/>
    <dataValidation type="decimal" imeMode="disabled" allowBlank="1" showInputMessage="1" showErrorMessage="1" sqref="F155" xr:uid="{BA73A354-D6BF-4D3B-BD08-7BE79DE9EE72}">
      <formula1>0</formula1>
      <formula2>999999999999999000000</formula2>
    </dataValidation>
    <dataValidation type="decimal" imeMode="disabled" allowBlank="1" showInputMessage="1" showErrorMessage="1" sqref="F156:F162" xr:uid="{73FD5213-D960-486F-B1FB-324A2BA02F0E}">
      <formula1>0</formula1>
      <formula2>9.99999999999999E+22</formula2>
    </dataValidation>
    <dataValidation type="list" imeMode="hiragana" allowBlank="1" showInputMessage="1" showErrorMessage="1" sqref="G33 G46 G59 G72 G90 G102 G114 G126" xr:uid="{F35DE98F-6A9D-4465-9C7E-C9586F29B298}">
      <formula1>"県,都,府,道"</formula1>
    </dataValidation>
    <dataValidation type="list" imeMode="hiragana" allowBlank="1" showInputMessage="1" showErrorMessage="1" sqref="I33 I46 I59 I72 I90 I102 I114 I126" xr:uid="{BB262AA5-A7D6-4BE9-99A6-5917780A4D5C}">
      <formula1>"市,区,町,村"</formula1>
    </dataValidation>
    <dataValidation imeMode="on" allowBlank="1" showInputMessage="1" showErrorMessage="1" sqref="F11:I11" xr:uid="{C58C4E45-0781-4392-AFAD-CE60E1DD23C6}"/>
    <dataValidation type="list" imeMode="hiragana" allowBlank="1" showInputMessage="1" showErrorMessage="1" sqref="F12:G12" xr:uid="{D5C8C314-DEEA-4607-BD48-8EABB14C4D19}">
      <formula1>"分譲,賃貸"</formula1>
    </dataValidation>
    <dataValidation type="list" imeMode="off" allowBlank="1" showInputMessage="1" showErrorMessage="1" sqref="F13:I13" xr:uid="{493C2321-26F9-4424-8648-F83F25CE37DD}">
      <formula1>"単年度事業,2年度事業（1年目）,3年度事業（1年目）,4年度事業（1年目）,5年度事業（1年目）"</formula1>
    </dataValidation>
  </dataValidations>
  <printOptions horizontalCentered="1"/>
  <pageMargins left="0.51181102362204722" right="0.11811023622047245" top="0.35433070866141736" bottom="0.35433070866141736" header="0.31496062992125984" footer="0.11811023622047245"/>
  <pageSetup paperSize="9" scale="30" orientation="portrait" r:id="rId1"/>
  <headerFooter scaleWithDoc="0">
    <oddFooter>&amp;R&amp;K00-043R5超高層ZEH-M_ver.1</oddFooter>
  </headerFooter>
  <rowBreaks count="1" manualBreakCount="1">
    <brk id="77"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29706" r:id="rId4" name="Option Button 10">
              <controlPr defaultSize="0" autoFill="0" autoLine="0" autoPict="0">
                <anchor moveWithCells="1">
                  <from>
                    <xdr:col>7</xdr:col>
                    <xdr:colOff>733425</xdr:colOff>
                    <xdr:row>24</xdr:row>
                    <xdr:rowOff>114300</xdr:rowOff>
                  </from>
                  <to>
                    <xdr:col>9</xdr:col>
                    <xdr:colOff>1228725</xdr:colOff>
                    <xdr:row>24</xdr:row>
                    <xdr:rowOff>342900</xdr:rowOff>
                  </to>
                </anchor>
              </controlPr>
            </control>
          </mc:Choice>
        </mc:AlternateContent>
        <mc:AlternateContent xmlns:mc="http://schemas.openxmlformats.org/markup-compatibility/2006">
          <mc:Choice Requires="x14">
            <control shapeId="29707" r:id="rId5" name="Option Button 11">
              <controlPr defaultSize="0" autoFill="0" autoLine="0" autoPict="0">
                <anchor moveWithCells="1">
                  <from>
                    <xdr:col>5</xdr:col>
                    <xdr:colOff>152400</xdr:colOff>
                    <xdr:row>24</xdr:row>
                    <xdr:rowOff>114300</xdr:rowOff>
                  </from>
                  <to>
                    <xdr:col>5</xdr:col>
                    <xdr:colOff>1362075</xdr:colOff>
                    <xdr:row>24</xdr:row>
                    <xdr:rowOff>333375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B424E-5E13-42C1-BAA3-5D70600C1ED9}">
  <sheetPr>
    <pageSetUpPr fitToPage="1"/>
  </sheetPr>
  <dimension ref="A1:W52"/>
  <sheetViews>
    <sheetView showGridLines="0" view="pageBreakPreview" zoomScale="70" zoomScaleNormal="60" zoomScaleSheetLayoutView="70" workbookViewId="0">
      <selection activeCell="O9" sqref="O9"/>
    </sheetView>
  </sheetViews>
  <sheetFormatPr defaultColWidth="9" defaultRowHeight="21"/>
  <cols>
    <col min="1" max="1" width="2.625" style="3" customWidth="1"/>
    <col min="2" max="4" width="4.625" style="4" customWidth="1"/>
    <col min="5" max="6" width="8.625" style="4" customWidth="1"/>
    <col min="7" max="7" width="15.625" style="4" customWidth="1"/>
    <col min="8" max="8" width="10.625" style="182" customWidth="1"/>
    <col min="9" max="9" width="15.625" style="175" customWidth="1"/>
    <col min="10" max="10" width="4.625" style="182" customWidth="1"/>
    <col min="11" max="11" width="10.625" style="4" customWidth="1"/>
    <col min="12" max="12" width="4.625" style="182" customWidth="1"/>
    <col min="13" max="13" width="15.625" style="175" customWidth="1"/>
    <col min="14" max="14" width="4.625" style="182" customWidth="1"/>
    <col min="15" max="15" width="10.625" style="4" customWidth="1"/>
    <col min="16" max="16" width="4.625" style="182" customWidth="1"/>
    <col min="17" max="17" width="15.625" style="175" customWidth="1"/>
    <col min="18" max="18" width="4.625" style="182" customWidth="1"/>
    <col min="19" max="19" width="48.625" style="186" customWidth="1"/>
    <col min="20" max="20" width="9.25" style="208" bestFit="1" customWidth="1"/>
    <col min="21" max="21" width="25.625" style="4" customWidth="1"/>
    <col min="22" max="16384" width="9" style="4"/>
  </cols>
  <sheetData>
    <row r="1" spans="1:23" s="208" customFormat="1" ht="21" customHeight="1">
      <c r="A1" s="229"/>
      <c r="B1" s="229"/>
      <c r="C1" s="229"/>
      <c r="D1" s="229"/>
      <c r="E1" s="229"/>
      <c r="F1" s="229"/>
      <c r="G1" s="229"/>
      <c r="H1" s="229"/>
      <c r="I1" s="229"/>
      <c r="J1" s="229"/>
      <c r="K1" s="229"/>
      <c r="L1" s="229"/>
      <c r="M1" s="229"/>
      <c r="N1" s="229"/>
      <c r="O1" s="229"/>
      <c r="P1" s="229"/>
      <c r="Q1" s="229"/>
      <c r="R1" s="229"/>
      <c r="S1" s="229"/>
    </row>
    <row r="2" spans="1:23">
      <c r="A2" s="251"/>
      <c r="B2" s="1648" t="s">
        <v>811</v>
      </c>
      <c r="C2" s="1648"/>
      <c r="D2" s="1648"/>
      <c r="E2" s="1648"/>
      <c r="F2" s="1648"/>
      <c r="G2" s="1648"/>
      <c r="H2" s="252"/>
      <c r="I2" s="253"/>
      <c r="J2" s="252"/>
      <c r="K2" s="186"/>
      <c r="L2" s="252"/>
      <c r="M2" s="253"/>
      <c r="N2" s="252"/>
      <c r="O2" s="186"/>
      <c r="P2" s="252"/>
      <c r="Q2" s="253"/>
      <c r="R2" s="252"/>
      <c r="S2" s="183"/>
    </row>
    <row r="3" spans="1:23" s="184" customFormat="1" ht="13.5">
      <c r="A3" s="185"/>
      <c r="B3" s="185"/>
      <c r="C3" s="185"/>
      <c r="D3" s="185"/>
      <c r="E3" s="185"/>
      <c r="F3" s="185"/>
      <c r="G3" s="185"/>
      <c r="H3" s="254"/>
      <c r="I3" s="255"/>
      <c r="J3" s="254"/>
      <c r="K3" s="185"/>
      <c r="L3" s="254"/>
      <c r="M3" s="255"/>
      <c r="N3" s="254"/>
      <c r="O3" s="185"/>
      <c r="P3" s="254"/>
      <c r="Q3" s="255"/>
      <c r="R3" s="254"/>
      <c r="S3" s="185"/>
      <c r="T3" s="228"/>
    </row>
    <row r="4" spans="1:23" ht="30.75">
      <c r="A4" s="256"/>
      <c r="B4" s="1649" t="s">
        <v>164</v>
      </c>
      <c r="C4" s="1650"/>
      <c r="D4" s="1650"/>
      <c r="E4" s="1650"/>
      <c r="F4" s="1651"/>
      <c r="G4" s="1652" t="s">
        <v>274</v>
      </c>
      <c r="H4" s="1653"/>
      <c r="I4" s="253"/>
      <c r="J4" s="252"/>
      <c r="K4" s="186"/>
      <c r="L4" s="252"/>
      <c r="M4" s="253"/>
      <c r="N4" s="252"/>
      <c r="O4" s="186"/>
      <c r="P4" s="252"/>
      <c r="Q4" s="253"/>
      <c r="R4" s="252"/>
    </row>
    <row r="5" spans="1:23" s="184" customFormat="1" ht="8.1" customHeight="1">
      <c r="A5" s="185"/>
      <c r="B5" s="257"/>
      <c r="C5" s="257"/>
      <c r="D5" s="257"/>
      <c r="E5" s="257"/>
      <c r="F5" s="185"/>
      <c r="G5" s="185"/>
      <c r="H5" s="254"/>
      <c r="I5" s="255"/>
      <c r="J5" s="254"/>
      <c r="K5" s="185"/>
      <c r="L5" s="254"/>
      <c r="M5" s="255"/>
      <c r="N5" s="254"/>
      <c r="O5" s="185"/>
      <c r="P5" s="254"/>
      <c r="Q5" s="255"/>
      <c r="R5" s="254"/>
      <c r="S5" s="185"/>
      <c r="T5" s="228"/>
    </row>
    <row r="6" spans="1:23" ht="45" customHeight="1">
      <c r="A6" s="256"/>
      <c r="B6" s="1649" t="s">
        <v>165</v>
      </c>
      <c r="C6" s="1650"/>
      <c r="D6" s="1650"/>
      <c r="E6" s="1650"/>
      <c r="F6" s="1651"/>
      <c r="G6" s="1654" t="str">
        <f>'2.全体概要'!C7</f>
        <v/>
      </c>
      <c r="H6" s="1655"/>
      <c r="I6" s="1655"/>
      <c r="J6" s="1655"/>
      <c r="K6" s="1655"/>
      <c r="L6" s="1655"/>
      <c r="M6" s="1655"/>
      <c r="N6" s="1655"/>
      <c r="O6" s="1655"/>
      <c r="P6" s="1655"/>
      <c r="Q6" s="1655"/>
      <c r="R6" s="1655"/>
      <c r="S6" s="258" t="s">
        <v>868</v>
      </c>
      <c r="T6" s="229"/>
      <c r="U6" s="248"/>
      <c r="V6" s="248"/>
      <c r="W6" s="248"/>
    </row>
    <row r="7" spans="1:23" s="184" customFormat="1" ht="13.5">
      <c r="A7" s="185"/>
      <c r="B7" s="185"/>
      <c r="C7" s="185"/>
      <c r="D7" s="185"/>
      <c r="E7" s="185"/>
      <c r="F7" s="185"/>
      <c r="G7" s="185"/>
      <c r="H7" s="254"/>
      <c r="I7" s="255"/>
      <c r="J7" s="254"/>
      <c r="K7" s="185"/>
      <c r="L7" s="254"/>
      <c r="M7" s="255"/>
      <c r="N7" s="254"/>
      <c r="O7" s="185"/>
      <c r="P7" s="254"/>
      <c r="Q7" s="255"/>
      <c r="R7" s="254"/>
      <c r="S7" s="185"/>
      <c r="T7" s="228"/>
    </row>
    <row r="8" spans="1:23" ht="21" customHeight="1">
      <c r="A8" s="251"/>
      <c r="B8" s="1661" t="s">
        <v>189</v>
      </c>
      <c r="C8" s="1662"/>
      <c r="D8" s="1693" t="s">
        <v>166</v>
      </c>
      <c r="E8" s="1678"/>
      <c r="F8" s="1678"/>
      <c r="G8" s="1678"/>
      <c r="H8" s="1678"/>
      <c r="I8" s="1678"/>
      <c r="J8" s="1678"/>
      <c r="K8" s="1678"/>
      <c r="L8" s="1678"/>
      <c r="M8" s="1678"/>
      <c r="N8" s="1678"/>
      <c r="O8" s="1678"/>
      <c r="P8" s="1694"/>
      <c r="Q8" s="1678" t="s">
        <v>167</v>
      </c>
      <c r="R8" s="1678"/>
      <c r="S8" s="438" t="s">
        <v>168</v>
      </c>
    </row>
    <row r="9" spans="1:23" ht="28.5" customHeight="1">
      <c r="A9" s="259"/>
      <c r="B9" s="1663"/>
      <c r="C9" s="1664"/>
      <c r="D9" s="1707" t="s">
        <v>799</v>
      </c>
      <c r="E9" s="1708"/>
      <c r="F9" s="1708"/>
      <c r="G9" s="1708"/>
      <c r="H9" s="1708"/>
      <c r="I9" s="1708"/>
      <c r="J9" s="1708"/>
      <c r="K9" s="1708"/>
      <c r="L9" s="1708"/>
      <c r="M9" s="1708"/>
      <c r="N9" s="439" t="s">
        <v>263</v>
      </c>
      <c r="O9" s="440"/>
      <c r="P9" s="441" t="s">
        <v>265</v>
      </c>
      <c r="Q9" s="442">
        <f>IF(O9=0,0,200000+(2000*O9))</f>
        <v>0</v>
      </c>
      <c r="R9" s="441" t="s">
        <v>125</v>
      </c>
      <c r="S9" s="443" t="s">
        <v>267</v>
      </c>
      <c r="T9" s="914" t="s">
        <v>910</v>
      </c>
    </row>
    <row r="10" spans="1:23" ht="29.25" thickBot="1">
      <c r="A10" s="259"/>
      <c r="B10" s="1663"/>
      <c r="C10" s="1664"/>
      <c r="D10" s="1709" t="s">
        <v>883</v>
      </c>
      <c r="E10" s="1710"/>
      <c r="F10" s="1710"/>
      <c r="G10" s="1710"/>
      <c r="H10" s="1710"/>
      <c r="I10" s="1710"/>
      <c r="J10" s="1710"/>
      <c r="K10" s="1710"/>
      <c r="L10" s="1710"/>
      <c r="M10" s="1710"/>
      <c r="N10" s="444" t="s">
        <v>264</v>
      </c>
      <c r="O10" s="977">
        <f>'2.全体概要'!I15</f>
        <v>0</v>
      </c>
      <c r="P10" s="445" t="s">
        <v>265</v>
      </c>
      <c r="Q10" s="446">
        <f>IF(O10=0,0,200000+(6000*O10))</f>
        <v>0</v>
      </c>
      <c r="R10" s="445" t="s">
        <v>125</v>
      </c>
      <c r="S10" s="447" t="s">
        <v>564</v>
      </c>
      <c r="T10" s="914" t="s">
        <v>911</v>
      </c>
    </row>
    <row r="11" spans="1:23" ht="29.25" thickTop="1">
      <c r="A11" s="259"/>
      <c r="B11" s="1665"/>
      <c r="C11" s="1666"/>
      <c r="D11" s="1643" t="s">
        <v>266</v>
      </c>
      <c r="E11" s="1644"/>
      <c r="F11" s="1644"/>
      <c r="G11" s="1644"/>
      <c r="H11" s="1644"/>
      <c r="I11" s="1644"/>
      <c r="J11" s="1644"/>
      <c r="K11" s="1644"/>
      <c r="L11" s="1644"/>
      <c r="M11" s="1644"/>
      <c r="N11" s="1644"/>
      <c r="O11" s="1644"/>
      <c r="P11" s="448" t="s">
        <v>301</v>
      </c>
      <c r="Q11" s="449">
        <f>Q9+Q10</f>
        <v>0</v>
      </c>
      <c r="R11" s="450" t="s">
        <v>125</v>
      </c>
      <c r="S11" s="451" t="s">
        <v>565</v>
      </c>
      <c r="T11" s="208" t="s">
        <v>912</v>
      </c>
    </row>
    <row r="12" spans="1:23" ht="108" customHeight="1" thickBot="1">
      <c r="A12" s="259"/>
      <c r="B12" s="452" t="s">
        <v>312</v>
      </c>
      <c r="C12" s="1629" t="s">
        <v>169</v>
      </c>
      <c r="D12" s="1701" t="s">
        <v>170</v>
      </c>
      <c r="E12" s="1702"/>
      <c r="F12" s="1702"/>
      <c r="G12" s="1702"/>
      <c r="H12" s="453" t="s">
        <v>300</v>
      </c>
      <c r="I12" s="1711"/>
      <c r="J12" s="1712"/>
      <c r="K12" s="1712"/>
      <c r="L12" s="1712"/>
      <c r="M12" s="1712"/>
      <c r="N12" s="1712"/>
      <c r="O12" s="1712"/>
      <c r="P12" s="1713"/>
      <c r="Q12" s="446">
        <f>SUMIF('4.住戸情報入力'!O:O,G4,'4.住戸情報入力'!N:N)</f>
        <v>0</v>
      </c>
      <c r="R12" s="445" t="s">
        <v>125</v>
      </c>
      <c r="S12" s="454" t="s">
        <v>822</v>
      </c>
    </row>
    <row r="13" spans="1:23" ht="28.5" customHeight="1" thickTop="1">
      <c r="A13" s="259"/>
      <c r="B13" s="1632" t="s">
        <v>171</v>
      </c>
      <c r="C13" s="1630"/>
      <c r="D13" s="1703" t="s">
        <v>172</v>
      </c>
      <c r="E13" s="1704"/>
      <c r="F13" s="1705"/>
      <c r="G13" s="1705"/>
      <c r="H13" s="1705"/>
      <c r="I13" s="1672" t="s">
        <v>605</v>
      </c>
      <c r="J13" s="1673"/>
      <c r="K13" s="1673"/>
      <c r="L13" s="1674"/>
      <c r="M13" s="1675" t="s">
        <v>606</v>
      </c>
      <c r="N13" s="1676"/>
      <c r="O13" s="1676"/>
      <c r="P13" s="1677"/>
      <c r="Q13" s="603"/>
      <c r="R13" s="604"/>
      <c r="S13" s="1671" t="s">
        <v>822</v>
      </c>
    </row>
    <row r="14" spans="1:23" ht="28.5" customHeight="1">
      <c r="A14" s="259"/>
      <c r="B14" s="1633"/>
      <c r="C14" s="1630"/>
      <c r="D14" s="1703"/>
      <c r="E14" s="593" t="s">
        <v>603</v>
      </c>
      <c r="F14" s="594"/>
      <c r="G14" s="594"/>
      <c r="H14" s="594"/>
      <c r="I14" s="455">
        <v>150000</v>
      </c>
      <c r="J14" s="456" t="s">
        <v>604</v>
      </c>
      <c r="K14" s="457">
        <f>SUMIFS('4.住戸情報入力'!Q:Q,'4.住戸情報入力'!P:P,E14,'4.住戸情報入力'!R:R,$G$4)+SUMIFS('4.住戸情報入力'!T:T,'4.住戸情報入力'!S:S,E14,'4.住戸情報入力'!U:U,$G$4)</f>
        <v>0</v>
      </c>
      <c r="L14" s="460" t="s">
        <v>173</v>
      </c>
      <c r="M14" s="663">
        <v>120000</v>
      </c>
      <c r="N14" s="664" t="s">
        <v>604</v>
      </c>
      <c r="O14" s="457">
        <f>SUMIFS('4.住戸情報入力'!W:W,'4.住戸情報入力'!V:V,E14,'4.住戸情報入力'!X:X,$G$4)+SUMIFS('4.住戸情報入力'!Z:Z,'4.住戸情報入力'!Y:Y,E14,'4.住戸情報入力'!AA:AA,$G$4)</f>
        <v>0</v>
      </c>
      <c r="P14" s="460" t="s">
        <v>173</v>
      </c>
      <c r="Q14" s="462">
        <f>I14*K14+M14*O14</f>
        <v>0</v>
      </c>
      <c r="R14" s="460" t="s">
        <v>125</v>
      </c>
      <c r="S14" s="1657"/>
    </row>
    <row r="15" spans="1:23" ht="28.5">
      <c r="A15" s="259"/>
      <c r="B15" s="1633"/>
      <c r="C15" s="1630"/>
      <c r="D15" s="1669"/>
      <c r="E15" s="1667" t="s">
        <v>391</v>
      </c>
      <c r="F15" s="1668"/>
      <c r="G15" s="1668"/>
      <c r="H15" s="1668"/>
      <c r="I15" s="459">
        <v>160000</v>
      </c>
      <c r="J15" s="460" t="s">
        <v>125</v>
      </c>
      <c r="K15" s="461">
        <f>SUMIFS('4.住戸情報入力'!Q:Q,'4.住戸情報入力'!P:P,E15,'4.住戸情報入力'!R:R,$G$4)+SUMIFS('4.住戸情報入力'!T:T,'4.住戸情報入力'!S:S,E15,'4.住戸情報入力'!U:U,$G$4)</f>
        <v>0</v>
      </c>
      <c r="L15" s="460" t="s">
        <v>173</v>
      </c>
      <c r="M15" s="665">
        <v>130000</v>
      </c>
      <c r="N15" s="666" t="s">
        <v>125</v>
      </c>
      <c r="O15" s="461">
        <f>SUMIFS('4.住戸情報入力'!W:W,'4.住戸情報入力'!V:V,E15,'4.住戸情報入力'!X:X,$G$4)+SUMIFS('4.住戸情報入力'!Z:Z,'4.住戸情報入力'!Y:Y,E15,'4.住戸情報入力'!AA:AA,$G$4)</f>
        <v>0</v>
      </c>
      <c r="P15" s="460" t="s">
        <v>173</v>
      </c>
      <c r="Q15" s="462">
        <f t="shared" ref="Q15:Q20" si="0">I15*K15+M15*O15</f>
        <v>0</v>
      </c>
      <c r="R15" s="460" t="s">
        <v>125</v>
      </c>
      <c r="S15" s="1657"/>
    </row>
    <row r="16" spans="1:23" ht="28.5">
      <c r="A16" s="259"/>
      <c r="B16" s="1633"/>
      <c r="C16" s="1630"/>
      <c r="D16" s="1669"/>
      <c r="E16" s="1667" t="s">
        <v>392</v>
      </c>
      <c r="F16" s="1668"/>
      <c r="G16" s="1668"/>
      <c r="H16" s="1668"/>
      <c r="I16" s="459">
        <v>170000</v>
      </c>
      <c r="J16" s="460" t="s">
        <v>125</v>
      </c>
      <c r="K16" s="461">
        <f>SUMIFS('4.住戸情報入力'!Q:Q,'4.住戸情報入力'!P:P,E16,'4.住戸情報入力'!R:R,$G$4)+SUMIFS('4.住戸情報入力'!T:T,'4.住戸情報入力'!S:S,E16,'4.住戸情報入力'!U:U,$G$4)</f>
        <v>0</v>
      </c>
      <c r="L16" s="460" t="s">
        <v>173</v>
      </c>
      <c r="M16" s="665">
        <v>140000</v>
      </c>
      <c r="N16" s="666" t="s">
        <v>125</v>
      </c>
      <c r="O16" s="461">
        <f>SUMIFS('4.住戸情報入力'!W:W,'4.住戸情報入力'!V:V,E16,'4.住戸情報入力'!X:X,$G$4)+SUMIFS('4.住戸情報入力'!Z:Z,'4.住戸情報入力'!Y:Y,E16,'4.住戸情報入力'!AA:AA,$G$4)</f>
        <v>0</v>
      </c>
      <c r="P16" s="460" t="s">
        <v>173</v>
      </c>
      <c r="Q16" s="462">
        <f t="shared" si="0"/>
        <v>0</v>
      </c>
      <c r="R16" s="460" t="s">
        <v>125</v>
      </c>
      <c r="S16" s="1657"/>
    </row>
    <row r="17" spans="1:23" ht="28.5">
      <c r="A17" s="259"/>
      <c r="B17" s="1633"/>
      <c r="C17" s="1630"/>
      <c r="D17" s="1669"/>
      <c r="E17" s="1667" t="s">
        <v>393</v>
      </c>
      <c r="F17" s="1668"/>
      <c r="G17" s="1668"/>
      <c r="H17" s="1668"/>
      <c r="I17" s="459">
        <v>180000</v>
      </c>
      <c r="J17" s="460" t="s">
        <v>125</v>
      </c>
      <c r="K17" s="461">
        <f>SUMIFS('4.住戸情報入力'!Q:Q,'4.住戸情報入力'!P:P,E17,'4.住戸情報入力'!R:R,$G$4)+SUMIFS('4.住戸情報入力'!T:T,'4.住戸情報入力'!S:S,E17,'4.住戸情報入力'!U:U,$G$4)</f>
        <v>0</v>
      </c>
      <c r="L17" s="460" t="s">
        <v>173</v>
      </c>
      <c r="M17" s="665">
        <v>150000</v>
      </c>
      <c r="N17" s="666" t="s">
        <v>125</v>
      </c>
      <c r="O17" s="461">
        <f>SUMIFS('4.住戸情報入力'!W:W,'4.住戸情報入力'!V:V,E17,'4.住戸情報入力'!X:X,$G$4)+SUMIFS('4.住戸情報入力'!Z:Z,'4.住戸情報入力'!Y:Y,E17,'4.住戸情報入力'!AA:AA,$G$4)</f>
        <v>0</v>
      </c>
      <c r="P17" s="460" t="s">
        <v>173</v>
      </c>
      <c r="Q17" s="462">
        <f t="shared" si="0"/>
        <v>0</v>
      </c>
      <c r="R17" s="460" t="s">
        <v>125</v>
      </c>
      <c r="S17" s="1657"/>
    </row>
    <row r="18" spans="1:23" ht="28.5">
      <c r="A18" s="259"/>
      <c r="B18" s="1633"/>
      <c r="C18" s="1630"/>
      <c r="D18" s="1669"/>
      <c r="E18" s="1667" t="s">
        <v>394</v>
      </c>
      <c r="F18" s="1668"/>
      <c r="G18" s="1668"/>
      <c r="H18" s="1668"/>
      <c r="I18" s="459">
        <v>190000</v>
      </c>
      <c r="J18" s="460" t="s">
        <v>125</v>
      </c>
      <c r="K18" s="461">
        <f>SUMIFS('4.住戸情報入力'!Q:Q,'4.住戸情報入力'!P:P,E18,'4.住戸情報入力'!R:R,$G$4)+SUMIFS('4.住戸情報入力'!T:T,'4.住戸情報入力'!S:S,E18,'4.住戸情報入力'!U:U,$G$4)</f>
        <v>0</v>
      </c>
      <c r="L18" s="460" t="s">
        <v>173</v>
      </c>
      <c r="M18" s="665">
        <v>160000</v>
      </c>
      <c r="N18" s="666" t="s">
        <v>125</v>
      </c>
      <c r="O18" s="461">
        <f>SUMIFS('4.住戸情報入力'!W:W,'4.住戸情報入力'!V:V,E18,'4.住戸情報入力'!X:X,$G$4)+SUMIFS('4.住戸情報入力'!Z:Z,'4.住戸情報入力'!Y:Y,E18,'4.住戸情報入力'!AA:AA,$G$4)</f>
        <v>0</v>
      </c>
      <c r="P18" s="460" t="s">
        <v>173</v>
      </c>
      <c r="Q18" s="462">
        <f t="shared" si="0"/>
        <v>0</v>
      </c>
      <c r="R18" s="460" t="s">
        <v>125</v>
      </c>
      <c r="S18" s="1657"/>
    </row>
    <row r="19" spans="1:23" ht="28.5">
      <c r="A19" s="259"/>
      <c r="B19" s="1633"/>
      <c r="C19" s="1630"/>
      <c r="D19" s="1669"/>
      <c r="E19" s="1667" t="s">
        <v>395</v>
      </c>
      <c r="F19" s="1668"/>
      <c r="G19" s="1668"/>
      <c r="H19" s="1668"/>
      <c r="I19" s="459">
        <v>200000</v>
      </c>
      <c r="J19" s="460" t="s">
        <v>125</v>
      </c>
      <c r="K19" s="461">
        <f>SUMIFS('4.住戸情報入力'!Q:Q,'4.住戸情報入力'!P:P,E19,'4.住戸情報入力'!R:R,$G$4)+SUMIFS('4.住戸情報入力'!T:T,'4.住戸情報入力'!S:S,E19,'4.住戸情報入力'!U:U,$G$4)</f>
        <v>0</v>
      </c>
      <c r="L19" s="460" t="s">
        <v>173</v>
      </c>
      <c r="M19" s="665">
        <v>170000</v>
      </c>
      <c r="N19" s="666" t="s">
        <v>125</v>
      </c>
      <c r="O19" s="461">
        <f>SUMIFS('4.住戸情報入力'!W:W,'4.住戸情報入力'!V:V,E19,'4.住戸情報入力'!X:X,$G$4)+SUMIFS('4.住戸情報入力'!Z:Z,'4.住戸情報入力'!Y:Y,E19,'4.住戸情報入力'!AA:AA,$G$4)</f>
        <v>0</v>
      </c>
      <c r="P19" s="460" t="s">
        <v>173</v>
      </c>
      <c r="Q19" s="462">
        <f t="shared" si="0"/>
        <v>0</v>
      </c>
      <c r="R19" s="460" t="s">
        <v>125</v>
      </c>
      <c r="S19" s="1657"/>
    </row>
    <row r="20" spans="1:23" ht="28.5">
      <c r="A20" s="259"/>
      <c r="B20" s="1633"/>
      <c r="C20" s="1630"/>
      <c r="D20" s="1669"/>
      <c r="E20" s="1667" t="s">
        <v>396</v>
      </c>
      <c r="F20" s="1668"/>
      <c r="G20" s="1668"/>
      <c r="H20" s="1668"/>
      <c r="I20" s="459">
        <v>220000</v>
      </c>
      <c r="J20" s="460" t="s">
        <v>125</v>
      </c>
      <c r="K20" s="461">
        <f>SUMIFS('4.住戸情報入力'!Q:Q,'4.住戸情報入力'!P:P,E20,'4.住戸情報入力'!R:R,$G$4)+SUMIFS('4.住戸情報入力'!T:T,'4.住戸情報入力'!S:S,E20,'4.住戸情報入力'!U:U,$G$4)</f>
        <v>0</v>
      </c>
      <c r="L20" s="460" t="s">
        <v>173</v>
      </c>
      <c r="M20" s="665">
        <v>190000</v>
      </c>
      <c r="N20" s="666" t="s">
        <v>125</v>
      </c>
      <c r="O20" s="461">
        <f>SUMIFS('4.住戸情報入力'!W:W,'4.住戸情報入力'!V:V,E20,'4.住戸情報入力'!X:X,$G$4)+SUMIFS('4.住戸情報入力'!Z:Z,'4.住戸情報入力'!Y:Y,E20,'4.住戸情報入力'!AA:AA,$G$4)</f>
        <v>0</v>
      </c>
      <c r="P20" s="460" t="s">
        <v>173</v>
      </c>
      <c r="Q20" s="462">
        <f t="shared" si="0"/>
        <v>0</v>
      </c>
      <c r="R20" s="460" t="s">
        <v>125</v>
      </c>
      <c r="S20" s="1657"/>
    </row>
    <row r="21" spans="1:23" ht="29.25" thickBot="1">
      <c r="A21" s="259"/>
      <c r="B21" s="1633"/>
      <c r="C21" s="1630"/>
      <c r="D21" s="1670"/>
      <c r="E21" s="1706" t="s">
        <v>397</v>
      </c>
      <c r="F21" s="1682"/>
      <c r="G21" s="1682"/>
      <c r="H21" s="1682"/>
      <c r="I21" s="463">
        <v>240000</v>
      </c>
      <c r="J21" s="464" t="s">
        <v>125</v>
      </c>
      <c r="K21" s="465">
        <f>SUMIFS('4.住戸情報入力'!Q:Q,'4.住戸情報入力'!P:P,E21,'4.住戸情報入力'!R:R,$G$4)+SUMIFS('4.住戸情報入力'!T:T,'4.住戸情報入力'!S:S,E21,'4.住戸情報入力'!U:U,$G$4)</f>
        <v>0</v>
      </c>
      <c r="L21" s="464" t="s">
        <v>173</v>
      </c>
      <c r="M21" s="667">
        <v>200000</v>
      </c>
      <c r="N21" s="668" t="s">
        <v>125</v>
      </c>
      <c r="O21" s="465">
        <f>SUMIFS('4.住戸情報入力'!W:W,'4.住戸情報入力'!V:V,E21,'4.住戸情報入力'!X:X,$G$4)+SUMIFS('4.住戸情報入力'!Z:Z,'4.住戸情報入力'!Y:Y,E21,'4.住戸情報入力'!AA:AA,$G$4)</f>
        <v>0</v>
      </c>
      <c r="P21" s="464" t="s">
        <v>173</v>
      </c>
      <c r="Q21" s="466">
        <f>I21*K21+M21*O21</f>
        <v>0</v>
      </c>
      <c r="R21" s="464" t="s">
        <v>125</v>
      </c>
      <c r="S21" s="1658"/>
    </row>
    <row r="22" spans="1:23" s="208" customFormat="1" ht="29.25" thickTop="1">
      <c r="A22" s="259"/>
      <c r="B22" s="1633"/>
      <c r="C22" s="1630"/>
      <c r="D22" s="1643" t="s">
        <v>303</v>
      </c>
      <c r="E22" s="1644"/>
      <c r="F22" s="1644"/>
      <c r="G22" s="1644"/>
      <c r="H22" s="1644"/>
      <c r="I22" s="1644"/>
      <c r="J22" s="1644"/>
      <c r="K22" s="1644"/>
      <c r="L22" s="1644"/>
      <c r="M22" s="1644"/>
      <c r="N22" s="1644"/>
      <c r="O22" s="1644"/>
      <c r="P22" s="448" t="s">
        <v>294</v>
      </c>
      <c r="Q22" s="449">
        <f>SUM(Q14:Q21)</f>
        <v>0</v>
      </c>
      <c r="R22" s="450" t="s">
        <v>125</v>
      </c>
      <c r="S22" s="467"/>
      <c r="U22" s="4"/>
      <c r="V22" s="4"/>
      <c r="W22" s="4"/>
    </row>
    <row r="23" spans="1:23" s="214" customFormat="1" ht="27.75" customHeight="1">
      <c r="A23" s="260"/>
      <c r="B23" s="1633"/>
      <c r="C23" s="1630"/>
      <c r="D23" s="1659" t="s">
        <v>413</v>
      </c>
      <c r="E23" s="1635" t="s">
        <v>529</v>
      </c>
      <c r="F23" s="1636"/>
      <c r="G23" s="1636"/>
      <c r="H23" s="1636"/>
      <c r="I23" s="1636"/>
      <c r="J23" s="1636"/>
      <c r="K23" s="1636"/>
      <c r="L23" s="1637"/>
      <c r="M23" s="455">
        <v>340000</v>
      </c>
      <c r="N23" s="468" t="s">
        <v>125</v>
      </c>
      <c r="O23" s="469">
        <f>COUNTIFS('4.住戸情報入力'!AB:AB,E23,'4.住戸情報入力'!AC:AC,$G$4)</f>
        <v>0</v>
      </c>
      <c r="P23" s="470" t="s">
        <v>173</v>
      </c>
      <c r="Q23" s="471">
        <f>M23*O23</f>
        <v>0</v>
      </c>
      <c r="R23" s="470" t="s">
        <v>125</v>
      </c>
      <c r="S23" s="1656" t="s">
        <v>822</v>
      </c>
      <c r="U23" s="249"/>
      <c r="V23" s="249"/>
      <c r="W23" s="249"/>
    </row>
    <row r="24" spans="1:23" s="214" customFormat="1" ht="27.75" customHeight="1">
      <c r="A24" s="260"/>
      <c r="B24" s="1633"/>
      <c r="C24" s="1630"/>
      <c r="D24" s="1660"/>
      <c r="E24" s="1695" t="s">
        <v>530</v>
      </c>
      <c r="F24" s="1696"/>
      <c r="G24" s="1696"/>
      <c r="H24" s="1696"/>
      <c r="I24" s="1696"/>
      <c r="J24" s="1696"/>
      <c r="K24" s="1696"/>
      <c r="L24" s="1697"/>
      <c r="M24" s="459">
        <v>430000</v>
      </c>
      <c r="N24" s="470" t="s">
        <v>125</v>
      </c>
      <c r="O24" s="472">
        <f>COUNTIFS('4.住戸情報入力'!AB:AB,E24,'4.住戸情報入力'!AC:AC,$G$4)</f>
        <v>0</v>
      </c>
      <c r="P24" s="470" t="s">
        <v>173</v>
      </c>
      <c r="Q24" s="471">
        <f t="shared" ref="Q24:Q26" si="1">M24*O24</f>
        <v>0</v>
      </c>
      <c r="R24" s="470" t="s">
        <v>125</v>
      </c>
      <c r="S24" s="1657"/>
      <c r="U24" s="249"/>
      <c r="V24" s="249"/>
      <c r="W24" s="249"/>
    </row>
    <row r="25" spans="1:23" s="214" customFormat="1" ht="27.75" customHeight="1">
      <c r="A25" s="260"/>
      <c r="B25" s="1633"/>
      <c r="C25" s="1630"/>
      <c r="D25" s="1660"/>
      <c r="E25" s="1695" t="s">
        <v>531</v>
      </c>
      <c r="F25" s="1696"/>
      <c r="G25" s="1696"/>
      <c r="H25" s="1696"/>
      <c r="I25" s="1696"/>
      <c r="J25" s="1696"/>
      <c r="K25" s="1696"/>
      <c r="L25" s="1697"/>
      <c r="M25" s="459">
        <v>480000</v>
      </c>
      <c r="N25" s="470" t="s">
        <v>125</v>
      </c>
      <c r="O25" s="461">
        <f>COUNTIFS('4.住戸情報入力'!AB:AB,E25,'4.住戸情報入力'!AC:AC,$G$4)</f>
        <v>0</v>
      </c>
      <c r="P25" s="470" t="s">
        <v>173</v>
      </c>
      <c r="Q25" s="471">
        <f t="shared" si="1"/>
        <v>0</v>
      </c>
      <c r="R25" s="470" t="s">
        <v>125</v>
      </c>
      <c r="S25" s="1657"/>
      <c r="U25" s="249"/>
      <c r="V25" s="249"/>
      <c r="W25" s="249"/>
    </row>
    <row r="26" spans="1:23" s="214" customFormat="1" ht="27.75" customHeight="1" thickBot="1">
      <c r="A26" s="260"/>
      <c r="B26" s="1633"/>
      <c r="C26" s="1630"/>
      <c r="D26" s="1660"/>
      <c r="E26" s="1698" t="s">
        <v>398</v>
      </c>
      <c r="F26" s="1699"/>
      <c r="G26" s="1699"/>
      <c r="H26" s="1699"/>
      <c r="I26" s="1699"/>
      <c r="J26" s="1699"/>
      <c r="K26" s="1699"/>
      <c r="L26" s="1700"/>
      <c r="M26" s="473">
        <v>670000</v>
      </c>
      <c r="N26" s="476" t="s">
        <v>125</v>
      </c>
      <c r="O26" s="465">
        <f>COUNTIFS('4.住戸情報入力'!AB:AB,E26,'4.住戸情報入力'!AC:AC,$G$4)</f>
        <v>0</v>
      </c>
      <c r="P26" s="476" t="s">
        <v>173</v>
      </c>
      <c r="Q26" s="477">
        <f t="shared" si="1"/>
        <v>0</v>
      </c>
      <c r="R26" s="476" t="s">
        <v>125</v>
      </c>
      <c r="S26" s="1658"/>
      <c r="U26" s="249"/>
      <c r="V26" s="249"/>
      <c r="W26" s="249"/>
    </row>
    <row r="27" spans="1:23" s="214" customFormat="1" ht="27.75" customHeight="1" thickTop="1">
      <c r="A27" s="260"/>
      <c r="B27" s="1633"/>
      <c r="C27" s="1630"/>
      <c r="D27" s="1679" t="s">
        <v>303</v>
      </c>
      <c r="E27" s="1680"/>
      <c r="F27" s="1680"/>
      <c r="G27" s="1680"/>
      <c r="H27" s="1680"/>
      <c r="I27" s="1680"/>
      <c r="J27" s="1680"/>
      <c r="K27" s="1680"/>
      <c r="L27" s="478" t="s">
        <v>295</v>
      </c>
      <c r="M27" s="637"/>
      <c r="N27" s="602"/>
      <c r="O27" s="602"/>
      <c r="P27" s="478" t="s">
        <v>295</v>
      </c>
      <c r="Q27" s="479">
        <f>SUM(Q23:Q26)</f>
        <v>0</v>
      </c>
      <c r="R27" s="480" t="s">
        <v>125</v>
      </c>
      <c r="S27" s="481"/>
      <c r="U27" s="249"/>
      <c r="V27" s="249"/>
      <c r="W27" s="249"/>
    </row>
    <row r="28" spans="1:23" s="208" customFormat="1" ht="28.5" customHeight="1">
      <c r="A28" s="259"/>
      <c r="B28" s="1633"/>
      <c r="C28" s="1630"/>
      <c r="D28" s="1669" t="s">
        <v>174</v>
      </c>
      <c r="E28" s="1707" t="s">
        <v>488</v>
      </c>
      <c r="F28" s="1708"/>
      <c r="G28" s="1708"/>
      <c r="H28" s="1708"/>
      <c r="I28" s="1708"/>
      <c r="J28" s="1708"/>
      <c r="K28" s="1708"/>
      <c r="L28" s="1714"/>
      <c r="M28" s="482">
        <v>100000</v>
      </c>
      <c r="N28" s="441" t="s">
        <v>125</v>
      </c>
      <c r="O28" s="483">
        <f>COUNTIFS('4.住戸情報入力'!AD:AD,E28,'4.住戸情報入力'!AE:AE,$G$4)+COUNTIFS('4.住戸情報入力'!AF:AF,E28,'4.住戸情報入力'!AG:AG,$G$4)</f>
        <v>0</v>
      </c>
      <c r="P28" s="441" t="s">
        <v>173</v>
      </c>
      <c r="Q28" s="442">
        <f>M28*O28</f>
        <v>0</v>
      </c>
      <c r="R28" s="441" t="s">
        <v>125</v>
      </c>
      <c r="S28" s="1656" t="s">
        <v>822</v>
      </c>
      <c r="U28" s="4"/>
      <c r="V28" s="4"/>
      <c r="W28" s="4"/>
    </row>
    <row r="29" spans="1:23" s="214" customFormat="1" ht="27.75" customHeight="1">
      <c r="A29" s="260"/>
      <c r="B29" s="1633"/>
      <c r="C29" s="1630"/>
      <c r="D29" s="1669"/>
      <c r="E29" s="1707" t="s">
        <v>923</v>
      </c>
      <c r="F29" s="1708"/>
      <c r="G29" s="1708"/>
      <c r="H29" s="1708"/>
      <c r="I29" s="1708"/>
      <c r="J29" s="1708"/>
      <c r="K29" s="1708"/>
      <c r="L29" s="1714"/>
      <c r="M29" s="484">
        <v>380000</v>
      </c>
      <c r="N29" s="480" t="s">
        <v>125</v>
      </c>
      <c r="O29" s="483">
        <f>COUNTIFS('4.住戸情報入力'!AD:AD,E29,'4.住戸情報入力'!AE:AE,$G$4)+COUNTIFS('4.住戸情報入力'!AF:AF,E29,'4.住戸情報入力'!AG:AG,$G$4)</f>
        <v>0</v>
      </c>
      <c r="P29" s="480" t="s">
        <v>173</v>
      </c>
      <c r="Q29" s="479">
        <f>M29*O29</f>
        <v>0</v>
      </c>
      <c r="R29" s="480" t="s">
        <v>125</v>
      </c>
      <c r="S29" s="1657"/>
      <c r="U29" s="249"/>
      <c r="V29" s="249"/>
      <c r="W29" s="249"/>
    </row>
    <row r="30" spans="1:23" s="214" customFormat="1" ht="27.75" customHeight="1">
      <c r="A30" s="260"/>
      <c r="B30" s="1633"/>
      <c r="C30" s="1630"/>
      <c r="D30" s="1669"/>
      <c r="E30" s="1721" t="s">
        <v>489</v>
      </c>
      <c r="F30" s="1722"/>
      <c r="G30" s="605"/>
      <c r="H30" s="605"/>
      <c r="I30" s="1715" t="s">
        <v>605</v>
      </c>
      <c r="J30" s="1716"/>
      <c r="K30" s="1716"/>
      <c r="L30" s="1717"/>
      <c r="M30" s="1718" t="s">
        <v>606</v>
      </c>
      <c r="N30" s="1719"/>
      <c r="O30" s="1719"/>
      <c r="P30" s="1720"/>
      <c r="Q30" s="636"/>
      <c r="R30" s="607"/>
      <c r="S30" s="1657"/>
      <c r="U30" s="592"/>
      <c r="V30" s="592"/>
      <c r="W30" s="592"/>
    </row>
    <row r="31" spans="1:23" s="208" customFormat="1" ht="27.95" customHeight="1">
      <c r="A31" s="259"/>
      <c r="B31" s="1633"/>
      <c r="C31" s="1630"/>
      <c r="D31" s="1669"/>
      <c r="E31" s="1723"/>
      <c r="F31" s="1724"/>
      <c r="G31" s="1667" t="s">
        <v>399</v>
      </c>
      <c r="H31" s="1681"/>
      <c r="I31" s="455">
        <v>460000</v>
      </c>
      <c r="J31" s="456" t="s">
        <v>125</v>
      </c>
      <c r="K31" s="461">
        <f>COUNTIFS('4.住戸情報入力'!AD:AD,"エアコン*"&amp;G31,'4.住戸情報入力'!AE:AE,$G$4)</f>
        <v>0</v>
      </c>
      <c r="L31" s="456" t="s">
        <v>173</v>
      </c>
      <c r="M31" s="663">
        <v>430000</v>
      </c>
      <c r="N31" s="456" t="s">
        <v>125</v>
      </c>
      <c r="O31" s="457">
        <f>COUNTIFS('4.住戸情報入力'!AF:AF,"エアコン*"&amp;G31,'4.住戸情報入力'!AG:AG,$G$4)</f>
        <v>0</v>
      </c>
      <c r="P31" s="456" t="s">
        <v>173</v>
      </c>
      <c r="Q31" s="458">
        <f>I31*K31+M31*O31</f>
        <v>0</v>
      </c>
      <c r="R31" s="460" t="s">
        <v>125</v>
      </c>
      <c r="S31" s="1657"/>
      <c r="U31" s="4"/>
      <c r="V31" s="4"/>
      <c r="W31" s="4"/>
    </row>
    <row r="32" spans="1:23" s="208" customFormat="1" ht="29.25" thickBot="1">
      <c r="A32" s="259"/>
      <c r="B32" s="1633"/>
      <c r="C32" s="1630"/>
      <c r="D32" s="1670"/>
      <c r="E32" s="1725"/>
      <c r="F32" s="1726"/>
      <c r="G32" s="1682" t="s">
        <v>398</v>
      </c>
      <c r="H32" s="1682"/>
      <c r="I32" s="463">
        <v>530000</v>
      </c>
      <c r="J32" s="464" t="s">
        <v>125</v>
      </c>
      <c r="K32" s="465">
        <f>COUNTIFS('4.住戸情報入力'!AD:AD,"エアコン*"&amp;G32,'4.住戸情報入力'!AE:AE,$G$4)</f>
        <v>0</v>
      </c>
      <c r="L32" s="464" t="s">
        <v>173</v>
      </c>
      <c r="M32" s="667">
        <v>500000</v>
      </c>
      <c r="N32" s="464" t="s">
        <v>125</v>
      </c>
      <c r="O32" s="465">
        <f>COUNTIFS('4.住戸情報入力'!AF:AF,"エアコン*"&amp;G32,'4.住戸情報入力'!AG:AG,$G$4)</f>
        <v>0</v>
      </c>
      <c r="P32" s="464" t="s">
        <v>173</v>
      </c>
      <c r="Q32" s="466">
        <f>I32*K32+M32*O32</f>
        <v>0</v>
      </c>
      <c r="R32" s="464" t="s">
        <v>125</v>
      </c>
      <c r="S32" s="1658"/>
      <c r="U32" s="4"/>
      <c r="V32" s="4"/>
      <c r="W32" s="4"/>
    </row>
    <row r="33" spans="1:23" s="208" customFormat="1" ht="30" thickTop="1" thickBot="1">
      <c r="A33" s="259"/>
      <c r="B33" s="1633"/>
      <c r="C33" s="1630"/>
      <c r="D33" s="1727" t="s">
        <v>303</v>
      </c>
      <c r="E33" s="1728"/>
      <c r="F33" s="1728"/>
      <c r="G33" s="1728"/>
      <c r="H33" s="1728"/>
      <c r="I33" s="1728"/>
      <c r="J33" s="1728"/>
      <c r="K33" s="1728"/>
      <c r="L33" s="1728"/>
      <c r="M33" s="1728"/>
      <c r="N33" s="1728"/>
      <c r="O33" s="1728"/>
      <c r="P33" s="487" t="s">
        <v>296</v>
      </c>
      <c r="Q33" s="488">
        <f>SUM(Q28:Q32)</f>
        <v>0</v>
      </c>
      <c r="R33" s="489" t="s">
        <v>125</v>
      </c>
      <c r="S33" s="490"/>
      <c r="U33" s="311"/>
      <c r="V33" s="4"/>
      <c r="W33" s="4"/>
    </row>
    <row r="34" spans="1:23" s="214" customFormat="1" ht="27.75" customHeight="1" thickTop="1" thickBot="1">
      <c r="A34" s="260"/>
      <c r="B34" s="1633"/>
      <c r="C34" s="1630"/>
      <c r="D34" s="1729" t="s">
        <v>486</v>
      </c>
      <c r="E34" s="1730"/>
      <c r="F34" s="1730"/>
      <c r="G34" s="1730"/>
      <c r="H34" s="1730"/>
      <c r="I34" s="1730"/>
      <c r="J34" s="1730"/>
      <c r="K34" s="1730"/>
      <c r="L34" s="1730"/>
      <c r="M34" s="1730"/>
      <c r="N34" s="1731"/>
      <c r="O34" s="491" t="s">
        <v>436</v>
      </c>
      <c r="P34" s="492" t="s">
        <v>437</v>
      </c>
      <c r="Q34" s="493">
        <f>65000*SUMIFS('4.住戸情報入力'!AU:AU,'4.住戸情報入力'!AT:AT,"2.6ｋＷ未満",'4.住戸情報入力'!AV:AV,$G$4)+80000*SUMIFS('4.住戸情報入力'!AU:AU,'4.住戸情報入力'!AT:AT,"2.6ｋＷ以上",'4.住戸情報入力'!AV:AV,$G$4)</f>
        <v>0</v>
      </c>
      <c r="R34" s="494" t="s">
        <v>125</v>
      </c>
      <c r="S34" s="454" t="s">
        <v>822</v>
      </c>
      <c r="U34" s="249"/>
      <c r="V34" s="249"/>
      <c r="W34" s="249"/>
    </row>
    <row r="35" spans="1:23" s="214" customFormat="1" ht="27.75" customHeight="1" thickTop="1" thickBot="1">
      <c r="A35" s="260"/>
      <c r="B35" s="1633"/>
      <c r="C35" s="1630"/>
      <c r="D35" s="1729" t="s">
        <v>487</v>
      </c>
      <c r="E35" s="1730"/>
      <c r="F35" s="1730"/>
      <c r="G35" s="1730"/>
      <c r="H35" s="1730"/>
      <c r="I35" s="1730"/>
      <c r="J35" s="1730"/>
      <c r="K35" s="1730"/>
      <c r="L35" s="1730"/>
      <c r="M35" s="1730"/>
      <c r="N35" s="1731"/>
      <c r="O35" s="495" t="s">
        <v>436</v>
      </c>
      <c r="P35" s="496" t="s">
        <v>485</v>
      </c>
      <c r="Q35" s="497">
        <f>SUMIFS('4.住戸情報入力'!AX:AX,'4.住戸情報入力'!AY:AY,$G$4)</f>
        <v>0</v>
      </c>
      <c r="R35" s="498" t="s">
        <v>125</v>
      </c>
      <c r="S35" s="454" t="s">
        <v>822</v>
      </c>
      <c r="U35" s="303"/>
      <c r="V35" s="303"/>
      <c r="W35" s="303"/>
    </row>
    <row r="36" spans="1:23" s="214" customFormat="1" ht="27.75" customHeight="1" thickTop="1">
      <c r="A36" s="260"/>
      <c r="B36" s="1633"/>
      <c r="C36" s="1630"/>
      <c r="D36" s="1737" t="s">
        <v>175</v>
      </c>
      <c r="E36" s="1686" t="s">
        <v>566</v>
      </c>
      <c r="F36" s="1687"/>
      <c r="G36" s="1687"/>
      <c r="H36" s="1687"/>
      <c r="I36" s="626"/>
      <c r="J36" s="631"/>
      <c r="K36" s="628"/>
      <c r="L36" s="635"/>
      <c r="M36" s="626">
        <v>300000</v>
      </c>
      <c r="N36" s="468" t="s">
        <v>125</v>
      </c>
      <c r="O36" s="457">
        <f>COUNTIFS('4.住戸情報入力'!AJ:AJ,E36,'4.住戸情報入力'!AK:AK,$G$4)</f>
        <v>0</v>
      </c>
      <c r="P36" s="468" t="s">
        <v>173</v>
      </c>
      <c r="Q36" s="499">
        <f>M36*O36</f>
        <v>0</v>
      </c>
      <c r="R36" s="468" t="s">
        <v>125</v>
      </c>
      <c r="S36" s="1685" t="s">
        <v>822</v>
      </c>
      <c r="U36" s="249"/>
    </row>
    <row r="37" spans="1:23" s="214" customFormat="1" ht="27.75" customHeight="1">
      <c r="A37" s="260"/>
      <c r="B37" s="1633"/>
      <c r="C37" s="1630"/>
      <c r="D37" s="1630"/>
      <c r="E37" s="1688" t="s">
        <v>567</v>
      </c>
      <c r="F37" s="1689"/>
      <c r="G37" s="1689"/>
      <c r="H37" s="627" t="s">
        <v>414</v>
      </c>
      <c r="I37" s="624"/>
      <c r="J37" s="632"/>
      <c r="K37" s="628"/>
      <c r="L37" s="470"/>
      <c r="M37" s="624">
        <v>140000</v>
      </c>
      <c r="N37" s="470" t="s">
        <v>125</v>
      </c>
      <c r="O37" s="457">
        <f>COUNTIFS('4.住戸情報入力'!AJ:AJ,"ガス潜熱回収型給湯機（エコジョーズ等）20号以下",'4.住戸情報入力'!AK:AK,$G$4)</f>
        <v>0</v>
      </c>
      <c r="P37" s="470" t="s">
        <v>173</v>
      </c>
      <c r="Q37" s="471">
        <f t="shared" ref="Q37:Q42" si="2">M37*O37</f>
        <v>0</v>
      </c>
      <c r="R37" s="470" t="s">
        <v>125</v>
      </c>
      <c r="S37" s="1685"/>
      <c r="U37" s="312"/>
    </row>
    <row r="38" spans="1:23" s="214" customFormat="1" ht="27.75" customHeight="1">
      <c r="A38" s="260"/>
      <c r="B38" s="1633"/>
      <c r="C38" s="1630"/>
      <c r="D38" s="1630"/>
      <c r="E38" s="1686"/>
      <c r="F38" s="1687"/>
      <c r="G38" s="1687"/>
      <c r="H38" s="627" t="s">
        <v>415</v>
      </c>
      <c r="I38" s="624"/>
      <c r="J38" s="632"/>
      <c r="K38" s="628"/>
      <c r="L38" s="470"/>
      <c r="M38" s="624">
        <v>160000</v>
      </c>
      <c r="N38" s="470" t="s">
        <v>125</v>
      </c>
      <c r="O38" s="457">
        <f>COUNTIFS('4.住戸情報入力'!AJ:AJ,"ガス潜熱回収型給湯機（エコジョーズ等）24号",'4.住戸情報入力'!AK:AK,$G$4)</f>
        <v>0</v>
      </c>
      <c r="P38" s="470" t="s">
        <v>173</v>
      </c>
      <c r="Q38" s="471">
        <f t="shared" si="2"/>
        <v>0</v>
      </c>
      <c r="R38" s="470" t="s">
        <v>125</v>
      </c>
      <c r="S38" s="1685"/>
      <c r="U38" s="249"/>
      <c r="V38" s="249"/>
      <c r="W38" s="249"/>
    </row>
    <row r="39" spans="1:23" s="208" customFormat="1" ht="28.5">
      <c r="A39" s="259"/>
      <c r="B39" s="1633"/>
      <c r="C39" s="1630"/>
      <c r="D39" s="1630"/>
      <c r="E39" s="1667" t="s">
        <v>176</v>
      </c>
      <c r="F39" s="1668"/>
      <c r="G39" s="1668"/>
      <c r="H39" s="1668"/>
      <c r="I39" s="624"/>
      <c r="J39" s="633"/>
      <c r="K39" s="629"/>
      <c r="L39" s="460"/>
      <c r="M39" s="624">
        <v>400000</v>
      </c>
      <c r="N39" s="460" t="s">
        <v>125</v>
      </c>
      <c r="O39" s="461">
        <f>COUNTIFS('4.住戸情報入力'!AJ:AJ,E39,'4.住戸情報入力'!AK:AK,$G$4)</f>
        <v>0</v>
      </c>
      <c r="P39" s="460" t="s">
        <v>173</v>
      </c>
      <c r="Q39" s="462">
        <f t="shared" si="2"/>
        <v>0</v>
      </c>
      <c r="R39" s="460" t="s">
        <v>125</v>
      </c>
      <c r="S39" s="1685"/>
      <c r="U39" s="4"/>
      <c r="V39" s="4"/>
      <c r="W39" s="4"/>
    </row>
    <row r="40" spans="1:23" s="208" customFormat="1" ht="28.5">
      <c r="A40" s="259"/>
      <c r="B40" s="1633"/>
      <c r="C40" s="1630"/>
      <c r="D40" s="1630"/>
      <c r="E40" s="1667" t="s">
        <v>524</v>
      </c>
      <c r="F40" s="1668"/>
      <c r="G40" s="1668"/>
      <c r="H40" s="1668"/>
      <c r="I40" s="624"/>
      <c r="J40" s="633"/>
      <c r="K40" s="629"/>
      <c r="L40" s="460"/>
      <c r="M40" s="624">
        <v>1000000</v>
      </c>
      <c r="N40" s="460" t="s">
        <v>125</v>
      </c>
      <c r="O40" s="461">
        <f>COUNTIFS('4.住戸情報入力'!AJ:AJ,E40,'4.住戸情報入力'!AK:AK,$G$4)</f>
        <v>0</v>
      </c>
      <c r="P40" s="460" t="s">
        <v>173</v>
      </c>
      <c r="Q40" s="462">
        <f t="shared" si="2"/>
        <v>0</v>
      </c>
      <c r="R40" s="460" t="s">
        <v>125</v>
      </c>
      <c r="S40" s="1685"/>
      <c r="U40" s="4"/>
      <c r="V40" s="4"/>
      <c r="W40" s="4"/>
    </row>
    <row r="41" spans="1:23" s="208" customFormat="1" ht="28.5">
      <c r="A41" s="259"/>
      <c r="B41" s="1633"/>
      <c r="C41" s="1630"/>
      <c r="D41" s="1630"/>
      <c r="E41" s="1667" t="s">
        <v>525</v>
      </c>
      <c r="F41" s="1668"/>
      <c r="G41" s="1668"/>
      <c r="H41" s="1668"/>
      <c r="I41" s="624"/>
      <c r="J41" s="633"/>
      <c r="K41" s="629"/>
      <c r="L41" s="460"/>
      <c r="M41" s="624">
        <v>1230000</v>
      </c>
      <c r="N41" s="460" t="s">
        <v>125</v>
      </c>
      <c r="O41" s="461">
        <f>COUNTIFS('4.住戸情報入力'!AJ:AJ,E41,'4.住戸情報入力'!AK:AK,$G$4)</f>
        <v>0</v>
      </c>
      <c r="P41" s="460" t="s">
        <v>173</v>
      </c>
      <c r="Q41" s="462">
        <f t="shared" si="2"/>
        <v>0</v>
      </c>
      <c r="R41" s="460" t="s">
        <v>125</v>
      </c>
      <c r="S41" s="1685"/>
      <c r="U41" s="4"/>
      <c r="V41" s="4"/>
      <c r="W41" s="4"/>
    </row>
    <row r="42" spans="1:23" s="208" customFormat="1" ht="28.5">
      <c r="A42" s="259"/>
      <c r="B42" s="1633"/>
      <c r="C42" s="1630"/>
      <c r="D42" s="1738"/>
      <c r="E42" s="1683" t="s">
        <v>526</v>
      </c>
      <c r="F42" s="1684"/>
      <c r="G42" s="1684"/>
      <c r="H42" s="1684"/>
      <c r="I42" s="625"/>
      <c r="J42" s="634"/>
      <c r="K42" s="630"/>
      <c r="L42" s="500"/>
      <c r="M42" s="625">
        <v>990000</v>
      </c>
      <c r="N42" s="500" t="s">
        <v>125</v>
      </c>
      <c r="O42" s="501">
        <f>COUNTIFS('4.住戸情報入力'!AJ:AJ,E42,'4.住戸情報入力'!AK:AK,$G$4)</f>
        <v>0</v>
      </c>
      <c r="P42" s="500" t="s">
        <v>173</v>
      </c>
      <c r="Q42" s="502">
        <f t="shared" si="2"/>
        <v>0</v>
      </c>
      <c r="R42" s="500" t="s">
        <v>125</v>
      </c>
      <c r="S42" s="1685"/>
      <c r="U42" s="4"/>
      <c r="V42" s="4"/>
      <c r="W42" s="4"/>
    </row>
    <row r="43" spans="1:23" s="214" customFormat="1" ht="27.75" customHeight="1">
      <c r="A43" s="260"/>
      <c r="B43" s="1633"/>
      <c r="C43" s="1630"/>
      <c r="D43" s="1735" t="s">
        <v>303</v>
      </c>
      <c r="E43" s="1736"/>
      <c r="F43" s="1736"/>
      <c r="G43" s="1736"/>
      <c r="H43" s="1736"/>
      <c r="I43" s="1736"/>
      <c r="J43" s="1736"/>
      <c r="K43" s="1736"/>
      <c r="L43" s="1736"/>
      <c r="M43" s="1736"/>
      <c r="N43" s="1736"/>
      <c r="O43" s="1736"/>
      <c r="P43" s="478" t="s">
        <v>302</v>
      </c>
      <c r="Q43" s="479">
        <f>SUM(Q36:Q42)</f>
        <v>0</v>
      </c>
      <c r="R43" s="480" t="s">
        <v>125</v>
      </c>
      <c r="S43" s="503"/>
      <c r="U43" s="250"/>
      <c r="V43" s="250"/>
      <c r="W43" s="250"/>
    </row>
    <row r="44" spans="1:23" s="214" customFormat="1" ht="27.75" customHeight="1">
      <c r="A44" s="260"/>
      <c r="B44" s="1633"/>
      <c r="C44" s="1630"/>
      <c r="D44" s="1732" t="s">
        <v>574</v>
      </c>
      <c r="E44" s="1733"/>
      <c r="F44" s="1733"/>
      <c r="G44" s="1733"/>
      <c r="H44" s="1733"/>
      <c r="I44" s="1733"/>
      <c r="J44" s="1733"/>
      <c r="K44" s="1733"/>
      <c r="L44" s="1733"/>
      <c r="M44" s="1733"/>
      <c r="N44" s="1733"/>
      <c r="O44" s="1733"/>
      <c r="P44" s="1734"/>
      <c r="Q44" s="504">
        <f>80000*COUNTIFS('4.住戸情報入力'!AH:AH,"ダクト式第三種換気",'4.住戸情報入力'!AI:AI,$G$4)+120000*COUNTIFS('4.住戸情報入力'!AH:AH,"ダクト式第一種換気",'4.住戸情報入力'!AI:AI,$G$4)+160000*COUNTIFS('4.住戸情報入力'!AH:AH,"ダクト式第一種換気（熱交換有り）",'4.住戸情報入力'!AI:AI,$G$4)</f>
        <v>0</v>
      </c>
      <c r="R44" s="505" t="s">
        <v>125</v>
      </c>
      <c r="S44" s="1690" t="s">
        <v>822</v>
      </c>
      <c r="U44" s="250"/>
      <c r="V44" s="250"/>
      <c r="W44" s="250"/>
    </row>
    <row r="45" spans="1:23" s="214" customFormat="1" ht="28.5">
      <c r="A45" s="260"/>
      <c r="B45" s="1633"/>
      <c r="C45" s="1630"/>
      <c r="D45" s="1645" t="s">
        <v>575</v>
      </c>
      <c r="E45" s="1646"/>
      <c r="F45" s="1646"/>
      <c r="G45" s="1646"/>
      <c r="H45" s="1646"/>
      <c r="I45" s="1646"/>
      <c r="J45" s="1646"/>
      <c r="K45" s="1646"/>
      <c r="L45" s="1646"/>
      <c r="M45" s="1646"/>
      <c r="N45" s="1646"/>
      <c r="O45" s="1646"/>
      <c r="P45" s="1647"/>
      <c r="Q45" s="504">
        <f>6000*SUMIFS('4.住戸情報入力'!AL:AL,'4.住戸情報入力'!AM:AM,$G$4)+8000*SUMIFS('4.住戸情報入力'!AN:AN,'4.住戸情報入力'!AO:AO,$G$4)+14000*SUMIFS('4.住戸情報入力'!AP:AP,'4.住戸情報入力'!AQ:AQ,$G$4)</f>
        <v>0</v>
      </c>
      <c r="R45" s="506" t="s">
        <v>125</v>
      </c>
      <c r="S45" s="1691"/>
      <c r="U45" s="250"/>
      <c r="V45" s="250"/>
      <c r="W45" s="250"/>
    </row>
    <row r="46" spans="1:23" s="214" customFormat="1" ht="27.75" customHeight="1">
      <c r="A46" s="260"/>
      <c r="B46" s="1633"/>
      <c r="C46" s="1630"/>
      <c r="D46" s="1635" t="s">
        <v>925</v>
      </c>
      <c r="E46" s="1636"/>
      <c r="F46" s="1636"/>
      <c r="G46" s="1636"/>
      <c r="H46" s="1636"/>
      <c r="I46" s="1636"/>
      <c r="J46" s="1636"/>
      <c r="K46" s="1636"/>
      <c r="L46" s="1637"/>
      <c r="M46" s="485">
        <v>100000</v>
      </c>
      <c r="N46" s="505" t="s">
        <v>125</v>
      </c>
      <c r="O46" s="486">
        <f>COUNTIFS('4.住戸情報入力'!AR:AR,"有り",'4.住戸情報入力'!AS:AS,$G$4)</f>
        <v>0</v>
      </c>
      <c r="P46" s="505" t="s">
        <v>173</v>
      </c>
      <c r="Q46" s="507">
        <f>M46*O46</f>
        <v>0</v>
      </c>
      <c r="R46" s="505" t="s">
        <v>125</v>
      </c>
      <c r="S46" s="1691"/>
      <c r="U46" s="250"/>
      <c r="V46" s="250"/>
      <c r="W46" s="250"/>
    </row>
    <row r="47" spans="1:23" s="214" customFormat="1" ht="27.75" customHeight="1">
      <c r="A47" s="260"/>
      <c r="B47" s="1633"/>
      <c r="C47" s="1630"/>
      <c r="D47" s="1638" t="s">
        <v>926</v>
      </c>
      <c r="E47" s="1639"/>
      <c r="F47" s="1639"/>
      <c r="G47" s="1639"/>
      <c r="H47" s="1639"/>
      <c r="I47" s="1639"/>
      <c r="J47" s="1639"/>
      <c r="K47" s="1639"/>
      <c r="L47" s="1640"/>
      <c r="M47" s="473">
        <v>115000</v>
      </c>
      <c r="N47" s="912" t="s">
        <v>125</v>
      </c>
      <c r="O47" s="475">
        <f>COUNTIFS('4.住戸情報入力'!AR:AR,"有り（ガス計測含む）",'4.住戸情報入力'!AS:AS,$G$4)</f>
        <v>0</v>
      </c>
      <c r="P47" s="480" t="s">
        <v>173</v>
      </c>
      <c r="Q47" s="479">
        <f>M47*O47</f>
        <v>0</v>
      </c>
      <c r="R47" s="480" t="s">
        <v>125</v>
      </c>
      <c r="S47" s="1692"/>
      <c r="U47" s="250"/>
      <c r="V47" s="250"/>
      <c r="W47" s="250"/>
    </row>
    <row r="48" spans="1:23" s="214" customFormat="1" ht="27.75" customHeight="1" thickBot="1">
      <c r="A48" s="260"/>
      <c r="B48" s="1633"/>
      <c r="C48" s="1631"/>
      <c r="D48" s="1641" t="s">
        <v>303</v>
      </c>
      <c r="E48" s="1642"/>
      <c r="F48" s="1642"/>
      <c r="G48" s="1642"/>
      <c r="H48" s="1642"/>
      <c r="I48" s="1642"/>
      <c r="J48" s="1642"/>
      <c r="K48" s="1642"/>
      <c r="L48" s="1642"/>
      <c r="M48" s="1642"/>
      <c r="N48" s="1642"/>
      <c r="O48" s="1642"/>
      <c r="P48" s="510" t="s">
        <v>314</v>
      </c>
      <c r="Q48" s="511">
        <f>SUM(Q44:Q47)</f>
        <v>0</v>
      </c>
      <c r="R48" s="512" t="s">
        <v>125</v>
      </c>
      <c r="S48" s="513"/>
      <c r="U48" s="250"/>
      <c r="V48" s="250"/>
      <c r="W48" s="250"/>
    </row>
    <row r="49" spans="1:23" s="214" customFormat="1" ht="27.75" customHeight="1" thickTop="1">
      <c r="A49" s="260"/>
      <c r="B49" s="1634"/>
      <c r="C49" s="1643" t="s">
        <v>313</v>
      </c>
      <c r="D49" s="1644"/>
      <c r="E49" s="1644"/>
      <c r="F49" s="1644"/>
      <c r="G49" s="1644"/>
      <c r="H49" s="1644"/>
      <c r="I49" s="1644"/>
      <c r="J49" s="1644"/>
      <c r="K49" s="1644"/>
      <c r="L49" s="1644"/>
      <c r="M49" s="1644"/>
      <c r="N49" s="1644"/>
      <c r="O49" s="1644"/>
      <c r="P49" s="478" t="s">
        <v>416</v>
      </c>
      <c r="Q49" s="479">
        <f>SUM(Q12,Q22,Q27,Q33,Q34,Q35,Q43,Q48)</f>
        <v>0</v>
      </c>
      <c r="R49" s="480" t="s">
        <v>125</v>
      </c>
      <c r="S49" s="503" t="s">
        <v>417</v>
      </c>
      <c r="U49" s="250"/>
      <c r="V49" s="250"/>
      <c r="W49" s="250"/>
    </row>
    <row r="50" spans="1:23" s="214" customFormat="1" ht="27.75" customHeight="1" thickBot="1">
      <c r="A50" s="260"/>
      <c r="B50" s="1739" t="s">
        <v>287</v>
      </c>
      <c r="C50" s="1741" t="s">
        <v>405</v>
      </c>
      <c r="D50" s="1743" t="s">
        <v>286</v>
      </c>
      <c r="E50" s="1744"/>
      <c r="F50" s="1744"/>
      <c r="G50" s="1744"/>
      <c r="H50" s="1744"/>
      <c r="I50" s="1744"/>
      <c r="J50" s="1744"/>
      <c r="K50" s="1744"/>
      <c r="L50" s="1744"/>
      <c r="M50" s="1744"/>
      <c r="N50" s="1744"/>
      <c r="O50" s="1744"/>
      <c r="P50" s="1745"/>
      <c r="Q50" s="514">
        <f>'7.共用部定額単価算出シート'!E49</f>
        <v>0</v>
      </c>
      <c r="R50" s="508" t="s">
        <v>125</v>
      </c>
      <c r="S50" s="509"/>
      <c r="U50" s="250"/>
      <c r="V50" s="250"/>
      <c r="W50" s="250"/>
    </row>
    <row r="51" spans="1:23" s="214" customFormat="1" ht="27.75" customHeight="1" thickTop="1" thickBot="1">
      <c r="A51" s="260"/>
      <c r="B51" s="1740"/>
      <c r="C51" s="1742"/>
      <c r="D51" s="1746" t="s">
        <v>303</v>
      </c>
      <c r="E51" s="1747"/>
      <c r="F51" s="1747"/>
      <c r="G51" s="1747"/>
      <c r="H51" s="1747"/>
      <c r="I51" s="1747"/>
      <c r="J51" s="1747"/>
      <c r="K51" s="1747"/>
      <c r="L51" s="1747"/>
      <c r="M51" s="1747"/>
      <c r="N51" s="1747"/>
      <c r="O51" s="1747"/>
      <c r="P51" s="515" t="s">
        <v>418</v>
      </c>
      <c r="Q51" s="511">
        <f>SUM(Q50:Q50)</f>
        <v>0</v>
      </c>
      <c r="R51" s="512" t="s">
        <v>125</v>
      </c>
      <c r="S51" s="513"/>
      <c r="U51" s="250"/>
      <c r="V51" s="250"/>
      <c r="W51" s="250"/>
    </row>
    <row r="52" spans="1:23" s="214" customFormat="1" ht="27.75" customHeight="1" thickTop="1">
      <c r="A52" s="261"/>
      <c r="B52" s="1643" t="s">
        <v>439</v>
      </c>
      <c r="C52" s="1644"/>
      <c r="D52" s="1644"/>
      <c r="E52" s="1644"/>
      <c r="F52" s="1644"/>
      <c r="G52" s="1644"/>
      <c r="H52" s="1644"/>
      <c r="I52" s="1644"/>
      <c r="J52" s="1644"/>
      <c r="K52" s="1644"/>
      <c r="L52" s="1644"/>
      <c r="M52" s="1644"/>
      <c r="N52" s="1644"/>
      <c r="O52" s="1644"/>
      <c r="P52" s="516" t="s">
        <v>440</v>
      </c>
      <c r="Q52" s="517">
        <f>Q49+Q51</f>
        <v>0</v>
      </c>
      <c r="R52" s="494" t="s">
        <v>125</v>
      </c>
      <c r="S52" s="518" t="s">
        <v>523</v>
      </c>
      <c r="U52" s="250"/>
      <c r="V52" s="250"/>
      <c r="W52" s="250"/>
    </row>
  </sheetData>
  <sheetProtection algorithmName="SHA-512" hashValue="6tq/G96LiXroikUOugy9VKwDneX6WZ6ZJkIjWfVU2GyPNSxqEC6yO2mdNr5IIzFmoOYB6DcBloTQVEhI6iOIng==" saltValue="suWN/v/fw8hyA5RyjWUEPw==" spinCount="100000" sheet="1" formatCells="0" formatRows="0" insertRows="0" deleteRows="0" selectLockedCells="1" autoFilter="0" pivotTables="0"/>
  <mergeCells count="68">
    <mergeCell ref="B52:O52"/>
    <mergeCell ref="E28:L28"/>
    <mergeCell ref="E29:L29"/>
    <mergeCell ref="I30:L30"/>
    <mergeCell ref="M30:P30"/>
    <mergeCell ref="E30:F32"/>
    <mergeCell ref="D33:O33"/>
    <mergeCell ref="D34:N34"/>
    <mergeCell ref="D35:N35"/>
    <mergeCell ref="D44:P44"/>
    <mergeCell ref="D43:O43"/>
    <mergeCell ref="D36:D42"/>
    <mergeCell ref="B50:B51"/>
    <mergeCell ref="C50:C51"/>
    <mergeCell ref="D50:P50"/>
    <mergeCell ref="D51:O51"/>
    <mergeCell ref="S44:S47"/>
    <mergeCell ref="D8:P8"/>
    <mergeCell ref="E23:L23"/>
    <mergeCell ref="E24:L24"/>
    <mergeCell ref="E25:L25"/>
    <mergeCell ref="E26:L26"/>
    <mergeCell ref="D12:G12"/>
    <mergeCell ref="D13:D21"/>
    <mergeCell ref="E13:H13"/>
    <mergeCell ref="E20:H20"/>
    <mergeCell ref="E21:H21"/>
    <mergeCell ref="D11:O11"/>
    <mergeCell ref="D9:M9"/>
    <mergeCell ref="D10:M10"/>
    <mergeCell ref="I12:P12"/>
    <mergeCell ref="D22:O22"/>
    <mergeCell ref="S28:S32"/>
    <mergeCell ref="G31:H31"/>
    <mergeCell ref="G32:H32"/>
    <mergeCell ref="E42:H42"/>
    <mergeCell ref="S36:S42"/>
    <mergeCell ref="E41:H41"/>
    <mergeCell ref="E36:H36"/>
    <mergeCell ref="E37:G38"/>
    <mergeCell ref="S23:S26"/>
    <mergeCell ref="D23:D26"/>
    <mergeCell ref="B8:C11"/>
    <mergeCell ref="E39:H39"/>
    <mergeCell ref="E40:H40"/>
    <mergeCell ref="D28:D32"/>
    <mergeCell ref="S13:S21"/>
    <mergeCell ref="E15:H15"/>
    <mergeCell ref="E16:H16"/>
    <mergeCell ref="E17:H17"/>
    <mergeCell ref="E18:H18"/>
    <mergeCell ref="E19:H19"/>
    <mergeCell ref="I13:L13"/>
    <mergeCell ref="M13:P13"/>
    <mergeCell ref="Q8:R8"/>
    <mergeCell ref="D27:K27"/>
    <mergeCell ref="B2:G2"/>
    <mergeCell ref="B4:F4"/>
    <mergeCell ref="G4:H4"/>
    <mergeCell ref="B6:F6"/>
    <mergeCell ref="G6:R6"/>
    <mergeCell ref="C12:C48"/>
    <mergeCell ref="B13:B49"/>
    <mergeCell ref="D46:L46"/>
    <mergeCell ref="D47:L47"/>
    <mergeCell ref="D48:O48"/>
    <mergeCell ref="C49:O49"/>
    <mergeCell ref="D45:P45"/>
  </mergeCells>
  <phoneticPr fontId="18"/>
  <conditionalFormatting sqref="A8:B8 A4:G4 A12:I12 D8:D9 D11 A5:L7 I4:L4 A1:L3 A28 D36 S36 D28:E28 A15:A22 A13:B14 E39:L42 T34:XFD34 T36:XFD42 T45:XFD45 A31:A34 A36:A42 A53:L1048576 A9:A11 U9:XFD10 Q53:XFD1048576 Q39:R42 Q28:XFD28 Q31:XFD33 Q9:S10 Q1:XFD8 D22 D14:L21 Q11:XFD22 D13:H13 E29:E30 D31:D33 G31:L32 A44:A51 D46:D48">
    <cfRule type="expression" dxfId="333" priority="95">
      <formula>_xlfn.ISFORMULA(A1)=TRUE</formula>
    </cfRule>
  </conditionalFormatting>
  <conditionalFormatting sqref="T9">
    <cfRule type="containsText" dxfId="332" priority="93" operator="containsText" text="(例)">
      <formula>NOT(ISERROR(SEARCH("(例)",T9)))</formula>
    </cfRule>
  </conditionalFormatting>
  <conditionalFormatting sqref="A23:A27 T23:XFD26 D27:L27 D23:E23 Q23:R26 Q27:XFD27 E24:E26">
    <cfRule type="expression" dxfId="331" priority="92">
      <formula>_xlfn.ISFORMULA(A23)=TRUE</formula>
    </cfRule>
  </conditionalFormatting>
  <conditionalFormatting sqref="A29:A30 D29:D30 Q29:XFD30">
    <cfRule type="expression" dxfId="330" priority="91">
      <formula>_xlfn.ISFORMULA(A29)=TRUE</formula>
    </cfRule>
  </conditionalFormatting>
  <conditionalFormatting sqref="Q34:R34 D34">
    <cfRule type="expression" dxfId="329" priority="89">
      <formula>_xlfn.ISFORMULA(D34)=TRUE</formula>
    </cfRule>
  </conditionalFormatting>
  <conditionalFormatting sqref="S24">
    <cfRule type="expression" dxfId="328" priority="87">
      <formula>_xlfn.ISFORMULA(S24)=TRUE</formula>
    </cfRule>
  </conditionalFormatting>
  <conditionalFormatting sqref="E36:L36 E37 H37:L38 Q36:R38">
    <cfRule type="expression" dxfId="327" priority="86">
      <formula>_xlfn.ISFORMULA(E36)=TRUE</formula>
    </cfRule>
  </conditionalFormatting>
  <conditionalFormatting sqref="S23 S25:S26">
    <cfRule type="expression" dxfId="326" priority="88">
      <formula>_xlfn.ISFORMULA(S23)=TRUE</formula>
    </cfRule>
  </conditionalFormatting>
  <conditionalFormatting sqref="A43 D43 Q43:XFD43">
    <cfRule type="expression" dxfId="325" priority="83">
      <formula>_xlfn.ISFORMULA(A43)=TRUE</formula>
    </cfRule>
  </conditionalFormatting>
  <conditionalFormatting sqref="D44:D45 Q44:XFD44 Q45:R45">
    <cfRule type="expression" dxfId="324" priority="82">
      <formula>_xlfn.ISFORMULA(D44)=TRUE</formula>
    </cfRule>
  </conditionalFormatting>
  <conditionalFormatting sqref="AC46:XFD46 T46:AA46 T47:XFD47 Q46:R47 Q48:XFD48">
    <cfRule type="expression" dxfId="323" priority="80">
      <formula>_xlfn.ISFORMULA(Q46)=TRUE</formula>
    </cfRule>
  </conditionalFormatting>
  <conditionalFormatting sqref="A52:B52 D50:D51 R50:XFD50 Q49:XFD49 Q51:XFD52">
    <cfRule type="expression" dxfId="322" priority="79">
      <formula>_xlfn.ISFORMULA(A49)=TRUE</formula>
    </cfRule>
  </conditionalFormatting>
  <conditionalFormatting sqref="B50:C50 B51">
    <cfRule type="expression" dxfId="321" priority="78">
      <formula>_xlfn.ISFORMULA(B50)=TRUE</formula>
    </cfRule>
  </conditionalFormatting>
  <conditionalFormatting sqref="C49">
    <cfRule type="expression" dxfId="320" priority="76">
      <formula>_xlfn.ISFORMULA(C49)=TRUE</formula>
    </cfRule>
  </conditionalFormatting>
  <conditionalFormatting sqref="Q50">
    <cfRule type="expression" dxfId="319" priority="73">
      <formula>_xlfn.ISFORMULA(Q50)=TRUE</formula>
    </cfRule>
  </conditionalFormatting>
  <conditionalFormatting sqref="T35:XFD35 A35">
    <cfRule type="expression" dxfId="318" priority="54">
      <formula>_xlfn.ISFORMULA(A35)=TRUE</formula>
    </cfRule>
  </conditionalFormatting>
  <conditionalFormatting sqref="Q35:R35 D35">
    <cfRule type="expression" dxfId="317" priority="53">
      <formula>_xlfn.ISFORMULA(D35)=TRUE</formula>
    </cfRule>
  </conditionalFormatting>
  <conditionalFormatting sqref="D10">
    <cfRule type="expression" dxfId="316" priority="41">
      <formula>_xlfn.ISFORMULA(D10)=TRUE</formula>
    </cfRule>
  </conditionalFormatting>
  <conditionalFormatting sqref="M1:P7 N31:P32 M28:P28 M39:P42 M53:P1048576 O9:P10 P22 O14:P21">
    <cfRule type="expression" dxfId="315" priority="36">
      <formula>_xlfn.ISFORMULA(M1)=TRUE</formula>
    </cfRule>
  </conditionalFormatting>
  <conditionalFormatting sqref="M27:P27 M23:N26 P23:P26">
    <cfRule type="expression" dxfId="314" priority="35">
      <formula>_xlfn.ISFORMULA(M23)=TRUE</formula>
    </cfRule>
  </conditionalFormatting>
  <conditionalFormatting sqref="M29:N29 P29">
    <cfRule type="expression" dxfId="313" priority="34">
      <formula>_xlfn.ISFORMULA(M29)=TRUE</formula>
    </cfRule>
  </conditionalFormatting>
  <conditionalFormatting sqref="P33">
    <cfRule type="expression" dxfId="312" priority="33">
      <formula>_xlfn.ISFORMULA(P33)=TRUE</formula>
    </cfRule>
  </conditionalFormatting>
  <conditionalFormatting sqref="M36:P38">
    <cfRule type="expression" dxfId="311" priority="32">
      <formula>_xlfn.ISFORMULA(M36)=TRUE</formula>
    </cfRule>
  </conditionalFormatting>
  <conditionalFormatting sqref="P43">
    <cfRule type="expression" dxfId="310" priority="31">
      <formula>_xlfn.ISFORMULA(P43)=TRUE</formula>
    </cfRule>
  </conditionalFormatting>
  <conditionalFormatting sqref="M46:P47 P48">
    <cfRule type="expression" dxfId="309" priority="30">
      <formula>_xlfn.ISFORMULA(M46)=TRUE</formula>
    </cfRule>
  </conditionalFormatting>
  <conditionalFormatting sqref="P51:P52 P49">
    <cfRule type="expression" dxfId="308" priority="29">
      <formula>_xlfn.ISFORMULA(P49)=TRUE</formula>
    </cfRule>
  </conditionalFormatting>
  <conditionalFormatting sqref="O34:P34">
    <cfRule type="expression" dxfId="307" priority="26">
      <formula>_xlfn.ISFORMULA(O34)=TRUE</formula>
    </cfRule>
  </conditionalFormatting>
  <conditionalFormatting sqref="O35:P35">
    <cfRule type="expression" dxfId="306" priority="25">
      <formula>_xlfn.ISFORMULA(O35)=TRUE</formula>
    </cfRule>
  </conditionalFormatting>
  <conditionalFormatting sqref="O23">
    <cfRule type="expression" dxfId="305" priority="24">
      <formula>_xlfn.ISFORMULA(O23)=TRUE</formula>
    </cfRule>
  </conditionalFormatting>
  <conditionalFormatting sqref="O24">
    <cfRule type="expression" dxfId="304" priority="23">
      <formula>_xlfn.ISFORMULA(O24)=TRUE</formula>
    </cfRule>
  </conditionalFormatting>
  <conditionalFormatting sqref="O25">
    <cfRule type="expression" dxfId="303" priority="22">
      <formula>_xlfn.ISFORMULA(O25)=TRUE</formula>
    </cfRule>
  </conditionalFormatting>
  <conditionalFormatting sqref="O26">
    <cfRule type="expression" dxfId="302" priority="21">
      <formula>_xlfn.ISFORMULA(O26)=TRUE</formula>
    </cfRule>
  </conditionalFormatting>
  <conditionalFormatting sqref="O29">
    <cfRule type="expression" dxfId="301" priority="20">
      <formula>_xlfn.ISFORMULA(O29)=TRUE</formula>
    </cfRule>
  </conditionalFormatting>
  <conditionalFormatting sqref="P11">
    <cfRule type="expression" dxfId="300" priority="15">
      <formula>_xlfn.ISFORMULA(P11)=TRUE</formula>
    </cfRule>
  </conditionalFormatting>
  <conditionalFormatting sqref="N9">
    <cfRule type="expression" dxfId="299" priority="14">
      <formula>_xlfn.ISFORMULA(N9)=TRUE</formula>
    </cfRule>
  </conditionalFormatting>
  <conditionalFormatting sqref="N10">
    <cfRule type="expression" dxfId="298" priority="13">
      <formula>_xlfn.ISFORMULA(N10)=TRUE</formula>
    </cfRule>
  </conditionalFormatting>
  <conditionalFormatting sqref="M15:N21">
    <cfRule type="expression" dxfId="297" priority="12">
      <formula>_xlfn.ISFORMULA(M15)=TRUE</formula>
    </cfRule>
  </conditionalFormatting>
  <conditionalFormatting sqref="M14:N14">
    <cfRule type="expression" dxfId="296" priority="11">
      <formula>_xlfn.ISFORMULA(M14)=TRUE</formula>
    </cfRule>
  </conditionalFormatting>
  <conditionalFormatting sqref="M31:M32">
    <cfRule type="expression" dxfId="295" priority="10">
      <formula>_xlfn.ISFORMULA(M31)=TRUE</formula>
    </cfRule>
  </conditionalFormatting>
  <conditionalFormatting sqref="M30">
    <cfRule type="expression" dxfId="294" priority="9">
      <formula>_xlfn.ISFORMULA(M30)=TRUE</formula>
    </cfRule>
  </conditionalFormatting>
  <conditionalFormatting sqref="I30">
    <cfRule type="expression" dxfId="293" priority="8">
      <formula>_xlfn.ISFORMULA(I30)=TRUE</formula>
    </cfRule>
  </conditionalFormatting>
  <conditionalFormatting sqref="M13">
    <cfRule type="expression" dxfId="292" priority="7">
      <formula>_xlfn.ISFORMULA(M13)=TRUE</formula>
    </cfRule>
  </conditionalFormatting>
  <conditionalFormatting sqref="I13">
    <cfRule type="expression" dxfId="291" priority="6">
      <formula>_xlfn.ISFORMULA(I13)=TRUE</formula>
    </cfRule>
  </conditionalFormatting>
  <conditionalFormatting sqref="S34">
    <cfRule type="expression" dxfId="290" priority="4">
      <formula>_xlfn.ISFORMULA(S34)=TRUE</formula>
    </cfRule>
  </conditionalFormatting>
  <conditionalFormatting sqref="S35">
    <cfRule type="expression" dxfId="289" priority="3">
      <formula>_xlfn.ISFORMULA(S35)=TRUE</formula>
    </cfRule>
  </conditionalFormatting>
  <conditionalFormatting sqref="T10">
    <cfRule type="containsText" dxfId="288" priority="2" operator="containsText" text="(例)">
      <formula>NOT(ISERROR(SEARCH("(例)",T10)))</formula>
    </cfRule>
  </conditionalFormatting>
  <conditionalFormatting sqref="O9">
    <cfRule type="containsBlanks" dxfId="287" priority="1">
      <formula>LEN(TRIM(O9))=0</formula>
    </cfRule>
  </conditionalFormatting>
  <printOptions horizontalCentered="1"/>
  <pageMargins left="0.51181102362204722" right="0.11811023622047245" top="0.35433070866141736" bottom="0.35433070866141736" header="0.31496062992125984" footer="0.11811023622047245"/>
  <pageSetup paperSize="9" scale="45" orientation="portrait" r:id="rId1"/>
  <headerFooter scaleWithDoc="0">
    <oddFooter>&amp;R&amp;K00-043R5超高層ZEH-M_ver.1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04368-A436-4182-9EAF-47E68E2E3B9A}">
  <sheetPr>
    <pageSetUpPr fitToPage="1"/>
  </sheetPr>
  <dimension ref="A1:W52"/>
  <sheetViews>
    <sheetView showGridLines="0" view="pageBreakPreview" zoomScale="70" zoomScaleNormal="60" zoomScaleSheetLayoutView="70" workbookViewId="0">
      <selection activeCell="O9" sqref="O9"/>
    </sheetView>
  </sheetViews>
  <sheetFormatPr defaultColWidth="9" defaultRowHeight="21"/>
  <cols>
    <col min="1" max="1" width="2.625" style="3" customWidth="1"/>
    <col min="2" max="4" width="4.625" style="4" customWidth="1"/>
    <col min="5" max="6" width="8.625" style="4" customWidth="1"/>
    <col min="7" max="7" width="15.625" style="4" customWidth="1"/>
    <col min="8" max="8" width="10.625" style="182" customWidth="1"/>
    <col min="9" max="9" width="15.625" style="175" customWidth="1"/>
    <col min="10" max="10" width="4.625" style="182" customWidth="1"/>
    <col min="11" max="11" width="10.625" style="4" customWidth="1"/>
    <col min="12" max="12" width="4.625" style="182" customWidth="1"/>
    <col min="13" max="13" width="15.625" style="175" customWidth="1"/>
    <col min="14" max="14" width="4.625" style="182" customWidth="1"/>
    <col min="15" max="15" width="10.625" style="4" customWidth="1"/>
    <col min="16" max="16" width="4.625" style="182" customWidth="1"/>
    <col min="17" max="17" width="15.625" style="175" customWidth="1"/>
    <col min="18" max="18" width="4.625" style="182" customWidth="1"/>
    <col min="19" max="19" width="48.625" style="186" customWidth="1"/>
    <col min="20" max="20" width="9.25" style="208" bestFit="1" customWidth="1"/>
    <col min="21" max="21" width="25.625" style="4" customWidth="1"/>
    <col min="22" max="16384" width="9" style="4"/>
  </cols>
  <sheetData>
    <row r="1" spans="1:23" s="208" customFormat="1" ht="21" customHeight="1">
      <c r="A1" s="229"/>
      <c r="B1" s="229"/>
      <c r="C1" s="229"/>
      <c r="D1" s="229"/>
      <c r="E1" s="229"/>
      <c r="F1" s="229"/>
      <c r="G1" s="229"/>
      <c r="H1" s="229"/>
      <c r="I1" s="229"/>
      <c r="J1" s="229"/>
      <c r="K1" s="229"/>
      <c r="L1" s="229"/>
      <c r="M1" s="229"/>
      <c r="N1" s="229"/>
      <c r="O1" s="229"/>
      <c r="P1" s="229"/>
      <c r="Q1" s="229"/>
      <c r="R1" s="229"/>
      <c r="S1" s="229"/>
    </row>
    <row r="2" spans="1:23">
      <c r="A2" s="251"/>
      <c r="B2" s="1648" t="s">
        <v>812</v>
      </c>
      <c r="C2" s="1648"/>
      <c r="D2" s="1648"/>
      <c r="E2" s="1648"/>
      <c r="F2" s="1648"/>
      <c r="G2" s="1648"/>
      <c r="H2" s="252"/>
      <c r="I2" s="253"/>
      <c r="J2" s="252"/>
      <c r="K2" s="186"/>
      <c r="L2" s="252"/>
      <c r="M2" s="253"/>
      <c r="N2" s="252"/>
      <c r="O2" s="186"/>
      <c r="P2" s="252"/>
      <c r="Q2" s="253"/>
      <c r="R2" s="252"/>
      <c r="S2" s="183"/>
    </row>
    <row r="3" spans="1:23" s="184" customFormat="1" ht="13.5">
      <c r="A3" s="185"/>
      <c r="B3" s="185"/>
      <c r="C3" s="185"/>
      <c r="D3" s="185"/>
      <c r="E3" s="185"/>
      <c r="F3" s="185"/>
      <c r="G3" s="185"/>
      <c r="H3" s="254"/>
      <c r="I3" s="255"/>
      <c r="J3" s="254"/>
      <c r="K3" s="185"/>
      <c r="L3" s="254"/>
      <c r="M3" s="255"/>
      <c r="N3" s="254"/>
      <c r="O3" s="185"/>
      <c r="P3" s="254"/>
      <c r="Q3" s="255"/>
      <c r="R3" s="254"/>
      <c r="S3" s="185"/>
      <c r="T3" s="228"/>
    </row>
    <row r="4" spans="1:23" ht="30.75">
      <c r="A4" s="256"/>
      <c r="B4" s="1649" t="s">
        <v>164</v>
      </c>
      <c r="C4" s="1650"/>
      <c r="D4" s="1650"/>
      <c r="E4" s="1650"/>
      <c r="F4" s="1651"/>
      <c r="G4" s="1652" t="s">
        <v>309</v>
      </c>
      <c r="H4" s="1653"/>
      <c r="I4" s="253"/>
      <c r="J4" s="252"/>
      <c r="K4" s="186"/>
      <c r="L4" s="252"/>
      <c r="M4" s="253"/>
      <c r="N4" s="252"/>
      <c r="O4" s="186"/>
      <c r="P4" s="252"/>
      <c r="Q4" s="253"/>
      <c r="R4" s="252"/>
    </row>
    <row r="5" spans="1:23" s="184" customFormat="1" ht="8.1" customHeight="1">
      <c r="A5" s="185"/>
      <c r="B5" s="257"/>
      <c r="C5" s="257"/>
      <c r="D5" s="257"/>
      <c r="E5" s="257"/>
      <c r="F5" s="185"/>
      <c r="G5" s="185"/>
      <c r="H5" s="254"/>
      <c r="I5" s="255"/>
      <c r="J5" s="254"/>
      <c r="K5" s="185"/>
      <c r="L5" s="254"/>
      <c r="M5" s="255"/>
      <c r="N5" s="254"/>
      <c r="O5" s="185"/>
      <c r="P5" s="254"/>
      <c r="Q5" s="255"/>
      <c r="R5" s="254"/>
      <c r="S5" s="185"/>
      <c r="T5" s="228"/>
    </row>
    <row r="6" spans="1:23" ht="45" customHeight="1">
      <c r="A6" s="256"/>
      <c r="B6" s="1649" t="s">
        <v>165</v>
      </c>
      <c r="C6" s="1650"/>
      <c r="D6" s="1650"/>
      <c r="E6" s="1650"/>
      <c r="F6" s="1651"/>
      <c r="G6" s="1654" t="str">
        <f>'2.全体概要'!C7</f>
        <v/>
      </c>
      <c r="H6" s="1655"/>
      <c r="I6" s="1655"/>
      <c r="J6" s="1655"/>
      <c r="K6" s="1655"/>
      <c r="L6" s="1655"/>
      <c r="M6" s="1655"/>
      <c r="N6" s="1655"/>
      <c r="O6" s="1655"/>
      <c r="P6" s="1655"/>
      <c r="Q6" s="1655"/>
      <c r="R6" s="1655"/>
      <c r="S6" s="621" t="s">
        <v>868</v>
      </c>
      <c r="T6" s="229"/>
      <c r="U6" s="619"/>
      <c r="V6" s="619"/>
      <c r="W6" s="619"/>
    </row>
    <row r="7" spans="1:23" s="184" customFormat="1" ht="13.5">
      <c r="A7" s="185"/>
      <c r="B7" s="185"/>
      <c r="C7" s="185"/>
      <c r="D7" s="185"/>
      <c r="E7" s="185"/>
      <c r="F7" s="185"/>
      <c r="G7" s="185"/>
      <c r="H7" s="254"/>
      <c r="I7" s="255"/>
      <c r="J7" s="254"/>
      <c r="K7" s="185"/>
      <c r="L7" s="254"/>
      <c r="M7" s="255"/>
      <c r="N7" s="254"/>
      <c r="O7" s="185"/>
      <c r="P7" s="254"/>
      <c r="Q7" s="255"/>
      <c r="R7" s="254"/>
      <c r="S7" s="185"/>
      <c r="T7" s="228"/>
    </row>
    <row r="8" spans="1:23" ht="21" customHeight="1">
      <c r="A8" s="251"/>
      <c r="B8" s="1661" t="s">
        <v>189</v>
      </c>
      <c r="C8" s="1662"/>
      <c r="D8" s="1693" t="s">
        <v>166</v>
      </c>
      <c r="E8" s="1678"/>
      <c r="F8" s="1678"/>
      <c r="G8" s="1678"/>
      <c r="H8" s="1678"/>
      <c r="I8" s="1678"/>
      <c r="J8" s="1678"/>
      <c r="K8" s="1678"/>
      <c r="L8" s="1678"/>
      <c r="M8" s="1678"/>
      <c r="N8" s="1678"/>
      <c r="O8" s="1678"/>
      <c r="P8" s="1694"/>
      <c r="Q8" s="1678" t="s">
        <v>167</v>
      </c>
      <c r="R8" s="1678"/>
      <c r="S8" s="438" t="s">
        <v>168</v>
      </c>
    </row>
    <row r="9" spans="1:23" ht="28.5" customHeight="1">
      <c r="A9" s="259"/>
      <c r="B9" s="1663"/>
      <c r="C9" s="1664"/>
      <c r="D9" s="1707" t="s">
        <v>800</v>
      </c>
      <c r="E9" s="1708"/>
      <c r="F9" s="1708"/>
      <c r="G9" s="1708"/>
      <c r="H9" s="1708"/>
      <c r="I9" s="1708"/>
      <c r="J9" s="1708"/>
      <c r="K9" s="1708"/>
      <c r="L9" s="1708"/>
      <c r="M9" s="1708"/>
      <c r="N9" s="439" t="s">
        <v>263</v>
      </c>
      <c r="O9" s="440"/>
      <c r="P9" s="441" t="s">
        <v>265</v>
      </c>
      <c r="Q9" s="442">
        <f>IF(O9=0,0,200000+(2000*O9))</f>
        <v>0</v>
      </c>
      <c r="R9" s="441" t="s">
        <v>125</v>
      </c>
      <c r="S9" s="443" t="s">
        <v>267</v>
      </c>
      <c r="T9" s="914" t="s">
        <v>882</v>
      </c>
    </row>
    <row r="10" spans="1:23" ht="29.25" thickBot="1">
      <c r="A10" s="259"/>
      <c r="B10" s="1663"/>
      <c r="C10" s="1664"/>
      <c r="D10" s="1748" t="s">
        <v>527</v>
      </c>
      <c r="E10" s="1749"/>
      <c r="F10" s="1749"/>
      <c r="G10" s="1749"/>
      <c r="H10" s="1749"/>
      <c r="I10" s="1749"/>
      <c r="J10" s="1749"/>
      <c r="K10" s="1749"/>
      <c r="L10" s="1749"/>
      <c r="M10" s="1749"/>
      <c r="N10" s="444"/>
      <c r="O10" s="1754"/>
      <c r="P10" s="1755"/>
      <c r="Q10" s="1756"/>
      <c r="R10" s="1757"/>
      <c r="S10" s="447"/>
      <c r="T10" s="208" t="s">
        <v>913</v>
      </c>
    </row>
    <row r="11" spans="1:23" ht="29.25" thickTop="1">
      <c r="A11" s="259"/>
      <c r="B11" s="1665"/>
      <c r="C11" s="1666"/>
      <c r="D11" s="1643" t="s">
        <v>266</v>
      </c>
      <c r="E11" s="1644"/>
      <c r="F11" s="1644"/>
      <c r="G11" s="1644"/>
      <c r="H11" s="1644"/>
      <c r="I11" s="1644"/>
      <c r="J11" s="1644"/>
      <c r="K11" s="1644"/>
      <c r="L11" s="1644"/>
      <c r="M11" s="1644"/>
      <c r="N11" s="1644"/>
      <c r="O11" s="1644"/>
      <c r="P11" s="642" t="s">
        <v>301</v>
      </c>
      <c r="Q11" s="449">
        <f>Q9+Q10</f>
        <v>0</v>
      </c>
      <c r="R11" s="450" t="s">
        <v>125</v>
      </c>
      <c r="S11" s="451" t="s">
        <v>884</v>
      </c>
      <c r="T11" s="208" t="s">
        <v>909</v>
      </c>
    </row>
    <row r="12" spans="1:23" ht="108" customHeight="1" thickBot="1">
      <c r="A12" s="259"/>
      <c r="B12" s="452" t="s">
        <v>312</v>
      </c>
      <c r="C12" s="1629" t="s">
        <v>169</v>
      </c>
      <c r="D12" s="1701" t="s">
        <v>170</v>
      </c>
      <c r="E12" s="1702"/>
      <c r="F12" s="1702"/>
      <c r="G12" s="1702"/>
      <c r="H12" s="453" t="s">
        <v>300</v>
      </c>
      <c r="I12" s="1711"/>
      <c r="J12" s="1712"/>
      <c r="K12" s="1712"/>
      <c r="L12" s="1712"/>
      <c r="M12" s="1712"/>
      <c r="N12" s="1712"/>
      <c r="O12" s="1712"/>
      <c r="P12" s="1713"/>
      <c r="Q12" s="446">
        <f>SUMIF('4.住戸情報入力'!O:O,G4,'4.住戸情報入力'!N:N)</f>
        <v>0</v>
      </c>
      <c r="R12" s="445" t="s">
        <v>125</v>
      </c>
      <c r="S12" s="454" t="s">
        <v>822</v>
      </c>
    </row>
    <row r="13" spans="1:23" ht="28.5" customHeight="1" thickTop="1">
      <c r="A13" s="259"/>
      <c r="B13" s="1632" t="s">
        <v>171</v>
      </c>
      <c r="C13" s="1630"/>
      <c r="D13" s="1703" t="s">
        <v>172</v>
      </c>
      <c r="E13" s="1704"/>
      <c r="F13" s="1705"/>
      <c r="G13" s="1705"/>
      <c r="H13" s="1705"/>
      <c r="I13" s="1672" t="s">
        <v>605</v>
      </c>
      <c r="J13" s="1673"/>
      <c r="K13" s="1673"/>
      <c r="L13" s="1674"/>
      <c r="M13" s="1675" t="s">
        <v>606</v>
      </c>
      <c r="N13" s="1676"/>
      <c r="O13" s="1676"/>
      <c r="P13" s="1677"/>
      <c r="Q13" s="603"/>
      <c r="R13" s="604"/>
      <c r="S13" s="1671" t="s">
        <v>822</v>
      </c>
    </row>
    <row r="14" spans="1:23" ht="28.5" customHeight="1">
      <c r="A14" s="259"/>
      <c r="B14" s="1633"/>
      <c r="C14" s="1630"/>
      <c r="D14" s="1703"/>
      <c r="E14" s="622" t="s">
        <v>528</v>
      </c>
      <c r="F14" s="623"/>
      <c r="G14" s="623"/>
      <c r="H14" s="623"/>
      <c r="I14" s="455">
        <v>150000</v>
      </c>
      <c r="J14" s="456" t="s">
        <v>604</v>
      </c>
      <c r="K14" s="457">
        <f>SUMIFS('4.住戸情報入力'!Q:Q,'4.住戸情報入力'!P:P,E14,'4.住戸情報入力'!R:R,$G$4)+SUMIFS('4.住戸情報入力'!T:T,'4.住戸情報入力'!S:S,E14,'4.住戸情報入力'!U:U,$G$4)</f>
        <v>0</v>
      </c>
      <c r="L14" s="460" t="s">
        <v>173</v>
      </c>
      <c r="M14" s="663">
        <v>120000</v>
      </c>
      <c r="N14" s="664" t="s">
        <v>604</v>
      </c>
      <c r="O14" s="457">
        <f>SUMIFS('4.住戸情報入力'!W:W,'4.住戸情報入力'!V:V,E14,'4.住戸情報入力'!X:X,$G$4)+SUMIFS('4.住戸情報入力'!Z:Z,'4.住戸情報入力'!Y:Y,E14,'4.住戸情報入力'!AA:AA,$G$4)</f>
        <v>0</v>
      </c>
      <c r="P14" s="460" t="s">
        <v>173</v>
      </c>
      <c r="Q14" s="462">
        <f>I14*K14+M14*O14</f>
        <v>0</v>
      </c>
      <c r="R14" s="460" t="s">
        <v>125</v>
      </c>
      <c r="S14" s="1657"/>
    </row>
    <row r="15" spans="1:23" ht="28.5">
      <c r="A15" s="259"/>
      <c r="B15" s="1633"/>
      <c r="C15" s="1630"/>
      <c r="D15" s="1669"/>
      <c r="E15" s="1667" t="s">
        <v>391</v>
      </c>
      <c r="F15" s="1668"/>
      <c r="G15" s="1668"/>
      <c r="H15" s="1668"/>
      <c r="I15" s="459">
        <v>160000</v>
      </c>
      <c r="J15" s="460" t="s">
        <v>125</v>
      </c>
      <c r="K15" s="461">
        <f>SUMIFS('4.住戸情報入力'!Q:Q,'4.住戸情報入力'!P:P,E15,'4.住戸情報入力'!R:R,$G$4)+SUMIFS('4.住戸情報入力'!T:T,'4.住戸情報入力'!S:S,E15,'4.住戸情報入力'!U:U,$G$4)</f>
        <v>0</v>
      </c>
      <c r="L15" s="460" t="s">
        <v>173</v>
      </c>
      <c r="M15" s="665">
        <v>130000</v>
      </c>
      <c r="N15" s="666" t="s">
        <v>125</v>
      </c>
      <c r="O15" s="461">
        <f>SUMIFS('4.住戸情報入力'!W:W,'4.住戸情報入力'!V:V,E15,'4.住戸情報入力'!X:X,$G$4)+SUMIFS('4.住戸情報入力'!Z:Z,'4.住戸情報入力'!Y:Y,E15,'4.住戸情報入力'!AA:AA,$G$4)</f>
        <v>0</v>
      </c>
      <c r="P15" s="460" t="s">
        <v>173</v>
      </c>
      <c r="Q15" s="462">
        <f t="shared" ref="Q15:Q20" si="0">I15*K15+M15*O15</f>
        <v>0</v>
      </c>
      <c r="R15" s="460" t="s">
        <v>125</v>
      </c>
      <c r="S15" s="1657"/>
    </row>
    <row r="16" spans="1:23" ht="28.5">
      <c r="A16" s="259"/>
      <c r="B16" s="1633"/>
      <c r="C16" s="1630"/>
      <c r="D16" s="1669"/>
      <c r="E16" s="1667" t="s">
        <v>392</v>
      </c>
      <c r="F16" s="1668"/>
      <c r="G16" s="1668"/>
      <c r="H16" s="1668"/>
      <c r="I16" s="459">
        <v>170000</v>
      </c>
      <c r="J16" s="460" t="s">
        <v>125</v>
      </c>
      <c r="K16" s="461">
        <f>SUMIFS('4.住戸情報入力'!Q:Q,'4.住戸情報入力'!P:P,E16,'4.住戸情報入力'!R:R,$G$4)+SUMIFS('4.住戸情報入力'!T:T,'4.住戸情報入力'!S:S,E16,'4.住戸情報入力'!U:U,$G$4)</f>
        <v>0</v>
      </c>
      <c r="L16" s="460" t="s">
        <v>173</v>
      </c>
      <c r="M16" s="665">
        <v>140000</v>
      </c>
      <c r="N16" s="666" t="s">
        <v>125</v>
      </c>
      <c r="O16" s="461">
        <f>SUMIFS('4.住戸情報入力'!W:W,'4.住戸情報入力'!V:V,E16,'4.住戸情報入力'!X:X,$G$4)+SUMIFS('4.住戸情報入力'!Z:Z,'4.住戸情報入力'!Y:Y,E16,'4.住戸情報入力'!AA:AA,$G$4)</f>
        <v>0</v>
      </c>
      <c r="P16" s="460" t="s">
        <v>173</v>
      </c>
      <c r="Q16" s="462">
        <f t="shared" si="0"/>
        <v>0</v>
      </c>
      <c r="R16" s="460" t="s">
        <v>125</v>
      </c>
      <c r="S16" s="1657"/>
    </row>
    <row r="17" spans="1:23" ht="28.5">
      <c r="A17" s="259"/>
      <c r="B17" s="1633"/>
      <c r="C17" s="1630"/>
      <c r="D17" s="1669"/>
      <c r="E17" s="1667" t="s">
        <v>393</v>
      </c>
      <c r="F17" s="1668"/>
      <c r="G17" s="1668"/>
      <c r="H17" s="1668"/>
      <c r="I17" s="459">
        <v>180000</v>
      </c>
      <c r="J17" s="460" t="s">
        <v>125</v>
      </c>
      <c r="K17" s="461">
        <f>SUMIFS('4.住戸情報入力'!Q:Q,'4.住戸情報入力'!P:P,E17,'4.住戸情報入力'!R:R,$G$4)+SUMIFS('4.住戸情報入力'!T:T,'4.住戸情報入力'!S:S,E17,'4.住戸情報入力'!U:U,$G$4)</f>
        <v>0</v>
      </c>
      <c r="L17" s="460" t="s">
        <v>173</v>
      </c>
      <c r="M17" s="665">
        <v>150000</v>
      </c>
      <c r="N17" s="666" t="s">
        <v>125</v>
      </c>
      <c r="O17" s="461">
        <f>SUMIFS('4.住戸情報入力'!W:W,'4.住戸情報入力'!V:V,E17,'4.住戸情報入力'!X:X,$G$4)+SUMIFS('4.住戸情報入力'!Z:Z,'4.住戸情報入力'!Y:Y,E17,'4.住戸情報入力'!AA:AA,$G$4)</f>
        <v>0</v>
      </c>
      <c r="P17" s="460" t="s">
        <v>173</v>
      </c>
      <c r="Q17" s="462">
        <f t="shared" si="0"/>
        <v>0</v>
      </c>
      <c r="R17" s="460" t="s">
        <v>125</v>
      </c>
      <c r="S17" s="1657"/>
    </row>
    <row r="18" spans="1:23" ht="28.5">
      <c r="A18" s="259"/>
      <c r="B18" s="1633"/>
      <c r="C18" s="1630"/>
      <c r="D18" s="1669"/>
      <c r="E18" s="1667" t="s">
        <v>394</v>
      </c>
      <c r="F18" s="1668"/>
      <c r="G18" s="1668"/>
      <c r="H18" s="1668"/>
      <c r="I18" s="459">
        <v>190000</v>
      </c>
      <c r="J18" s="460" t="s">
        <v>125</v>
      </c>
      <c r="K18" s="461">
        <f>SUMIFS('4.住戸情報入力'!Q:Q,'4.住戸情報入力'!P:P,E18,'4.住戸情報入力'!R:R,$G$4)+SUMIFS('4.住戸情報入力'!T:T,'4.住戸情報入力'!S:S,E18,'4.住戸情報入力'!U:U,$G$4)</f>
        <v>0</v>
      </c>
      <c r="L18" s="460" t="s">
        <v>173</v>
      </c>
      <c r="M18" s="665">
        <v>160000</v>
      </c>
      <c r="N18" s="666" t="s">
        <v>125</v>
      </c>
      <c r="O18" s="461">
        <f>SUMIFS('4.住戸情報入力'!W:W,'4.住戸情報入力'!V:V,E18,'4.住戸情報入力'!X:X,$G$4)+SUMIFS('4.住戸情報入力'!Z:Z,'4.住戸情報入力'!Y:Y,E18,'4.住戸情報入力'!AA:AA,$G$4)</f>
        <v>0</v>
      </c>
      <c r="P18" s="460" t="s">
        <v>173</v>
      </c>
      <c r="Q18" s="462">
        <f t="shared" si="0"/>
        <v>0</v>
      </c>
      <c r="R18" s="460" t="s">
        <v>125</v>
      </c>
      <c r="S18" s="1657"/>
    </row>
    <row r="19" spans="1:23" ht="28.5">
      <c r="A19" s="259"/>
      <c r="B19" s="1633"/>
      <c r="C19" s="1630"/>
      <c r="D19" s="1669"/>
      <c r="E19" s="1667" t="s">
        <v>395</v>
      </c>
      <c r="F19" s="1668"/>
      <c r="G19" s="1668"/>
      <c r="H19" s="1668"/>
      <c r="I19" s="459">
        <v>200000</v>
      </c>
      <c r="J19" s="460" t="s">
        <v>125</v>
      </c>
      <c r="K19" s="461">
        <f>SUMIFS('4.住戸情報入力'!Q:Q,'4.住戸情報入力'!P:P,E19,'4.住戸情報入力'!R:R,$G$4)+SUMIFS('4.住戸情報入力'!T:T,'4.住戸情報入力'!S:S,E19,'4.住戸情報入力'!U:U,$G$4)</f>
        <v>0</v>
      </c>
      <c r="L19" s="460" t="s">
        <v>173</v>
      </c>
      <c r="M19" s="665">
        <v>170000</v>
      </c>
      <c r="N19" s="666" t="s">
        <v>125</v>
      </c>
      <c r="O19" s="461">
        <f>SUMIFS('4.住戸情報入力'!W:W,'4.住戸情報入力'!V:V,E19,'4.住戸情報入力'!X:X,$G$4)+SUMIFS('4.住戸情報入力'!Z:Z,'4.住戸情報入力'!Y:Y,E19,'4.住戸情報入力'!AA:AA,$G$4)</f>
        <v>0</v>
      </c>
      <c r="P19" s="460" t="s">
        <v>173</v>
      </c>
      <c r="Q19" s="462">
        <f t="shared" si="0"/>
        <v>0</v>
      </c>
      <c r="R19" s="460" t="s">
        <v>125</v>
      </c>
      <c r="S19" s="1657"/>
    </row>
    <row r="20" spans="1:23" ht="28.5">
      <c r="A20" s="259"/>
      <c r="B20" s="1633"/>
      <c r="C20" s="1630"/>
      <c r="D20" s="1669"/>
      <c r="E20" s="1667" t="s">
        <v>396</v>
      </c>
      <c r="F20" s="1668"/>
      <c r="G20" s="1668"/>
      <c r="H20" s="1668"/>
      <c r="I20" s="459">
        <v>220000</v>
      </c>
      <c r="J20" s="460" t="s">
        <v>125</v>
      </c>
      <c r="K20" s="461">
        <f>SUMIFS('4.住戸情報入力'!Q:Q,'4.住戸情報入力'!P:P,E20,'4.住戸情報入力'!R:R,$G$4)+SUMIFS('4.住戸情報入力'!T:T,'4.住戸情報入力'!S:S,E20,'4.住戸情報入力'!U:U,$G$4)</f>
        <v>0</v>
      </c>
      <c r="L20" s="460" t="s">
        <v>173</v>
      </c>
      <c r="M20" s="665">
        <v>190000</v>
      </c>
      <c r="N20" s="666" t="s">
        <v>125</v>
      </c>
      <c r="O20" s="461">
        <f>SUMIFS('4.住戸情報入力'!W:W,'4.住戸情報入力'!V:V,E20,'4.住戸情報入力'!X:X,$G$4)+SUMIFS('4.住戸情報入力'!Z:Z,'4.住戸情報入力'!Y:Y,E20,'4.住戸情報入力'!AA:AA,$G$4)</f>
        <v>0</v>
      </c>
      <c r="P20" s="460" t="s">
        <v>173</v>
      </c>
      <c r="Q20" s="462">
        <f t="shared" si="0"/>
        <v>0</v>
      </c>
      <c r="R20" s="460" t="s">
        <v>125</v>
      </c>
      <c r="S20" s="1657"/>
    </row>
    <row r="21" spans="1:23" ht="29.25" thickBot="1">
      <c r="A21" s="259"/>
      <c r="B21" s="1633"/>
      <c r="C21" s="1630"/>
      <c r="D21" s="1670"/>
      <c r="E21" s="1706" t="s">
        <v>397</v>
      </c>
      <c r="F21" s="1682"/>
      <c r="G21" s="1682"/>
      <c r="H21" s="1682"/>
      <c r="I21" s="463">
        <v>240000</v>
      </c>
      <c r="J21" s="464" t="s">
        <v>125</v>
      </c>
      <c r="K21" s="465">
        <f>SUMIFS('4.住戸情報入力'!Q:Q,'4.住戸情報入力'!P:P,E21,'4.住戸情報入力'!R:R,$G$4)+SUMIFS('4.住戸情報入力'!T:T,'4.住戸情報入力'!S:S,E21,'4.住戸情報入力'!U:U,$G$4)</f>
        <v>0</v>
      </c>
      <c r="L21" s="464" t="s">
        <v>173</v>
      </c>
      <c r="M21" s="667">
        <v>200000</v>
      </c>
      <c r="N21" s="668" t="s">
        <v>125</v>
      </c>
      <c r="O21" s="465">
        <f>SUMIFS('4.住戸情報入力'!W:W,'4.住戸情報入力'!V:V,E21,'4.住戸情報入力'!X:X,$G$4)+SUMIFS('4.住戸情報入力'!Z:Z,'4.住戸情報入力'!Y:Y,E21,'4.住戸情報入力'!AA:AA,$G$4)</f>
        <v>0</v>
      </c>
      <c r="P21" s="464" t="s">
        <v>173</v>
      </c>
      <c r="Q21" s="466">
        <f>I21*K21+M21*O21</f>
        <v>0</v>
      </c>
      <c r="R21" s="464" t="s">
        <v>125</v>
      </c>
      <c r="S21" s="1658"/>
    </row>
    <row r="22" spans="1:23" s="208" customFormat="1" ht="29.25" thickTop="1">
      <c r="A22" s="259"/>
      <c r="B22" s="1633"/>
      <c r="C22" s="1630"/>
      <c r="D22" s="1643" t="s">
        <v>303</v>
      </c>
      <c r="E22" s="1644"/>
      <c r="F22" s="1644"/>
      <c r="G22" s="1644"/>
      <c r="H22" s="1644"/>
      <c r="I22" s="1644"/>
      <c r="J22" s="1644"/>
      <c r="K22" s="1644"/>
      <c r="L22" s="1644"/>
      <c r="M22" s="1644"/>
      <c r="N22" s="1644"/>
      <c r="O22" s="1644"/>
      <c r="P22" s="448" t="s">
        <v>294</v>
      </c>
      <c r="Q22" s="449">
        <f>SUM(Q14:Q21)</f>
        <v>0</v>
      </c>
      <c r="R22" s="450" t="s">
        <v>125</v>
      </c>
      <c r="S22" s="467"/>
      <c r="U22" s="4"/>
      <c r="V22" s="4"/>
      <c r="W22" s="4"/>
    </row>
    <row r="23" spans="1:23" s="214" customFormat="1" ht="27.75" customHeight="1">
      <c r="A23" s="260"/>
      <c r="B23" s="1633"/>
      <c r="C23" s="1630"/>
      <c r="D23" s="1659" t="s">
        <v>413</v>
      </c>
      <c r="E23" s="1635" t="s">
        <v>529</v>
      </c>
      <c r="F23" s="1636"/>
      <c r="G23" s="1636"/>
      <c r="H23" s="1636"/>
      <c r="I23" s="1636"/>
      <c r="J23" s="1636"/>
      <c r="K23" s="1636"/>
      <c r="L23" s="1637"/>
      <c r="M23" s="455">
        <v>340000</v>
      </c>
      <c r="N23" s="468" t="s">
        <v>125</v>
      </c>
      <c r="O23" s="469">
        <f>COUNTIFS('4.住戸情報入力'!AB:AB,E23,'4.住戸情報入力'!AC:AC,$G$4)</f>
        <v>0</v>
      </c>
      <c r="P23" s="470" t="s">
        <v>173</v>
      </c>
      <c r="Q23" s="471">
        <f>M23*O23</f>
        <v>0</v>
      </c>
      <c r="R23" s="470" t="s">
        <v>125</v>
      </c>
      <c r="S23" s="1656" t="s">
        <v>822</v>
      </c>
      <c r="U23" s="592"/>
      <c r="V23" s="592"/>
      <c r="W23" s="592"/>
    </row>
    <row r="24" spans="1:23" s="214" customFormat="1" ht="27.75" customHeight="1">
      <c r="A24" s="260"/>
      <c r="B24" s="1633"/>
      <c r="C24" s="1630"/>
      <c r="D24" s="1660"/>
      <c r="E24" s="1695" t="s">
        <v>530</v>
      </c>
      <c r="F24" s="1696"/>
      <c r="G24" s="1696"/>
      <c r="H24" s="1696"/>
      <c r="I24" s="1696"/>
      <c r="J24" s="1696"/>
      <c r="K24" s="1696"/>
      <c r="L24" s="1697"/>
      <c r="M24" s="459">
        <v>430000</v>
      </c>
      <c r="N24" s="470" t="s">
        <v>125</v>
      </c>
      <c r="O24" s="472">
        <f>COUNTIFS('4.住戸情報入力'!AB:AB,E24,'4.住戸情報入力'!AC:AC,$G$4)</f>
        <v>0</v>
      </c>
      <c r="P24" s="470" t="s">
        <v>173</v>
      </c>
      <c r="Q24" s="471">
        <f t="shared" ref="Q24:Q26" si="1">M24*O24</f>
        <v>0</v>
      </c>
      <c r="R24" s="470" t="s">
        <v>125</v>
      </c>
      <c r="S24" s="1657"/>
      <c r="U24" s="592"/>
      <c r="V24" s="592"/>
      <c r="W24" s="592"/>
    </row>
    <row r="25" spans="1:23" s="214" customFormat="1" ht="27.75" customHeight="1">
      <c r="A25" s="260"/>
      <c r="B25" s="1633"/>
      <c r="C25" s="1630"/>
      <c r="D25" s="1660"/>
      <c r="E25" s="1695" t="s">
        <v>531</v>
      </c>
      <c r="F25" s="1696"/>
      <c r="G25" s="1696"/>
      <c r="H25" s="1696"/>
      <c r="I25" s="1696"/>
      <c r="J25" s="1696"/>
      <c r="K25" s="1696"/>
      <c r="L25" s="1697"/>
      <c r="M25" s="459">
        <v>480000</v>
      </c>
      <c r="N25" s="470" t="s">
        <v>125</v>
      </c>
      <c r="O25" s="461">
        <f>COUNTIFS('4.住戸情報入力'!AB:AB,E25,'4.住戸情報入力'!AC:AC,$G$4)</f>
        <v>0</v>
      </c>
      <c r="P25" s="470" t="s">
        <v>173</v>
      </c>
      <c r="Q25" s="471">
        <f t="shared" si="1"/>
        <v>0</v>
      </c>
      <c r="R25" s="470" t="s">
        <v>125</v>
      </c>
      <c r="S25" s="1657"/>
      <c r="U25" s="592"/>
      <c r="V25" s="592"/>
      <c r="W25" s="592"/>
    </row>
    <row r="26" spans="1:23" s="214" customFormat="1" ht="27.75" customHeight="1" thickBot="1">
      <c r="A26" s="260"/>
      <c r="B26" s="1633"/>
      <c r="C26" s="1630"/>
      <c r="D26" s="1660"/>
      <c r="E26" s="1698" t="s">
        <v>398</v>
      </c>
      <c r="F26" s="1699"/>
      <c r="G26" s="1699"/>
      <c r="H26" s="1699"/>
      <c r="I26" s="1699"/>
      <c r="J26" s="1699"/>
      <c r="K26" s="1699"/>
      <c r="L26" s="1700"/>
      <c r="M26" s="463">
        <v>670000</v>
      </c>
      <c r="N26" s="474" t="s">
        <v>125</v>
      </c>
      <c r="O26" s="475">
        <f>COUNTIFS('4.住戸情報入力'!AB:AB,E26,'4.住戸情報入力'!AC:AC,$G$4)</f>
        <v>0</v>
      </c>
      <c r="P26" s="476" t="s">
        <v>173</v>
      </c>
      <c r="Q26" s="477">
        <f t="shared" si="1"/>
        <v>0</v>
      </c>
      <c r="R26" s="476" t="s">
        <v>125</v>
      </c>
      <c r="S26" s="1658"/>
      <c r="U26" s="592"/>
      <c r="V26" s="592"/>
      <c r="W26" s="592"/>
    </row>
    <row r="27" spans="1:23" s="214" customFormat="1" ht="27.75" customHeight="1" thickTop="1">
      <c r="A27" s="260"/>
      <c r="B27" s="1633"/>
      <c r="C27" s="1630"/>
      <c r="D27" s="1679" t="s">
        <v>303</v>
      </c>
      <c r="E27" s="1680"/>
      <c r="F27" s="1680"/>
      <c r="G27" s="1680"/>
      <c r="H27" s="1680"/>
      <c r="I27" s="1680"/>
      <c r="J27" s="1680"/>
      <c r="K27" s="1680"/>
      <c r="L27" s="478" t="s">
        <v>295</v>
      </c>
      <c r="M27" s="602"/>
      <c r="N27" s="638"/>
      <c r="O27" s="638"/>
      <c r="P27" s="478" t="s">
        <v>295</v>
      </c>
      <c r="Q27" s="479">
        <f>SUM(Q23:Q26)</f>
        <v>0</v>
      </c>
      <c r="R27" s="480" t="s">
        <v>125</v>
      </c>
      <c r="S27" s="481"/>
      <c r="U27" s="592"/>
      <c r="V27" s="592"/>
      <c r="W27" s="592"/>
    </row>
    <row r="28" spans="1:23" s="208" customFormat="1" ht="28.5" customHeight="1">
      <c r="A28" s="259"/>
      <c r="B28" s="1633"/>
      <c r="C28" s="1630"/>
      <c r="D28" s="1669" t="s">
        <v>174</v>
      </c>
      <c r="E28" s="1707" t="s">
        <v>488</v>
      </c>
      <c r="F28" s="1708"/>
      <c r="G28" s="1708"/>
      <c r="H28" s="1708"/>
      <c r="I28" s="1708"/>
      <c r="J28" s="1708"/>
      <c r="K28" s="1708"/>
      <c r="L28" s="1714"/>
      <c r="M28" s="482">
        <v>100000</v>
      </c>
      <c r="N28" s="441" t="s">
        <v>125</v>
      </c>
      <c r="O28" s="483">
        <f>COUNTIFS('4.住戸情報入力'!AD:AD,E28,'4.住戸情報入力'!AE:AE,$G$4)+COUNTIFS('4.住戸情報入力'!AF:AF,E28,'4.住戸情報入力'!AG:AG,$G$4)</f>
        <v>0</v>
      </c>
      <c r="P28" s="441" t="s">
        <v>173</v>
      </c>
      <c r="Q28" s="442">
        <f>M28*O28</f>
        <v>0</v>
      </c>
      <c r="R28" s="441" t="s">
        <v>125</v>
      </c>
      <c r="S28" s="1656" t="s">
        <v>822</v>
      </c>
      <c r="U28" s="4"/>
      <c r="V28" s="4"/>
      <c r="W28" s="4"/>
    </row>
    <row r="29" spans="1:23" s="214" customFormat="1" ht="27.75" customHeight="1">
      <c r="A29" s="260"/>
      <c r="B29" s="1633"/>
      <c r="C29" s="1630"/>
      <c r="D29" s="1669"/>
      <c r="E29" s="1707" t="s">
        <v>923</v>
      </c>
      <c r="F29" s="1708"/>
      <c r="G29" s="1708"/>
      <c r="H29" s="1708"/>
      <c r="I29" s="1708"/>
      <c r="J29" s="1708"/>
      <c r="K29" s="1708"/>
      <c r="L29" s="1714"/>
      <c r="M29" s="484">
        <v>380000</v>
      </c>
      <c r="N29" s="480" t="s">
        <v>125</v>
      </c>
      <c r="O29" s="483">
        <f>COUNTIFS('4.住戸情報入力'!AD:AD,E29,'4.住戸情報入力'!AE:AE,$G$4)+COUNTIFS('4.住戸情報入力'!AF:AF,E29,'4.住戸情報入力'!AG:AG,$G$4)</f>
        <v>0</v>
      </c>
      <c r="P29" s="480" t="s">
        <v>173</v>
      </c>
      <c r="Q29" s="479">
        <f>M29*O29</f>
        <v>0</v>
      </c>
      <c r="R29" s="480" t="s">
        <v>125</v>
      </c>
      <c r="S29" s="1657"/>
      <c r="U29" s="592"/>
      <c r="V29" s="592"/>
      <c r="W29" s="592"/>
    </row>
    <row r="30" spans="1:23" s="214" customFormat="1" ht="27.75" customHeight="1">
      <c r="A30" s="260"/>
      <c r="B30" s="1633"/>
      <c r="C30" s="1630"/>
      <c r="D30" s="1669"/>
      <c r="E30" s="1721" t="s">
        <v>489</v>
      </c>
      <c r="F30" s="1722"/>
      <c r="G30" s="640"/>
      <c r="H30" s="641"/>
      <c r="I30" s="1715" t="s">
        <v>605</v>
      </c>
      <c r="J30" s="1716"/>
      <c r="K30" s="1716"/>
      <c r="L30" s="1717"/>
      <c r="M30" s="1750" t="s">
        <v>606</v>
      </c>
      <c r="N30" s="1751"/>
      <c r="O30" s="1751"/>
      <c r="P30" s="1752"/>
      <c r="Q30" s="636"/>
      <c r="R30" s="607"/>
      <c r="S30" s="1657"/>
      <c r="U30" s="592"/>
      <c r="V30" s="592"/>
      <c r="W30" s="592"/>
    </row>
    <row r="31" spans="1:23" s="208" customFormat="1" ht="27.95" customHeight="1">
      <c r="A31" s="259"/>
      <c r="B31" s="1633"/>
      <c r="C31" s="1630"/>
      <c r="D31" s="1669"/>
      <c r="E31" s="1723"/>
      <c r="F31" s="1724"/>
      <c r="G31" s="1753" t="s">
        <v>399</v>
      </c>
      <c r="H31" s="1753"/>
      <c r="I31" s="455">
        <v>460000</v>
      </c>
      <c r="J31" s="456" t="s">
        <v>125</v>
      </c>
      <c r="K31" s="457">
        <f>COUNTIFS('4.住戸情報入力'!AD:AD,"エアコン*"&amp;G31,'4.住戸情報入力'!AE:AE,$G$4)</f>
        <v>0</v>
      </c>
      <c r="L31" s="456" t="s">
        <v>173</v>
      </c>
      <c r="M31" s="665">
        <v>430000</v>
      </c>
      <c r="N31" s="460" t="s">
        <v>125</v>
      </c>
      <c r="O31" s="461">
        <f>COUNTIFS('4.住戸情報入力'!AF:AF,"エアコン*"&amp;G31,'4.住戸情報入力'!AG:AG,$G$4)</f>
        <v>0</v>
      </c>
      <c r="P31" s="460" t="s">
        <v>173</v>
      </c>
      <c r="Q31" s="458">
        <f>I31*K31+M31*O31</f>
        <v>0</v>
      </c>
      <c r="R31" s="460" t="s">
        <v>125</v>
      </c>
      <c r="S31" s="1657"/>
      <c r="U31" s="4"/>
      <c r="V31" s="4"/>
      <c r="W31" s="4"/>
    </row>
    <row r="32" spans="1:23" s="208" customFormat="1" ht="29.25" thickBot="1">
      <c r="A32" s="259"/>
      <c r="B32" s="1633"/>
      <c r="C32" s="1630"/>
      <c r="D32" s="1670"/>
      <c r="E32" s="1725"/>
      <c r="F32" s="1726"/>
      <c r="G32" s="1682" t="s">
        <v>398</v>
      </c>
      <c r="H32" s="1682"/>
      <c r="I32" s="463">
        <v>530000</v>
      </c>
      <c r="J32" s="464" t="s">
        <v>125</v>
      </c>
      <c r="K32" s="465">
        <f>COUNTIFS('4.住戸情報入力'!AD:AD,"エアコン*"&amp;G32,'4.住戸情報入力'!AE:AE,$G$4)</f>
        <v>0</v>
      </c>
      <c r="L32" s="464" t="s">
        <v>173</v>
      </c>
      <c r="M32" s="667">
        <v>500000</v>
      </c>
      <c r="N32" s="464" t="s">
        <v>125</v>
      </c>
      <c r="O32" s="465">
        <f>COUNTIFS('4.住戸情報入力'!AF:AF,"エアコン*"&amp;G32,'4.住戸情報入力'!AG:AG,$G$4)</f>
        <v>0</v>
      </c>
      <c r="P32" s="464" t="s">
        <v>173</v>
      </c>
      <c r="Q32" s="466">
        <f>I32*K32+M32*O32</f>
        <v>0</v>
      </c>
      <c r="R32" s="464" t="s">
        <v>125</v>
      </c>
      <c r="S32" s="1658"/>
      <c r="U32" s="4"/>
      <c r="V32" s="4"/>
      <c r="W32" s="4"/>
    </row>
    <row r="33" spans="1:23" s="208" customFormat="1" ht="30" thickTop="1" thickBot="1">
      <c r="A33" s="259"/>
      <c r="B33" s="1633"/>
      <c r="C33" s="1630"/>
      <c r="D33" s="1727" t="s">
        <v>303</v>
      </c>
      <c r="E33" s="1728"/>
      <c r="F33" s="1728"/>
      <c r="G33" s="1728"/>
      <c r="H33" s="1728"/>
      <c r="I33" s="1728"/>
      <c r="J33" s="1728"/>
      <c r="K33" s="1728"/>
      <c r="L33" s="1728"/>
      <c r="M33" s="1728"/>
      <c r="N33" s="1728"/>
      <c r="O33" s="1728"/>
      <c r="P33" s="487" t="s">
        <v>296</v>
      </c>
      <c r="Q33" s="488">
        <f>SUM(Q28:Q32)</f>
        <v>0</v>
      </c>
      <c r="R33" s="489" t="s">
        <v>125</v>
      </c>
      <c r="S33" s="490"/>
      <c r="U33" s="619"/>
      <c r="V33" s="4"/>
      <c r="W33" s="4"/>
    </row>
    <row r="34" spans="1:23" s="214" customFormat="1" ht="27.75" customHeight="1" thickTop="1" thickBot="1">
      <c r="A34" s="260"/>
      <c r="B34" s="1633"/>
      <c r="C34" s="1630"/>
      <c r="D34" s="1729" t="s">
        <v>486</v>
      </c>
      <c r="E34" s="1730"/>
      <c r="F34" s="1730"/>
      <c r="G34" s="1730"/>
      <c r="H34" s="1730"/>
      <c r="I34" s="1730"/>
      <c r="J34" s="1730"/>
      <c r="K34" s="1730"/>
      <c r="L34" s="1730"/>
      <c r="M34" s="1730"/>
      <c r="N34" s="1731"/>
      <c r="O34" s="491" t="s">
        <v>436</v>
      </c>
      <c r="P34" s="492" t="s">
        <v>437</v>
      </c>
      <c r="Q34" s="493">
        <f>65000*SUMIFS('4.住戸情報入力'!AU:AU,'4.住戸情報入力'!AT:AT,"2.6ｋＷ未満",'4.住戸情報入力'!AV:AV,$G$4)+80000*SUMIFS('4.住戸情報入力'!AU:AU,'4.住戸情報入力'!AT:AT,"2.6ｋＷ以上",'4.住戸情報入力'!AV:AV,$G$4)</f>
        <v>0</v>
      </c>
      <c r="R34" s="494" t="s">
        <v>125</v>
      </c>
      <c r="S34" s="454" t="s">
        <v>822</v>
      </c>
      <c r="U34" s="592"/>
      <c r="V34" s="592"/>
      <c r="W34" s="592"/>
    </row>
    <row r="35" spans="1:23" s="214" customFormat="1" ht="27.75" customHeight="1" thickTop="1" thickBot="1">
      <c r="A35" s="260"/>
      <c r="B35" s="1633"/>
      <c r="C35" s="1630"/>
      <c r="D35" s="1729" t="s">
        <v>487</v>
      </c>
      <c r="E35" s="1730"/>
      <c r="F35" s="1730"/>
      <c r="G35" s="1730"/>
      <c r="H35" s="1730"/>
      <c r="I35" s="1730"/>
      <c r="J35" s="1730"/>
      <c r="K35" s="1730"/>
      <c r="L35" s="1730"/>
      <c r="M35" s="1730"/>
      <c r="N35" s="1731"/>
      <c r="O35" s="495" t="s">
        <v>436</v>
      </c>
      <c r="P35" s="496" t="s">
        <v>485</v>
      </c>
      <c r="Q35" s="497">
        <f>SUMIFS('4.住戸情報入力'!AX:AX,'4.住戸情報入力'!AY:AY,$G$4)</f>
        <v>0</v>
      </c>
      <c r="R35" s="498" t="s">
        <v>125</v>
      </c>
      <c r="S35" s="454" t="s">
        <v>822</v>
      </c>
      <c r="U35" s="592"/>
      <c r="V35" s="592"/>
      <c r="W35" s="592"/>
    </row>
    <row r="36" spans="1:23" s="214" customFormat="1" ht="27.75" customHeight="1" thickTop="1">
      <c r="A36" s="260"/>
      <c r="B36" s="1633"/>
      <c r="C36" s="1630"/>
      <c r="D36" s="1737" t="s">
        <v>175</v>
      </c>
      <c r="E36" s="1686" t="s">
        <v>566</v>
      </c>
      <c r="F36" s="1687"/>
      <c r="G36" s="1687"/>
      <c r="H36" s="1687"/>
      <c r="I36" s="626"/>
      <c r="J36" s="631"/>
      <c r="K36" s="628"/>
      <c r="L36" s="635"/>
      <c r="M36" s="626">
        <v>300000</v>
      </c>
      <c r="N36" s="468" t="s">
        <v>125</v>
      </c>
      <c r="O36" s="457">
        <f>COUNTIFS('4.住戸情報入力'!AJ:AJ,E36,'4.住戸情報入力'!AK:AK,$G$4)</f>
        <v>0</v>
      </c>
      <c r="P36" s="468" t="s">
        <v>173</v>
      </c>
      <c r="Q36" s="499">
        <f>M36*O36</f>
        <v>0</v>
      </c>
      <c r="R36" s="468" t="s">
        <v>125</v>
      </c>
      <c r="S36" s="1685" t="s">
        <v>822</v>
      </c>
      <c r="U36" s="592"/>
    </row>
    <row r="37" spans="1:23" s="214" customFormat="1" ht="27.75" customHeight="1">
      <c r="A37" s="260"/>
      <c r="B37" s="1633"/>
      <c r="C37" s="1630"/>
      <c r="D37" s="1630"/>
      <c r="E37" s="1688" t="s">
        <v>567</v>
      </c>
      <c r="F37" s="1689"/>
      <c r="G37" s="1689"/>
      <c r="H37" s="627" t="s">
        <v>414</v>
      </c>
      <c r="I37" s="624"/>
      <c r="J37" s="632"/>
      <c r="K37" s="628"/>
      <c r="L37" s="470"/>
      <c r="M37" s="624">
        <v>140000</v>
      </c>
      <c r="N37" s="470" t="s">
        <v>125</v>
      </c>
      <c r="O37" s="457">
        <f>COUNTIFS('4.住戸情報入力'!AJ:AJ,"ガス潜熱回収型給湯機（エコジョーズ等）20号以下",'4.住戸情報入力'!AK:AK,$G$4)</f>
        <v>0</v>
      </c>
      <c r="P37" s="470" t="s">
        <v>173</v>
      </c>
      <c r="Q37" s="471">
        <f t="shared" ref="Q37:Q42" si="2">M37*O37</f>
        <v>0</v>
      </c>
      <c r="R37" s="470" t="s">
        <v>125</v>
      </c>
      <c r="S37" s="1685"/>
      <c r="U37" s="312"/>
    </row>
    <row r="38" spans="1:23" s="214" customFormat="1" ht="27.75" customHeight="1">
      <c r="A38" s="260"/>
      <c r="B38" s="1633"/>
      <c r="C38" s="1630"/>
      <c r="D38" s="1630"/>
      <c r="E38" s="1686"/>
      <c r="F38" s="1687"/>
      <c r="G38" s="1687"/>
      <c r="H38" s="627" t="s">
        <v>415</v>
      </c>
      <c r="I38" s="624"/>
      <c r="J38" s="632"/>
      <c r="K38" s="628"/>
      <c r="L38" s="470"/>
      <c r="M38" s="624">
        <v>160000</v>
      </c>
      <c r="N38" s="470" t="s">
        <v>125</v>
      </c>
      <c r="O38" s="457">
        <f>COUNTIFS('4.住戸情報入力'!AJ:AJ,"ガス潜熱回収型給湯機（エコジョーズ等）24号",'4.住戸情報入力'!AK:AK,$G$4)</f>
        <v>0</v>
      </c>
      <c r="P38" s="470" t="s">
        <v>173</v>
      </c>
      <c r="Q38" s="471">
        <f t="shared" si="2"/>
        <v>0</v>
      </c>
      <c r="R38" s="470" t="s">
        <v>125</v>
      </c>
      <c r="S38" s="1685"/>
      <c r="U38" s="592"/>
      <c r="V38" s="592"/>
      <c r="W38" s="592"/>
    </row>
    <row r="39" spans="1:23" s="208" customFormat="1" ht="28.5">
      <c r="A39" s="259"/>
      <c r="B39" s="1633"/>
      <c r="C39" s="1630"/>
      <c r="D39" s="1630"/>
      <c r="E39" s="1667" t="s">
        <v>176</v>
      </c>
      <c r="F39" s="1668"/>
      <c r="G39" s="1668"/>
      <c r="H39" s="1668"/>
      <c r="I39" s="624"/>
      <c r="J39" s="633"/>
      <c r="K39" s="629"/>
      <c r="L39" s="460"/>
      <c r="M39" s="624">
        <v>400000</v>
      </c>
      <c r="N39" s="460" t="s">
        <v>125</v>
      </c>
      <c r="O39" s="461">
        <f>COUNTIFS('4.住戸情報入力'!AJ:AJ,E39,'4.住戸情報入力'!AK:AK,$G$4)</f>
        <v>0</v>
      </c>
      <c r="P39" s="460" t="s">
        <v>173</v>
      </c>
      <c r="Q39" s="462">
        <f t="shared" si="2"/>
        <v>0</v>
      </c>
      <c r="R39" s="460" t="s">
        <v>125</v>
      </c>
      <c r="S39" s="1685"/>
      <c r="U39" s="4"/>
      <c r="V39" s="4"/>
      <c r="W39" s="4"/>
    </row>
    <row r="40" spans="1:23" s="208" customFormat="1" ht="28.5">
      <c r="A40" s="259"/>
      <c r="B40" s="1633"/>
      <c r="C40" s="1630"/>
      <c r="D40" s="1630"/>
      <c r="E40" s="1667" t="s">
        <v>524</v>
      </c>
      <c r="F40" s="1668"/>
      <c r="G40" s="1668"/>
      <c r="H40" s="1668"/>
      <c r="I40" s="624"/>
      <c r="J40" s="633"/>
      <c r="K40" s="629"/>
      <c r="L40" s="460"/>
      <c r="M40" s="624">
        <v>1000000</v>
      </c>
      <c r="N40" s="460" t="s">
        <v>125</v>
      </c>
      <c r="O40" s="461">
        <f>COUNTIFS('4.住戸情報入力'!AJ:AJ,E40,'4.住戸情報入力'!AK:AK,$G$4)</f>
        <v>0</v>
      </c>
      <c r="P40" s="460" t="s">
        <v>173</v>
      </c>
      <c r="Q40" s="462">
        <f t="shared" si="2"/>
        <v>0</v>
      </c>
      <c r="R40" s="460" t="s">
        <v>125</v>
      </c>
      <c r="S40" s="1685"/>
      <c r="U40" s="4"/>
      <c r="V40" s="4"/>
      <c r="W40" s="4"/>
    </row>
    <row r="41" spans="1:23" s="208" customFormat="1" ht="28.5">
      <c r="A41" s="259"/>
      <c r="B41" s="1633"/>
      <c r="C41" s="1630"/>
      <c r="D41" s="1630"/>
      <c r="E41" s="1667" t="s">
        <v>525</v>
      </c>
      <c r="F41" s="1668"/>
      <c r="G41" s="1668"/>
      <c r="H41" s="1668"/>
      <c r="I41" s="624"/>
      <c r="J41" s="633"/>
      <c r="K41" s="629"/>
      <c r="L41" s="460"/>
      <c r="M41" s="624">
        <v>1230000</v>
      </c>
      <c r="N41" s="460" t="s">
        <v>125</v>
      </c>
      <c r="O41" s="461">
        <f>COUNTIFS('4.住戸情報入力'!AJ:AJ,E41,'4.住戸情報入力'!AK:AK,$G$4)</f>
        <v>0</v>
      </c>
      <c r="P41" s="460" t="s">
        <v>173</v>
      </c>
      <c r="Q41" s="462">
        <f t="shared" si="2"/>
        <v>0</v>
      </c>
      <c r="R41" s="460" t="s">
        <v>125</v>
      </c>
      <c r="S41" s="1685"/>
      <c r="U41" s="4"/>
      <c r="V41" s="4"/>
      <c r="W41" s="4"/>
    </row>
    <row r="42" spans="1:23" s="208" customFormat="1" ht="28.5">
      <c r="A42" s="259"/>
      <c r="B42" s="1633"/>
      <c r="C42" s="1630"/>
      <c r="D42" s="1738"/>
      <c r="E42" s="1683" t="s">
        <v>526</v>
      </c>
      <c r="F42" s="1684"/>
      <c r="G42" s="1684"/>
      <c r="H42" s="1684"/>
      <c r="I42" s="625"/>
      <c r="J42" s="634"/>
      <c r="K42" s="630"/>
      <c r="L42" s="500"/>
      <c r="M42" s="625">
        <v>990000</v>
      </c>
      <c r="N42" s="500" t="s">
        <v>125</v>
      </c>
      <c r="O42" s="501">
        <f>COUNTIFS('4.住戸情報入力'!AJ:AJ,E42,'4.住戸情報入力'!AK:AK,$G$4)</f>
        <v>0</v>
      </c>
      <c r="P42" s="500" t="s">
        <v>173</v>
      </c>
      <c r="Q42" s="502">
        <f t="shared" si="2"/>
        <v>0</v>
      </c>
      <c r="R42" s="500" t="s">
        <v>125</v>
      </c>
      <c r="S42" s="1685"/>
      <c r="U42" s="4"/>
      <c r="V42" s="4"/>
      <c r="W42" s="4"/>
    </row>
    <row r="43" spans="1:23" s="214" customFormat="1" ht="27.75" customHeight="1">
      <c r="A43" s="260"/>
      <c r="B43" s="1633"/>
      <c r="C43" s="1630"/>
      <c r="D43" s="1735" t="s">
        <v>303</v>
      </c>
      <c r="E43" s="1736"/>
      <c r="F43" s="1736"/>
      <c r="G43" s="1736"/>
      <c r="H43" s="1736"/>
      <c r="I43" s="1736"/>
      <c r="J43" s="1736"/>
      <c r="K43" s="1736"/>
      <c r="L43" s="1736"/>
      <c r="M43" s="1736"/>
      <c r="N43" s="1736"/>
      <c r="O43" s="1736"/>
      <c r="P43" s="478" t="s">
        <v>302</v>
      </c>
      <c r="Q43" s="479">
        <f>SUM(Q36:Q42)</f>
        <v>0</v>
      </c>
      <c r="R43" s="480" t="s">
        <v>125</v>
      </c>
      <c r="S43" s="503"/>
      <c r="U43" s="592"/>
      <c r="V43" s="592"/>
      <c r="W43" s="592"/>
    </row>
    <row r="44" spans="1:23" s="214" customFormat="1" ht="27.75" customHeight="1">
      <c r="A44" s="260"/>
      <c r="B44" s="1633"/>
      <c r="C44" s="1630"/>
      <c r="D44" s="1732" t="s">
        <v>574</v>
      </c>
      <c r="E44" s="1733"/>
      <c r="F44" s="1733"/>
      <c r="G44" s="1733"/>
      <c r="H44" s="1733"/>
      <c r="I44" s="1733"/>
      <c r="J44" s="1733"/>
      <c r="K44" s="1733"/>
      <c r="L44" s="1733"/>
      <c r="M44" s="1733"/>
      <c r="N44" s="1733"/>
      <c r="O44" s="1733"/>
      <c r="P44" s="1734"/>
      <c r="Q44" s="504">
        <f>80000*COUNTIFS('4.住戸情報入力'!AH:AH,"ダクト式第三種換気",'4.住戸情報入力'!AI:AI,$G$4)+120000*COUNTIFS('4.住戸情報入力'!AH:AH,"ダクト式第一種換気",'4.住戸情報入力'!AI:AI,$G$4)+160000*COUNTIFS('4.住戸情報入力'!AH:AH,"ダクト式第一種換気（熱交換有り）",'4.住戸情報入力'!AI:AI,$G$4)</f>
        <v>0</v>
      </c>
      <c r="R44" s="505" t="s">
        <v>125</v>
      </c>
      <c r="S44" s="1690" t="s">
        <v>822</v>
      </c>
      <c r="U44" s="592"/>
      <c r="V44" s="592"/>
      <c r="W44" s="592"/>
    </row>
    <row r="45" spans="1:23" s="214" customFormat="1" ht="28.5">
      <c r="A45" s="260"/>
      <c r="B45" s="1633"/>
      <c r="C45" s="1630"/>
      <c r="D45" s="1645" t="s">
        <v>575</v>
      </c>
      <c r="E45" s="1646"/>
      <c r="F45" s="1646"/>
      <c r="G45" s="1646"/>
      <c r="H45" s="1646"/>
      <c r="I45" s="1646"/>
      <c r="J45" s="1646"/>
      <c r="K45" s="1646"/>
      <c r="L45" s="1646"/>
      <c r="M45" s="1646"/>
      <c r="N45" s="1646"/>
      <c r="O45" s="1646"/>
      <c r="P45" s="1647"/>
      <c r="Q45" s="504">
        <f>6000*SUMIFS('4.住戸情報入力'!AL:AL,'4.住戸情報入力'!AM:AM,$G$4)+8000*SUMIFS('4.住戸情報入力'!AN:AN,'4.住戸情報入力'!AO:AO,$G$4)+14000*SUMIFS('4.住戸情報入力'!AP:AP,'4.住戸情報入力'!AQ:AQ,$G$4)</f>
        <v>0</v>
      </c>
      <c r="R45" s="506" t="s">
        <v>125</v>
      </c>
      <c r="S45" s="1691"/>
      <c r="U45" s="592"/>
      <c r="V45" s="592"/>
      <c r="W45" s="592"/>
    </row>
    <row r="46" spans="1:23" s="214" customFormat="1" ht="27.75" customHeight="1">
      <c r="A46" s="260"/>
      <c r="B46" s="1633"/>
      <c r="C46" s="1630"/>
      <c r="D46" s="1635" t="s">
        <v>925</v>
      </c>
      <c r="E46" s="1636"/>
      <c r="F46" s="1636"/>
      <c r="G46" s="1636"/>
      <c r="H46" s="1636"/>
      <c r="I46" s="1636"/>
      <c r="J46" s="1636"/>
      <c r="K46" s="1636"/>
      <c r="L46" s="1637"/>
      <c r="M46" s="485">
        <v>100000</v>
      </c>
      <c r="N46" s="505" t="s">
        <v>125</v>
      </c>
      <c r="O46" s="486">
        <f>COUNTIFS('4.住戸情報入力'!AR:AR,"有り",'4.住戸情報入力'!AS:AS,$G$4)</f>
        <v>0</v>
      </c>
      <c r="P46" s="505" t="s">
        <v>173</v>
      </c>
      <c r="Q46" s="507">
        <f>M46*O46</f>
        <v>0</v>
      </c>
      <c r="R46" s="505" t="s">
        <v>125</v>
      </c>
      <c r="S46" s="1691"/>
      <c r="U46" s="592"/>
      <c r="V46" s="592"/>
      <c r="W46" s="592"/>
    </row>
    <row r="47" spans="1:23" s="214" customFormat="1" ht="27.75" customHeight="1">
      <c r="A47" s="260"/>
      <c r="B47" s="1633"/>
      <c r="C47" s="1630"/>
      <c r="D47" s="1638" t="s">
        <v>926</v>
      </c>
      <c r="E47" s="1639"/>
      <c r="F47" s="1639"/>
      <c r="G47" s="1639"/>
      <c r="H47" s="1639"/>
      <c r="I47" s="1639"/>
      <c r="J47" s="1639"/>
      <c r="K47" s="1639"/>
      <c r="L47" s="1640"/>
      <c r="M47" s="913">
        <v>115000</v>
      </c>
      <c r="N47" s="912" t="s">
        <v>125</v>
      </c>
      <c r="O47" s="475">
        <f>COUNTIFS('4.住戸情報入力'!AR:AR,"有り（ガス計測含む）",'4.住戸情報入力'!AS:AS,$G$4)</f>
        <v>0</v>
      </c>
      <c r="P47" s="480" t="s">
        <v>173</v>
      </c>
      <c r="Q47" s="479">
        <f>M47*O47</f>
        <v>0</v>
      </c>
      <c r="R47" s="480" t="s">
        <v>125</v>
      </c>
      <c r="S47" s="1692"/>
      <c r="U47" s="592"/>
      <c r="V47" s="592"/>
      <c r="W47" s="592"/>
    </row>
    <row r="48" spans="1:23" s="214" customFormat="1" ht="27.75" customHeight="1" thickBot="1">
      <c r="A48" s="260"/>
      <c r="B48" s="1633"/>
      <c r="C48" s="1631"/>
      <c r="D48" s="1641" t="s">
        <v>303</v>
      </c>
      <c r="E48" s="1642"/>
      <c r="F48" s="1642"/>
      <c r="G48" s="1642"/>
      <c r="H48" s="1642"/>
      <c r="I48" s="1642"/>
      <c r="J48" s="1642"/>
      <c r="K48" s="1642"/>
      <c r="L48" s="1642"/>
      <c r="M48" s="1642"/>
      <c r="N48" s="1642"/>
      <c r="O48" s="1642"/>
      <c r="P48" s="510" t="s">
        <v>314</v>
      </c>
      <c r="Q48" s="511">
        <f>SUM(Q44:Q47)</f>
        <v>0</v>
      </c>
      <c r="R48" s="512" t="s">
        <v>125</v>
      </c>
      <c r="S48" s="513"/>
      <c r="U48" s="592"/>
      <c r="V48" s="592"/>
      <c r="W48" s="592"/>
    </row>
    <row r="49" spans="1:23" s="214" customFormat="1" ht="27.75" customHeight="1" thickTop="1">
      <c r="A49" s="260"/>
      <c r="B49" s="1634"/>
      <c r="C49" s="1643" t="s">
        <v>313</v>
      </c>
      <c r="D49" s="1644"/>
      <c r="E49" s="1644"/>
      <c r="F49" s="1644"/>
      <c r="G49" s="1644"/>
      <c r="H49" s="1644"/>
      <c r="I49" s="1644"/>
      <c r="J49" s="1644"/>
      <c r="K49" s="1644"/>
      <c r="L49" s="1644"/>
      <c r="M49" s="1644"/>
      <c r="N49" s="1644"/>
      <c r="O49" s="1644"/>
      <c r="P49" s="478" t="s">
        <v>416</v>
      </c>
      <c r="Q49" s="479">
        <f>SUM(Q12,Q22,Q27,Q33,Q34,Q35,Q43,Q48)</f>
        <v>0</v>
      </c>
      <c r="R49" s="480" t="s">
        <v>125</v>
      </c>
      <c r="S49" s="503" t="s">
        <v>417</v>
      </c>
      <c r="U49" s="592"/>
      <c r="V49" s="592"/>
      <c r="W49" s="592"/>
    </row>
    <row r="50" spans="1:23" s="214" customFormat="1" ht="27.75" customHeight="1" thickBot="1">
      <c r="A50" s="260"/>
      <c r="B50" s="1739" t="s">
        <v>287</v>
      </c>
      <c r="C50" s="1741" t="s">
        <v>405</v>
      </c>
      <c r="D50" s="1743" t="s">
        <v>286</v>
      </c>
      <c r="E50" s="1744"/>
      <c r="F50" s="1744"/>
      <c r="G50" s="1744"/>
      <c r="H50" s="1744"/>
      <c r="I50" s="1744"/>
      <c r="J50" s="1744"/>
      <c r="K50" s="1744"/>
      <c r="L50" s="1744"/>
      <c r="M50" s="1744"/>
      <c r="N50" s="1744"/>
      <c r="O50" s="1744"/>
      <c r="P50" s="1745"/>
      <c r="Q50" s="514">
        <f>'7.共用部定額単価算出シート'!K49</f>
        <v>0</v>
      </c>
      <c r="R50" s="508" t="s">
        <v>125</v>
      </c>
      <c r="S50" s="509"/>
      <c r="U50" s="592"/>
      <c r="V50" s="592"/>
      <c r="W50" s="592"/>
    </row>
    <row r="51" spans="1:23" s="214" customFormat="1" ht="27.75" customHeight="1" thickTop="1" thickBot="1">
      <c r="A51" s="260"/>
      <c r="B51" s="1740"/>
      <c r="C51" s="1742"/>
      <c r="D51" s="1746" t="s">
        <v>303</v>
      </c>
      <c r="E51" s="1747"/>
      <c r="F51" s="1747"/>
      <c r="G51" s="1747"/>
      <c r="H51" s="1747"/>
      <c r="I51" s="1747"/>
      <c r="J51" s="1747"/>
      <c r="K51" s="1747"/>
      <c r="L51" s="1747"/>
      <c r="M51" s="1747"/>
      <c r="N51" s="1747"/>
      <c r="O51" s="1747"/>
      <c r="P51" s="515" t="s">
        <v>418</v>
      </c>
      <c r="Q51" s="511">
        <f>SUM(Q50:Q50)</f>
        <v>0</v>
      </c>
      <c r="R51" s="512" t="s">
        <v>125</v>
      </c>
      <c r="S51" s="513"/>
      <c r="U51" s="592"/>
      <c r="V51" s="592"/>
      <c r="W51" s="592"/>
    </row>
    <row r="52" spans="1:23" s="214" customFormat="1" ht="27.75" customHeight="1" thickTop="1">
      <c r="A52" s="261"/>
      <c r="B52" s="1643" t="s">
        <v>439</v>
      </c>
      <c r="C52" s="1644"/>
      <c r="D52" s="1644"/>
      <c r="E52" s="1644"/>
      <c r="F52" s="1644"/>
      <c r="G52" s="1644"/>
      <c r="H52" s="1644"/>
      <c r="I52" s="1644"/>
      <c r="J52" s="1644"/>
      <c r="K52" s="1644"/>
      <c r="L52" s="1644"/>
      <c r="M52" s="1644"/>
      <c r="N52" s="1644"/>
      <c r="O52" s="1644"/>
      <c r="P52" s="516" t="s">
        <v>440</v>
      </c>
      <c r="Q52" s="517">
        <f>Q49+Q51</f>
        <v>0</v>
      </c>
      <c r="R52" s="494" t="s">
        <v>125</v>
      </c>
      <c r="S52" s="518" t="s">
        <v>523</v>
      </c>
      <c r="U52" s="592"/>
      <c r="V52" s="592"/>
      <c r="W52" s="592"/>
    </row>
  </sheetData>
  <sheetProtection algorithmName="SHA-512" hashValue="zlSKqxa1BQKZipeZE+mJtADmT+hMaM3/77to64tKJOk+vZ1R4b66VrWjmL3x5Us3xiLeKwp0bafoLaWgOXRThQ==" saltValue="/tUTymI4XbWonseBdy1C7A==" spinCount="100000" sheet="1" formatCells="0" formatRows="0" insertRows="0" deleteRows="0" selectLockedCells="1" autoFilter="0" pivotTables="0"/>
  <mergeCells count="70">
    <mergeCell ref="B52:O52"/>
    <mergeCell ref="O10:P10"/>
    <mergeCell ref="Q10:R10"/>
    <mergeCell ref="D48:O48"/>
    <mergeCell ref="C49:O49"/>
    <mergeCell ref="B50:B51"/>
    <mergeCell ref="C50:C51"/>
    <mergeCell ref="D50:P50"/>
    <mergeCell ref="D51:O51"/>
    <mergeCell ref="E42:H42"/>
    <mergeCell ref="D43:O43"/>
    <mergeCell ref="D44:P44"/>
    <mergeCell ref="D11:O11"/>
    <mergeCell ref="C12:C48"/>
    <mergeCell ref="D12:G12"/>
    <mergeCell ref="I12:P12"/>
    <mergeCell ref="S44:S47"/>
    <mergeCell ref="D46:L46"/>
    <mergeCell ref="D47:L47"/>
    <mergeCell ref="D33:O33"/>
    <mergeCell ref="D34:N34"/>
    <mergeCell ref="D35:N35"/>
    <mergeCell ref="D36:D42"/>
    <mergeCell ref="E36:H36"/>
    <mergeCell ref="S36:S42"/>
    <mergeCell ref="E37:G38"/>
    <mergeCell ref="E39:H39"/>
    <mergeCell ref="E40:H40"/>
    <mergeCell ref="E41:H41"/>
    <mergeCell ref="D45:P45"/>
    <mergeCell ref="S28:S32"/>
    <mergeCell ref="E29:L29"/>
    <mergeCell ref="E30:F32"/>
    <mergeCell ref="I30:L30"/>
    <mergeCell ref="M30:P30"/>
    <mergeCell ref="G31:H31"/>
    <mergeCell ref="G32:H32"/>
    <mergeCell ref="S23:S26"/>
    <mergeCell ref="E24:L24"/>
    <mergeCell ref="E25:L25"/>
    <mergeCell ref="E26:L26"/>
    <mergeCell ref="D27:K27"/>
    <mergeCell ref="D23:D26"/>
    <mergeCell ref="E23:L23"/>
    <mergeCell ref="M13:P13"/>
    <mergeCell ref="D22:O22"/>
    <mergeCell ref="S13:S21"/>
    <mergeCell ref="E15:H15"/>
    <mergeCell ref="E16:H16"/>
    <mergeCell ref="E17:H17"/>
    <mergeCell ref="E18:H18"/>
    <mergeCell ref="E19:H19"/>
    <mergeCell ref="E20:H20"/>
    <mergeCell ref="E21:H21"/>
    <mergeCell ref="D28:D32"/>
    <mergeCell ref="E28:L28"/>
    <mergeCell ref="B13:B49"/>
    <mergeCell ref="D13:D21"/>
    <mergeCell ref="E13:H13"/>
    <mergeCell ref="I13:L13"/>
    <mergeCell ref="Q8:R8"/>
    <mergeCell ref="D9:M9"/>
    <mergeCell ref="D10:M10"/>
    <mergeCell ref="B2:G2"/>
    <mergeCell ref="B4:F4"/>
    <mergeCell ref="G4:H4"/>
    <mergeCell ref="B6:F6"/>
    <mergeCell ref="G6:R6"/>
    <mergeCell ref="B8:C11"/>
    <mergeCell ref="D8:P8"/>
  </mergeCells>
  <phoneticPr fontId="18"/>
  <conditionalFormatting sqref="A8:B8 A4:G4 A12:I12 D8:D9 D11 A5:L7 I4:L4 A1:L3 A28 D36 S36 D28:E28 A15:A22 A13:B14 E39:L42 T34:XFD34 T36:XFD42 T45:XFD45 A31:A34 A36:A42 A53:L1048576 A9:A11 U9:XFD10 Q53:XFD1048576 Q39:R42 Q28:XFD28 Q31:XFD33 Q1:XFD8 D22 D14:L21 Q11:XFD22 D13:H13 E29:E30 D31:D33 G31:L32 A44:A51 D46:D48">
    <cfRule type="expression" dxfId="286" priority="66">
      <formula>_xlfn.ISFORMULA(A1)=TRUE</formula>
    </cfRule>
  </conditionalFormatting>
  <conditionalFormatting sqref="A23:A27 T23:XFD26 D27:L27 D23:E23 Q23:R26 Q27:XFD27 E24:E26">
    <cfRule type="expression" dxfId="285" priority="64">
      <formula>_xlfn.ISFORMULA(A23)=TRUE</formula>
    </cfRule>
  </conditionalFormatting>
  <conditionalFormatting sqref="A29:A30 D29:D30 Q29:XFD30">
    <cfRule type="expression" dxfId="284" priority="63">
      <formula>_xlfn.ISFORMULA(A29)=TRUE</formula>
    </cfRule>
  </conditionalFormatting>
  <conditionalFormatting sqref="Q34:R34 D34">
    <cfRule type="expression" dxfId="283" priority="62">
      <formula>_xlfn.ISFORMULA(D34)=TRUE</formula>
    </cfRule>
  </conditionalFormatting>
  <conditionalFormatting sqref="S24">
    <cfRule type="expression" dxfId="282" priority="60">
      <formula>_xlfn.ISFORMULA(S24)=TRUE</formula>
    </cfRule>
  </conditionalFormatting>
  <conditionalFormatting sqref="E36:L36 E37 H37:L38 Q36:R38">
    <cfRule type="expression" dxfId="281" priority="59">
      <formula>_xlfn.ISFORMULA(E36)=TRUE</formula>
    </cfRule>
  </conditionalFormatting>
  <conditionalFormatting sqref="S23 S25:S26">
    <cfRule type="expression" dxfId="280" priority="61">
      <formula>_xlfn.ISFORMULA(S23)=TRUE</formula>
    </cfRule>
  </conditionalFormatting>
  <conditionalFormatting sqref="S34">
    <cfRule type="expression" dxfId="279" priority="58">
      <formula>_xlfn.ISFORMULA(S34)=TRUE</formula>
    </cfRule>
  </conditionalFormatting>
  <conditionalFormatting sqref="A43 D43 Q43:XFD43">
    <cfRule type="expression" dxfId="278" priority="57">
      <formula>_xlfn.ISFORMULA(A43)=TRUE</formula>
    </cfRule>
  </conditionalFormatting>
  <conditionalFormatting sqref="D44:D45 Q44:XFD44 Q45:R45">
    <cfRule type="expression" dxfId="277" priority="56">
      <formula>_xlfn.ISFORMULA(D44)=TRUE</formula>
    </cfRule>
  </conditionalFormatting>
  <conditionalFormatting sqref="AC46:XFD46 T46:AA46 T47:XFD47 Q46:R47 Q48:XFD48">
    <cfRule type="expression" dxfId="276" priority="55">
      <formula>_xlfn.ISFORMULA(Q46)=TRUE</formula>
    </cfRule>
  </conditionalFormatting>
  <conditionalFormatting sqref="A52:B52 D50:D51 R50:XFD50 Q49:XFD49 Q51:XFD52">
    <cfRule type="expression" dxfId="275" priority="54">
      <formula>_xlfn.ISFORMULA(A49)=TRUE</formula>
    </cfRule>
  </conditionalFormatting>
  <conditionalFormatting sqref="B50:C50 B51">
    <cfRule type="expression" dxfId="274" priority="53">
      <formula>_xlfn.ISFORMULA(B50)=TRUE</formula>
    </cfRule>
  </conditionalFormatting>
  <conditionalFormatting sqref="C49">
    <cfRule type="expression" dxfId="273" priority="52">
      <formula>_xlfn.ISFORMULA(C49)=TRUE</formula>
    </cfRule>
  </conditionalFormatting>
  <conditionalFormatting sqref="Q50">
    <cfRule type="expression" dxfId="272" priority="49">
      <formula>_xlfn.ISFORMULA(Q50)=TRUE</formula>
    </cfRule>
  </conditionalFormatting>
  <conditionalFormatting sqref="T35:XFD35 A35">
    <cfRule type="expression" dxfId="271" priority="48">
      <formula>_xlfn.ISFORMULA(A35)=TRUE</formula>
    </cfRule>
  </conditionalFormatting>
  <conditionalFormatting sqref="Q35:R35 D35">
    <cfRule type="expression" dxfId="270" priority="47">
      <formula>_xlfn.ISFORMULA(D35)=TRUE</formula>
    </cfRule>
  </conditionalFormatting>
  <conditionalFormatting sqref="S35">
    <cfRule type="expression" dxfId="269" priority="46">
      <formula>_xlfn.ISFORMULA(S35)=TRUE</formula>
    </cfRule>
  </conditionalFormatting>
  <conditionalFormatting sqref="D10">
    <cfRule type="expression" dxfId="268" priority="45">
      <formula>_xlfn.ISFORMULA(D10)=TRUE</formula>
    </cfRule>
  </conditionalFormatting>
  <conditionalFormatting sqref="M1:P7 N31:P32 M28:P28 M39:P42 M53:P1048576 P22 O14:P21">
    <cfRule type="expression" dxfId="267" priority="43">
      <formula>_xlfn.ISFORMULA(M1)=TRUE</formula>
    </cfRule>
  </conditionalFormatting>
  <conditionalFormatting sqref="M27:P27 M23:N26 P23:P26">
    <cfRule type="expression" dxfId="266" priority="42">
      <formula>_xlfn.ISFORMULA(M23)=TRUE</formula>
    </cfRule>
  </conditionalFormatting>
  <conditionalFormatting sqref="M29:N29 P29">
    <cfRule type="expression" dxfId="265" priority="41">
      <formula>_xlfn.ISFORMULA(M29)=TRUE</formula>
    </cfRule>
  </conditionalFormatting>
  <conditionalFormatting sqref="P33">
    <cfRule type="expression" dxfId="264" priority="40">
      <formula>_xlfn.ISFORMULA(P33)=TRUE</formula>
    </cfRule>
  </conditionalFormatting>
  <conditionalFormatting sqref="M36:P38">
    <cfRule type="expression" dxfId="263" priority="39">
      <formula>_xlfn.ISFORMULA(M36)=TRUE</formula>
    </cfRule>
  </conditionalFormatting>
  <conditionalFormatting sqref="P43">
    <cfRule type="expression" dxfId="262" priority="38">
      <formula>_xlfn.ISFORMULA(P43)=TRUE</formula>
    </cfRule>
  </conditionalFormatting>
  <conditionalFormatting sqref="M46:P47 P48">
    <cfRule type="expression" dxfId="261" priority="37">
      <formula>_xlfn.ISFORMULA(M46)=TRUE</formula>
    </cfRule>
  </conditionalFormatting>
  <conditionalFormatting sqref="P51:P52 P49">
    <cfRule type="expression" dxfId="260" priority="36">
      <formula>_xlfn.ISFORMULA(P49)=TRUE</formula>
    </cfRule>
  </conditionalFormatting>
  <conditionalFormatting sqref="O34:P34">
    <cfRule type="expression" dxfId="259" priority="35">
      <formula>_xlfn.ISFORMULA(O34)=TRUE</formula>
    </cfRule>
  </conditionalFormatting>
  <conditionalFormatting sqref="O35:P35">
    <cfRule type="expression" dxfId="258" priority="34">
      <formula>_xlfn.ISFORMULA(O35)=TRUE</formula>
    </cfRule>
  </conditionalFormatting>
  <conditionalFormatting sqref="O23">
    <cfRule type="expression" dxfId="257" priority="33">
      <formula>_xlfn.ISFORMULA(O23)=TRUE</formula>
    </cfRule>
  </conditionalFormatting>
  <conditionalFormatting sqref="O24">
    <cfRule type="expression" dxfId="256" priority="32">
      <formula>_xlfn.ISFORMULA(O24)=TRUE</formula>
    </cfRule>
  </conditionalFormatting>
  <conditionalFormatting sqref="O25">
    <cfRule type="expression" dxfId="255" priority="31">
      <formula>_xlfn.ISFORMULA(O25)=TRUE</formula>
    </cfRule>
  </conditionalFormatting>
  <conditionalFormatting sqref="O26">
    <cfRule type="expression" dxfId="254" priority="30">
      <formula>_xlfn.ISFORMULA(O26)=TRUE</formula>
    </cfRule>
  </conditionalFormatting>
  <conditionalFormatting sqref="O29">
    <cfRule type="expression" dxfId="253" priority="29">
      <formula>_xlfn.ISFORMULA(O29)=TRUE</formula>
    </cfRule>
  </conditionalFormatting>
  <conditionalFormatting sqref="P11">
    <cfRule type="expression" dxfId="252" priority="27">
      <formula>_xlfn.ISFORMULA(P11)=TRUE</formula>
    </cfRule>
  </conditionalFormatting>
  <conditionalFormatting sqref="N9">
    <cfRule type="expression" dxfId="251" priority="26">
      <formula>_xlfn.ISFORMULA(N9)=TRUE</formula>
    </cfRule>
  </conditionalFormatting>
  <conditionalFormatting sqref="N10">
    <cfRule type="expression" dxfId="250" priority="25">
      <formula>_xlfn.ISFORMULA(N10)=TRUE</formula>
    </cfRule>
  </conditionalFormatting>
  <conditionalFormatting sqref="M15:N21">
    <cfRule type="expression" dxfId="249" priority="24">
      <formula>_xlfn.ISFORMULA(M15)=TRUE</formula>
    </cfRule>
  </conditionalFormatting>
  <conditionalFormatting sqref="M14:N14">
    <cfRule type="expression" dxfId="248" priority="23">
      <formula>_xlfn.ISFORMULA(M14)=TRUE</formula>
    </cfRule>
  </conditionalFormatting>
  <conditionalFormatting sqref="M31:M32">
    <cfRule type="expression" dxfId="247" priority="22">
      <formula>_xlfn.ISFORMULA(M31)=TRUE</formula>
    </cfRule>
  </conditionalFormatting>
  <conditionalFormatting sqref="M30">
    <cfRule type="expression" dxfId="246" priority="21">
      <formula>_xlfn.ISFORMULA(M30)=TRUE</formula>
    </cfRule>
  </conditionalFormatting>
  <conditionalFormatting sqref="I30">
    <cfRule type="expression" dxfId="245" priority="20">
      <formula>_xlfn.ISFORMULA(I30)=TRUE</formula>
    </cfRule>
  </conditionalFormatting>
  <conditionalFormatting sqref="M13">
    <cfRule type="expression" dxfId="244" priority="19">
      <formula>_xlfn.ISFORMULA(M13)=TRUE</formula>
    </cfRule>
  </conditionalFormatting>
  <conditionalFormatting sqref="I13">
    <cfRule type="expression" dxfId="243" priority="18">
      <formula>_xlfn.ISFORMULA(I13)=TRUE</formula>
    </cfRule>
  </conditionalFormatting>
  <conditionalFormatting sqref="S34">
    <cfRule type="expression" dxfId="242" priority="12">
      <formula>_xlfn.ISFORMULA(S34)=TRUE</formula>
    </cfRule>
  </conditionalFormatting>
  <conditionalFormatting sqref="S35">
    <cfRule type="expression" dxfId="241" priority="11">
      <formula>_xlfn.ISFORMULA(S35)=TRUE</formula>
    </cfRule>
  </conditionalFormatting>
  <conditionalFormatting sqref="T10">
    <cfRule type="expression" dxfId="240" priority="10">
      <formula>_xlfn.ISFORMULA(T10)=TRUE</formula>
    </cfRule>
  </conditionalFormatting>
  <conditionalFormatting sqref="T9">
    <cfRule type="containsText" dxfId="239" priority="9" operator="containsText" text="(例)">
      <formula>NOT(ISERROR(SEARCH("(例)",T9)))</formula>
    </cfRule>
  </conditionalFormatting>
  <conditionalFormatting sqref="Q9:S9 S10">
    <cfRule type="expression" dxfId="238" priority="8">
      <formula>_xlfn.ISFORMULA(Q9)=TRUE</formula>
    </cfRule>
  </conditionalFormatting>
  <conditionalFormatting sqref="O9:P9">
    <cfRule type="expression" dxfId="237" priority="7">
      <formula>_xlfn.ISFORMULA(O9)=TRUE</formula>
    </cfRule>
  </conditionalFormatting>
  <conditionalFormatting sqref="O10:P10">
    <cfRule type="expression" dxfId="236" priority="6">
      <formula>_xlfn.ISFORMULA(O10)=TRUE</formula>
    </cfRule>
  </conditionalFormatting>
  <conditionalFormatting sqref="Q10">
    <cfRule type="expression" dxfId="235" priority="5">
      <formula>_xlfn.ISFORMULA(Q10)=TRUE</formula>
    </cfRule>
  </conditionalFormatting>
  <conditionalFormatting sqref="O9">
    <cfRule type="containsBlanks" dxfId="234" priority="2">
      <formula>LEN(TRIM(O9))=0</formula>
    </cfRule>
  </conditionalFormatting>
  <printOptions horizontalCentered="1"/>
  <pageMargins left="0.51181102362204722" right="0.11811023622047245" top="0.35433070866141736" bottom="0.35433070866141736" header="0.31496062992125984" footer="0.11811023622047245"/>
  <pageSetup paperSize="9" scale="45" orientation="portrait" r:id="rId1"/>
  <headerFooter scaleWithDoc="0">
    <oddFooter>&amp;R&amp;K00-043R5超高層ZEH-M_ver.1</oddFooter>
  </headerFooter>
  <extLst>
    <ext xmlns:x14="http://schemas.microsoft.com/office/spreadsheetml/2009/9/main" uri="{78C0D931-6437-407d-A8EE-F0AAD7539E65}">
      <x14:conditionalFormattings>
        <x14:conditionalFormatting xmlns:xm="http://schemas.microsoft.com/office/excel/2006/main">
          <x14:cfRule type="expression" priority="13" id="{2AC0C280-F8DF-4804-AB3C-AD6A77E46599}">
            <xm:f>入力シート!$F$13="単年度事業"</xm:f>
            <x14:dxf>
              <fill>
                <patternFill>
                  <bgColor theme="0" tint="-0.499984740745262"/>
                </patternFill>
              </fill>
            </x14:dxf>
          </x14:cfRule>
          <xm:sqref>A2:S8 A46:S53 A45:D45 Q45:S45 A11:S44 A9:N10</xm:sqref>
        </x14:conditionalFormatting>
        <x14:conditionalFormatting xmlns:xm="http://schemas.microsoft.com/office/excel/2006/main">
          <x14:cfRule type="expression" priority="4" id="{0A2DC0F1-2355-4D97-993C-673543DE8DEF}">
            <xm:f>入力シート!$F$13="単年度事業"</xm:f>
            <x14:dxf>
              <fill>
                <patternFill>
                  <bgColor theme="0" tint="-0.499984740745262"/>
                </patternFill>
              </fill>
            </x14:dxf>
          </x14:cfRule>
          <xm:sqref>O10:R10</xm:sqref>
        </x14:conditionalFormatting>
        <x14:conditionalFormatting xmlns:xm="http://schemas.microsoft.com/office/excel/2006/main">
          <x14:cfRule type="expression" priority="1" id="{8C629FCF-4B71-4538-B4A2-71FE87869597}">
            <xm:f>入力シート!$F$13="単年度事業"</xm:f>
            <x14:dxf>
              <fill>
                <patternFill>
                  <bgColor theme="0" tint="-0.499984740745262"/>
                </patternFill>
              </fill>
            </x14:dxf>
          </x14:cfRule>
          <xm:sqref>O9:S10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EC6E8-AA92-4B2D-A7A8-E7681063C346}">
  <sheetPr>
    <pageSetUpPr fitToPage="1"/>
  </sheetPr>
  <dimension ref="A1:W52"/>
  <sheetViews>
    <sheetView showGridLines="0" view="pageBreakPreview" zoomScale="70" zoomScaleNormal="60" zoomScaleSheetLayoutView="70" workbookViewId="0"/>
  </sheetViews>
  <sheetFormatPr defaultColWidth="9" defaultRowHeight="21"/>
  <cols>
    <col min="1" max="1" width="2.625" style="3" customWidth="1"/>
    <col min="2" max="4" width="4.625" style="4" customWidth="1"/>
    <col min="5" max="6" width="8.625" style="4" customWidth="1"/>
    <col min="7" max="7" width="15.625" style="4" customWidth="1"/>
    <col min="8" max="8" width="10.625" style="182" customWidth="1"/>
    <col min="9" max="9" width="15.625" style="175" customWidth="1"/>
    <col min="10" max="10" width="4.625" style="182" customWidth="1"/>
    <col min="11" max="11" width="10.625" style="4" customWidth="1"/>
    <col min="12" max="12" width="4.625" style="182" customWidth="1"/>
    <col min="13" max="13" width="15.625" style="175" customWidth="1"/>
    <col min="14" max="14" width="4.625" style="182" customWidth="1"/>
    <col min="15" max="15" width="10.625" style="4" customWidth="1"/>
    <col min="16" max="16" width="4.625" style="182" customWidth="1"/>
    <col min="17" max="17" width="15.625" style="175" customWidth="1"/>
    <col min="18" max="18" width="4.625" style="182" customWidth="1"/>
    <col min="19" max="19" width="48.625" style="186" customWidth="1"/>
    <col min="20" max="20" width="9.25" style="208" bestFit="1" customWidth="1"/>
    <col min="21" max="21" width="25.625" style="4" customWidth="1"/>
    <col min="22" max="16384" width="9" style="4"/>
  </cols>
  <sheetData>
    <row r="1" spans="1:23" s="208" customFormat="1" ht="21" customHeight="1">
      <c r="A1" s="229"/>
      <c r="B1" s="229"/>
      <c r="C1" s="229"/>
      <c r="D1" s="229"/>
      <c r="E1" s="229"/>
      <c r="F1" s="229"/>
      <c r="G1" s="229"/>
      <c r="H1" s="229"/>
      <c r="I1" s="229"/>
      <c r="J1" s="229"/>
      <c r="K1" s="229"/>
      <c r="L1" s="229"/>
      <c r="M1" s="229"/>
      <c r="N1" s="229"/>
      <c r="O1" s="229"/>
      <c r="P1" s="229"/>
      <c r="Q1" s="229"/>
      <c r="R1" s="229"/>
      <c r="S1" s="229"/>
    </row>
    <row r="2" spans="1:23">
      <c r="A2" s="251"/>
      <c r="B2" s="1648" t="s">
        <v>813</v>
      </c>
      <c r="C2" s="1648"/>
      <c r="D2" s="1648"/>
      <c r="E2" s="1648"/>
      <c r="F2" s="1648"/>
      <c r="G2" s="1648"/>
      <c r="H2" s="252"/>
      <c r="I2" s="253"/>
      <c r="J2" s="252"/>
      <c r="K2" s="186"/>
      <c r="L2" s="252"/>
      <c r="M2" s="253"/>
      <c r="N2" s="252"/>
      <c r="O2" s="186"/>
      <c r="P2" s="252"/>
      <c r="Q2" s="253"/>
      <c r="R2" s="252"/>
      <c r="S2" s="183"/>
    </row>
    <row r="3" spans="1:23" s="184" customFormat="1" ht="13.5">
      <c r="A3" s="185"/>
      <c r="B3" s="185"/>
      <c r="C3" s="185"/>
      <c r="D3" s="185"/>
      <c r="E3" s="185"/>
      <c r="F3" s="185"/>
      <c r="G3" s="185"/>
      <c r="H3" s="254"/>
      <c r="I3" s="255"/>
      <c r="J3" s="254"/>
      <c r="K3" s="185"/>
      <c r="L3" s="254"/>
      <c r="M3" s="255"/>
      <c r="N3" s="254"/>
      <c r="O3" s="185"/>
      <c r="P3" s="254"/>
      <c r="Q3" s="255"/>
      <c r="R3" s="254"/>
      <c r="S3" s="185"/>
      <c r="T3" s="228"/>
    </row>
    <row r="4" spans="1:23" ht="30.75">
      <c r="A4" s="256"/>
      <c r="B4" s="1649" t="s">
        <v>164</v>
      </c>
      <c r="C4" s="1650"/>
      <c r="D4" s="1650"/>
      <c r="E4" s="1650"/>
      <c r="F4" s="1651"/>
      <c r="G4" s="1652" t="s">
        <v>310</v>
      </c>
      <c r="H4" s="1653"/>
      <c r="I4" s="253"/>
      <c r="J4" s="252"/>
      <c r="K4" s="186"/>
      <c r="L4" s="252"/>
      <c r="M4" s="253"/>
      <c r="N4" s="252"/>
      <c r="O4" s="186"/>
      <c r="P4" s="252"/>
      <c r="Q4" s="253"/>
      <c r="R4" s="252"/>
    </row>
    <row r="5" spans="1:23" s="184" customFormat="1" ht="8.1" customHeight="1">
      <c r="A5" s="185"/>
      <c r="B5" s="257"/>
      <c r="C5" s="257"/>
      <c r="D5" s="257"/>
      <c r="E5" s="257"/>
      <c r="F5" s="185"/>
      <c r="G5" s="185"/>
      <c r="H5" s="254"/>
      <c r="I5" s="255"/>
      <c r="J5" s="254"/>
      <c r="K5" s="185"/>
      <c r="L5" s="254"/>
      <c r="M5" s="255"/>
      <c r="N5" s="254"/>
      <c r="O5" s="185"/>
      <c r="P5" s="254"/>
      <c r="Q5" s="255"/>
      <c r="R5" s="254"/>
      <c r="S5" s="185"/>
      <c r="T5" s="228"/>
    </row>
    <row r="6" spans="1:23" ht="45" customHeight="1">
      <c r="A6" s="256"/>
      <c r="B6" s="1649" t="s">
        <v>165</v>
      </c>
      <c r="C6" s="1650"/>
      <c r="D6" s="1650"/>
      <c r="E6" s="1650"/>
      <c r="F6" s="1651"/>
      <c r="G6" s="1654" t="str">
        <f>'2.全体概要'!C7</f>
        <v/>
      </c>
      <c r="H6" s="1655"/>
      <c r="I6" s="1655"/>
      <c r="J6" s="1655"/>
      <c r="K6" s="1655"/>
      <c r="L6" s="1655"/>
      <c r="M6" s="1655"/>
      <c r="N6" s="1655"/>
      <c r="O6" s="1655"/>
      <c r="P6" s="1655"/>
      <c r="Q6" s="1655"/>
      <c r="R6" s="1655"/>
      <c r="S6" s="621" t="s">
        <v>868</v>
      </c>
      <c r="T6" s="229"/>
      <c r="U6" s="619"/>
      <c r="V6" s="619"/>
      <c r="W6" s="619"/>
    </row>
    <row r="7" spans="1:23" s="184" customFormat="1" ht="13.5">
      <c r="A7" s="185"/>
      <c r="B7" s="185"/>
      <c r="C7" s="185"/>
      <c r="D7" s="185"/>
      <c r="E7" s="185"/>
      <c r="F7" s="185"/>
      <c r="G7" s="185"/>
      <c r="H7" s="254"/>
      <c r="I7" s="255"/>
      <c r="J7" s="254"/>
      <c r="K7" s="185"/>
      <c r="L7" s="254"/>
      <c r="M7" s="255"/>
      <c r="N7" s="254"/>
      <c r="O7" s="185"/>
      <c r="P7" s="254"/>
      <c r="Q7" s="255"/>
      <c r="R7" s="254"/>
      <c r="S7" s="185"/>
      <c r="T7" s="228"/>
    </row>
    <row r="8" spans="1:23" ht="21" customHeight="1">
      <c r="A8" s="251"/>
      <c r="B8" s="1661" t="s">
        <v>189</v>
      </c>
      <c r="C8" s="1662"/>
      <c r="D8" s="1693" t="s">
        <v>166</v>
      </c>
      <c r="E8" s="1678"/>
      <c r="F8" s="1678"/>
      <c r="G8" s="1678"/>
      <c r="H8" s="1678"/>
      <c r="I8" s="1678"/>
      <c r="J8" s="1678"/>
      <c r="K8" s="1678"/>
      <c r="L8" s="1678"/>
      <c r="M8" s="1678"/>
      <c r="N8" s="1678"/>
      <c r="O8" s="1678"/>
      <c r="P8" s="1694"/>
      <c r="Q8" s="1678" t="s">
        <v>167</v>
      </c>
      <c r="R8" s="1678"/>
      <c r="S8" s="438" t="s">
        <v>168</v>
      </c>
    </row>
    <row r="9" spans="1:23" ht="28.5" customHeight="1">
      <c r="A9" s="259"/>
      <c r="B9" s="1663"/>
      <c r="C9" s="1664"/>
      <c r="D9" s="1707" t="s">
        <v>800</v>
      </c>
      <c r="E9" s="1708"/>
      <c r="F9" s="1708"/>
      <c r="G9" s="1708"/>
      <c r="H9" s="1708"/>
      <c r="I9" s="1708"/>
      <c r="J9" s="1708"/>
      <c r="K9" s="1708"/>
      <c r="L9" s="1708"/>
      <c r="M9" s="1708"/>
      <c r="N9" s="439" t="s">
        <v>263</v>
      </c>
      <c r="O9" s="1754"/>
      <c r="P9" s="1758"/>
      <c r="Q9" s="1759"/>
      <c r="R9" s="1760"/>
      <c r="S9" s="443"/>
    </row>
    <row r="10" spans="1:23" ht="29.25" thickBot="1">
      <c r="A10" s="259"/>
      <c r="B10" s="1663"/>
      <c r="C10" s="1664"/>
      <c r="D10" s="1748" t="s">
        <v>527</v>
      </c>
      <c r="E10" s="1749"/>
      <c r="F10" s="1749"/>
      <c r="G10" s="1749"/>
      <c r="H10" s="1749"/>
      <c r="I10" s="1749"/>
      <c r="J10" s="1749"/>
      <c r="K10" s="1749"/>
      <c r="L10" s="1749"/>
      <c r="M10" s="1749"/>
      <c r="N10" s="444" t="s">
        <v>264</v>
      </c>
      <c r="O10" s="1754"/>
      <c r="P10" s="1755"/>
      <c r="Q10" s="1756"/>
      <c r="R10" s="1757"/>
      <c r="S10" s="447"/>
      <c r="T10" s="214"/>
    </row>
    <row r="11" spans="1:23" ht="29.25" thickTop="1">
      <c r="A11" s="259"/>
      <c r="B11" s="1665"/>
      <c r="C11" s="1666"/>
      <c r="D11" s="1643" t="s">
        <v>266</v>
      </c>
      <c r="E11" s="1644"/>
      <c r="F11" s="1644"/>
      <c r="G11" s="1644"/>
      <c r="H11" s="1644"/>
      <c r="I11" s="1644"/>
      <c r="J11" s="1644"/>
      <c r="K11" s="1644"/>
      <c r="L11" s="1644"/>
      <c r="M11" s="1644"/>
      <c r="N11" s="1644"/>
      <c r="O11" s="1644"/>
      <c r="P11" s="642" t="s">
        <v>301</v>
      </c>
      <c r="Q11" s="449">
        <f>Q9+Q10</f>
        <v>0</v>
      </c>
      <c r="R11" s="450" t="s">
        <v>125</v>
      </c>
      <c r="S11" s="451" t="s">
        <v>565</v>
      </c>
    </row>
    <row r="12" spans="1:23" ht="108" customHeight="1" thickBot="1">
      <c r="A12" s="259"/>
      <c r="B12" s="452" t="s">
        <v>312</v>
      </c>
      <c r="C12" s="1629" t="s">
        <v>169</v>
      </c>
      <c r="D12" s="1701" t="s">
        <v>170</v>
      </c>
      <c r="E12" s="1702"/>
      <c r="F12" s="1702"/>
      <c r="G12" s="1702"/>
      <c r="H12" s="453" t="s">
        <v>300</v>
      </c>
      <c r="I12" s="1711"/>
      <c r="J12" s="1712"/>
      <c r="K12" s="1712"/>
      <c r="L12" s="1712"/>
      <c r="M12" s="1712"/>
      <c r="N12" s="1712"/>
      <c r="O12" s="1712"/>
      <c r="P12" s="1713"/>
      <c r="Q12" s="446">
        <f>SUMIF('4.住戸情報入力'!O:O,G4,'4.住戸情報入力'!N:N)</f>
        <v>0</v>
      </c>
      <c r="R12" s="445" t="s">
        <v>125</v>
      </c>
      <c r="S12" s="454" t="s">
        <v>822</v>
      </c>
    </row>
    <row r="13" spans="1:23" ht="28.5" customHeight="1" thickTop="1">
      <c r="A13" s="259"/>
      <c r="B13" s="1632" t="s">
        <v>171</v>
      </c>
      <c r="C13" s="1630"/>
      <c r="D13" s="1703" t="s">
        <v>172</v>
      </c>
      <c r="E13" s="1704"/>
      <c r="F13" s="1705"/>
      <c r="G13" s="1705"/>
      <c r="H13" s="1705"/>
      <c r="I13" s="1672" t="s">
        <v>605</v>
      </c>
      <c r="J13" s="1673"/>
      <c r="K13" s="1673"/>
      <c r="L13" s="1674"/>
      <c r="M13" s="1675" t="s">
        <v>606</v>
      </c>
      <c r="N13" s="1676"/>
      <c r="O13" s="1676"/>
      <c r="P13" s="1677"/>
      <c r="Q13" s="603"/>
      <c r="R13" s="604"/>
      <c r="S13" s="1671" t="s">
        <v>822</v>
      </c>
    </row>
    <row r="14" spans="1:23" ht="28.5" customHeight="1">
      <c r="A14" s="259"/>
      <c r="B14" s="1633"/>
      <c r="C14" s="1630"/>
      <c r="D14" s="1703"/>
      <c r="E14" s="622" t="s">
        <v>528</v>
      </c>
      <c r="F14" s="623"/>
      <c r="G14" s="623"/>
      <c r="H14" s="623"/>
      <c r="I14" s="455">
        <v>150000</v>
      </c>
      <c r="J14" s="456" t="s">
        <v>604</v>
      </c>
      <c r="K14" s="457">
        <f>SUMIFS('4.住戸情報入力'!Q:Q,'4.住戸情報入力'!P:P,E14,'4.住戸情報入力'!R:R,$G$4)+SUMIFS('4.住戸情報入力'!T:T,'4.住戸情報入力'!S:S,E14,'4.住戸情報入力'!U:U,$G$4)</f>
        <v>0</v>
      </c>
      <c r="L14" s="460" t="s">
        <v>173</v>
      </c>
      <c r="M14" s="663">
        <v>120000</v>
      </c>
      <c r="N14" s="664" t="s">
        <v>604</v>
      </c>
      <c r="O14" s="457">
        <f>SUMIFS('4.住戸情報入力'!W:W,'4.住戸情報入力'!V:V,E14,'4.住戸情報入力'!X:X,$G$4)+SUMIFS('4.住戸情報入力'!Z:Z,'4.住戸情報入力'!Y:Y,E14,'4.住戸情報入力'!AA:AA,$G$4)</f>
        <v>0</v>
      </c>
      <c r="P14" s="460" t="s">
        <v>173</v>
      </c>
      <c r="Q14" s="462">
        <f>I14*K14+M14*O14</f>
        <v>0</v>
      </c>
      <c r="R14" s="460" t="s">
        <v>125</v>
      </c>
      <c r="S14" s="1657"/>
    </row>
    <row r="15" spans="1:23" ht="28.5">
      <c r="A15" s="259"/>
      <c r="B15" s="1633"/>
      <c r="C15" s="1630"/>
      <c r="D15" s="1669"/>
      <c r="E15" s="1667" t="s">
        <v>391</v>
      </c>
      <c r="F15" s="1668"/>
      <c r="G15" s="1668"/>
      <c r="H15" s="1668"/>
      <c r="I15" s="459">
        <v>160000</v>
      </c>
      <c r="J15" s="460" t="s">
        <v>125</v>
      </c>
      <c r="K15" s="461">
        <f>SUMIFS('4.住戸情報入力'!Q:Q,'4.住戸情報入力'!P:P,E15,'4.住戸情報入力'!R:R,$G$4)+SUMIFS('4.住戸情報入力'!T:T,'4.住戸情報入力'!S:S,E15,'4.住戸情報入力'!U:U,$G$4)</f>
        <v>0</v>
      </c>
      <c r="L15" s="460" t="s">
        <v>173</v>
      </c>
      <c r="M15" s="665">
        <v>130000</v>
      </c>
      <c r="N15" s="666" t="s">
        <v>125</v>
      </c>
      <c r="O15" s="461">
        <f>SUMIFS('4.住戸情報入力'!W:W,'4.住戸情報入力'!V:V,E15,'4.住戸情報入力'!X:X,$G$4)+SUMIFS('4.住戸情報入力'!Z:Z,'4.住戸情報入力'!Y:Y,E15,'4.住戸情報入力'!AA:AA,$G$4)</f>
        <v>0</v>
      </c>
      <c r="P15" s="460" t="s">
        <v>173</v>
      </c>
      <c r="Q15" s="462">
        <f t="shared" ref="Q15:Q20" si="0">I15*K15+M15*O15</f>
        <v>0</v>
      </c>
      <c r="R15" s="460" t="s">
        <v>125</v>
      </c>
      <c r="S15" s="1657"/>
    </row>
    <row r="16" spans="1:23" ht="28.5">
      <c r="A16" s="259"/>
      <c r="B16" s="1633"/>
      <c r="C16" s="1630"/>
      <c r="D16" s="1669"/>
      <c r="E16" s="1667" t="s">
        <v>392</v>
      </c>
      <c r="F16" s="1668"/>
      <c r="G16" s="1668"/>
      <c r="H16" s="1668"/>
      <c r="I16" s="459">
        <v>170000</v>
      </c>
      <c r="J16" s="460" t="s">
        <v>125</v>
      </c>
      <c r="K16" s="461">
        <f>SUMIFS('4.住戸情報入力'!Q:Q,'4.住戸情報入力'!P:P,E16,'4.住戸情報入力'!R:R,$G$4)+SUMIFS('4.住戸情報入力'!T:T,'4.住戸情報入力'!S:S,E16,'4.住戸情報入力'!U:U,$G$4)</f>
        <v>0</v>
      </c>
      <c r="L16" s="460" t="s">
        <v>173</v>
      </c>
      <c r="M16" s="665">
        <v>140000</v>
      </c>
      <c r="N16" s="666" t="s">
        <v>125</v>
      </c>
      <c r="O16" s="461">
        <f>SUMIFS('4.住戸情報入力'!W:W,'4.住戸情報入力'!V:V,E16,'4.住戸情報入力'!X:X,$G$4)+SUMIFS('4.住戸情報入力'!Z:Z,'4.住戸情報入力'!Y:Y,E16,'4.住戸情報入力'!AA:AA,$G$4)</f>
        <v>0</v>
      </c>
      <c r="P16" s="460" t="s">
        <v>173</v>
      </c>
      <c r="Q16" s="462">
        <f t="shared" si="0"/>
        <v>0</v>
      </c>
      <c r="R16" s="460" t="s">
        <v>125</v>
      </c>
      <c r="S16" s="1657"/>
    </row>
    <row r="17" spans="1:23" ht="28.5">
      <c r="A17" s="259"/>
      <c r="B17" s="1633"/>
      <c r="C17" s="1630"/>
      <c r="D17" s="1669"/>
      <c r="E17" s="1667" t="s">
        <v>393</v>
      </c>
      <c r="F17" s="1668"/>
      <c r="G17" s="1668"/>
      <c r="H17" s="1668"/>
      <c r="I17" s="459">
        <v>180000</v>
      </c>
      <c r="J17" s="460" t="s">
        <v>125</v>
      </c>
      <c r="K17" s="461">
        <f>SUMIFS('4.住戸情報入力'!Q:Q,'4.住戸情報入力'!P:P,E17,'4.住戸情報入力'!R:R,$G$4)+SUMIFS('4.住戸情報入力'!T:T,'4.住戸情報入力'!S:S,E17,'4.住戸情報入力'!U:U,$G$4)</f>
        <v>0</v>
      </c>
      <c r="L17" s="460" t="s">
        <v>173</v>
      </c>
      <c r="M17" s="665">
        <v>150000</v>
      </c>
      <c r="N17" s="666" t="s">
        <v>125</v>
      </c>
      <c r="O17" s="461">
        <f>SUMIFS('4.住戸情報入力'!W:W,'4.住戸情報入力'!V:V,E17,'4.住戸情報入力'!X:X,$G$4)+SUMIFS('4.住戸情報入力'!Z:Z,'4.住戸情報入力'!Y:Y,E17,'4.住戸情報入力'!AA:AA,$G$4)</f>
        <v>0</v>
      </c>
      <c r="P17" s="460" t="s">
        <v>173</v>
      </c>
      <c r="Q17" s="462">
        <f t="shared" si="0"/>
        <v>0</v>
      </c>
      <c r="R17" s="460" t="s">
        <v>125</v>
      </c>
      <c r="S17" s="1657"/>
    </row>
    <row r="18" spans="1:23" ht="28.5">
      <c r="A18" s="259"/>
      <c r="B18" s="1633"/>
      <c r="C18" s="1630"/>
      <c r="D18" s="1669"/>
      <c r="E18" s="1667" t="s">
        <v>394</v>
      </c>
      <c r="F18" s="1668"/>
      <c r="G18" s="1668"/>
      <c r="H18" s="1668"/>
      <c r="I18" s="459">
        <v>190000</v>
      </c>
      <c r="J18" s="460" t="s">
        <v>125</v>
      </c>
      <c r="K18" s="461">
        <f>SUMIFS('4.住戸情報入力'!Q:Q,'4.住戸情報入力'!P:P,E18,'4.住戸情報入力'!R:R,$G$4)+SUMIFS('4.住戸情報入力'!T:T,'4.住戸情報入力'!S:S,E18,'4.住戸情報入力'!U:U,$G$4)</f>
        <v>0</v>
      </c>
      <c r="L18" s="460" t="s">
        <v>173</v>
      </c>
      <c r="M18" s="665">
        <v>160000</v>
      </c>
      <c r="N18" s="666" t="s">
        <v>125</v>
      </c>
      <c r="O18" s="461">
        <f>SUMIFS('4.住戸情報入力'!W:W,'4.住戸情報入力'!V:V,E18,'4.住戸情報入力'!X:X,$G$4)+SUMIFS('4.住戸情報入力'!Z:Z,'4.住戸情報入力'!Y:Y,E18,'4.住戸情報入力'!AA:AA,$G$4)</f>
        <v>0</v>
      </c>
      <c r="P18" s="460" t="s">
        <v>173</v>
      </c>
      <c r="Q18" s="462">
        <f t="shared" si="0"/>
        <v>0</v>
      </c>
      <c r="R18" s="460" t="s">
        <v>125</v>
      </c>
      <c r="S18" s="1657"/>
    </row>
    <row r="19" spans="1:23" ht="28.5">
      <c r="A19" s="259"/>
      <c r="B19" s="1633"/>
      <c r="C19" s="1630"/>
      <c r="D19" s="1669"/>
      <c r="E19" s="1667" t="s">
        <v>395</v>
      </c>
      <c r="F19" s="1668"/>
      <c r="G19" s="1668"/>
      <c r="H19" s="1668"/>
      <c r="I19" s="459">
        <v>200000</v>
      </c>
      <c r="J19" s="460" t="s">
        <v>125</v>
      </c>
      <c r="K19" s="461">
        <f>SUMIFS('4.住戸情報入力'!Q:Q,'4.住戸情報入力'!P:P,E19,'4.住戸情報入力'!R:R,$G$4)+SUMIFS('4.住戸情報入力'!T:T,'4.住戸情報入力'!S:S,E19,'4.住戸情報入力'!U:U,$G$4)</f>
        <v>0</v>
      </c>
      <c r="L19" s="460" t="s">
        <v>173</v>
      </c>
      <c r="M19" s="665">
        <v>170000</v>
      </c>
      <c r="N19" s="666" t="s">
        <v>125</v>
      </c>
      <c r="O19" s="461">
        <f>SUMIFS('4.住戸情報入力'!W:W,'4.住戸情報入力'!V:V,E19,'4.住戸情報入力'!X:X,$G$4)+SUMIFS('4.住戸情報入力'!Z:Z,'4.住戸情報入力'!Y:Y,E19,'4.住戸情報入力'!AA:AA,$G$4)</f>
        <v>0</v>
      </c>
      <c r="P19" s="460" t="s">
        <v>173</v>
      </c>
      <c r="Q19" s="462">
        <f t="shared" si="0"/>
        <v>0</v>
      </c>
      <c r="R19" s="460" t="s">
        <v>125</v>
      </c>
      <c r="S19" s="1657"/>
    </row>
    <row r="20" spans="1:23" ht="28.5">
      <c r="A20" s="259"/>
      <c r="B20" s="1633"/>
      <c r="C20" s="1630"/>
      <c r="D20" s="1669"/>
      <c r="E20" s="1667" t="s">
        <v>396</v>
      </c>
      <c r="F20" s="1668"/>
      <c r="G20" s="1668"/>
      <c r="H20" s="1668"/>
      <c r="I20" s="459">
        <v>220000</v>
      </c>
      <c r="J20" s="460" t="s">
        <v>125</v>
      </c>
      <c r="K20" s="461">
        <f>SUMIFS('4.住戸情報入力'!Q:Q,'4.住戸情報入力'!P:P,E20,'4.住戸情報入力'!R:R,$G$4)+SUMIFS('4.住戸情報入力'!T:T,'4.住戸情報入力'!S:S,E20,'4.住戸情報入力'!U:U,$G$4)</f>
        <v>0</v>
      </c>
      <c r="L20" s="460" t="s">
        <v>173</v>
      </c>
      <c r="M20" s="665">
        <v>190000</v>
      </c>
      <c r="N20" s="666" t="s">
        <v>125</v>
      </c>
      <c r="O20" s="461">
        <f>SUMIFS('4.住戸情報入力'!W:W,'4.住戸情報入力'!V:V,E20,'4.住戸情報入力'!X:X,$G$4)+SUMIFS('4.住戸情報入力'!Z:Z,'4.住戸情報入力'!Y:Y,E20,'4.住戸情報入力'!AA:AA,$G$4)</f>
        <v>0</v>
      </c>
      <c r="P20" s="460" t="s">
        <v>173</v>
      </c>
      <c r="Q20" s="462">
        <f t="shared" si="0"/>
        <v>0</v>
      </c>
      <c r="R20" s="460" t="s">
        <v>125</v>
      </c>
      <c r="S20" s="1657"/>
    </row>
    <row r="21" spans="1:23" ht="29.25" thickBot="1">
      <c r="A21" s="259"/>
      <c r="B21" s="1633"/>
      <c r="C21" s="1630"/>
      <c r="D21" s="1670"/>
      <c r="E21" s="1706" t="s">
        <v>397</v>
      </c>
      <c r="F21" s="1682"/>
      <c r="G21" s="1682"/>
      <c r="H21" s="1682"/>
      <c r="I21" s="463">
        <v>240000</v>
      </c>
      <c r="J21" s="464" t="s">
        <v>125</v>
      </c>
      <c r="K21" s="465">
        <f>SUMIFS('4.住戸情報入力'!Q:Q,'4.住戸情報入力'!P:P,E21,'4.住戸情報入力'!R:R,$G$4)+SUMIFS('4.住戸情報入力'!T:T,'4.住戸情報入力'!S:S,E21,'4.住戸情報入力'!U:U,$G$4)</f>
        <v>0</v>
      </c>
      <c r="L21" s="464" t="s">
        <v>173</v>
      </c>
      <c r="M21" s="667">
        <v>200000</v>
      </c>
      <c r="N21" s="668" t="s">
        <v>125</v>
      </c>
      <c r="O21" s="465">
        <f>SUMIFS('4.住戸情報入力'!W:W,'4.住戸情報入力'!V:V,E21,'4.住戸情報入力'!X:X,$G$4)+SUMIFS('4.住戸情報入力'!Z:Z,'4.住戸情報入力'!Y:Y,E21,'4.住戸情報入力'!AA:AA,$G$4)</f>
        <v>0</v>
      </c>
      <c r="P21" s="464" t="s">
        <v>173</v>
      </c>
      <c r="Q21" s="466">
        <f>I21*K21+M21*O21</f>
        <v>0</v>
      </c>
      <c r="R21" s="464" t="s">
        <v>125</v>
      </c>
      <c r="S21" s="1658"/>
    </row>
    <row r="22" spans="1:23" s="208" customFormat="1" ht="29.25" thickTop="1">
      <c r="A22" s="259"/>
      <c r="B22" s="1633"/>
      <c r="C22" s="1630"/>
      <c r="D22" s="1643" t="s">
        <v>303</v>
      </c>
      <c r="E22" s="1644"/>
      <c r="F22" s="1644"/>
      <c r="G22" s="1644"/>
      <c r="H22" s="1644"/>
      <c r="I22" s="1644"/>
      <c r="J22" s="1644"/>
      <c r="K22" s="1644"/>
      <c r="L22" s="1644"/>
      <c r="M22" s="1644"/>
      <c r="N22" s="1644"/>
      <c r="O22" s="1644"/>
      <c r="P22" s="448" t="s">
        <v>294</v>
      </c>
      <c r="Q22" s="449">
        <f>SUM(Q14:Q21)</f>
        <v>0</v>
      </c>
      <c r="R22" s="450" t="s">
        <v>125</v>
      </c>
      <c r="S22" s="467"/>
      <c r="U22" s="4"/>
      <c r="V22" s="4"/>
      <c r="W22" s="4"/>
    </row>
    <row r="23" spans="1:23" s="214" customFormat="1" ht="27.75" customHeight="1">
      <c r="A23" s="260"/>
      <c r="B23" s="1633"/>
      <c r="C23" s="1630"/>
      <c r="D23" s="1659" t="s">
        <v>413</v>
      </c>
      <c r="E23" s="1635" t="s">
        <v>529</v>
      </c>
      <c r="F23" s="1636"/>
      <c r="G23" s="1636"/>
      <c r="H23" s="1636"/>
      <c r="I23" s="1636"/>
      <c r="J23" s="1636"/>
      <c r="K23" s="1636"/>
      <c r="L23" s="1637"/>
      <c r="M23" s="455">
        <v>340000</v>
      </c>
      <c r="N23" s="468" t="s">
        <v>125</v>
      </c>
      <c r="O23" s="469">
        <f>COUNTIFS('4.住戸情報入力'!AB:AB,E23,'4.住戸情報入力'!AC:AC,$G$4)</f>
        <v>0</v>
      </c>
      <c r="P23" s="470" t="s">
        <v>173</v>
      </c>
      <c r="Q23" s="471">
        <f>M23*O23</f>
        <v>0</v>
      </c>
      <c r="R23" s="470" t="s">
        <v>125</v>
      </c>
      <c r="S23" s="1656" t="s">
        <v>822</v>
      </c>
      <c r="U23" s="592"/>
      <c r="V23" s="592"/>
      <c r="W23" s="592"/>
    </row>
    <row r="24" spans="1:23" s="214" customFormat="1" ht="27.75" customHeight="1">
      <c r="A24" s="260"/>
      <c r="B24" s="1633"/>
      <c r="C24" s="1630"/>
      <c r="D24" s="1660"/>
      <c r="E24" s="1695" t="s">
        <v>530</v>
      </c>
      <c r="F24" s="1696"/>
      <c r="G24" s="1696"/>
      <c r="H24" s="1696"/>
      <c r="I24" s="1696"/>
      <c r="J24" s="1696"/>
      <c r="K24" s="1696"/>
      <c r="L24" s="1697"/>
      <c r="M24" s="459">
        <v>430000</v>
      </c>
      <c r="N24" s="470" t="s">
        <v>125</v>
      </c>
      <c r="O24" s="472">
        <f>COUNTIFS('4.住戸情報入力'!AB:AB,E24,'4.住戸情報入力'!AC:AC,$G$4)</f>
        <v>0</v>
      </c>
      <c r="P24" s="470" t="s">
        <v>173</v>
      </c>
      <c r="Q24" s="471">
        <f t="shared" ref="Q24:Q26" si="1">M24*O24</f>
        <v>0</v>
      </c>
      <c r="R24" s="470" t="s">
        <v>125</v>
      </c>
      <c r="S24" s="1657"/>
      <c r="U24" s="592"/>
      <c r="V24" s="592"/>
      <c r="W24" s="592"/>
    </row>
    <row r="25" spans="1:23" s="214" customFormat="1" ht="27.75" customHeight="1">
      <c r="A25" s="260"/>
      <c r="B25" s="1633"/>
      <c r="C25" s="1630"/>
      <c r="D25" s="1660"/>
      <c r="E25" s="1695" t="s">
        <v>531</v>
      </c>
      <c r="F25" s="1696"/>
      <c r="G25" s="1696"/>
      <c r="H25" s="1696"/>
      <c r="I25" s="1696"/>
      <c r="J25" s="1696"/>
      <c r="K25" s="1696"/>
      <c r="L25" s="1697"/>
      <c r="M25" s="459">
        <v>480000</v>
      </c>
      <c r="N25" s="470" t="s">
        <v>125</v>
      </c>
      <c r="O25" s="461">
        <f>COUNTIFS('4.住戸情報入力'!AB:AB,E25,'4.住戸情報入力'!AC:AC,$G$4)</f>
        <v>0</v>
      </c>
      <c r="P25" s="470" t="s">
        <v>173</v>
      </c>
      <c r="Q25" s="471">
        <f t="shared" si="1"/>
        <v>0</v>
      </c>
      <c r="R25" s="470" t="s">
        <v>125</v>
      </c>
      <c r="S25" s="1657"/>
      <c r="U25" s="592"/>
      <c r="V25" s="592"/>
      <c r="W25" s="592"/>
    </row>
    <row r="26" spans="1:23" s="214" customFormat="1" ht="27.75" customHeight="1" thickBot="1">
      <c r="A26" s="260"/>
      <c r="B26" s="1633"/>
      <c r="C26" s="1630"/>
      <c r="D26" s="1660"/>
      <c r="E26" s="1698" t="s">
        <v>398</v>
      </c>
      <c r="F26" s="1699"/>
      <c r="G26" s="1699"/>
      <c r="H26" s="1699"/>
      <c r="I26" s="1699"/>
      <c r="J26" s="1699"/>
      <c r="K26" s="1699"/>
      <c r="L26" s="1700"/>
      <c r="M26" s="473">
        <v>670000</v>
      </c>
      <c r="N26" s="474" t="s">
        <v>125</v>
      </c>
      <c r="O26" s="475">
        <f>COUNTIFS('4.住戸情報入力'!AB:AB,E26,'4.住戸情報入力'!AC:AC,$G$4)</f>
        <v>0</v>
      </c>
      <c r="P26" s="476" t="s">
        <v>173</v>
      </c>
      <c r="Q26" s="477">
        <f t="shared" si="1"/>
        <v>0</v>
      </c>
      <c r="R26" s="476" t="s">
        <v>125</v>
      </c>
      <c r="S26" s="1658"/>
      <c r="U26" s="592"/>
      <c r="V26" s="592"/>
      <c r="W26" s="592"/>
    </row>
    <row r="27" spans="1:23" s="214" customFormat="1" ht="27.75" customHeight="1" thickTop="1">
      <c r="A27" s="260"/>
      <c r="B27" s="1633"/>
      <c r="C27" s="1630"/>
      <c r="D27" s="1679" t="s">
        <v>303</v>
      </c>
      <c r="E27" s="1680"/>
      <c r="F27" s="1680"/>
      <c r="G27" s="1680"/>
      <c r="H27" s="1680"/>
      <c r="I27" s="1680"/>
      <c r="J27" s="1680"/>
      <c r="K27" s="1680"/>
      <c r="L27" s="478" t="s">
        <v>295</v>
      </c>
      <c r="M27" s="637"/>
      <c r="N27" s="638"/>
      <c r="O27" s="638"/>
      <c r="P27" s="478" t="s">
        <v>295</v>
      </c>
      <c r="Q27" s="479">
        <f>SUM(Q23:Q26)</f>
        <v>0</v>
      </c>
      <c r="R27" s="480" t="s">
        <v>125</v>
      </c>
      <c r="S27" s="481"/>
      <c r="U27" s="592"/>
      <c r="V27" s="592"/>
      <c r="W27" s="592"/>
    </row>
    <row r="28" spans="1:23" s="208" customFormat="1" ht="28.5" customHeight="1">
      <c r="A28" s="259"/>
      <c r="B28" s="1633"/>
      <c r="C28" s="1630"/>
      <c r="D28" s="1669" t="s">
        <v>174</v>
      </c>
      <c r="E28" s="1707" t="s">
        <v>488</v>
      </c>
      <c r="F28" s="1708"/>
      <c r="G28" s="1708"/>
      <c r="H28" s="1708"/>
      <c r="I28" s="1708"/>
      <c r="J28" s="1708"/>
      <c r="K28" s="1708"/>
      <c r="L28" s="1714"/>
      <c r="M28" s="482">
        <v>100000</v>
      </c>
      <c r="N28" s="441" t="s">
        <v>125</v>
      </c>
      <c r="O28" s="483">
        <f>COUNTIFS('4.住戸情報入力'!AD:AD,E28,'4.住戸情報入力'!AE:AE,$G$4)+COUNTIFS('4.住戸情報入力'!AF:AF,E28,'4.住戸情報入力'!AG:AG,$G$4)</f>
        <v>0</v>
      </c>
      <c r="P28" s="441" t="s">
        <v>173</v>
      </c>
      <c r="Q28" s="442">
        <f>M28*O28</f>
        <v>0</v>
      </c>
      <c r="R28" s="441" t="s">
        <v>125</v>
      </c>
      <c r="S28" s="1656" t="s">
        <v>822</v>
      </c>
      <c r="U28" s="4"/>
      <c r="V28" s="4"/>
      <c r="W28" s="4"/>
    </row>
    <row r="29" spans="1:23" s="214" customFormat="1" ht="27.75" customHeight="1">
      <c r="A29" s="260"/>
      <c r="B29" s="1633"/>
      <c r="C29" s="1630"/>
      <c r="D29" s="1669"/>
      <c r="E29" s="1707" t="s">
        <v>923</v>
      </c>
      <c r="F29" s="1708"/>
      <c r="G29" s="1708"/>
      <c r="H29" s="1708"/>
      <c r="I29" s="1708"/>
      <c r="J29" s="1708"/>
      <c r="K29" s="1708"/>
      <c r="L29" s="1714"/>
      <c r="M29" s="484">
        <v>380000</v>
      </c>
      <c r="N29" s="480" t="s">
        <v>125</v>
      </c>
      <c r="O29" s="483">
        <f>COUNTIFS('4.住戸情報入力'!AD:AD,E29,'4.住戸情報入力'!AE:AE,$G$4)+COUNTIFS('4.住戸情報入力'!AF:AF,E29,'4.住戸情報入力'!AG:AG,$G$4)</f>
        <v>0</v>
      </c>
      <c r="P29" s="480" t="s">
        <v>173</v>
      </c>
      <c r="Q29" s="479">
        <f>M29*O29</f>
        <v>0</v>
      </c>
      <c r="R29" s="480" t="s">
        <v>125</v>
      </c>
      <c r="S29" s="1657"/>
      <c r="U29" s="592"/>
      <c r="V29" s="592"/>
      <c r="W29" s="592"/>
    </row>
    <row r="30" spans="1:23" s="214" customFormat="1" ht="27.75" customHeight="1">
      <c r="A30" s="260"/>
      <c r="B30" s="1633"/>
      <c r="C30" s="1630"/>
      <c r="D30" s="1669"/>
      <c r="E30" s="1721" t="s">
        <v>489</v>
      </c>
      <c r="F30" s="1722"/>
      <c r="G30" s="605"/>
      <c r="H30" s="605"/>
      <c r="I30" s="1715" t="s">
        <v>605</v>
      </c>
      <c r="J30" s="1716"/>
      <c r="K30" s="1716"/>
      <c r="L30" s="1717"/>
      <c r="M30" s="1718" t="s">
        <v>606</v>
      </c>
      <c r="N30" s="1719"/>
      <c r="O30" s="1719"/>
      <c r="P30" s="1720"/>
      <c r="Q30" s="606"/>
      <c r="R30" s="607"/>
      <c r="S30" s="1657"/>
      <c r="U30" s="592"/>
      <c r="V30" s="592"/>
      <c r="W30" s="592"/>
    </row>
    <row r="31" spans="1:23" s="208" customFormat="1" ht="27.95" customHeight="1">
      <c r="A31" s="259"/>
      <c r="B31" s="1633"/>
      <c r="C31" s="1630"/>
      <c r="D31" s="1669"/>
      <c r="E31" s="1723"/>
      <c r="F31" s="1724"/>
      <c r="G31" s="1667" t="s">
        <v>399</v>
      </c>
      <c r="H31" s="1681"/>
      <c r="I31" s="455">
        <v>460000</v>
      </c>
      <c r="J31" s="456" t="s">
        <v>125</v>
      </c>
      <c r="K31" s="457">
        <f>COUNTIFS('4.住戸情報入力'!AD:AD,"エアコン*"&amp;G31,'4.住戸情報入力'!AE:AE,$G$4)</f>
        <v>0</v>
      </c>
      <c r="L31" s="456" t="s">
        <v>173</v>
      </c>
      <c r="M31" s="663">
        <v>430000</v>
      </c>
      <c r="N31" s="456" t="s">
        <v>125</v>
      </c>
      <c r="O31" s="457">
        <f>COUNTIFS('4.住戸情報入力'!AF:AF,"エアコン*"&amp;G31,'4.住戸情報入力'!AG:AG,$G$4)</f>
        <v>0</v>
      </c>
      <c r="P31" s="456" t="s">
        <v>173</v>
      </c>
      <c r="Q31" s="639">
        <f>I31*K31+M31*O31</f>
        <v>0</v>
      </c>
      <c r="R31" s="460" t="s">
        <v>125</v>
      </c>
      <c r="S31" s="1657"/>
      <c r="U31" s="4"/>
      <c r="V31" s="4"/>
      <c r="W31" s="4"/>
    </row>
    <row r="32" spans="1:23" s="208" customFormat="1" ht="29.25" thickBot="1">
      <c r="A32" s="259"/>
      <c r="B32" s="1633"/>
      <c r="C32" s="1630"/>
      <c r="D32" s="1670"/>
      <c r="E32" s="1725"/>
      <c r="F32" s="1726"/>
      <c r="G32" s="1682" t="s">
        <v>398</v>
      </c>
      <c r="H32" s="1682"/>
      <c r="I32" s="463">
        <v>530000</v>
      </c>
      <c r="J32" s="464" t="s">
        <v>125</v>
      </c>
      <c r="K32" s="465">
        <f>COUNTIFS('4.住戸情報入力'!AD:AD,"エアコン*"&amp;G32,'4.住戸情報入力'!AE:AE,$G$4)</f>
        <v>0</v>
      </c>
      <c r="L32" s="464" t="s">
        <v>173</v>
      </c>
      <c r="M32" s="667">
        <v>500000</v>
      </c>
      <c r="N32" s="464" t="s">
        <v>125</v>
      </c>
      <c r="O32" s="465">
        <f>COUNTIFS('4.住戸情報入力'!AF:AF,"エアコン*"&amp;G32,'4.住戸情報入力'!AG:AG,$G$4)</f>
        <v>0</v>
      </c>
      <c r="P32" s="464" t="s">
        <v>173</v>
      </c>
      <c r="Q32" s="466">
        <f>I32*K32+M32*O32</f>
        <v>0</v>
      </c>
      <c r="R32" s="464" t="s">
        <v>125</v>
      </c>
      <c r="S32" s="1658"/>
      <c r="U32" s="4"/>
      <c r="V32" s="4"/>
      <c r="W32" s="4"/>
    </row>
    <row r="33" spans="1:23" s="208" customFormat="1" ht="30" thickTop="1" thickBot="1">
      <c r="A33" s="259"/>
      <c r="B33" s="1633"/>
      <c r="C33" s="1630"/>
      <c r="D33" s="1727" t="s">
        <v>303</v>
      </c>
      <c r="E33" s="1728"/>
      <c r="F33" s="1728"/>
      <c r="G33" s="1728"/>
      <c r="H33" s="1728"/>
      <c r="I33" s="1728"/>
      <c r="J33" s="1728"/>
      <c r="K33" s="1728"/>
      <c r="L33" s="1728"/>
      <c r="M33" s="1728"/>
      <c r="N33" s="1728"/>
      <c r="O33" s="1728"/>
      <c r="P33" s="487" t="s">
        <v>296</v>
      </c>
      <c r="Q33" s="488">
        <f>SUM(Q28:Q32)</f>
        <v>0</v>
      </c>
      <c r="R33" s="489" t="s">
        <v>125</v>
      </c>
      <c r="S33" s="490"/>
      <c r="U33" s="619"/>
      <c r="V33" s="4"/>
      <c r="W33" s="4"/>
    </row>
    <row r="34" spans="1:23" s="214" customFormat="1" ht="27.75" customHeight="1" thickTop="1" thickBot="1">
      <c r="A34" s="260"/>
      <c r="B34" s="1633"/>
      <c r="C34" s="1630"/>
      <c r="D34" s="1729" t="s">
        <v>486</v>
      </c>
      <c r="E34" s="1730"/>
      <c r="F34" s="1730"/>
      <c r="G34" s="1730"/>
      <c r="H34" s="1730"/>
      <c r="I34" s="1730"/>
      <c r="J34" s="1730"/>
      <c r="K34" s="1730"/>
      <c r="L34" s="1730"/>
      <c r="M34" s="1730"/>
      <c r="N34" s="1731"/>
      <c r="O34" s="491" t="s">
        <v>436</v>
      </c>
      <c r="P34" s="492" t="s">
        <v>437</v>
      </c>
      <c r="Q34" s="493">
        <f>65000*SUMIFS('4.住戸情報入力'!AU:AU,'4.住戸情報入力'!AT:AT,"2.6ｋＷ未満",'4.住戸情報入力'!AV:AV,$G$4)+80000*SUMIFS('4.住戸情報入力'!AU:AU,'4.住戸情報入力'!AT:AT,"2.6ｋＷ以上",'4.住戸情報入力'!AV:AV,$G$4)</f>
        <v>0</v>
      </c>
      <c r="R34" s="494" t="s">
        <v>125</v>
      </c>
      <c r="S34" s="454" t="s">
        <v>822</v>
      </c>
      <c r="U34" s="592"/>
      <c r="V34" s="592"/>
      <c r="W34" s="592"/>
    </row>
    <row r="35" spans="1:23" s="214" customFormat="1" ht="27.75" customHeight="1" thickTop="1" thickBot="1">
      <c r="A35" s="260"/>
      <c r="B35" s="1633"/>
      <c r="C35" s="1630"/>
      <c r="D35" s="1729" t="s">
        <v>487</v>
      </c>
      <c r="E35" s="1730"/>
      <c r="F35" s="1730"/>
      <c r="G35" s="1730"/>
      <c r="H35" s="1730"/>
      <c r="I35" s="1730"/>
      <c r="J35" s="1730"/>
      <c r="K35" s="1730"/>
      <c r="L35" s="1730"/>
      <c r="M35" s="1730"/>
      <c r="N35" s="1731"/>
      <c r="O35" s="495" t="s">
        <v>436</v>
      </c>
      <c r="P35" s="496" t="s">
        <v>485</v>
      </c>
      <c r="Q35" s="497">
        <f>SUMIFS('4.住戸情報入力'!AX:AX,'4.住戸情報入力'!AY:AY,$G$4)</f>
        <v>0</v>
      </c>
      <c r="R35" s="498" t="s">
        <v>125</v>
      </c>
      <c r="S35" s="454" t="s">
        <v>822</v>
      </c>
      <c r="U35" s="592"/>
      <c r="V35" s="592"/>
      <c r="W35" s="592"/>
    </row>
    <row r="36" spans="1:23" s="214" customFormat="1" ht="27.75" customHeight="1" thickTop="1">
      <c r="A36" s="260"/>
      <c r="B36" s="1633"/>
      <c r="C36" s="1630"/>
      <c r="D36" s="1737" t="s">
        <v>175</v>
      </c>
      <c r="E36" s="1686" t="s">
        <v>566</v>
      </c>
      <c r="F36" s="1687"/>
      <c r="G36" s="1687"/>
      <c r="H36" s="1687"/>
      <c r="I36" s="626"/>
      <c r="J36" s="631"/>
      <c r="K36" s="628"/>
      <c r="L36" s="635"/>
      <c r="M36" s="626">
        <v>300000</v>
      </c>
      <c r="N36" s="468" t="s">
        <v>125</v>
      </c>
      <c r="O36" s="457">
        <f>COUNTIFS('4.住戸情報入力'!AJ:AJ,E36,'4.住戸情報入力'!AK:AK,$G$4)</f>
        <v>0</v>
      </c>
      <c r="P36" s="468" t="s">
        <v>173</v>
      </c>
      <c r="Q36" s="499">
        <f>M36*O36</f>
        <v>0</v>
      </c>
      <c r="R36" s="468" t="s">
        <v>125</v>
      </c>
      <c r="S36" s="1685" t="s">
        <v>822</v>
      </c>
      <c r="U36" s="592"/>
    </row>
    <row r="37" spans="1:23" s="214" customFormat="1" ht="27.75" customHeight="1">
      <c r="A37" s="260"/>
      <c r="B37" s="1633"/>
      <c r="C37" s="1630"/>
      <c r="D37" s="1630"/>
      <c r="E37" s="1688" t="s">
        <v>567</v>
      </c>
      <c r="F37" s="1689"/>
      <c r="G37" s="1689"/>
      <c r="H37" s="627" t="s">
        <v>414</v>
      </c>
      <c r="I37" s="624"/>
      <c r="J37" s="632"/>
      <c r="K37" s="628"/>
      <c r="L37" s="470"/>
      <c r="M37" s="624">
        <v>140000</v>
      </c>
      <c r="N37" s="470" t="s">
        <v>125</v>
      </c>
      <c r="O37" s="457">
        <f>COUNTIFS('4.住戸情報入力'!AJ:AJ,"ガス潜熱回収型給湯機（エコジョーズ等）20号以下",'4.住戸情報入力'!AK:AK,$G$4)</f>
        <v>0</v>
      </c>
      <c r="P37" s="470" t="s">
        <v>173</v>
      </c>
      <c r="Q37" s="471">
        <f t="shared" ref="Q37:Q42" si="2">M37*O37</f>
        <v>0</v>
      </c>
      <c r="R37" s="470" t="s">
        <v>125</v>
      </c>
      <c r="S37" s="1685"/>
      <c r="U37" s="312"/>
    </row>
    <row r="38" spans="1:23" s="214" customFormat="1" ht="27.75" customHeight="1">
      <c r="A38" s="260"/>
      <c r="B38" s="1633"/>
      <c r="C38" s="1630"/>
      <c r="D38" s="1630"/>
      <c r="E38" s="1686"/>
      <c r="F38" s="1687"/>
      <c r="G38" s="1687"/>
      <c r="H38" s="627" t="s">
        <v>415</v>
      </c>
      <c r="I38" s="624"/>
      <c r="J38" s="632"/>
      <c r="K38" s="628"/>
      <c r="L38" s="470"/>
      <c r="M38" s="624">
        <v>160000</v>
      </c>
      <c r="N38" s="470" t="s">
        <v>125</v>
      </c>
      <c r="O38" s="457">
        <f>COUNTIFS('4.住戸情報入力'!AJ:AJ,"ガス潜熱回収型給湯機（エコジョーズ等）24号",'4.住戸情報入力'!AK:AK,$G$4)</f>
        <v>0</v>
      </c>
      <c r="P38" s="470" t="s">
        <v>173</v>
      </c>
      <c r="Q38" s="471">
        <f t="shared" si="2"/>
        <v>0</v>
      </c>
      <c r="R38" s="470" t="s">
        <v>125</v>
      </c>
      <c r="S38" s="1685"/>
      <c r="U38" s="592"/>
      <c r="V38" s="592"/>
      <c r="W38" s="592"/>
    </row>
    <row r="39" spans="1:23" s="208" customFormat="1" ht="28.5">
      <c r="A39" s="259"/>
      <c r="B39" s="1633"/>
      <c r="C39" s="1630"/>
      <c r="D39" s="1630"/>
      <c r="E39" s="1667" t="s">
        <v>176</v>
      </c>
      <c r="F39" s="1668"/>
      <c r="G39" s="1668"/>
      <c r="H39" s="1668"/>
      <c r="I39" s="624"/>
      <c r="J39" s="633"/>
      <c r="K39" s="629"/>
      <c r="L39" s="460"/>
      <c r="M39" s="624">
        <v>400000</v>
      </c>
      <c r="N39" s="460" t="s">
        <v>125</v>
      </c>
      <c r="O39" s="461">
        <f>COUNTIFS('4.住戸情報入力'!AJ:AJ,E39,'4.住戸情報入力'!AK:AK,$G$4)</f>
        <v>0</v>
      </c>
      <c r="P39" s="460" t="s">
        <v>173</v>
      </c>
      <c r="Q39" s="462">
        <f t="shared" si="2"/>
        <v>0</v>
      </c>
      <c r="R39" s="460" t="s">
        <v>125</v>
      </c>
      <c r="S39" s="1685"/>
      <c r="U39" s="4"/>
      <c r="V39" s="4"/>
      <c r="W39" s="4"/>
    </row>
    <row r="40" spans="1:23" s="208" customFormat="1" ht="28.5">
      <c r="A40" s="259"/>
      <c r="B40" s="1633"/>
      <c r="C40" s="1630"/>
      <c r="D40" s="1630"/>
      <c r="E40" s="1667" t="s">
        <v>524</v>
      </c>
      <c r="F40" s="1668"/>
      <c r="G40" s="1668"/>
      <c r="H40" s="1668"/>
      <c r="I40" s="624"/>
      <c r="J40" s="633"/>
      <c r="K40" s="629"/>
      <c r="L40" s="460"/>
      <c r="M40" s="624">
        <v>1000000</v>
      </c>
      <c r="N40" s="460" t="s">
        <v>125</v>
      </c>
      <c r="O40" s="461">
        <f>COUNTIFS('4.住戸情報入力'!AJ:AJ,E40,'4.住戸情報入力'!AK:AK,$G$4)</f>
        <v>0</v>
      </c>
      <c r="P40" s="460" t="s">
        <v>173</v>
      </c>
      <c r="Q40" s="462">
        <f t="shared" si="2"/>
        <v>0</v>
      </c>
      <c r="R40" s="460" t="s">
        <v>125</v>
      </c>
      <c r="S40" s="1685"/>
      <c r="U40" s="4"/>
      <c r="V40" s="4"/>
      <c r="W40" s="4"/>
    </row>
    <row r="41" spans="1:23" s="208" customFormat="1" ht="28.5">
      <c r="A41" s="259"/>
      <c r="B41" s="1633"/>
      <c r="C41" s="1630"/>
      <c r="D41" s="1630"/>
      <c r="E41" s="1667" t="s">
        <v>525</v>
      </c>
      <c r="F41" s="1668"/>
      <c r="G41" s="1668"/>
      <c r="H41" s="1668"/>
      <c r="I41" s="624"/>
      <c r="J41" s="633"/>
      <c r="K41" s="629"/>
      <c r="L41" s="460"/>
      <c r="M41" s="624">
        <v>1230000</v>
      </c>
      <c r="N41" s="460" t="s">
        <v>125</v>
      </c>
      <c r="O41" s="461">
        <f>COUNTIFS('4.住戸情報入力'!AJ:AJ,E41,'4.住戸情報入力'!AK:AK,$G$4)</f>
        <v>0</v>
      </c>
      <c r="P41" s="460" t="s">
        <v>173</v>
      </c>
      <c r="Q41" s="462">
        <f t="shared" si="2"/>
        <v>0</v>
      </c>
      <c r="R41" s="460" t="s">
        <v>125</v>
      </c>
      <c r="S41" s="1685"/>
      <c r="U41" s="4"/>
      <c r="V41" s="4"/>
      <c r="W41" s="4"/>
    </row>
    <row r="42" spans="1:23" s="208" customFormat="1" ht="28.5">
      <c r="A42" s="259"/>
      <c r="B42" s="1633"/>
      <c r="C42" s="1630"/>
      <c r="D42" s="1738"/>
      <c r="E42" s="1683" t="s">
        <v>526</v>
      </c>
      <c r="F42" s="1684"/>
      <c r="G42" s="1684"/>
      <c r="H42" s="1684"/>
      <c r="I42" s="625"/>
      <c r="J42" s="634"/>
      <c r="K42" s="630"/>
      <c r="L42" s="500"/>
      <c r="M42" s="625">
        <v>990000</v>
      </c>
      <c r="N42" s="500" t="s">
        <v>125</v>
      </c>
      <c r="O42" s="501">
        <f>COUNTIFS('4.住戸情報入力'!AJ:AJ,E42,'4.住戸情報入力'!AK:AK,$G$4)</f>
        <v>0</v>
      </c>
      <c r="P42" s="500" t="s">
        <v>173</v>
      </c>
      <c r="Q42" s="502">
        <f t="shared" si="2"/>
        <v>0</v>
      </c>
      <c r="R42" s="500" t="s">
        <v>125</v>
      </c>
      <c r="S42" s="1685"/>
      <c r="U42" s="4"/>
      <c r="V42" s="4"/>
      <c r="W42" s="4"/>
    </row>
    <row r="43" spans="1:23" s="214" customFormat="1" ht="27.75" customHeight="1">
      <c r="A43" s="260"/>
      <c r="B43" s="1633"/>
      <c r="C43" s="1630"/>
      <c r="D43" s="1735" t="s">
        <v>303</v>
      </c>
      <c r="E43" s="1736"/>
      <c r="F43" s="1736"/>
      <c r="G43" s="1736"/>
      <c r="H43" s="1736"/>
      <c r="I43" s="1736"/>
      <c r="J43" s="1736"/>
      <c r="K43" s="1736"/>
      <c r="L43" s="1736"/>
      <c r="M43" s="1736"/>
      <c r="N43" s="1736"/>
      <c r="O43" s="1736"/>
      <c r="P43" s="478" t="s">
        <v>302</v>
      </c>
      <c r="Q43" s="479">
        <f>SUM(Q36:Q42)</f>
        <v>0</v>
      </c>
      <c r="R43" s="480" t="s">
        <v>125</v>
      </c>
      <c r="S43" s="503"/>
      <c r="U43" s="592"/>
      <c r="V43" s="592"/>
      <c r="W43" s="592"/>
    </row>
    <row r="44" spans="1:23" s="214" customFormat="1" ht="27.75" customHeight="1">
      <c r="A44" s="260"/>
      <c r="B44" s="1633"/>
      <c r="C44" s="1630"/>
      <c r="D44" s="1732" t="s">
        <v>574</v>
      </c>
      <c r="E44" s="1733"/>
      <c r="F44" s="1733"/>
      <c r="G44" s="1733"/>
      <c r="H44" s="1733"/>
      <c r="I44" s="1733"/>
      <c r="J44" s="1733"/>
      <c r="K44" s="1733"/>
      <c r="L44" s="1733"/>
      <c r="M44" s="1733"/>
      <c r="N44" s="1733"/>
      <c r="O44" s="1733"/>
      <c r="P44" s="1734"/>
      <c r="Q44" s="504">
        <f>80000*COUNTIFS('4.住戸情報入力'!AH:AH,"ダクト式第三種換気",'4.住戸情報入力'!AI:AI,$G$4)+120000*COUNTIFS('4.住戸情報入力'!AH:AH,"ダクト式第一種換気",'4.住戸情報入力'!AI:AI,$G$4)+160000*COUNTIFS('4.住戸情報入力'!AH:AH,"ダクト式第一種換気（熱交換有り）",'4.住戸情報入力'!AI:AI,$G$4)</f>
        <v>0</v>
      </c>
      <c r="R44" s="505" t="s">
        <v>125</v>
      </c>
      <c r="S44" s="1690" t="s">
        <v>822</v>
      </c>
      <c r="U44" s="592"/>
      <c r="V44" s="592"/>
      <c r="W44" s="592"/>
    </row>
    <row r="45" spans="1:23" s="214" customFormat="1" ht="28.5">
      <c r="A45" s="260"/>
      <c r="B45" s="1633"/>
      <c r="C45" s="1630"/>
      <c r="D45" s="1645" t="s">
        <v>575</v>
      </c>
      <c r="E45" s="1646"/>
      <c r="F45" s="1646"/>
      <c r="G45" s="1646"/>
      <c r="H45" s="1646"/>
      <c r="I45" s="1646"/>
      <c r="J45" s="1646"/>
      <c r="K45" s="1646"/>
      <c r="L45" s="1646"/>
      <c r="M45" s="1646"/>
      <c r="N45" s="1646"/>
      <c r="O45" s="1646"/>
      <c r="P45" s="1647"/>
      <c r="Q45" s="504">
        <f>6000*SUMIFS('4.住戸情報入力'!AL:AL,'4.住戸情報入力'!AM:AM,$G$4)+8000*SUMIFS('4.住戸情報入力'!AN:AN,'4.住戸情報入力'!AO:AO,$G$4)+14000*SUMIFS('4.住戸情報入力'!AP:AP,'4.住戸情報入力'!AQ:AQ,$G$4)</f>
        <v>0</v>
      </c>
      <c r="R45" s="506" t="s">
        <v>125</v>
      </c>
      <c r="S45" s="1691"/>
      <c r="U45" s="592"/>
      <c r="V45" s="592"/>
      <c r="W45" s="592"/>
    </row>
    <row r="46" spans="1:23" s="214" customFormat="1" ht="27.75" customHeight="1">
      <c r="A46" s="260"/>
      <c r="B46" s="1633"/>
      <c r="C46" s="1630"/>
      <c r="D46" s="1635" t="s">
        <v>925</v>
      </c>
      <c r="E46" s="1636"/>
      <c r="F46" s="1636"/>
      <c r="G46" s="1636"/>
      <c r="H46" s="1636"/>
      <c r="I46" s="1636"/>
      <c r="J46" s="1636"/>
      <c r="K46" s="1636"/>
      <c r="L46" s="1637"/>
      <c r="M46" s="485">
        <v>100000</v>
      </c>
      <c r="N46" s="505" t="s">
        <v>125</v>
      </c>
      <c r="O46" s="486">
        <f>COUNTIFS('4.住戸情報入力'!AR:AR,"有り",'4.住戸情報入力'!AS:AS,$G$4)</f>
        <v>0</v>
      </c>
      <c r="P46" s="505" t="s">
        <v>173</v>
      </c>
      <c r="Q46" s="507">
        <f>M46*O46</f>
        <v>0</v>
      </c>
      <c r="R46" s="505" t="s">
        <v>125</v>
      </c>
      <c r="S46" s="1691"/>
      <c r="U46" s="592"/>
      <c r="V46" s="592"/>
      <c r="W46" s="592"/>
    </row>
    <row r="47" spans="1:23" s="214" customFormat="1" ht="27.75" customHeight="1">
      <c r="A47" s="260"/>
      <c r="B47" s="1633"/>
      <c r="C47" s="1630"/>
      <c r="D47" s="1638" t="s">
        <v>926</v>
      </c>
      <c r="E47" s="1639"/>
      <c r="F47" s="1639"/>
      <c r="G47" s="1639"/>
      <c r="H47" s="1639"/>
      <c r="I47" s="1639"/>
      <c r="J47" s="1639"/>
      <c r="K47" s="1639"/>
      <c r="L47" s="1640"/>
      <c r="M47" s="913">
        <v>115000</v>
      </c>
      <c r="N47" s="912" t="s">
        <v>125</v>
      </c>
      <c r="O47" s="475">
        <f>COUNTIFS('4.住戸情報入力'!AR:AR,"有り（ガス計測含む）",'4.住戸情報入力'!AS:AS,$G$4)</f>
        <v>0</v>
      </c>
      <c r="P47" s="480" t="s">
        <v>173</v>
      </c>
      <c r="Q47" s="479">
        <f>M47*O47</f>
        <v>0</v>
      </c>
      <c r="R47" s="480" t="s">
        <v>125</v>
      </c>
      <c r="S47" s="1692"/>
      <c r="U47" s="592"/>
      <c r="V47" s="592"/>
      <c r="W47" s="592"/>
    </row>
    <row r="48" spans="1:23" s="214" customFormat="1" ht="27.75" customHeight="1" thickBot="1">
      <c r="A48" s="260"/>
      <c r="B48" s="1633"/>
      <c r="C48" s="1631"/>
      <c r="D48" s="1641" t="s">
        <v>303</v>
      </c>
      <c r="E48" s="1642"/>
      <c r="F48" s="1642"/>
      <c r="G48" s="1642"/>
      <c r="H48" s="1642"/>
      <c r="I48" s="1642"/>
      <c r="J48" s="1642"/>
      <c r="K48" s="1642"/>
      <c r="L48" s="1642"/>
      <c r="M48" s="1642"/>
      <c r="N48" s="1642"/>
      <c r="O48" s="1642"/>
      <c r="P48" s="510" t="s">
        <v>314</v>
      </c>
      <c r="Q48" s="511">
        <f>SUM(Q44:Q47)</f>
        <v>0</v>
      </c>
      <c r="R48" s="512" t="s">
        <v>125</v>
      </c>
      <c r="S48" s="513"/>
      <c r="U48" s="592"/>
      <c r="V48" s="592"/>
      <c r="W48" s="592"/>
    </row>
    <row r="49" spans="1:23" s="214" customFormat="1" ht="27.75" customHeight="1" thickTop="1">
      <c r="A49" s="260"/>
      <c r="B49" s="1634"/>
      <c r="C49" s="1643" t="s">
        <v>313</v>
      </c>
      <c r="D49" s="1644"/>
      <c r="E49" s="1644"/>
      <c r="F49" s="1644"/>
      <c r="G49" s="1644"/>
      <c r="H49" s="1644"/>
      <c r="I49" s="1644"/>
      <c r="J49" s="1644"/>
      <c r="K49" s="1644"/>
      <c r="L49" s="1644"/>
      <c r="M49" s="1644"/>
      <c r="N49" s="1644"/>
      <c r="O49" s="1644"/>
      <c r="P49" s="478" t="s">
        <v>416</v>
      </c>
      <c r="Q49" s="479">
        <f>SUM(Q12,Q22,Q27,Q33,Q34,Q35,Q43,Q48)</f>
        <v>0</v>
      </c>
      <c r="R49" s="480" t="s">
        <v>125</v>
      </c>
      <c r="S49" s="503" t="s">
        <v>417</v>
      </c>
      <c r="U49" s="592"/>
      <c r="V49" s="592"/>
      <c r="W49" s="592"/>
    </row>
    <row r="50" spans="1:23" s="214" customFormat="1" ht="27.75" customHeight="1" thickBot="1">
      <c r="A50" s="260"/>
      <c r="B50" s="1739" t="s">
        <v>287</v>
      </c>
      <c r="C50" s="1741" t="s">
        <v>405</v>
      </c>
      <c r="D50" s="1743" t="s">
        <v>286</v>
      </c>
      <c r="E50" s="1744"/>
      <c r="F50" s="1744"/>
      <c r="G50" s="1744"/>
      <c r="H50" s="1744"/>
      <c r="I50" s="1744"/>
      <c r="J50" s="1744"/>
      <c r="K50" s="1744"/>
      <c r="L50" s="1744"/>
      <c r="M50" s="1744"/>
      <c r="N50" s="1744"/>
      <c r="O50" s="1744"/>
      <c r="P50" s="1745"/>
      <c r="Q50" s="514">
        <f>'7.共用部定額単価算出シート'!Q49</f>
        <v>0</v>
      </c>
      <c r="R50" s="508" t="s">
        <v>125</v>
      </c>
      <c r="S50" s="509"/>
      <c r="U50" s="592"/>
      <c r="V50" s="592"/>
      <c r="W50" s="592"/>
    </row>
    <row r="51" spans="1:23" s="214" customFormat="1" ht="27.75" customHeight="1" thickTop="1" thickBot="1">
      <c r="A51" s="260"/>
      <c r="B51" s="1740"/>
      <c r="C51" s="1742"/>
      <c r="D51" s="1746" t="s">
        <v>303</v>
      </c>
      <c r="E51" s="1747"/>
      <c r="F51" s="1747"/>
      <c r="G51" s="1747"/>
      <c r="H51" s="1747"/>
      <c r="I51" s="1747"/>
      <c r="J51" s="1747"/>
      <c r="K51" s="1747"/>
      <c r="L51" s="1747"/>
      <c r="M51" s="1747"/>
      <c r="N51" s="1747"/>
      <c r="O51" s="1747"/>
      <c r="P51" s="515" t="s">
        <v>418</v>
      </c>
      <c r="Q51" s="511">
        <f>SUM(Q50:Q50)</f>
        <v>0</v>
      </c>
      <c r="R51" s="512" t="s">
        <v>125</v>
      </c>
      <c r="S51" s="513"/>
      <c r="U51" s="592"/>
      <c r="V51" s="592"/>
      <c r="W51" s="592"/>
    </row>
    <row r="52" spans="1:23" s="214" customFormat="1" ht="27.75" customHeight="1" thickTop="1">
      <c r="A52" s="261"/>
      <c r="B52" s="1643" t="s">
        <v>439</v>
      </c>
      <c r="C52" s="1644"/>
      <c r="D52" s="1644"/>
      <c r="E52" s="1644"/>
      <c r="F52" s="1644"/>
      <c r="G52" s="1644"/>
      <c r="H52" s="1644"/>
      <c r="I52" s="1644"/>
      <c r="J52" s="1644"/>
      <c r="K52" s="1644"/>
      <c r="L52" s="1644"/>
      <c r="M52" s="1644"/>
      <c r="N52" s="1644"/>
      <c r="O52" s="1644"/>
      <c r="P52" s="516" t="s">
        <v>440</v>
      </c>
      <c r="Q52" s="517">
        <f>Q49+Q51</f>
        <v>0</v>
      </c>
      <c r="R52" s="494" t="s">
        <v>125</v>
      </c>
      <c r="S52" s="518" t="s">
        <v>523</v>
      </c>
      <c r="U52" s="592"/>
      <c r="V52" s="592"/>
      <c r="W52" s="592"/>
    </row>
  </sheetData>
  <sheetProtection algorithmName="SHA-512" hashValue="U7pBECgNHcu15uuTNfrXRe3zAuB2Unq2gtBcSXVhdWVb75CTXaBV/1bSBIsPpNOBIq8xqL2DtSEEDJvKVTkRcA==" saltValue="xtP2DElW4shXPfP7efUlrQ==" spinCount="100000" sheet="1" formatCells="0" formatRows="0" insertRows="0" deleteRows="0" selectLockedCells="1" autoFilter="0" pivotTables="0"/>
  <mergeCells count="72">
    <mergeCell ref="B52:O52"/>
    <mergeCell ref="O9:P9"/>
    <mergeCell ref="Q9:R9"/>
    <mergeCell ref="O10:P10"/>
    <mergeCell ref="Q10:R10"/>
    <mergeCell ref="D48:O48"/>
    <mergeCell ref="C49:O49"/>
    <mergeCell ref="B50:B51"/>
    <mergeCell ref="C50:C51"/>
    <mergeCell ref="D50:P50"/>
    <mergeCell ref="D51:O51"/>
    <mergeCell ref="E42:H42"/>
    <mergeCell ref="D43:O43"/>
    <mergeCell ref="D44:P44"/>
    <mergeCell ref="D11:O11"/>
    <mergeCell ref="C12:C48"/>
    <mergeCell ref="S44:S47"/>
    <mergeCell ref="D46:L46"/>
    <mergeCell ref="D47:L47"/>
    <mergeCell ref="D33:O33"/>
    <mergeCell ref="D34:N34"/>
    <mergeCell ref="D35:N35"/>
    <mergeCell ref="D36:D42"/>
    <mergeCell ref="E36:H36"/>
    <mergeCell ref="S36:S42"/>
    <mergeCell ref="E37:G38"/>
    <mergeCell ref="E39:H39"/>
    <mergeCell ref="E40:H40"/>
    <mergeCell ref="E41:H41"/>
    <mergeCell ref="D45:P45"/>
    <mergeCell ref="S28:S32"/>
    <mergeCell ref="E29:L29"/>
    <mergeCell ref="E30:F32"/>
    <mergeCell ref="I30:L30"/>
    <mergeCell ref="M30:P30"/>
    <mergeCell ref="G31:H31"/>
    <mergeCell ref="G32:H32"/>
    <mergeCell ref="S23:S26"/>
    <mergeCell ref="E24:L24"/>
    <mergeCell ref="E25:L25"/>
    <mergeCell ref="E26:L26"/>
    <mergeCell ref="D27:K27"/>
    <mergeCell ref="S13:S21"/>
    <mergeCell ref="E15:H15"/>
    <mergeCell ref="E16:H16"/>
    <mergeCell ref="E17:H17"/>
    <mergeCell ref="E18:H18"/>
    <mergeCell ref="E19:H19"/>
    <mergeCell ref="E20:H20"/>
    <mergeCell ref="E21:H21"/>
    <mergeCell ref="B13:B49"/>
    <mergeCell ref="D13:D21"/>
    <mergeCell ref="E13:H13"/>
    <mergeCell ref="I13:L13"/>
    <mergeCell ref="M13:P13"/>
    <mergeCell ref="D22:O22"/>
    <mergeCell ref="D23:D26"/>
    <mergeCell ref="E23:L23"/>
    <mergeCell ref="D28:D32"/>
    <mergeCell ref="E28:L28"/>
    <mergeCell ref="D12:G12"/>
    <mergeCell ref="I12:P12"/>
    <mergeCell ref="Q8:R8"/>
    <mergeCell ref="D9:M9"/>
    <mergeCell ref="D10:M10"/>
    <mergeCell ref="B8:C11"/>
    <mergeCell ref="D8:P8"/>
    <mergeCell ref="B2:G2"/>
    <mergeCell ref="B4:F4"/>
    <mergeCell ref="G4:H4"/>
    <mergeCell ref="B6:F6"/>
    <mergeCell ref="G6:R6"/>
  </mergeCells>
  <phoneticPr fontId="18"/>
  <conditionalFormatting sqref="A8:B8 A4:G4 A12:I12 D8:D9 D11 A5:L7 I4:L4 A1:L3 A28 D36 S36 D28:E28 A15:A22 A13:B14 E39:L42 T34:XFD34 T36:XFD42 T45:XFD45 A31:A34 A36:A42 A53:L1048576 A9:A11 U9:XFD10 Q53:XFD1048576 Q39:R42 Q28:XFD28 Q31:XFD33 S9:S10 Q1:XFD8 D22 D14:L21 Q11:XFD22 D13:H13 E29:E30 D31:D33 G31:L32 A44:A51 D46:D48">
    <cfRule type="expression" dxfId="230" priority="57">
      <formula>_xlfn.ISFORMULA(A1)=TRUE</formula>
    </cfRule>
  </conditionalFormatting>
  <conditionalFormatting sqref="T9">
    <cfRule type="containsText" dxfId="229" priority="56" operator="containsText" text="(例)">
      <formula>NOT(ISERROR(SEARCH("(例)",T9)))</formula>
    </cfRule>
  </conditionalFormatting>
  <conditionalFormatting sqref="A23:A27 T23:XFD26 D27:L27 D23:E23 Q23:R26 Q27:XFD27 E24:E26">
    <cfRule type="expression" dxfId="228" priority="55">
      <formula>_xlfn.ISFORMULA(A23)=TRUE</formula>
    </cfRule>
  </conditionalFormatting>
  <conditionalFormatting sqref="A29:A30 D29:D30 Q29:XFD30">
    <cfRule type="expression" dxfId="227" priority="54">
      <formula>_xlfn.ISFORMULA(A29)=TRUE</formula>
    </cfRule>
  </conditionalFormatting>
  <conditionalFormatting sqref="Q34:R34 D34">
    <cfRule type="expression" dxfId="226" priority="53">
      <formula>_xlfn.ISFORMULA(D34)=TRUE</formula>
    </cfRule>
  </conditionalFormatting>
  <conditionalFormatting sqref="S24">
    <cfRule type="expression" dxfId="225" priority="51">
      <formula>_xlfn.ISFORMULA(S24)=TRUE</formula>
    </cfRule>
  </conditionalFormatting>
  <conditionalFormatting sqref="E36:L36 E37 H37:L38 Q36:R38">
    <cfRule type="expression" dxfId="224" priority="50">
      <formula>_xlfn.ISFORMULA(E36)=TRUE</formula>
    </cfRule>
  </conditionalFormatting>
  <conditionalFormatting sqref="S23 S25:S26">
    <cfRule type="expression" dxfId="223" priority="52">
      <formula>_xlfn.ISFORMULA(S23)=TRUE</formula>
    </cfRule>
  </conditionalFormatting>
  <conditionalFormatting sqref="S34">
    <cfRule type="expression" dxfId="222" priority="49">
      <formula>_xlfn.ISFORMULA(S34)=TRUE</formula>
    </cfRule>
  </conditionalFormatting>
  <conditionalFormatting sqref="A43 D43 Q43:XFD43">
    <cfRule type="expression" dxfId="221" priority="48">
      <formula>_xlfn.ISFORMULA(A43)=TRUE</formula>
    </cfRule>
  </conditionalFormatting>
  <conditionalFormatting sqref="D44:D45 Q44:XFD44 Q45:R45">
    <cfRule type="expression" dxfId="220" priority="47">
      <formula>_xlfn.ISFORMULA(D44)=TRUE</formula>
    </cfRule>
  </conditionalFormatting>
  <conditionalFormatting sqref="AC46:XFD46 T46:AA46 T47:XFD47 Q46:R47 Q48:XFD48">
    <cfRule type="expression" dxfId="219" priority="46">
      <formula>_xlfn.ISFORMULA(Q46)=TRUE</formula>
    </cfRule>
  </conditionalFormatting>
  <conditionalFormatting sqref="A52:B52 D50:D51 R50:XFD50 Q49:XFD49 Q51:XFD52">
    <cfRule type="expression" dxfId="218" priority="45">
      <formula>_xlfn.ISFORMULA(A49)=TRUE</formula>
    </cfRule>
  </conditionalFormatting>
  <conditionalFormatting sqref="B50:C50 B51">
    <cfRule type="expression" dxfId="217" priority="44">
      <formula>_xlfn.ISFORMULA(B50)=TRUE</formula>
    </cfRule>
  </conditionalFormatting>
  <conditionalFormatting sqref="C49">
    <cfRule type="expression" dxfId="216" priority="43">
      <formula>_xlfn.ISFORMULA(C49)=TRUE</formula>
    </cfRule>
  </conditionalFormatting>
  <conditionalFormatting sqref="Q50">
    <cfRule type="expression" dxfId="215" priority="40">
      <formula>_xlfn.ISFORMULA(Q50)=TRUE</formula>
    </cfRule>
  </conditionalFormatting>
  <conditionalFormatting sqref="T35:XFD35 A35">
    <cfRule type="expression" dxfId="214" priority="39">
      <formula>_xlfn.ISFORMULA(A35)=TRUE</formula>
    </cfRule>
  </conditionalFormatting>
  <conditionalFormatting sqref="Q35:R35 D35">
    <cfRule type="expression" dxfId="213" priority="38">
      <formula>_xlfn.ISFORMULA(D35)=TRUE</formula>
    </cfRule>
  </conditionalFormatting>
  <conditionalFormatting sqref="S35">
    <cfRule type="expression" dxfId="212" priority="37">
      <formula>_xlfn.ISFORMULA(S35)=TRUE</formula>
    </cfRule>
  </conditionalFormatting>
  <conditionalFormatting sqref="D10">
    <cfRule type="expression" dxfId="211" priority="36">
      <formula>_xlfn.ISFORMULA(D10)=TRUE</formula>
    </cfRule>
  </conditionalFormatting>
  <conditionalFormatting sqref="T10">
    <cfRule type="expression" dxfId="210" priority="35">
      <formula>_xlfn.ISFORMULA(T10)=TRUE</formula>
    </cfRule>
  </conditionalFormatting>
  <conditionalFormatting sqref="M1:P7 N31:P32 M28:P28 M39:P42 M53:P1048576 P22 O14:P21">
    <cfRule type="expression" dxfId="209" priority="34">
      <formula>_xlfn.ISFORMULA(M1)=TRUE</formula>
    </cfRule>
  </conditionalFormatting>
  <conditionalFormatting sqref="M27:P27 M23:N26 P23:P26">
    <cfRule type="expression" dxfId="208" priority="33">
      <formula>_xlfn.ISFORMULA(M23)=TRUE</formula>
    </cfRule>
  </conditionalFormatting>
  <conditionalFormatting sqref="M29:N29 P29">
    <cfRule type="expression" dxfId="207" priority="32">
      <formula>_xlfn.ISFORMULA(M29)=TRUE</formula>
    </cfRule>
  </conditionalFormatting>
  <conditionalFormatting sqref="P33">
    <cfRule type="expression" dxfId="206" priority="31">
      <formula>_xlfn.ISFORMULA(P33)=TRUE</formula>
    </cfRule>
  </conditionalFormatting>
  <conditionalFormatting sqref="M36:P38">
    <cfRule type="expression" dxfId="205" priority="30">
      <formula>_xlfn.ISFORMULA(M36)=TRUE</formula>
    </cfRule>
  </conditionalFormatting>
  <conditionalFormatting sqref="P43">
    <cfRule type="expression" dxfId="204" priority="29">
      <formula>_xlfn.ISFORMULA(P43)=TRUE</formula>
    </cfRule>
  </conditionalFormatting>
  <conditionalFormatting sqref="M46:P47 P48">
    <cfRule type="expression" dxfId="203" priority="28">
      <formula>_xlfn.ISFORMULA(M46)=TRUE</formula>
    </cfRule>
  </conditionalFormatting>
  <conditionalFormatting sqref="P51:P52 P49">
    <cfRule type="expression" dxfId="202" priority="27">
      <formula>_xlfn.ISFORMULA(P49)=TRUE</formula>
    </cfRule>
  </conditionalFormatting>
  <conditionalFormatting sqref="O34:P34">
    <cfRule type="expression" dxfId="201" priority="26">
      <formula>_xlfn.ISFORMULA(O34)=TRUE</formula>
    </cfRule>
  </conditionalFormatting>
  <conditionalFormatting sqref="O35:P35">
    <cfRule type="expression" dxfId="200" priority="25">
      <formula>_xlfn.ISFORMULA(O35)=TRUE</formula>
    </cfRule>
  </conditionalFormatting>
  <conditionalFormatting sqref="O23">
    <cfRule type="expression" dxfId="199" priority="24">
      <formula>_xlfn.ISFORMULA(O23)=TRUE</formula>
    </cfRule>
  </conditionalFormatting>
  <conditionalFormatting sqref="O24">
    <cfRule type="expression" dxfId="198" priority="23">
      <formula>_xlfn.ISFORMULA(O24)=TRUE</formula>
    </cfRule>
  </conditionalFormatting>
  <conditionalFormatting sqref="O25">
    <cfRule type="expression" dxfId="197" priority="22">
      <formula>_xlfn.ISFORMULA(O25)=TRUE</formula>
    </cfRule>
  </conditionalFormatting>
  <conditionalFormatting sqref="O26">
    <cfRule type="expression" dxfId="196" priority="21">
      <formula>_xlfn.ISFORMULA(O26)=TRUE</formula>
    </cfRule>
  </conditionalFormatting>
  <conditionalFormatting sqref="O29">
    <cfRule type="expression" dxfId="195" priority="20">
      <formula>_xlfn.ISFORMULA(O29)=TRUE</formula>
    </cfRule>
  </conditionalFormatting>
  <conditionalFormatting sqref="P11">
    <cfRule type="expression" dxfId="194" priority="18">
      <formula>_xlfn.ISFORMULA(P11)=TRUE</formula>
    </cfRule>
  </conditionalFormatting>
  <conditionalFormatting sqref="N9">
    <cfRule type="expression" dxfId="193" priority="17">
      <formula>_xlfn.ISFORMULA(N9)=TRUE</formula>
    </cfRule>
  </conditionalFormatting>
  <conditionalFormatting sqref="N10">
    <cfRule type="expression" dxfId="192" priority="16">
      <formula>_xlfn.ISFORMULA(N10)=TRUE</formula>
    </cfRule>
  </conditionalFormatting>
  <conditionalFormatting sqref="M15:N21">
    <cfRule type="expression" dxfId="191" priority="15">
      <formula>_xlfn.ISFORMULA(M15)=TRUE</formula>
    </cfRule>
  </conditionalFormatting>
  <conditionalFormatting sqref="M14:N14">
    <cfRule type="expression" dxfId="190" priority="14">
      <formula>_xlfn.ISFORMULA(M14)=TRUE</formula>
    </cfRule>
  </conditionalFormatting>
  <conditionalFormatting sqref="M31:M32">
    <cfRule type="expression" dxfId="189" priority="13">
      <formula>_xlfn.ISFORMULA(M31)=TRUE</formula>
    </cfRule>
  </conditionalFormatting>
  <conditionalFormatting sqref="M30">
    <cfRule type="expression" dxfId="188" priority="12">
      <formula>_xlfn.ISFORMULA(M30)=TRUE</formula>
    </cfRule>
  </conditionalFormatting>
  <conditionalFormatting sqref="I30">
    <cfRule type="expression" dxfId="187" priority="11">
      <formula>_xlfn.ISFORMULA(I30)=TRUE</formula>
    </cfRule>
  </conditionalFormatting>
  <conditionalFormatting sqref="M13">
    <cfRule type="expression" dxfId="186" priority="10">
      <formula>_xlfn.ISFORMULA(M13)=TRUE</formula>
    </cfRule>
  </conditionalFormatting>
  <conditionalFormatting sqref="I13">
    <cfRule type="expression" dxfId="185" priority="9">
      <formula>_xlfn.ISFORMULA(I13)=TRUE</formula>
    </cfRule>
  </conditionalFormatting>
  <conditionalFormatting sqref="O9:P9">
    <cfRule type="expression" dxfId="184" priority="8">
      <formula>_xlfn.ISFORMULA(O9)=TRUE</formula>
    </cfRule>
  </conditionalFormatting>
  <conditionalFormatting sqref="O10:P10">
    <cfRule type="expression" dxfId="183" priority="7">
      <formula>_xlfn.ISFORMULA(O10)=TRUE</formula>
    </cfRule>
  </conditionalFormatting>
  <conditionalFormatting sqref="Q9">
    <cfRule type="expression" dxfId="182" priority="6">
      <formula>_xlfn.ISFORMULA(Q9)=TRUE</formula>
    </cfRule>
  </conditionalFormatting>
  <conditionalFormatting sqref="Q10">
    <cfRule type="expression" dxfId="181" priority="5">
      <formula>_xlfn.ISFORMULA(Q10)=TRUE</formula>
    </cfRule>
  </conditionalFormatting>
  <conditionalFormatting sqref="S34">
    <cfRule type="expression" dxfId="180" priority="2">
      <formula>_xlfn.ISFORMULA(S34)=TRUE</formula>
    </cfRule>
  </conditionalFormatting>
  <conditionalFormatting sqref="S35">
    <cfRule type="expression" dxfId="179" priority="1">
      <formula>_xlfn.ISFORMULA(S35)=TRUE</formula>
    </cfRule>
  </conditionalFormatting>
  <printOptions horizontalCentered="1"/>
  <pageMargins left="0.51181102362204722" right="0.11811023622047245" top="0.35433070866141736" bottom="0.35433070866141736" header="0.31496062992125984" footer="0.11811023622047245"/>
  <pageSetup paperSize="9" scale="45" orientation="portrait" r:id="rId1"/>
  <headerFooter scaleWithDoc="0">
    <oddFooter>&amp;R&amp;K00-043R5超高層ZEH-M_ver.1</oddFooter>
  </headerFooter>
  <extLst>
    <ext xmlns:x14="http://schemas.microsoft.com/office/spreadsheetml/2009/9/main" uri="{78C0D931-6437-407d-A8EE-F0AAD7539E65}">
      <x14:conditionalFormattings>
        <x14:conditionalFormatting xmlns:xm="http://schemas.microsoft.com/office/excel/2006/main">
          <x14:cfRule type="expression" priority="3" id="{F8AD919C-4067-471B-BC6A-E1874F0EAF36}">
            <xm:f>入力シート!$F$13="2年度事業（1年目）"</xm:f>
            <x14:dxf>
              <fill>
                <patternFill>
                  <bgColor theme="0" tint="-0.499984740745262"/>
                </patternFill>
              </fill>
            </x14:dxf>
          </x14:cfRule>
          <x14:cfRule type="expression" priority="4" id="{7A75633B-FCAE-4DDC-8766-659B37992DDC}">
            <xm:f>入力シート!$F$13="単年度事業"</xm:f>
            <x14:dxf>
              <fill>
                <patternFill>
                  <bgColor theme="0" tint="-0.499984740745262"/>
                </patternFill>
              </fill>
            </x14:dxf>
          </x14:cfRule>
          <xm:sqref>A2:S44 A46:S53 A45:D45 Q45:S45</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6857A-CA29-4CF1-8F0C-EE4BA3768D6C}">
  <sheetPr>
    <pageSetUpPr fitToPage="1"/>
  </sheetPr>
  <dimension ref="A1:W52"/>
  <sheetViews>
    <sheetView showGridLines="0" view="pageBreakPreview" zoomScale="70" zoomScaleNormal="60" zoomScaleSheetLayoutView="70" workbookViewId="0"/>
  </sheetViews>
  <sheetFormatPr defaultColWidth="9" defaultRowHeight="21"/>
  <cols>
    <col min="1" max="1" width="2.625" style="3" customWidth="1"/>
    <col min="2" max="4" width="4.625" style="4" customWidth="1"/>
    <col min="5" max="6" width="8.625" style="4" customWidth="1"/>
    <col min="7" max="7" width="15.625" style="4" customWidth="1"/>
    <col min="8" max="8" width="10.625" style="182" customWidth="1"/>
    <col min="9" max="9" width="15.625" style="175" customWidth="1"/>
    <col min="10" max="10" width="4.625" style="182" customWidth="1"/>
    <col min="11" max="11" width="10.625" style="4" customWidth="1"/>
    <col min="12" max="12" width="4.625" style="182" customWidth="1"/>
    <col min="13" max="13" width="15.625" style="175" customWidth="1"/>
    <col min="14" max="14" width="4.625" style="182" customWidth="1"/>
    <col min="15" max="15" width="10.625" style="4" customWidth="1"/>
    <col min="16" max="16" width="4.625" style="182" customWidth="1"/>
    <col min="17" max="17" width="15.625" style="175" customWidth="1"/>
    <col min="18" max="18" width="4.625" style="182" customWidth="1"/>
    <col min="19" max="19" width="48.625" style="186" customWidth="1"/>
    <col min="20" max="20" width="9.25" style="208" bestFit="1" customWidth="1"/>
    <col min="21" max="21" width="25.625" style="4" customWidth="1"/>
    <col min="22" max="16384" width="9" style="4"/>
  </cols>
  <sheetData>
    <row r="1" spans="1:23" s="208" customFormat="1" ht="21" customHeight="1">
      <c r="A1" s="229"/>
      <c r="B1" s="229"/>
      <c r="C1" s="229"/>
      <c r="D1" s="229"/>
      <c r="E1" s="229"/>
      <c r="F1" s="229"/>
      <c r="G1" s="229"/>
      <c r="H1" s="229"/>
      <c r="I1" s="229"/>
      <c r="J1" s="229"/>
      <c r="K1" s="229"/>
      <c r="L1" s="229"/>
      <c r="M1" s="229"/>
      <c r="N1" s="229"/>
      <c r="O1" s="229"/>
      <c r="P1" s="229"/>
      <c r="Q1" s="229"/>
      <c r="R1" s="229"/>
      <c r="S1" s="229"/>
    </row>
    <row r="2" spans="1:23">
      <c r="A2" s="251"/>
      <c r="B2" s="1648" t="s">
        <v>814</v>
      </c>
      <c r="C2" s="1648"/>
      <c r="D2" s="1648"/>
      <c r="E2" s="1648"/>
      <c r="F2" s="1648"/>
      <c r="G2" s="1648"/>
      <c r="H2" s="252"/>
      <c r="I2" s="253"/>
      <c r="J2" s="252"/>
      <c r="K2" s="186"/>
      <c r="L2" s="252"/>
      <c r="M2" s="253"/>
      <c r="N2" s="252"/>
      <c r="O2" s="186"/>
      <c r="P2" s="252"/>
      <c r="Q2" s="253"/>
      <c r="R2" s="252"/>
      <c r="S2" s="183"/>
    </row>
    <row r="3" spans="1:23" s="184" customFormat="1" ht="13.5">
      <c r="A3" s="185"/>
      <c r="B3" s="185"/>
      <c r="C3" s="185"/>
      <c r="D3" s="185"/>
      <c r="E3" s="185"/>
      <c r="F3" s="185"/>
      <c r="G3" s="185"/>
      <c r="H3" s="254"/>
      <c r="I3" s="255"/>
      <c r="J3" s="254"/>
      <c r="K3" s="185"/>
      <c r="L3" s="254"/>
      <c r="M3" s="255"/>
      <c r="N3" s="254"/>
      <c r="O3" s="185"/>
      <c r="P3" s="254"/>
      <c r="Q3" s="255"/>
      <c r="R3" s="254"/>
      <c r="S3" s="185"/>
      <c r="T3" s="228"/>
    </row>
    <row r="4" spans="1:23" ht="30.75">
      <c r="A4" s="256"/>
      <c r="B4" s="1649" t="s">
        <v>164</v>
      </c>
      <c r="C4" s="1650"/>
      <c r="D4" s="1650"/>
      <c r="E4" s="1650"/>
      <c r="F4" s="1651"/>
      <c r="G4" s="1652" t="s">
        <v>311</v>
      </c>
      <c r="H4" s="1653"/>
      <c r="I4" s="253"/>
      <c r="J4" s="252"/>
      <c r="K4" s="186"/>
      <c r="L4" s="252"/>
      <c r="M4" s="253"/>
      <c r="N4" s="252"/>
      <c r="O4" s="186"/>
      <c r="P4" s="252"/>
      <c r="Q4" s="253"/>
      <c r="R4" s="252"/>
    </row>
    <row r="5" spans="1:23" s="184" customFormat="1" ht="8.1" customHeight="1">
      <c r="A5" s="185"/>
      <c r="B5" s="257"/>
      <c r="C5" s="257"/>
      <c r="D5" s="257"/>
      <c r="E5" s="257"/>
      <c r="F5" s="185"/>
      <c r="G5" s="185"/>
      <c r="H5" s="254"/>
      <c r="I5" s="255"/>
      <c r="J5" s="254"/>
      <c r="K5" s="185"/>
      <c r="L5" s="254"/>
      <c r="M5" s="255"/>
      <c r="N5" s="254"/>
      <c r="O5" s="185"/>
      <c r="P5" s="254"/>
      <c r="Q5" s="255"/>
      <c r="R5" s="254"/>
      <c r="S5" s="185"/>
      <c r="T5" s="228"/>
    </row>
    <row r="6" spans="1:23" ht="45" customHeight="1">
      <c r="A6" s="256"/>
      <c r="B6" s="1649" t="s">
        <v>165</v>
      </c>
      <c r="C6" s="1650"/>
      <c r="D6" s="1650"/>
      <c r="E6" s="1650"/>
      <c r="F6" s="1651"/>
      <c r="G6" s="1654" t="str">
        <f>'2.全体概要'!C7</f>
        <v/>
      </c>
      <c r="H6" s="1655"/>
      <c r="I6" s="1655"/>
      <c r="J6" s="1655"/>
      <c r="K6" s="1655"/>
      <c r="L6" s="1655"/>
      <c r="M6" s="1655"/>
      <c r="N6" s="1655"/>
      <c r="O6" s="1655"/>
      <c r="P6" s="1655"/>
      <c r="Q6" s="1655"/>
      <c r="R6" s="1655"/>
      <c r="S6" s="621" t="s">
        <v>868</v>
      </c>
      <c r="T6" s="229"/>
      <c r="U6" s="619"/>
      <c r="V6" s="619"/>
      <c r="W6" s="619"/>
    </row>
    <row r="7" spans="1:23" s="184" customFormat="1" ht="13.5">
      <c r="A7" s="185"/>
      <c r="B7" s="185"/>
      <c r="C7" s="185"/>
      <c r="D7" s="185"/>
      <c r="E7" s="185"/>
      <c r="F7" s="185"/>
      <c r="G7" s="185"/>
      <c r="H7" s="254"/>
      <c r="I7" s="255"/>
      <c r="J7" s="254"/>
      <c r="K7" s="185"/>
      <c r="L7" s="254"/>
      <c r="M7" s="255"/>
      <c r="N7" s="254"/>
      <c r="O7" s="185"/>
      <c r="P7" s="254"/>
      <c r="Q7" s="255"/>
      <c r="R7" s="254"/>
      <c r="S7" s="185"/>
      <c r="T7" s="228"/>
    </row>
    <row r="8" spans="1:23" ht="21" customHeight="1">
      <c r="A8" s="251"/>
      <c r="B8" s="1661" t="s">
        <v>189</v>
      </c>
      <c r="C8" s="1662"/>
      <c r="D8" s="1693" t="s">
        <v>166</v>
      </c>
      <c r="E8" s="1678"/>
      <c r="F8" s="1678"/>
      <c r="G8" s="1678"/>
      <c r="H8" s="1678"/>
      <c r="I8" s="1678"/>
      <c r="J8" s="1678"/>
      <c r="K8" s="1678"/>
      <c r="L8" s="1678"/>
      <c r="M8" s="1678"/>
      <c r="N8" s="1678"/>
      <c r="O8" s="1678"/>
      <c r="P8" s="1694"/>
      <c r="Q8" s="1678" t="s">
        <v>167</v>
      </c>
      <c r="R8" s="1678"/>
      <c r="S8" s="438" t="s">
        <v>168</v>
      </c>
    </row>
    <row r="9" spans="1:23" ht="28.5" customHeight="1">
      <c r="A9" s="259"/>
      <c r="B9" s="1663"/>
      <c r="C9" s="1664"/>
      <c r="D9" s="1707" t="s">
        <v>800</v>
      </c>
      <c r="E9" s="1708"/>
      <c r="F9" s="1708"/>
      <c r="G9" s="1708"/>
      <c r="H9" s="1708"/>
      <c r="I9" s="1708"/>
      <c r="J9" s="1708"/>
      <c r="K9" s="1708"/>
      <c r="L9" s="1708"/>
      <c r="M9" s="1708"/>
      <c r="N9" s="439" t="s">
        <v>263</v>
      </c>
      <c r="O9" s="1754"/>
      <c r="P9" s="1758"/>
      <c r="Q9" s="1759"/>
      <c r="R9" s="1760"/>
      <c r="S9" s="443"/>
    </row>
    <row r="10" spans="1:23" ht="29.25" thickBot="1">
      <c r="A10" s="259"/>
      <c r="B10" s="1663"/>
      <c r="C10" s="1664"/>
      <c r="D10" s="1748" t="s">
        <v>527</v>
      </c>
      <c r="E10" s="1749"/>
      <c r="F10" s="1749"/>
      <c r="G10" s="1749"/>
      <c r="H10" s="1749"/>
      <c r="I10" s="1749"/>
      <c r="J10" s="1749"/>
      <c r="K10" s="1749"/>
      <c r="L10" s="1749"/>
      <c r="M10" s="1749"/>
      <c r="N10" s="444" t="s">
        <v>264</v>
      </c>
      <c r="O10" s="1754"/>
      <c r="P10" s="1755"/>
      <c r="Q10" s="1756"/>
      <c r="R10" s="1757"/>
      <c r="S10" s="447"/>
      <c r="T10" s="214"/>
    </row>
    <row r="11" spans="1:23" ht="29.25" thickTop="1">
      <c r="A11" s="259"/>
      <c r="B11" s="1665"/>
      <c r="C11" s="1666"/>
      <c r="D11" s="1643" t="s">
        <v>266</v>
      </c>
      <c r="E11" s="1644"/>
      <c r="F11" s="1644"/>
      <c r="G11" s="1644"/>
      <c r="H11" s="1644"/>
      <c r="I11" s="1644"/>
      <c r="J11" s="1644"/>
      <c r="K11" s="1644"/>
      <c r="L11" s="1644"/>
      <c r="M11" s="1644"/>
      <c r="N11" s="1644"/>
      <c r="O11" s="1644"/>
      <c r="P11" s="642" t="s">
        <v>301</v>
      </c>
      <c r="Q11" s="449">
        <f>Q9+Q10</f>
        <v>0</v>
      </c>
      <c r="R11" s="450" t="s">
        <v>125</v>
      </c>
      <c r="S11" s="451" t="s">
        <v>565</v>
      </c>
    </row>
    <row r="12" spans="1:23" ht="108" customHeight="1" thickBot="1">
      <c r="A12" s="259"/>
      <c r="B12" s="452" t="s">
        <v>312</v>
      </c>
      <c r="C12" s="1629" t="s">
        <v>169</v>
      </c>
      <c r="D12" s="1701" t="s">
        <v>170</v>
      </c>
      <c r="E12" s="1702"/>
      <c r="F12" s="1702"/>
      <c r="G12" s="1702"/>
      <c r="H12" s="453" t="s">
        <v>300</v>
      </c>
      <c r="I12" s="1711"/>
      <c r="J12" s="1712"/>
      <c r="K12" s="1712"/>
      <c r="L12" s="1712"/>
      <c r="M12" s="1712"/>
      <c r="N12" s="1712"/>
      <c r="O12" s="1712"/>
      <c r="P12" s="1713"/>
      <c r="Q12" s="446">
        <f>SUMIF('4.住戸情報入力'!O:O,G4,'4.住戸情報入力'!N:N)</f>
        <v>0</v>
      </c>
      <c r="R12" s="445" t="s">
        <v>125</v>
      </c>
      <c r="S12" s="454" t="s">
        <v>822</v>
      </c>
    </row>
    <row r="13" spans="1:23" ht="28.5" customHeight="1" thickTop="1">
      <c r="A13" s="259"/>
      <c r="B13" s="1632" t="s">
        <v>171</v>
      </c>
      <c r="C13" s="1630"/>
      <c r="D13" s="1703" t="s">
        <v>172</v>
      </c>
      <c r="E13" s="1704"/>
      <c r="F13" s="1705"/>
      <c r="G13" s="1705"/>
      <c r="H13" s="1705"/>
      <c r="I13" s="1672" t="s">
        <v>605</v>
      </c>
      <c r="J13" s="1673"/>
      <c r="K13" s="1673"/>
      <c r="L13" s="1674"/>
      <c r="M13" s="1675" t="s">
        <v>606</v>
      </c>
      <c r="N13" s="1676"/>
      <c r="O13" s="1676"/>
      <c r="P13" s="1677"/>
      <c r="Q13" s="603"/>
      <c r="R13" s="604"/>
      <c r="S13" s="1671" t="s">
        <v>822</v>
      </c>
    </row>
    <row r="14" spans="1:23" ht="28.5" customHeight="1">
      <c r="A14" s="259"/>
      <c r="B14" s="1633"/>
      <c r="C14" s="1630"/>
      <c r="D14" s="1703"/>
      <c r="E14" s="622" t="s">
        <v>528</v>
      </c>
      <c r="F14" s="623"/>
      <c r="G14" s="623"/>
      <c r="H14" s="623"/>
      <c r="I14" s="455">
        <v>150000</v>
      </c>
      <c r="J14" s="456" t="s">
        <v>604</v>
      </c>
      <c r="K14" s="457">
        <f>SUMIFS('4.住戸情報入力'!Q:Q,'4.住戸情報入力'!P:P,E14,'4.住戸情報入力'!R:R,$G$4)+SUMIFS('4.住戸情報入力'!T:T,'4.住戸情報入力'!S:S,E14,'4.住戸情報入力'!U:U,$G$4)</f>
        <v>0</v>
      </c>
      <c r="L14" s="460" t="s">
        <v>173</v>
      </c>
      <c r="M14" s="663">
        <v>120000</v>
      </c>
      <c r="N14" s="664" t="s">
        <v>604</v>
      </c>
      <c r="O14" s="457">
        <f>SUMIFS('4.住戸情報入力'!W:W,'4.住戸情報入力'!V:V,E14,'4.住戸情報入力'!X:X,$G$4)+SUMIFS('4.住戸情報入力'!Z:Z,'4.住戸情報入力'!Y:Y,E14,'4.住戸情報入力'!AA:AA,$G$4)</f>
        <v>0</v>
      </c>
      <c r="P14" s="460" t="s">
        <v>173</v>
      </c>
      <c r="Q14" s="462">
        <f>I14*K14+M14*O14</f>
        <v>0</v>
      </c>
      <c r="R14" s="460" t="s">
        <v>125</v>
      </c>
      <c r="S14" s="1657"/>
    </row>
    <row r="15" spans="1:23" ht="28.5">
      <c r="A15" s="259"/>
      <c r="B15" s="1633"/>
      <c r="C15" s="1630"/>
      <c r="D15" s="1669"/>
      <c r="E15" s="1667" t="s">
        <v>391</v>
      </c>
      <c r="F15" s="1668"/>
      <c r="G15" s="1668"/>
      <c r="H15" s="1668"/>
      <c r="I15" s="459">
        <v>160000</v>
      </c>
      <c r="J15" s="460" t="s">
        <v>125</v>
      </c>
      <c r="K15" s="461">
        <f>SUMIFS('4.住戸情報入力'!Q:Q,'4.住戸情報入力'!P:P,E15,'4.住戸情報入力'!R:R,$G$4)+SUMIFS('4.住戸情報入力'!T:T,'4.住戸情報入力'!S:S,E15,'4.住戸情報入力'!U:U,$G$4)</f>
        <v>0</v>
      </c>
      <c r="L15" s="460" t="s">
        <v>173</v>
      </c>
      <c r="M15" s="665">
        <v>130000</v>
      </c>
      <c r="N15" s="666" t="s">
        <v>125</v>
      </c>
      <c r="O15" s="461">
        <f>SUMIFS('4.住戸情報入力'!W:W,'4.住戸情報入力'!V:V,E15,'4.住戸情報入力'!X:X,$G$4)+SUMIFS('4.住戸情報入力'!Z:Z,'4.住戸情報入力'!Y:Y,E15,'4.住戸情報入力'!AA:AA,$G$4)</f>
        <v>0</v>
      </c>
      <c r="P15" s="460" t="s">
        <v>173</v>
      </c>
      <c r="Q15" s="462">
        <f t="shared" ref="Q15:Q20" si="0">I15*K15+M15*O15</f>
        <v>0</v>
      </c>
      <c r="R15" s="460" t="s">
        <v>125</v>
      </c>
      <c r="S15" s="1657"/>
    </row>
    <row r="16" spans="1:23" ht="28.5">
      <c r="A16" s="259"/>
      <c r="B16" s="1633"/>
      <c r="C16" s="1630"/>
      <c r="D16" s="1669"/>
      <c r="E16" s="1667" t="s">
        <v>392</v>
      </c>
      <c r="F16" s="1668"/>
      <c r="G16" s="1668"/>
      <c r="H16" s="1668"/>
      <c r="I16" s="459">
        <v>170000</v>
      </c>
      <c r="J16" s="460" t="s">
        <v>125</v>
      </c>
      <c r="K16" s="461">
        <f>SUMIFS('4.住戸情報入力'!Q:Q,'4.住戸情報入力'!P:P,E16,'4.住戸情報入力'!R:R,$G$4)+SUMIFS('4.住戸情報入力'!T:T,'4.住戸情報入力'!S:S,E16,'4.住戸情報入力'!U:U,$G$4)</f>
        <v>0</v>
      </c>
      <c r="L16" s="460" t="s">
        <v>173</v>
      </c>
      <c r="M16" s="665">
        <v>140000</v>
      </c>
      <c r="N16" s="666" t="s">
        <v>125</v>
      </c>
      <c r="O16" s="461">
        <f>SUMIFS('4.住戸情報入力'!W:W,'4.住戸情報入力'!V:V,E16,'4.住戸情報入力'!X:X,$G$4)+SUMIFS('4.住戸情報入力'!Z:Z,'4.住戸情報入力'!Y:Y,E16,'4.住戸情報入力'!AA:AA,$G$4)</f>
        <v>0</v>
      </c>
      <c r="P16" s="460" t="s">
        <v>173</v>
      </c>
      <c r="Q16" s="462">
        <f t="shared" si="0"/>
        <v>0</v>
      </c>
      <c r="R16" s="460" t="s">
        <v>125</v>
      </c>
      <c r="S16" s="1657"/>
    </row>
    <row r="17" spans="1:23" ht="28.5">
      <c r="A17" s="259"/>
      <c r="B17" s="1633"/>
      <c r="C17" s="1630"/>
      <c r="D17" s="1669"/>
      <c r="E17" s="1667" t="s">
        <v>393</v>
      </c>
      <c r="F17" s="1668"/>
      <c r="G17" s="1668"/>
      <c r="H17" s="1668"/>
      <c r="I17" s="459">
        <v>180000</v>
      </c>
      <c r="J17" s="460" t="s">
        <v>125</v>
      </c>
      <c r="K17" s="461">
        <f>SUMIFS('4.住戸情報入力'!Q:Q,'4.住戸情報入力'!P:P,E17,'4.住戸情報入力'!R:R,$G$4)+SUMIFS('4.住戸情報入力'!T:T,'4.住戸情報入力'!S:S,E17,'4.住戸情報入力'!U:U,$G$4)</f>
        <v>0</v>
      </c>
      <c r="L17" s="460" t="s">
        <v>173</v>
      </c>
      <c r="M17" s="665">
        <v>150000</v>
      </c>
      <c r="N17" s="666" t="s">
        <v>125</v>
      </c>
      <c r="O17" s="461">
        <f>SUMIFS('4.住戸情報入力'!W:W,'4.住戸情報入力'!V:V,E17,'4.住戸情報入力'!X:X,$G$4)+SUMIFS('4.住戸情報入力'!Z:Z,'4.住戸情報入力'!Y:Y,E17,'4.住戸情報入力'!AA:AA,$G$4)</f>
        <v>0</v>
      </c>
      <c r="P17" s="460" t="s">
        <v>173</v>
      </c>
      <c r="Q17" s="462">
        <f t="shared" si="0"/>
        <v>0</v>
      </c>
      <c r="R17" s="460" t="s">
        <v>125</v>
      </c>
      <c r="S17" s="1657"/>
    </row>
    <row r="18" spans="1:23" ht="28.5">
      <c r="A18" s="259"/>
      <c r="B18" s="1633"/>
      <c r="C18" s="1630"/>
      <c r="D18" s="1669"/>
      <c r="E18" s="1667" t="s">
        <v>394</v>
      </c>
      <c r="F18" s="1668"/>
      <c r="G18" s="1668"/>
      <c r="H18" s="1668"/>
      <c r="I18" s="459">
        <v>190000</v>
      </c>
      <c r="J18" s="460" t="s">
        <v>125</v>
      </c>
      <c r="K18" s="461">
        <f>SUMIFS('4.住戸情報入力'!Q:Q,'4.住戸情報入力'!P:P,E18,'4.住戸情報入力'!R:R,$G$4)+SUMIFS('4.住戸情報入力'!T:T,'4.住戸情報入力'!S:S,E18,'4.住戸情報入力'!U:U,$G$4)</f>
        <v>0</v>
      </c>
      <c r="L18" s="460" t="s">
        <v>173</v>
      </c>
      <c r="M18" s="665">
        <v>160000</v>
      </c>
      <c r="N18" s="666" t="s">
        <v>125</v>
      </c>
      <c r="O18" s="461">
        <f>SUMIFS('4.住戸情報入力'!W:W,'4.住戸情報入力'!V:V,E18,'4.住戸情報入力'!X:X,$G$4)+SUMIFS('4.住戸情報入力'!Z:Z,'4.住戸情報入力'!Y:Y,E18,'4.住戸情報入力'!AA:AA,$G$4)</f>
        <v>0</v>
      </c>
      <c r="P18" s="460" t="s">
        <v>173</v>
      </c>
      <c r="Q18" s="462">
        <f t="shared" si="0"/>
        <v>0</v>
      </c>
      <c r="R18" s="460" t="s">
        <v>125</v>
      </c>
      <c r="S18" s="1657"/>
    </row>
    <row r="19" spans="1:23" ht="28.5">
      <c r="A19" s="259"/>
      <c r="B19" s="1633"/>
      <c r="C19" s="1630"/>
      <c r="D19" s="1669"/>
      <c r="E19" s="1667" t="s">
        <v>395</v>
      </c>
      <c r="F19" s="1668"/>
      <c r="G19" s="1668"/>
      <c r="H19" s="1668"/>
      <c r="I19" s="459">
        <v>200000</v>
      </c>
      <c r="J19" s="460" t="s">
        <v>125</v>
      </c>
      <c r="K19" s="461">
        <f>SUMIFS('4.住戸情報入力'!Q:Q,'4.住戸情報入力'!P:P,E19,'4.住戸情報入力'!R:R,$G$4)+SUMIFS('4.住戸情報入力'!T:T,'4.住戸情報入力'!S:S,E19,'4.住戸情報入力'!U:U,$G$4)</f>
        <v>0</v>
      </c>
      <c r="L19" s="460" t="s">
        <v>173</v>
      </c>
      <c r="M19" s="665">
        <v>170000</v>
      </c>
      <c r="N19" s="666" t="s">
        <v>125</v>
      </c>
      <c r="O19" s="461">
        <f>SUMIFS('4.住戸情報入力'!W:W,'4.住戸情報入力'!V:V,E19,'4.住戸情報入力'!X:X,$G$4)+SUMIFS('4.住戸情報入力'!Z:Z,'4.住戸情報入力'!Y:Y,E19,'4.住戸情報入力'!AA:AA,$G$4)</f>
        <v>0</v>
      </c>
      <c r="P19" s="460" t="s">
        <v>173</v>
      </c>
      <c r="Q19" s="462">
        <f t="shared" si="0"/>
        <v>0</v>
      </c>
      <c r="R19" s="460" t="s">
        <v>125</v>
      </c>
      <c r="S19" s="1657"/>
    </row>
    <row r="20" spans="1:23" ht="28.5">
      <c r="A20" s="259"/>
      <c r="B20" s="1633"/>
      <c r="C20" s="1630"/>
      <c r="D20" s="1669"/>
      <c r="E20" s="1667" t="s">
        <v>396</v>
      </c>
      <c r="F20" s="1668"/>
      <c r="G20" s="1668"/>
      <c r="H20" s="1668"/>
      <c r="I20" s="459">
        <v>220000</v>
      </c>
      <c r="J20" s="460" t="s">
        <v>125</v>
      </c>
      <c r="K20" s="461">
        <f>SUMIFS('4.住戸情報入力'!Q:Q,'4.住戸情報入力'!P:P,E20,'4.住戸情報入力'!R:R,$G$4)+SUMIFS('4.住戸情報入力'!T:T,'4.住戸情報入力'!S:S,E20,'4.住戸情報入力'!U:U,$G$4)</f>
        <v>0</v>
      </c>
      <c r="L20" s="460" t="s">
        <v>173</v>
      </c>
      <c r="M20" s="665">
        <v>190000</v>
      </c>
      <c r="N20" s="666" t="s">
        <v>125</v>
      </c>
      <c r="O20" s="461">
        <f>SUMIFS('4.住戸情報入力'!W:W,'4.住戸情報入力'!V:V,E20,'4.住戸情報入力'!X:X,$G$4)+SUMIFS('4.住戸情報入力'!Z:Z,'4.住戸情報入力'!Y:Y,E20,'4.住戸情報入力'!AA:AA,$G$4)</f>
        <v>0</v>
      </c>
      <c r="P20" s="460" t="s">
        <v>173</v>
      </c>
      <c r="Q20" s="462">
        <f t="shared" si="0"/>
        <v>0</v>
      </c>
      <c r="R20" s="460" t="s">
        <v>125</v>
      </c>
      <c r="S20" s="1657"/>
    </row>
    <row r="21" spans="1:23" ht="29.25" thickBot="1">
      <c r="A21" s="259"/>
      <c r="B21" s="1633"/>
      <c r="C21" s="1630"/>
      <c r="D21" s="1670"/>
      <c r="E21" s="1706" t="s">
        <v>397</v>
      </c>
      <c r="F21" s="1682"/>
      <c r="G21" s="1682"/>
      <c r="H21" s="1682"/>
      <c r="I21" s="463">
        <v>240000</v>
      </c>
      <c r="J21" s="464" t="s">
        <v>125</v>
      </c>
      <c r="K21" s="465">
        <f>SUMIFS('4.住戸情報入力'!Q:Q,'4.住戸情報入力'!P:P,E21,'4.住戸情報入力'!R:R,$G$4)+SUMIFS('4.住戸情報入力'!T:T,'4.住戸情報入力'!S:S,E21,'4.住戸情報入力'!U:U,$G$4)</f>
        <v>0</v>
      </c>
      <c r="L21" s="464" t="s">
        <v>173</v>
      </c>
      <c r="M21" s="667">
        <v>200000</v>
      </c>
      <c r="N21" s="668" t="s">
        <v>125</v>
      </c>
      <c r="O21" s="465">
        <f>SUMIFS('4.住戸情報入力'!W:W,'4.住戸情報入力'!V:V,E21,'4.住戸情報入力'!X:X,$G$4)+SUMIFS('4.住戸情報入力'!Z:Z,'4.住戸情報入力'!Y:Y,E21,'4.住戸情報入力'!AA:AA,$G$4)</f>
        <v>0</v>
      </c>
      <c r="P21" s="464" t="s">
        <v>173</v>
      </c>
      <c r="Q21" s="466">
        <f>I21*K21+M21*O21</f>
        <v>0</v>
      </c>
      <c r="R21" s="464" t="s">
        <v>125</v>
      </c>
      <c r="S21" s="1658"/>
    </row>
    <row r="22" spans="1:23" s="208" customFormat="1" ht="29.25" thickTop="1">
      <c r="A22" s="259"/>
      <c r="B22" s="1633"/>
      <c r="C22" s="1630"/>
      <c r="D22" s="1643" t="s">
        <v>303</v>
      </c>
      <c r="E22" s="1644"/>
      <c r="F22" s="1644"/>
      <c r="G22" s="1644"/>
      <c r="H22" s="1644"/>
      <c r="I22" s="1644"/>
      <c r="J22" s="1644"/>
      <c r="K22" s="1644"/>
      <c r="L22" s="1644"/>
      <c r="M22" s="1644"/>
      <c r="N22" s="1644"/>
      <c r="O22" s="1644"/>
      <c r="P22" s="448" t="s">
        <v>294</v>
      </c>
      <c r="Q22" s="449">
        <f>SUM(Q14:Q21)</f>
        <v>0</v>
      </c>
      <c r="R22" s="450" t="s">
        <v>125</v>
      </c>
      <c r="S22" s="467"/>
      <c r="U22" s="4"/>
      <c r="V22" s="4"/>
      <c r="W22" s="4"/>
    </row>
    <row r="23" spans="1:23" s="214" customFormat="1" ht="27.75" customHeight="1">
      <c r="A23" s="260"/>
      <c r="B23" s="1633"/>
      <c r="C23" s="1630"/>
      <c r="D23" s="1659" t="s">
        <v>413</v>
      </c>
      <c r="E23" s="1635" t="s">
        <v>529</v>
      </c>
      <c r="F23" s="1636"/>
      <c r="G23" s="1636"/>
      <c r="H23" s="1636"/>
      <c r="I23" s="1636"/>
      <c r="J23" s="1636"/>
      <c r="K23" s="1636"/>
      <c r="L23" s="1637"/>
      <c r="M23" s="455">
        <v>340000</v>
      </c>
      <c r="N23" s="468" t="s">
        <v>125</v>
      </c>
      <c r="O23" s="469">
        <f>COUNTIFS('4.住戸情報入力'!AB:AB,E23,'4.住戸情報入力'!AC:AC,$G$4)</f>
        <v>0</v>
      </c>
      <c r="P23" s="470" t="s">
        <v>173</v>
      </c>
      <c r="Q23" s="471">
        <f>M23*O23</f>
        <v>0</v>
      </c>
      <c r="R23" s="470" t="s">
        <v>125</v>
      </c>
      <c r="S23" s="1656" t="s">
        <v>822</v>
      </c>
      <c r="U23" s="592"/>
      <c r="V23" s="592"/>
      <c r="W23" s="592"/>
    </row>
    <row r="24" spans="1:23" s="214" customFormat="1" ht="27.75" customHeight="1">
      <c r="A24" s="260"/>
      <c r="B24" s="1633"/>
      <c r="C24" s="1630"/>
      <c r="D24" s="1660"/>
      <c r="E24" s="1695" t="s">
        <v>530</v>
      </c>
      <c r="F24" s="1696"/>
      <c r="G24" s="1696"/>
      <c r="H24" s="1696"/>
      <c r="I24" s="1696"/>
      <c r="J24" s="1696"/>
      <c r="K24" s="1696"/>
      <c r="L24" s="1697"/>
      <c r="M24" s="459">
        <v>430000</v>
      </c>
      <c r="N24" s="470" t="s">
        <v>125</v>
      </c>
      <c r="O24" s="472">
        <f>COUNTIFS('4.住戸情報入力'!AB:AB,E24,'4.住戸情報入力'!AC:AC,$G$4)</f>
        <v>0</v>
      </c>
      <c r="P24" s="470" t="s">
        <v>173</v>
      </c>
      <c r="Q24" s="471">
        <f>M24*O24</f>
        <v>0</v>
      </c>
      <c r="R24" s="470" t="s">
        <v>125</v>
      </c>
      <c r="S24" s="1657"/>
      <c r="U24" s="592"/>
      <c r="V24" s="592"/>
      <c r="W24" s="592"/>
    </row>
    <row r="25" spans="1:23" s="214" customFormat="1" ht="27.75" customHeight="1">
      <c r="A25" s="260"/>
      <c r="B25" s="1633"/>
      <c r="C25" s="1630"/>
      <c r="D25" s="1660"/>
      <c r="E25" s="1695" t="s">
        <v>531</v>
      </c>
      <c r="F25" s="1696"/>
      <c r="G25" s="1696"/>
      <c r="H25" s="1696"/>
      <c r="I25" s="1696"/>
      <c r="J25" s="1696"/>
      <c r="K25" s="1696"/>
      <c r="L25" s="1697"/>
      <c r="M25" s="459">
        <v>480000</v>
      </c>
      <c r="N25" s="470" t="s">
        <v>125</v>
      </c>
      <c r="O25" s="461">
        <f>COUNTIFS('4.住戸情報入力'!AB:AB,E25,'4.住戸情報入力'!AC:AC,$G$4)</f>
        <v>0</v>
      </c>
      <c r="P25" s="470" t="s">
        <v>173</v>
      </c>
      <c r="Q25" s="471">
        <f>M25*O25</f>
        <v>0</v>
      </c>
      <c r="R25" s="470" t="s">
        <v>125</v>
      </c>
      <c r="S25" s="1657"/>
      <c r="U25" s="592"/>
      <c r="V25" s="592"/>
      <c r="W25" s="592"/>
    </row>
    <row r="26" spans="1:23" s="214" customFormat="1" ht="27.75" customHeight="1" thickBot="1">
      <c r="A26" s="260"/>
      <c r="B26" s="1633"/>
      <c r="C26" s="1630"/>
      <c r="D26" s="1660"/>
      <c r="E26" s="1698" t="s">
        <v>398</v>
      </c>
      <c r="F26" s="1699"/>
      <c r="G26" s="1699"/>
      <c r="H26" s="1699"/>
      <c r="I26" s="1699"/>
      <c r="J26" s="1699"/>
      <c r="K26" s="1699"/>
      <c r="L26" s="1700"/>
      <c r="M26" s="473">
        <v>670000</v>
      </c>
      <c r="N26" s="474" t="s">
        <v>125</v>
      </c>
      <c r="O26" s="475">
        <f>COUNTIFS('4.住戸情報入力'!AB:AB,E26,'4.住戸情報入力'!AC:AC,$G$4)</f>
        <v>0</v>
      </c>
      <c r="P26" s="476" t="s">
        <v>173</v>
      </c>
      <c r="Q26" s="477">
        <f>M26*O26</f>
        <v>0</v>
      </c>
      <c r="R26" s="476" t="s">
        <v>125</v>
      </c>
      <c r="S26" s="1658"/>
      <c r="U26" s="592"/>
      <c r="V26" s="592"/>
      <c r="W26" s="592"/>
    </row>
    <row r="27" spans="1:23" s="214" customFormat="1" ht="27.75" customHeight="1" thickTop="1">
      <c r="A27" s="260"/>
      <c r="B27" s="1633"/>
      <c r="C27" s="1630"/>
      <c r="D27" s="1679" t="s">
        <v>303</v>
      </c>
      <c r="E27" s="1680"/>
      <c r="F27" s="1680"/>
      <c r="G27" s="1680"/>
      <c r="H27" s="1680"/>
      <c r="I27" s="1680"/>
      <c r="J27" s="1680"/>
      <c r="K27" s="1680"/>
      <c r="L27" s="478" t="s">
        <v>295</v>
      </c>
      <c r="M27" s="637"/>
      <c r="N27" s="638"/>
      <c r="O27" s="638"/>
      <c r="P27" s="478" t="s">
        <v>295</v>
      </c>
      <c r="Q27" s="479">
        <f>SUM(Q23:Q26)</f>
        <v>0</v>
      </c>
      <c r="R27" s="480" t="s">
        <v>125</v>
      </c>
      <c r="S27" s="481"/>
      <c r="U27" s="592"/>
      <c r="V27" s="592"/>
      <c r="W27" s="592"/>
    </row>
    <row r="28" spans="1:23" s="208" customFormat="1" ht="28.5" customHeight="1">
      <c r="A28" s="259"/>
      <c r="B28" s="1633"/>
      <c r="C28" s="1630"/>
      <c r="D28" s="1669" t="s">
        <v>174</v>
      </c>
      <c r="E28" s="1707" t="s">
        <v>488</v>
      </c>
      <c r="F28" s="1708"/>
      <c r="G28" s="1708"/>
      <c r="H28" s="1708"/>
      <c r="I28" s="1708"/>
      <c r="J28" s="1708"/>
      <c r="K28" s="1708"/>
      <c r="L28" s="1714"/>
      <c r="M28" s="482">
        <v>100000</v>
      </c>
      <c r="N28" s="441" t="s">
        <v>125</v>
      </c>
      <c r="O28" s="483">
        <f>COUNTIFS('4.住戸情報入力'!AD:AD,E28,'4.住戸情報入力'!AE:AE,$G$4)+COUNTIFS('4.住戸情報入力'!AF:AF,E28,'4.住戸情報入力'!AG:AG,$G$4)</f>
        <v>0</v>
      </c>
      <c r="P28" s="441" t="s">
        <v>173</v>
      </c>
      <c r="Q28" s="442">
        <f>M28*O28</f>
        <v>0</v>
      </c>
      <c r="R28" s="441" t="s">
        <v>125</v>
      </c>
      <c r="S28" s="1656" t="s">
        <v>822</v>
      </c>
      <c r="U28" s="4"/>
      <c r="V28" s="4"/>
      <c r="W28" s="4"/>
    </row>
    <row r="29" spans="1:23" s="214" customFormat="1" ht="27.75" customHeight="1">
      <c r="A29" s="260"/>
      <c r="B29" s="1633"/>
      <c r="C29" s="1630"/>
      <c r="D29" s="1669"/>
      <c r="E29" s="1707" t="s">
        <v>923</v>
      </c>
      <c r="F29" s="1708"/>
      <c r="G29" s="1708"/>
      <c r="H29" s="1708"/>
      <c r="I29" s="1708"/>
      <c r="J29" s="1708"/>
      <c r="K29" s="1708"/>
      <c r="L29" s="1714"/>
      <c r="M29" s="484">
        <v>380000</v>
      </c>
      <c r="N29" s="480" t="s">
        <v>125</v>
      </c>
      <c r="O29" s="483">
        <f>COUNTIFS('4.住戸情報入力'!AD:AD,E29,'4.住戸情報入力'!AE:AE,$G$4)+COUNTIFS('4.住戸情報入力'!AF:AF,E29,'4.住戸情報入力'!AG:AG,$G$4)</f>
        <v>0</v>
      </c>
      <c r="P29" s="480" t="s">
        <v>173</v>
      </c>
      <c r="Q29" s="479">
        <f>M29*O29</f>
        <v>0</v>
      </c>
      <c r="R29" s="480" t="s">
        <v>125</v>
      </c>
      <c r="S29" s="1657"/>
      <c r="U29" s="592"/>
      <c r="V29" s="592"/>
      <c r="W29" s="592"/>
    </row>
    <row r="30" spans="1:23" s="214" customFormat="1" ht="27.75" customHeight="1">
      <c r="A30" s="260"/>
      <c r="B30" s="1633"/>
      <c r="C30" s="1630"/>
      <c r="D30" s="1669"/>
      <c r="E30" s="1721" t="s">
        <v>489</v>
      </c>
      <c r="F30" s="1722"/>
      <c r="G30" s="605"/>
      <c r="H30" s="605"/>
      <c r="I30" s="1761" t="s">
        <v>605</v>
      </c>
      <c r="J30" s="1762"/>
      <c r="K30" s="1762"/>
      <c r="L30" s="1763"/>
      <c r="M30" s="1750" t="s">
        <v>606</v>
      </c>
      <c r="N30" s="1751"/>
      <c r="O30" s="1751"/>
      <c r="P30" s="1752"/>
      <c r="Q30" s="606"/>
      <c r="R30" s="607"/>
      <c r="S30" s="1657"/>
      <c r="U30" s="592"/>
      <c r="V30" s="592"/>
      <c r="W30" s="592"/>
    </row>
    <row r="31" spans="1:23" s="208" customFormat="1" ht="27.95" customHeight="1">
      <c r="A31" s="259"/>
      <c r="B31" s="1633"/>
      <c r="C31" s="1630"/>
      <c r="D31" s="1669"/>
      <c r="E31" s="1723"/>
      <c r="F31" s="1724"/>
      <c r="G31" s="1667" t="s">
        <v>399</v>
      </c>
      <c r="H31" s="1681"/>
      <c r="I31" s="459">
        <v>460000</v>
      </c>
      <c r="J31" s="460" t="s">
        <v>125</v>
      </c>
      <c r="K31" s="461">
        <f>COUNTIFS('4.住戸情報入力'!AD:AD,"エアコン*"&amp;G31,'4.住戸情報入力'!AE:AE,$G$4)</f>
        <v>0</v>
      </c>
      <c r="L31" s="460" t="s">
        <v>173</v>
      </c>
      <c r="M31" s="665">
        <v>430000</v>
      </c>
      <c r="N31" s="460" t="s">
        <v>125</v>
      </c>
      <c r="O31" s="461">
        <f>COUNTIFS('4.住戸情報入力'!AF:AF,"エアコン*"&amp;G31,'4.住戸情報入力'!AG:AG,$G$4)</f>
        <v>0</v>
      </c>
      <c r="P31" s="460" t="s">
        <v>173</v>
      </c>
      <c r="Q31" s="639">
        <f>I31*K31+M31*O31</f>
        <v>0</v>
      </c>
      <c r="R31" s="460" t="s">
        <v>125</v>
      </c>
      <c r="S31" s="1657"/>
      <c r="U31" s="4"/>
      <c r="V31" s="4"/>
      <c r="W31" s="4"/>
    </row>
    <row r="32" spans="1:23" s="208" customFormat="1" ht="29.25" thickBot="1">
      <c r="A32" s="259"/>
      <c r="B32" s="1633"/>
      <c r="C32" s="1630"/>
      <c r="D32" s="1670"/>
      <c r="E32" s="1725"/>
      <c r="F32" s="1726"/>
      <c r="G32" s="1682" t="s">
        <v>398</v>
      </c>
      <c r="H32" s="1682"/>
      <c r="I32" s="463">
        <v>530000</v>
      </c>
      <c r="J32" s="464" t="s">
        <v>125</v>
      </c>
      <c r="K32" s="465">
        <f>COUNTIFS('4.住戸情報入力'!AD:AD,"エアコン*"&amp;G32,'4.住戸情報入力'!AE:AE,$G$4)</f>
        <v>0</v>
      </c>
      <c r="L32" s="464" t="s">
        <v>173</v>
      </c>
      <c r="M32" s="667">
        <v>500000</v>
      </c>
      <c r="N32" s="464" t="s">
        <v>125</v>
      </c>
      <c r="O32" s="465">
        <f>COUNTIFS('4.住戸情報入力'!AF:AF,"エアコン*"&amp;G32,'4.住戸情報入力'!AG:AG,$G$4)</f>
        <v>0</v>
      </c>
      <c r="P32" s="464" t="s">
        <v>173</v>
      </c>
      <c r="Q32" s="466">
        <f>I32*K32+M32*O32</f>
        <v>0</v>
      </c>
      <c r="R32" s="464" t="s">
        <v>125</v>
      </c>
      <c r="S32" s="1658"/>
      <c r="U32" s="4"/>
      <c r="V32" s="4"/>
      <c r="W32" s="4"/>
    </row>
    <row r="33" spans="1:23" s="208" customFormat="1" ht="30" thickTop="1" thickBot="1">
      <c r="A33" s="259"/>
      <c r="B33" s="1633"/>
      <c r="C33" s="1630"/>
      <c r="D33" s="1727" t="s">
        <v>303</v>
      </c>
      <c r="E33" s="1728"/>
      <c r="F33" s="1728"/>
      <c r="G33" s="1728"/>
      <c r="H33" s="1728"/>
      <c r="I33" s="1728"/>
      <c r="J33" s="1728"/>
      <c r="K33" s="1728"/>
      <c r="L33" s="1728"/>
      <c r="M33" s="1728"/>
      <c r="N33" s="1728"/>
      <c r="O33" s="1728"/>
      <c r="P33" s="487" t="s">
        <v>296</v>
      </c>
      <c r="Q33" s="488">
        <f>SUM(Q28:Q32)</f>
        <v>0</v>
      </c>
      <c r="R33" s="489" t="s">
        <v>125</v>
      </c>
      <c r="S33" s="490"/>
      <c r="U33" s="619"/>
      <c r="V33" s="4"/>
      <c r="W33" s="4"/>
    </row>
    <row r="34" spans="1:23" s="214" customFormat="1" ht="27.75" customHeight="1" thickTop="1" thickBot="1">
      <c r="A34" s="260"/>
      <c r="B34" s="1633"/>
      <c r="C34" s="1630"/>
      <c r="D34" s="1729" t="s">
        <v>486</v>
      </c>
      <c r="E34" s="1730"/>
      <c r="F34" s="1730"/>
      <c r="G34" s="1730"/>
      <c r="H34" s="1730"/>
      <c r="I34" s="1730"/>
      <c r="J34" s="1730"/>
      <c r="K34" s="1730"/>
      <c r="L34" s="1730"/>
      <c r="M34" s="1730"/>
      <c r="N34" s="1731"/>
      <c r="O34" s="491" t="s">
        <v>436</v>
      </c>
      <c r="P34" s="492" t="s">
        <v>437</v>
      </c>
      <c r="Q34" s="493">
        <f>65000*SUMIFS('4.住戸情報入力'!AU:AU,'4.住戸情報入力'!AT:AT,"2.6ｋＷ未満",'4.住戸情報入力'!AV:AV,$G$4)+80000*SUMIFS('4.住戸情報入力'!AU:AU,'4.住戸情報入力'!AT:AT,"2.6ｋＷ以上",'4.住戸情報入力'!AV:AV,$G$4)</f>
        <v>0</v>
      </c>
      <c r="R34" s="494" t="s">
        <v>125</v>
      </c>
      <c r="S34" s="454" t="s">
        <v>822</v>
      </c>
      <c r="U34" s="592"/>
      <c r="V34" s="592"/>
      <c r="W34" s="592"/>
    </row>
    <row r="35" spans="1:23" s="214" customFormat="1" ht="27.75" customHeight="1" thickTop="1" thickBot="1">
      <c r="A35" s="260"/>
      <c r="B35" s="1633"/>
      <c r="C35" s="1630"/>
      <c r="D35" s="1729" t="s">
        <v>487</v>
      </c>
      <c r="E35" s="1730"/>
      <c r="F35" s="1730"/>
      <c r="G35" s="1730"/>
      <c r="H35" s="1730"/>
      <c r="I35" s="1730"/>
      <c r="J35" s="1730"/>
      <c r="K35" s="1730"/>
      <c r="L35" s="1730"/>
      <c r="M35" s="1730"/>
      <c r="N35" s="1731"/>
      <c r="O35" s="495" t="s">
        <v>436</v>
      </c>
      <c r="P35" s="496" t="s">
        <v>485</v>
      </c>
      <c r="Q35" s="497">
        <f>SUMIFS('4.住戸情報入力'!AX:AX,'4.住戸情報入力'!AY:AY,$G$4)</f>
        <v>0</v>
      </c>
      <c r="R35" s="498" t="s">
        <v>125</v>
      </c>
      <c r="S35" s="454" t="s">
        <v>822</v>
      </c>
      <c r="U35" s="592"/>
      <c r="V35" s="592"/>
      <c r="W35" s="592"/>
    </row>
    <row r="36" spans="1:23" s="214" customFormat="1" ht="27.75" customHeight="1" thickTop="1">
      <c r="A36" s="260"/>
      <c r="B36" s="1633"/>
      <c r="C36" s="1630"/>
      <c r="D36" s="1737" t="s">
        <v>175</v>
      </c>
      <c r="E36" s="1686" t="s">
        <v>566</v>
      </c>
      <c r="F36" s="1687"/>
      <c r="G36" s="1687"/>
      <c r="H36" s="1687"/>
      <c r="I36" s="626"/>
      <c r="J36" s="631"/>
      <c r="K36" s="628"/>
      <c r="L36" s="635"/>
      <c r="M36" s="626">
        <v>300000</v>
      </c>
      <c r="N36" s="468" t="s">
        <v>125</v>
      </c>
      <c r="O36" s="457">
        <f>COUNTIFS('4.住戸情報入力'!AJ:AJ,E36,'4.住戸情報入力'!AK:AK,$G$4)</f>
        <v>0</v>
      </c>
      <c r="P36" s="468" t="s">
        <v>173</v>
      </c>
      <c r="Q36" s="499">
        <f>M36*O36</f>
        <v>0</v>
      </c>
      <c r="R36" s="468" t="s">
        <v>125</v>
      </c>
      <c r="S36" s="1685" t="s">
        <v>822</v>
      </c>
      <c r="U36" s="592"/>
    </row>
    <row r="37" spans="1:23" s="214" customFormat="1" ht="27.75" customHeight="1">
      <c r="A37" s="260"/>
      <c r="B37" s="1633"/>
      <c r="C37" s="1630"/>
      <c r="D37" s="1630"/>
      <c r="E37" s="1688" t="s">
        <v>567</v>
      </c>
      <c r="F37" s="1689"/>
      <c r="G37" s="1689"/>
      <c r="H37" s="627" t="s">
        <v>414</v>
      </c>
      <c r="I37" s="624"/>
      <c r="J37" s="632"/>
      <c r="K37" s="628"/>
      <c r="L37" s="470"/>
      <c r="M37" s="624">
        <v>140000</v>
      </c>
      <c r="N37" s="470" t="s">
        <v>125</v>
      </c>
      <c r="O37" s="457">
        <f>COUNTIFS('4.住戸情報入力'!AJ:AJ,"ガス潜熱回収型給湯機（エコジョーズ等）20号以下",'4.住戸情報入力'!AK:AK,$G$4)</f>
        <v>0</v>
      </c>
      <c r="P37" s="470" t="s">
        <v>173</v>
      </c>
      <c r="Q37" s="471">
        <f t="shared" ref="Q37:Q42" si="1">M37*O37</f>
        <v>0</v>
      </c>
      <c r="R37" s="470" t="s">
        <v>125</v>
      </c>
      <c r="S37" s="1685"/>
      <c r="U37" s="312"/>
    </row>
    <row r="38" spans="1:23" s="214" customFormat="1" ht="27.75" customHeight="1">
      <c r="A38" s="260"/>
      <c r="B38" s="1633"/>
      <c r="C38" s="1630"/>
      <c r="D38" s="1630"/>
      <c r="E38" s="1686"/>
      <c r="F38" s="1687"/>
      <c r="G38" s="1687"/>
      <c r="H38" s="627" t="s">
        <v>415</v>
      </c>
      <c r="I38" s="624"/>
      <c r="J38" s="632"/>
      <c r="K38" s="628"/>
      <c r="L38" s="470"/>
      <c r="M38" s="624">
        <v>160000</v>
      </c>
      <c r="N38" s="470" t="s">
        <v>125</v>
      </c>
      <c r="O38" s="457">
        <f>COUNTIFS('4.住戸情報入力'!AJ:AJ,"ガス潜熱回収型給湯機（エコジョーズ等）24号",'4.住戸情報入力'!AK:AK,$G$4)</f>
        <v>0</v>
      </c>
      <c r="P38" s="470" t="s">
        <v>173</v>
      </c>
      <c r="Q38" s="471">
        <f t="shared" si="1"/>
        <v>0</v>
      </c>
      <c r="R38" s="470" t="s">
        <v>125</v>
      </c>
      <c r="S38" s="1685"/>
      <c r="U38" s="592"/>
      <c r="V38" s="592"/>
      <c r="W38" s="592"/>
    </row>
    <row r="39" spans="1:23" s="208" customFormat="1" ht="28.5">
      <c r="A39" s="259"/>
      <c r="B39" s="1633"/>
      <c r="C39" s="1630"/>
      <c r="D39" s="1630"/>
      <c r="E39" s="1667" t="s">
        <v>176</v>
      </c>
      <c r="F39" s="1668"/>
      <c r="G39" s="1668"/>
      <c r="H39" s="1668"/>
      <c r="I39" s="624"/>
      <c r="J39" s="633"/>
      <c r="K39" s="629"/>
      <c r="L39" s="460"/>
      <c r="M39" s="624">
        <v>400000</v>
      </c>
      <c r="N39" s="460" t="s">
        <v>125</v>
      </c>
      <c r="O39" s="461">
        <f>COUNTIFS('4.住戸情報入力'!AJ:AJ,E39,'4.住戸情報入力'!AK:AK,$G$4)</f>
        <v>0</v>
      </c>
      <c r="P39" s="460" t="s">
        <v>173</v>
      </c>
      <c r="Q39" s="462">
        <f t="shared" si="1"/>
        <v>0</v>
      </c>
      <c r="R39" s="460" t="s">
        <v>125</v>
      </c>
      <c r="S39" s="1685"/>
      <c r="U39" s="4"/>
      <c r="V39" s="4"/>
      <c r="W39" s="4"/>
    </row>
    <row r="40" spans="1:23" s="208" customFormat="1" ht="28.5">
      <c r="A40" s="259"/>
      <c r="B40" s="1633"/>
      <c r="C40" s="1630"/>
      <c r="D40" s="1630"/>
      <c r="E40" s="1667" t="s">
        <v>524</v>
      </c>
      <c r="F40" s="1668"/>
      <c r="G40" s="1668"/>
      <c r="H40" s="1668"/>
      <c r="I40" s="624"/>
      <c r="J40" s="633"/>
      <c r="K40" s="629"/>
      <c r="L40" s="460"/>
      <c r="M40" s="624">
        <v>1000000</v>
      </c>
      <c r="N40" s="460" t="s">
        <v>125</v>
      </c>
      <c r="O40" s="461">
        <f>COUNTIFS('4.住戸情報入力'!AJ:AJ,E40,'4.住戸情報入力'!AK:AK,$G$4)</f>
        <v>0</v>
      </c>
      <c r="P40" s="460" t="s">
        <v>173</v>
      </c>
      <c r="Q40" s="462">
        <f t="shared" si="1"/>
        <v>0</v>
      </c>
      <c r="R40" s="460" t="s">
        <v>125</v>
      </c>
      <c r="S40" s="1685"/>
      <c r="U40" s="4"/>
      <c r="V40" s="4"/>
      <c r="W40" s="4"/>
    </row>
    <row r="41" spans="1:23" s="208" customFormat="1" ht="28.5">
      <c r="A41" s="259"/>
      <c r="B41" s="1633"/>
      <c r="C41" s="1630"/>
      <c r="D41" s="1630"/>
      <c r="E41" s="1667" t="s">
        <v>525</v>
      </c>
      <c r="F41" s="1668"/>
      <c r="G41" s="1668"/>
      <c r="H41" s="1668"/>
      <c r="I41" s="624"/>
      <c r="J41" s="633"/>
      <c r="K41" s="629"/>
      <c r="L41" s="460"/>
      <c r="M41" s="624">
        <v>1230000</v>
      </c>
      <c r="N41" s="460" t="s">
        <v>125</v>
      </c>
      <c r="O41" s="461">
        <f>COUNTIFS('4.住戸情報入力'!AJ:AJ,E41,'4.住戸情報入力'!AK:AK,$G$4)</f>
        <v>0</v>
      </c>
      <c r="P41" s="460" t="s">
        <v>173</v>
      </c>
      <c r="Q41" s="462">
        <f t="shared" si="1"/>
        <v>0</v>
      </c>
      <c r="R41" s="460" t="s">
        <v>125</v>
      </c>
      <c r="S41" s="1685"/>
      <c r="U41" s="4"/>
      <c r="V41" s="4"/>
      <c r="W41" s="4"/>
    </row>
    <row r="42" spans="1:23" s="208" customFormat="1" ht="28.5">
      <c r="A42" s="259"/>
      <c r="B42" s="1633"/>
      <c r="C42" s="1630"/>
      <c r="D42" s="1738"/>
      <c r="E42" s="1683" t="s">
        <v>526</v>
      </c>
      <c r="F42" s="1684"/>
      <c r="G42" s="1684"/>
      <c r="H42" s="1684"/>
      <c r="I42" s="625"/>
      <c r="J42" s="634"/>
      <c r="K42" s="630"/>
      <c r="L42" s="500"/>
      <c r="M42" s="625">
        <v>990000</v>
      </c>
      <c r="N42" s="500" t="s">
        <v>125</v>
      </c>
      <c r="O42" s="501">
        <f>COUNTIFS('4.住戸情報入力'!AJ:AJ,E42,'4.住戸情報入力'!AK:AK,$G$4)</f>
        <v>0</v>
      </c>
      <c r="P42" s="500" t="s">
        <v>173</v>
      </c>
      <c r="Q42" s="502">
        <f t="shared" si="1"/>
        <v>0</v>
      </c>
      <c r="R42" s="500" t="s">
        <v>125</v>
      </c>
      <c r="S42" s="1685"/>
      <c r="U42" s="4"/>
      <c r="V42" s="4"/>
      <c r="W42" s="4"/>
    </row>
    <row r="43" spans="1:23" s="214" customFormat="1" ht="27.75" customHeight="1">
      <c r="A43" s="260"/>
      <c r="B43" s="1633"/>
      <c r="C43" s="1630"/>
      <c r="D43" s="1735" t="s">
        <v>303</v>
      </c>
      <c r="E43" s="1736"/>
      <c r="F43" s="1736"/>
      <c r="G43" s="1736"/>
      <c r="H43" s="1736"/>
      <c r="I43" s="1736"/>
      <c r="J43" s="1736"/>
      <c r="K43" s="1736"/>
      <c r="L43" s="1736"/>
      <c r="M43" s="1736"/>
      <c r="N43" s="1736"/>
      <c r="O43" s="1736"/>
      <c r="P43" s="478" t="s">
        <v>302</v>
      </c>
      <c r="Q43" s="479">
        <f>SUM(Q36:Q42)</f>
        <v>0</v>
      </c>
      <c r="R43" s="480" t="s">
        <v>125</v>
      </c>
      <c r="S43" s="503"/>
      <c r="U43" s="592"/>
      <c r="V43" s="592"/>
      <c r="W43" s="592"/>
    </row>
    <row r="44" spans="1:23" s="214" customFormat="1" ht="27.75" customHeight="1">
      <c r="A44" s="260"/>
      <c r="B44" s="1633"/>
      <c r="C44" s="1630"/>
      <c r="D44" s="1732" t="s">
        <v>574</v>
      </c>
      <c r="E44" s="1733"/>
      <c r="F44" s="1733"/>
      <c r="G44" s="1733"/>
      <c r="H44" s="1733"/>
      <c r="I44" s="1733"/>
      <c r="J44" s="1733"/>
      <c r="K44" s="1733"/>
      <c r="L44" s="1733"/>
      <c r="M44" s="1733"/>
      <c r="N44" s="1733"/>
      <c r="O44" s="1733"/>
      <c r="P44" s="1734"/>
      <c r="Q44" s="504">
        <f>80000*COUNTIFS('4.住戸情報入力'!AH:AH,"ダクト式第三種換気",'4.住戸情報入力'!AI:AI,$G$4)+120000*COUNTIFS('4.住戸情報入力'!AH:AH,"ダクト式第一種換気",'4.住戸情報入力'!AI:AI,$G$4)+160000*COUNTIFS('4.住戸情報入力'!AH:AH,"ダクト式第一種換気（熱交換有り）",'4.住戸情報入力'!AI:AI,$G$4)</f>
        <v>0</v>
      </c>
      <c r="R44" s="505" t="s">
        <v>125</v>
      </c>
      <c r="S44" s="1690" t="s">
        <v>822</v>
      </c>
      <c r="U44" s="592"/>
      <c r="V44" s="592"/>
      <c r="W44" s="592"/>
    </row>
    <row r="45" spans="1:23" s="214" customFormat="1" ht="28.5">
      <c r="A45" s="260"/>
      <c r="B45" s="1633"/>
      <c r="C45" s="1630"/>
      <c r="D45" s="1645" t="s">
        <v>575</v>
      </c>
      <c r="E45" s="1646"/>
      <c r="F45" s="1646"/>
      <c r="G45" s="1646"/>
      <c r="H45" s="1646"/>
      <c r="I45" s="1646"/>
      <c r="J45" s="1646"/>
      <c r="K45" s="1646"/>
      <c r="L45" s="1646"/>
      <c r="M45" s="1646"/>
      <c r="N45" s="1646"/>
      <c r="O45" s="1646"/>
      <c r="P45" s="1647"/>
      <c r="Q45" s="504">
        <f>6000*SUMIFS('4.住戸情報入力'!AL:AL,'4.住戸情報入力'!AM:AM,$G$4)+8000*SUMIFS('4.住戸情報入力'!AN:AN,'4.住戸情報入力'!AO:AO,$G$4)+14000*SUMIFS('4.住戸情報入力'!AP:AP,'4.住戸情報入力'!AQ:AQ,$G$4)</f>
        <v>0</v>
      </c>
      <c r="R45" s="506" t="s">
        <v>125</v>
      </c>
      <c r="S45" s="1691"/>
      <c r="U45" s="592"/>
      <c r="V45" s="592"/>
      <c r="W45" s="592"/>
    </row>
    <row r="46" spans="1:23" s="214" customFormat="1" ht="27.75" customHeight="1">
      <c r="A46" s="260"/>
      <c r="B46" s="1633"/>
      <c r="C46" s="1630"/>
      <c r="D46" s="1635" t="s">
        <v>925</v>
      </c>
      <c r="E46" s="1636"/>
      <c r="F46" s="1636"/>
      <c r="G46" s="1636"/>
      <c r="H46" s="1636"/>
      <c r="I46" s="1636"/>
      <c r="J46" s="1636"/>
      <c r="K46" s="1636"/>
      <c r="L46" s="1637"/>
      <c r="M46" s="485">
        <v>100000</v>
      </c>
      <c r="N46" s="505" t="s">
        <v>125</v>
      </c>
      <c r="O46" s="486">
        <f>COUNTIFS('4.住戸情報入力'!AR:AR,"有り",'4.住戸情報入力'!AS:AS,$G$4)</f>
        <v>0</v>
      </c>
      <c r="P46" s="505" t="s">
        <v>173</v>
      </c>
      <c r="Q46" s="507">
        <f>M46*O46</f>
        <v>0</v>
      </c>
      <c r="R46" s="505" t="s">
        <v>125</v>
      </c>
      <c r="S46" s="1691"/>
      <c r="U46" s="592"/>
      <c r="V46" s="592"/>
      <c r="W46" s="592"/>
    </row>
    <row r="47" spans="1:23" s="214" customFormat="1" ht="27.75" customHeight="1">
      <c r="A47" s="260"/>
      <c r="B47" s="1633"/>
      <c r="C47" s="1630"/>
      <c r="D47" s="1764" t="s">
        <v>926</v>
      </c>
      <c r="E47" s="1765"/>
      <c r="F47" s="1765"/>
      <c r="G47" s="1765"/>
      <c r="H47" s="1765"/>
      <c r="I47" s="1765"/>
      <c r="J47" s="1765"/>
      <c r="K47" s="1765"/>
      <c r="L47" s="1766"/>
      <c r="M47" s="911">
        <v>115000</v>
      </c>
      <c r="N47" s="915" t="s">
        <v>125</v>
      </c>
      <c r="O47" s="501">
        <f>COUNTIFS('4.住戸情報入力'!AR:AR,"有り（ガス計測含む）",'4.住戸情報入力'!AS:AS,$G$4)</f>
        <v>0</v>
      </c>
      <c r="P47" s="480" t="s">
        <v>173</v>
      </c>
      <c r="Q47" s="479">
        <f>M47*O47</f>
        <v>0</v>
      </c>
      <c r="R47" s="480" t="s">
        <v>125</v>
      </c>
      <c r="S47" s="1692"/>
      <c r="U47" s="592"/>
      <c r="V47" s="592"/>
      <c r="W47" s="592"/>
    </row>
    <row r="48" spans="1:23" s="214" customFormat="1" ht="27.75" customHeight="1" thickBot="1">
      <c r="A48" s="260"/>
      <c r="B48" s="1633"/>
      <c r="C48" s="1631"/>
      <c r="D48" s="1767" t="s">
        <v>303</v>
      </c>
      <c r="E48" s="1768"/>
      <c r="F48" s="1768"/>
      <c r="G48" s="1768"/>
      <c r="H48" s="1768"/>
      <c r="I48" s="1768"/>
      <c r="J48" s="1768"/>
      <c r="K48" s="1768"/>
      <c r="L48" s="1768"/>
      <c r="M48" s="1768"/>
      <c r="N48" s="1768"/>
      <c r="O48" s="1768"/>
      <c r="P48" s="510" t="s">
        <v>314</v>
      </c>
      <c r="Q48" s="511">
        <f>SUM(Q44:Q47)</f>
        <v>0</v>
      </c>
      <c r="R48" s="512" t="s">
        <v>125</v>
      </c>
      <c r="S48" s="513"/>
      <c r="U48" s="592"/>
      <c r="V48" s="592"/>
      <c r="W48" s="592"/>
    </row>
    <row r="49" spans="1:23" s="214" customFormat="1" ht="27.75" customHeight="1" thickTop="1">
      <c r="A49" s="260"/>
      <c r="B49" s="1634"/>
      <c r="C49" s="1643" t="s">
        <v>313</v>
      </c>
      <c r="D49" s="1644"/>
      <c r="E49" s="1644"/>
      <c r="F49" s="1644"/>
      <c r="G49" s="1644"/>
      <c r="H49" s="1644"/>
      <c r="I49" s="1644"/>
      <c r="J49" s="1644"/>
      <c r="K49" s="1644"/>
      <c r="L49" s="1644"/>
      <c r="M49" s="1644"/>
      <c r="N49" s="1644"/>
      <c r="O49" s="1644"/>
      <c r="P49" s="478" t="s">
        <v>416</v>
      </c>
      <c r="Q49" s="479">
        <f>SUM(Q12,Q22,Q27,Q33,Q34,Q35,Q43,Q48)</f>
        <v>0</v>
      </c>
      <c r="R49" s="480" t="s">
        <v>125</v>
      </c>
      <c r="S49" s="503" t="s">
        <v>417</v>
      </c>
      <c r="U49" s="592"/>
      <c r="V49" s="592"/>
      <c r="W49" s="592"/>
    </row>
    <row r="50" spans="1:23" s="214" customFormat="1" ht="27.75" customHeight="1" thickBot="1">
      <c r="A50" s="260"/>
      <c r="B50" s="1739" t="s">
        <v>287</v>
      </c>
      <c r="C50" s="1741" t="s">
        <v>405</v>
      </c>
      <c r="D50" s="1743" t="s">
        <v>286</v>
      </c>
      <c r="E50" s="1744"/>
      <c r="F50" s="1744"/>
      <c r="G50" s="1744"/>
      <c r="H50" s="1744"/>
      <c r="I50" s="1744"/>
      <c r="J50" s="1744"/>
      <c r="K50" s="1744"/>
      <c r="L50" s="1744"/>
      <c r="M50" s="1744"/>
      <c r="N50" s="1744"/>
      <c r="O50" s="1744"/>
      <c r="P50" s="1745"/>
      <c r="Q50" s="514">
        <f>'7.共用部定額単価算出シート'!W49</f>
        <v>0</v>
      </c>
      <c r="R50" s="508" t="s">
        <v>125</v>
      </c>
      <c r="S50" s="509"/>
      <c r="U50" s="592"/>
      <c r="V50" s="592"/>
      <c r="W50" s="592"/>
    </row>
    <row r="51" spans="1:23" s="214" customFormat="1" ht="27.75" customHeight="1" thickTop="1" thickBot="1">
      <c r="A51" s="260"/>
      <c r="B51" s="1740"/>
      <c r="C51" s="1742"/>
      <c r="D51" s="1746" t="s">
        <v>303</v>
      </c>
      <c r="E51" s="1747"/>
      <c r="F51" s="1747"/>
      <c r="G51" s="1747"/>
      <c r="H51" s="1747"/>
      <c r="I51" s="1747"/>
      <c r="J51" s="1747"/>
      <c r="K51" s="1747"/>
      <c r="L51" s="1747"/>
      <c r="M51" s="1747"/>
      <c r="N51" s="1747"/>
      <c r="O51" s="1747"/>
      <c r="P51" s="515" t="s">
        <v>418</v>
      </c>
      <c r="Q51" s="511">
        <f>SUM(Q50:Q50)</f>
        <v>0</v>
      </c>
      <c r="R51" s="512" t="s">
        <v>125</v>
      </c>
      <c r="S51" s="513"/>
      <c r="U51" s="592"/>
      <c r="V51" s="592"/>
      <c r="W51" s="592"/>
    </row>
    <row r="52" spans="1:23" s="214" customFormat="1" ht="27.75" customHeight="1" thickTop="1">
      <c r="A52" s="261"/>
      <c r="B52" s="1643" t="s">
        <v>439</v>
      </c>
      <c r="C52" s="1644"/>
      <c r="D52" s="1644"/>
      <c r="E52" s="1644"/>
      <c r="F52" s="1644"/>
      <c r="G52" s="1644"/>
      <c r="H52" s="1644"/>
      <c r="I52" s="1644"/>
      <c r="J52" s="1644"/>
      <c r="K52" s="1644"/>
      <c r="L52" s="1644"/>
      <c r="M52" s="1644"/>
      <c r="N52" s="1644"/>
      <c r="O52" s="1644"/>
      <c r="P52" s="516" t="s">
        <v>440</v>
      </c>
      <c r="Q52" s="517">
        <f>Q49+Q51</f>
        <v>0</v>
      </c>
      <c r="R52" s="494" t="s">
        <v>125</v>
      </c>
      <c r="S52" s="518" t="s">
        <v>523</v>
      </c>
      <c r="U52" s="592"/>
      <c r="V52" s="592"/>
      <c r="W52" s="592"/>
    </row>
  </sheetData>
  <sheetProtection algorithmName="SHA-512" hashValue="9mBZFpVNgth7fXrWYRSJad2tlx2LP3vXERlSneFthRUk7Qoh+ZSvdVRbbcTKm+YvL151Z6SuhN2eOTHPxGRuyg==" saltValue="1MY+cRg+9KzDUuoj8RESEA==" spinCount="100000" sheet="1" formatCells="0" formatRows="0" insertRows="0" deleteRows="0" selectLockedCells="1" autoFilter="0" pivotTables="0"/>
  <mergeCells count="72">
    <mergeCell ref="B52:O52"/>
    <mergeCell ref="O9:P9"/>
    <mergeCell ref="Q9:R9"/>
    <mergeCell ref="O10:P10"/>
    <mergeCell ref="Q10:R10"/>
    <mergeCell ref="D48:O48"/>
    <mergeCell ref="C49:O49"/>
    <mergeCell ref="B50:B51"/>
    <mergeCell ref="C50:C51"/>
    <mergeCell ref="D50:P50"/>
    <mergeCell ref="D51:O51"/>
    <mergeCell ref="E42:H42"/>
    <mergeCell ref="D43:O43"/>
    <mergeCell ref="D44:P44"/>
    <mergeCell ref="D11:O11"/>
    <mergeCell ref="C12:C48"/>
    <mergeCell ref="S44:S47"/>
    <mergeCell ref="D46:L46"/>
    <mergeCell ref="D47:L47"/>
    <mergeCell ref="D33:O33"/>
    <mergeCell ref="D34:N34"/>
    <mergeCell ref="D35:N35"/>
    <mergeCell ref="D36:D42"/>
    <mergeCell ref="E36:H36"/>
    <mergeCell ref="S36:S42"/>
    <mergeCell ref="E37:G38"/>
    <mergeCell ref="E39:H39"/>
    <mergeCell ref="E40:H40"/>
    <mergeCell ref="E41:H41"/>
    <mergeCell ref="D45:P45"/>
    <mergeCell ref="S28:S32"/>
    <mergeCell ref="E29:L29"/>
    <mergeCell ref="E30:F32"/>
    <mergeCell ref="I30:L30"/>
    <mergeCell ref="M30:P30"/>
    <mergeCell ref="G31:H31"/>
    <mergeCell ref="G32:H32"/>
    <mergeCell ref="S23:S26"/>
    <mergeCell ref="E24:L24"/>
    <mergeCell ref="E25:L25"/>
    <mergeCell ref="E26:L26"/>
    <mergeCell ref="D27:K27"/>
    <mergeCell ref="S13:S21"/>
    <mergeCell ref="E15:H15"/>
    <mergeCell ref="E16:H16"/>
    <mergeCell ref="E17:H17"/>
    <mergeCell ref="E18:H18"/>
    <mergeCell ref="E19:H19"/>
    <mergeCell ref="E20:H20"/>
    <mergeCell ref="E21:H21"/>
    <mergeCell ref="B13:B49"/>
    <mergeCell ref="D13:D21"/>
    <mergeCell ref="E13:H13"/>
    <mergeCell ref="I13:L13"/>
    <mergeCell ref="M13:P13"/>
    <mergeCell ref="D22:O22"/>
    <mergeCell ref="D23:D26"/>
    <mergeCell ref="E23:L23"/>
    <mergeCell ref="D28:D32"/>
    <mergeCell ref="E28:L28"/>
    <mergeCell ref="D12:G12"/>
    <mergeCell ref="I12:P12"/>
    <mergeCell ref="Q8:R8"/>
    <mergeCell ref="D9:M9"/>
    <mergeCell ref="D10:M10"/>
    <mergeCell ref="B8:C11"/>
    <mergeCell ref="D8:P8"/>
    <mergeCell ref="B2:G2"/>
    <mergeCell ref="B4:F4"/>
    <mergeCell ref="G4:H4"/>
    <mergeCell ref="B6:F6"/>
    <mergeCell ref="G6:R6"/>
  </mergeCells>
  <phoneticPr fontId="18"/>
  <conditionalFormatting sqref="A8:B8 A4:G4 A12:I12 D8:D9 D11 A5:L7 I4:L4 A1:L3 A28 D36 S36 D28:E28 A15:A22 A13:B14 E39:L42 T34:XFD34 T36:XFD42 T45:XFD45 A31:A34 A36:A42 A53:L1048576 A9:A11 U9:XFD10 Q53:XFD1048576 Q39:R42 Q28:XFD28 Q31:XFD33 S9:S10 Q1:XFD8 D22 D14:L21 Q11:XFD22 D13:H13 E29:E30 D31:D33 G31:L32 A44:A51 D46:D48">
    <cfRule type="expression" dxfId="176" priority="58">
      <formula>_xlfn.ISFORMULA(A1)=TRUE</formula>
    </cfRule>
  </conditionalFormatting>
  <conditionalFormatting sqref="T9">
    <cfRule type="containsText" dxfId="175" priority="57" operator="containsText" text="(例)">
      <formula>NOT(ISERROR(SEARCH("(例)",T9)))</formula>
    </cfRule>
  </conditionalFormatting>
  <conditionalFormatting sqref="A23:A27 T23:XFD26 D27:L27 D23:E23 Q23:R26 Q27:XFD27 E24:E26">
    <cfRule type="expression" dxfId="174" priority="56">
      <formula>_xlfn.ISFORMULA(A23)=TRUE</formula>
    </cfRule>
  </conditionalFormatting>
  <conditionalFormatting sqref="A29:A30 D29:D30 Q29:XFD30">
    <cfRule type="expression" dxfId="173" priority="55">
      <formula>_xlfn.ISFORMULA(A29)=TRUE</formula>
    </cfRule>
  </conditionalFormatting>
  <conditionalFormatting sqref="Q34:R34 D34">
    <cfRule type="expression" dxfId="172" priority="54">
      <formula>_xlfn.ISFORMULA(D34)=TRUE</formula>
    </cfRule>
  </conditionalFormatting>
  <conditionalFormatting sqref="S24">
    <cfRule type="expression" dxfId="171" priority="52">
      <formula>_xlfn.ISFORMULA(S24)=TRUE</formula>
    </cfRule>
  </conditionalFormatting>
  <conditionalFormatting sqref="E36:L36 E37 H37:L38 Q36:R38">
    <cfRule type="expression" dxfId="170" priority="51">
      <formula>_xlfn.ISFORMULA(E36)=TRUE</formula>
    </cfRule>
  </conditionalFormatting>
  <conditionalFormatting sqref="S23 S25:S26">
    <cfRule type="expression" dxfId="169" priority="53">
      <formula>_xlfn.ISFORMULA(S23)=TRUE</formula>
    </cfRule>
  </conditionalFormatting>
  <conditionalFormatting sqref="S34">
    <cfRule type="expression" dxfId="168" priority="50">
      <formula>_xlfn.ISFORMULA(S34)=TRUE</formula>
    </cfRule>
  </conditionalFormatting>
  <conditionalFormatting sqref="A43 D43 Q43:XFD43">
    <cfRule type="expression" dxfId="167" priority="49">
      <formula>_xlfn.ISFORMULA(A43)=TRUE</formula>
    </cfRule>
  </conditionalFormatting>
  <conditionalFormatting sqref="D44:D45 Q44:XFD44 Q45:R45">
    <cfRule type="expression" dxfId="166" priority="48">
      <formula>_xlfn.ISFORMULA(D44)=TRUE</formula>
    </cfRule>
  </conditionalFormatting>
  <conditionalFormatting sqref="AC46:XFD46 T46:AA46 T47:XFD47 Q46:R47 Q48:XFD48">
    <cfRule type="expression" dxfId="165" priority="47">
      <formula>_xlfn.ISFORMULA(Q46)=TRUE</formula>
    </cfRule>
  </conditionalFormatting>
  <conditionalFormatting sqref="A52:B52 D50:D51 R50:XFD50 Q49:XFD49 Q51:XFD52">
    <cfRule type="expression" dxfId="164" priority="46">
      <formula>_xlfn.ISFORMULA(A49)=TRUE</formula>
    </cfRule>
  </conditionalFormatting>
  <conditionalFormatting sqref="B50:C50 B51">
    <cfRule type="expression" dxfId="163" priority="45">
      <formula>_xlfn.ISFORMULA(B50)=TRUE</formula>
    </cfRule>
  </conditionalFormatting>
  <conditionalFormatting sqref="C49">
    <cfRule type="expression" dxfId="162" priority="44">
      <formula>_xlfn.ISFORMULA(C49)=TRUE</formula>
    </cfRule>
  </conditionalFormatting>
  <conditionalFormatting sqref="Q50">
    <cfRule type="expression" dxfId="161" priority="41">
      <formula>_xlfn.ISFORMULA(Q50)=TRUE</formula>
    </cfRule>
  </conditionalFormatting>
  <conditionalFormatting sqref="T35:XFD35 A35">
    <cfRule type="expression" dxfId="160" priority="40">
      <formula>_xlfn.ISFORMULA(A35)=TRUE</formula>
    </cfRule>
  </conditionalFormatting>
  <conditionalFormatting sqref="Q35:R35 D35">
    <cfRule type="expression" dxfId="159" priority="39">
      <formula>_xlfn.ISFORMULA(D35)=TRUE</formula>
    </cfRule>
  </conditionalFormatting>
  <conditionalFormatting sqref="S35">
    <cfRule type="expression" dxfId="158" priority="38">
      <formula>_xlfn.ISFORMULA(S35)=TRUE</formula>
    </cfRule>
  </conditionalFormatting>
  <conditionalFormatting sqref="D10">
    <cfRule type="expression" dxfId="157" priority="37">
      <formula>_xlfn.ISFORMULA(D10)=TRUE</formula>
    </cfRule>
  </conditionalFormatting>
  <conditionalFormatting sqref="T10">
    <cfRule type="expression" dxfId="156" priority="36">
      <formula>_xlfn.ISFORMULA(T10)=TRUE</formula>
    </cfRule>
  </conditionalFormatting>
  <conditionalFormatting sqref="M1:P7 N31:P32 M28:P28 M39:P42 M53:P1048576 P22 O14:P21">
    <cfRule type="expression" dxfId="155" priority="35">
      <formula>_xlfn.ISFORMULA(M1)=TRUE</formula>
    </cfRule>
  </conditionalFormatting>
  <conditionalFormatting sqref="M27:P27 M23:N26 P23:P26">
    <cfRule type="expression" dxfId="154" priority="34">
      <formula>_xlfn.ISFORMULA(M23)=TRUE</formula>
    </cfRule>
  </conditionalFormatting>
  <conditionalFormatting sqref="M29:N29 P29">
    <cfRule type="expression" dxfId="153" priority="33">
      <formula>_xlfn.ISFORMULA(M29)=TRUE</formula>
    </cfRule>
  </conditionalFormatting>
  <conditionalFormatting sqref="P33">
    <cfRule type="expression" dxfId="152" priority="32">
      <formula>_xlfn.ISFORMULA(P33)=TRUE</formula>
    </cfRule>
  </conditionalFormatting>
  <conditionalFormatting sqref="M36:P38">
    <cfRule type="expression" dxfId="151" priority="31">
      <formula>_xlfn.ISFORMULA(M36)=TRUE</formula>
    </cfRule>
  </conditionalFormatting>
  <conditionalFormatting sqref="P43">
    <cfRule type="expression" dxfId="150" priority="30">
      <formula>_xlfn.ISFORMULA(P43)=TRUE</formula>
    </cfRule>
  </conditionalFormatting>
  <conditionalFormatting sqref="M46:P47 P48">
    <cfRule type="expression" dxfId="149" priority="29">
      <formula>_xlfn.ISFORMULA(M46)=TRUE</formula>
    </cfRule>
  </conditionalFormatting>
  <conditionalFormatting sqref="P51:P52 P49">
    <cfRule type="expression" dxfId="148" priority="28">
      <formula>_xlfn.ISFORMULA(P49)=TRUE</formula>
    </cfRule>
  </conditionalFormatting>
  <conditionalFormatting sqref="O34:P34">
    <cfRule type="expression" dxfId="147" priority="27">
      <formula>_xlfn.ISFORMULA(O34)=TRUE</formula>
    </cfRule>
  </conditionalFormatting>
  <conditionalFormatting sqref="O35:P35">
    <cfRule type="expression" dxfId="146" priority="26">
      <formula>_xlfn.ISFORMULA(O35)=TRUE</formula>
    </cfRule>
  </conditionalFormatting>
  <conditionalFormatting sqref="O23">
    <cfRule type="expression" dxfId="145" priority="25">
      <formula>_xlfn.ISFORMULA(O23)=TRUE</formula>
    </cfRule>
  </conditionalFormatting>
  <conditionalFormatting sqref="O24">
    <cfRule type="expression" dxfId="144" priority="24">
      <formula>_xlfn.ISFORMULA(O24)=TRUE</formula>
    </cfRule>
  </conditionalFormatting>
  <conditionalFormatting sqref="O25">
    <cfRule type="expression" dxfId="143" priority="23">
      <formula>_xlfn.ISFORMULA(O25)=TRUE</formula>
    </cfRule>
  </conditionalFormatting>
  <conditionalFormatting sqref="O26">
    <cfRule type="expression" dxfId="142" priority="22">
      <formula>_xlfn.ISFORMULA(O26)=TRUE</formula>
    </cfRule>
  </conditionalFormatting>
  <conditionalFormatting sqref="O29">
    <cfRule type="expression" dxfId="141" priority="21">
      <formula>_xlfn.ISFORMULA(O29)=TRUE</formula>
    </cfRule>
  </conditionalFormatting>
  <conditionalFormatting sqref="P11">
    <cfRule type="expression" dxfId="140" priority="19">
      <formula>_xlfn.ISFORMULA(P11)=TRUE</formula>
    </cfRule>
  </conditionalFormatting>
  <conditionalFormatting sqref="N9">
    <cfRule type="expression" dxfId="139" priority="18">
      <formula>_xlfn.ISFORMULA(N9)=TRUE</formula>
    </cfRule>
  </conditionalFormatting>
  <conditionalFormatting sqref="N10">
    <cfRule type="expression" dxfId="138" priority="17">
      <formula>_xlfn.ISFORMULA(N10)=TRUE</formula>
    </cfRule>
  </conditionalFormatting>
  <conditionalFormatting sqref="M15:N21">
    <cfRule type="expression" dxfId="137" priority="16">
      <formula>_xlfn.ISFORMULA(M15)=TRUE</formula>
    </cfRule>
  </conditionalFormatting>
  <conditionalFormatting sqref="M14:N14">
    <cfRule type="expression" dxfId="136" priority="15">
      <formula>_xlfn.ISFORMULA(M14)=TRUE</formula>
    </cfRule>
  </conditionalFormatting>
  <conditionalFormatting sqref="M31:M32">
    <cfRule type="expression" dxfId="135" priority="14">
      <formula>_xlfn.ISFORMULA(M31)=TRUE</formula>
    </cfRule>
  </conditionalFormatting>
  <conditionalFormatting sqref="M30">
    <cfRule type="expression" dxfId="134" priority="13">
      <formula>_xlfn.ISFORMULA(M30)=TRUE</formula>
    </cfRule>
  </conditionalFormatting>
  <conditionalFormatting sqref="I30">
    <cfRule type="expression" dxfId="133" priority="12">
      <formula>_xlfn.ISFORMULA(I30)=TRUE</formula>
    </cfRule>
  </conditionalFormatting>
  <conditionalFormatting sqref="M13">
    <cfRule type="expression" dxfId="132" priority="11">
      <formula>_xlfn.ISFORMULA(M13)=TRUE</formula>
    </cfRule>
  </conditionalFormatting>
  <conditionalFormatting sqref="I13">
    <cfRule type="expression" dxfId="131" priority="10">
      <formula>_xlfn.ISFORMULA(I13)=TRUE</formula>
    </cfRule>
  </conditionalFormatting>
  <conditionalFormatting sqref="O9:P9">
    <cfRule type="expression" dxfId="130" priority="9">
      <formula>_xlfn.ISFORMULA(O9)=TRUE</formula>
    </cfRule>
  </conditionalFormatting>
  <conditionalFormatting sqref="O10:P10">
    <cfRule type="expression" dxfId="129" priority="8">
      <formula>_xlfn.ISFORMULA(O10)=TRUE</formula>
    </cfRule>
  </conditionalFormatting>
  <conditionalFormatting sqref="Q9">
    <cfRule type="expression" dxfId="128" priority="7">
      <formula>_xlfn.ISFORMULA(Q9)=TRUE</formula>
    </cfRule>
  </conditionalFormatting>
  <conditionalFormatting sqref="Q10">
    <cfRule type="expression" dxfId="127" priority="6">
      <formula>_xlfn.ISFORMULA(Q10)=TRUE</formula>
    </cfRule>
  </conditionalFormatting>
  <conditionalFormatting sqref="S34">
    <cfRule type="expression" dxfId="126" priority="2">
      <formula>_xlfn.ISFORMULA(S34)=TRUE</formula>
    </cfRule>
  </conditionalFormatting>
  <conditionalFormatting sqref="S35">
    <cfRule type="expression" dxfId="125" priority="1">
      <formula>_xlfn.ISFORMULA(S35)=TRUE</formula>
    </cfRule>
  </conditionalFormatting>
  <printOptions horizontalCentered="1"/>
  <pageMargins left="0.51181102362204722" right="0.11811023622047245" top="0.35433070866141736" bottom="0.35433070866141736" header="0.31496062992125984" footer="0.11811023622047245"/>
  <pageSetup paperSize="9" scale="45" orientation="portrait" r:id="rId1"/>
  <headerFooter scaleWithDoc="0">
    <oddFooter>&amp;R&amp;K00-043R5超高層ZEH-M_ver.1</oddFooter>
  </headerFooter>
  <extLst>
    <ext xmlns:x14="http://schemas.microsoft.com/office/spreadsheetml/2009/9/main" uri="{78C0D931-6437-407d-A8EE-F0AAD7539E65}">
      <x14:conditionalFormattings>
        <x14:conditionalFormatting xmlns:xm="http://schemas.microsoft.com/office/excel/2006/main">
          <x14:cfRule type="expression" priority="3" id="{8104BAAE-4F3A-40BB-BA6A-86EF374CD510}">
            <xm:f>入力シート!$F$13="3年度事業（1年目）"</xm:f>
            <x14:dxf>
              <fill>
                <patternFill>
                  <bgColor theme="0" tint="-0.499984740745262"/>
                </patternFill>
              </fill>
            </x14:dxf>
          </x14:cfRule>
          <x14:cfRule type="expression" priority="4" id="{0B453694-B6F0-4FAA-9692-60851B0D7EA0}">
            <xm:f>入力シート!$F$13="2年度事業（1年目）"</xm:f>
            <x14:dxf>
              <fill>
                <patternFill>
                  <bgColor theme="0" tint="-0.499984740745262"/>
                </patternFill>
              </fill>
            </x14:dxf>
          </x14:cfRule>
          <x14:cfRule type="expression" priority="5" id="{61146EE0-9C9F-4585-AEBA-36B763767E50}">
            <xm:f>入力シート!$F$13="単年度事業"</xm:f>
            <x14:dxf>
              <fill>
                <patternFill>
                  <bgColor theme="0" tint="-0.499984740745262"/>
                </patternFill>
              </fill>
            </x14:dxf>
          </x14:cfRule>
          <xm:sqref>A2:S44 A46:S53 A45:D45 Q45:S45</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E3047-55CC-465D-8F36-F6D65CDBF512}">
  <sheetPr>
    <pageSetUpPr fitToPage="1"/>
  </sheetPr>
  <dimension ref="A1:W52"/>
  <sheetViews>
    <sheetView showGridLines="0" view="pageBreakPreview" zoomScale="70" zoomScaleNormal="60" zoomScaleSheetLayoutView="70" workbookViewId="0"/>
  </sheetViews>
  <sheetFormatPr defaultColWidth="9" defaultRowHeight="21"/>
  <cols>
    <col min="1" max="1" width="2.625" style="3" customWidth="1"/>
    <col min="2" max="4" width="4.625" style="4" customWidth="1"/>
    <col min="5" max="6" width="8.625" style="4" customWidth="1"/>
    <col min="7" max="7" width="15.625" style="4" customWidth="1"/>
    <col min="8" max="8" width="10.625" style="182" customWidth="1"/>
    <col min="9" max="9" width="15.625" style="175" customWidth="1"/>
    <col min="10" max="10" width="4.625" style="182" customWidth="1"/>
    <col min="11" max="11" width="10.625" style="4" customWidth="1"/>
    <col min="12" max="12" width="4.625" style="182" customWidth="1"/>
    <col min="13" max="13" width="15.625" style="175" customWidth="1"/>
    <col min="14" max="14" width="4.625" style="182" customWidth="1"/>
    <col min="15" max="15" width="10.625" style="4" customWidth="1"/>
    <col min="16" max="16" width="4.625" style="182" customWidth="1"/>
    <col min="17" max="17" width="15.625" style="175" customWidth="1"/>
    <col min="18" max="18" width="4.625" style="182" customWidth="1"/>
    <col min="19" max="19" width="48.625" style="186" customWidth="1"/>
    <col min="20" max="20" width="9.25" style="208" bestFit="1" customWidth="1"/>
    <col min="21" max="21" width="25.625" style="4" customWidth="1"/>
    <col min="22" max="16384" width="9" style="4"/>
  </cols>
  <sheetData>
    <row r="1" spans="1:23" s="208" customFormat="1" ht="21" customHeight="1">
      <c r="A1" s="229"/>
      <c r="B1" s="229"/>
      <c r="C1" s="229"/>
      <c r="D1" s="229"/>
      <c r="E1" s="229"/>
      <c r="F1" s="229"/>
      <c r="G1" s="229"/>
      <c r="H1" s="229"/>
      <c r="I1" s="229"/>
      <c r="J1" s="229"/>
      <c r="K1" s="229"/>
      <c r="L1" s="229"/>
      <c r="M1" s="229"/>
      <c r="N1" s="229"/>
      <c r="O1" s="229"/>
      <c r="P1" s="229"/>
      <c r="Q1" s="229"/>
      <c r="R1" s="229"/>
      <c r="S1" s="229"/>
    </row>
    <row r="2" spans="1:23">
      <c r="A2" s="251"/>
      <c r="B2" s="1648" t="s">
        <v>885</v>
      </c>
      <c r="C2" s="1648"/>
      <c r="D2" s="1648"/>
      <c r="E2" s="1648"/>
      <c r="F2" s="1648"/>
      <c r="G2" s="1648"/>
      <c r="H2" s="252"/>
      <c r="I2" s="253"/>
      <c r="J2" s="252"/>
      <c r="K2" s="186"/>
      <c r="L2" s="252"/>
      <c r="M2" s="253"/>
      <c r="N2" s="252"/>
      <c r="O2" s="186"/>
      <c r="P2" s="252"/>
      <c r="Q2" s="253"/>
      <c r="R2" s="252"/>
      <c r="S2" s="183"/>
    </row>
    <row r="3" spans="1:23" s="184" customFormat="1" ht="13.5">
      <c r="A3" s="185"/>
      <c r="B3" s="185"/>
      <c r="C3" s="185"/>
      <c r="D3" s="185"/>
      <c r="E3" s="185"/>
      <c r="F3" s="185"/>
      <c r="G3" s="185"/>
      <c r="H3" s="254"/>
      <c r="I3" s="255"/>
      <c r="J3" s="254"/>
      <c r="K3" s="185"/>
      <c r="L3" s="254"/>
      <c r="M3" s="255"/>
      <c r="N3" s="254"/>
      <c r="O3" s="185"/>
      <c r="P3" s="254"/>
      <c r="Q3" s="255"/>
      <c r="R3" s="254"/>
      <c r="S3" s="185"/>
      <c r="T3" s="228"/>
    </row>
    <row r="4" spans="1:23" ht="30.75">
      <c r="A4" s="256"/>
      <c r="B4" s="1649" t="s">
        <v>164</v>
      </c>
      <c r="C4" s="1650"/>
      <c r="D4" s="1650"/>
      <c r="E4" s="1650"/>
      <c r="F4" s="1651"/>
      <c r="G4" s="1652" t="s">
        <v>880</v>
      </c>
      <c r="H4" s="1653"/>
      <c r="I4" s="253"/>
      <c r="J4" s="252"/>
      <c r="K4" s="186"/>
      <c r="L4" s="252"/>
      <c r="M4" s="253"/>
      <c r="N4" s="252"/>
      <c r="O4" s="186"/>
      <c r="P4" s="252"/>
      <c r="Q4" s="253"/>
      <c r="R4" s="252"/>
    </row>
    <row r="5" spans="1:23" s="184" customFormat="1" ht="8.1" customHeight="1">
      <c r="A5" s="185"/>
      <c r="B5" s="257"/>
      <c r="C5" s="257"/>
      <c r="D5" s="257"/>
      <c r="E5" s="257"/>
      <c r="F5" s="185"/>
      <c r="G5" s="185"/>
      <c r="H5" s="254"/>
      <c r="I5" s="255"/>
      <c r="J5" s="254"/>
      <c r="K5" s="185"/>
      <c r="L5" s="254"/>
      <c r="M5" s="255"/>
      <c r="N5" s="254"/>
      <c r="O5" s="185"/>
      <c r="P5" s="254"/>
      <c r="Q5" s="255"/>
      <c r="R5" s="254"/>
      <c r="S5" s="185"/>
      <c r="T5" s="228"/>
    </row>
    <row r="6" spans="1:23" ht="45" customHeight="1">
      <c r="A6" s="256"/>
      <c r="B6" s="1649" t="s">
        <v>165</v>
      </c>
      <c r="C6" s="1650"/>
      <c r="D6" s="1650"/>
      <c r="E6" s="1650"/>
      <c r="F6" s="1651"/>
      <c r="G6" s="1654" t="str">
        <f>'2.全体概要'!C7</f>
        <v/>
      </c>
      <c r="H6" s="1655"/>
      <c r="I6" s="1655"/>
      <c r="J6" s="1655"/>
      <c r="K6" s="1655"/>
      <c r="L6" s="1655"/>
      <c r="M6" s="1655"/>
      <c r="N6" s="1655"/>
      <c r="O6" s="1655"/>
      <c r="P6" s="1655"/>
      <c r="Q6" s="1655"/>
      <c r="R6" s="1655"/>
      <c r="S6" s="875" t="s">
        <v>868</v>
      </c>
      <c r="T6" s="229"/>
      <c r="U6" s="874"/>
      <c r="V6" s="874"/>
      <c r="W6" s="874"/>
    </row>
    <row r="7" spans="1:23" s="184" customFormat="1" ht="13.5">
      <c r="A7" s="185"/>
      <c r="B7" s="185"/>
      <c r="C7" s="185"/>
      <c r="D7" s="185"/>
      <c r="E7" s="185"/>
      <c r="F7" s="185"/>
      <c r="G7" s="185"/>
      <c r="H7" s="254"/>
      <c r="I7" s="255"/>
      <c r="J7" s="254"/>
      <c r="K7" s="185"/>
      <c r="L7" s="254"/>
      <c r="M7" s="255"/>
      <c r="N7" s="254"/>
      <c r="O7" s="185"/>
      <c r="P7" s="254"/>
      <c r="Q7" s="255"/>
      <c r="R7" s="254"/>
      <c r="S7" s="185"/>
      <c r="T7" s="228"/>
    </row>
    <row r="8" spans="1:23" ht="21" customHeight="1">
      <c r="A8" s="251"/>
      <c r="B8" s="1661" t="s">
        <v>189</v>
      </c>
      <c r="C8" s="1662"/>
      <c r="D8" s="1693" t="s">
        <v>166</v>
      </c>
      <c r="E8" s="1678"/>
      <c r="F8" s="1678"/>
      <c r="G8" s="1678"/>
      <c r="H8" s="1678"/>
      <c r="I8" s="1678"/>
      <c r="J8" s="1678"/>
      <c r="K8" s="1678"/>
      <c r="L8" s="1678"/>
      <c r="M8" s="1678"/>
      <c r="N8" s="1678"/>
      <c r="O8" s="1678"/>
      <c r="P8" s="1694"/>
      <c r="Q8" s="1678" t="s">
        <v>167</v>
      </c>
      <c r="R8" s="1678"/>
      <c r="S8" s="438" t="s">
        <v>168</v>
      </c>
    </row>
    <row r="9" spans="1:23" ht="28.5" customHeight="1">
      <c r="A9" s="259"/>
      <c r="B9" s="1663"/>
      <c r="C9" s="1664"/>
      <c r="D9" s="1707" t="s">
        <v>800</v>
      </c>
      <c r="E9" s="1708"/>
      <c r="F9" s="1708"/>
      <c r="G9" s="1708"/>
      <c r="H9" s="1708"/>
      <c r="I9" s="1708"/>
      <c r="J9" s="1708"/>
      <c r="K9" s="1708"/>
      <c r="L9" s="1708"/>
      <c r="M9" s="1708"/>
      <c r="N9" s="439" t="s">
        <v>263</v>
      </c>
      <c r="O9" s="1754"/>
      <c r="P9" s="1758"/>
      <c r="Q9" s="1759"/>
      <c r="R9" s="1760"/>
      <c r="S9" s="443"/>
    </row>
    <row r="10" spans="1:23" ht="29.25" thickBot="1">
      <c r="A10" s="259"/>
      <c r="B10" s="1663"/>
      <c r="C10" s="1664"/>
      <c r="D10" s="1748" t="s">
        <v>527</v>
      </c>
      <c r="E10" s="1749"/>
      <c r="F10" s="1749"/>
      <c r="G10" s="1749"/>
      <c r="H10" s="1749"/>
      <c r="I10" s="1749"/>
      <c r="J10" s="1749"/>
      <c r="K10" s="1749"/>
      <c r="L10" s="1749"/>
      <c r="M10" s="1749"/>
      <c r="N10" s="444" t="s">
        <v>264</v>
      </c>
      <c r="O10" s="1754"/>
      <c r="P10" s="1755"/>
      <c r="Q10" s="1756"/>
      <c r="R10" s="1757"/>
      <c r="S10" s="447"/>
      <c r="T10" s="214"/>
    </row>
    <row r="11" spans="1:23" ht="29.25" thickTop="1">
      <c r="A11" s="259"/>
      <c r="B11" s="1665"/>
      <c r="C11" s="1666"/>
      <c r="D11" s="1643" t="s">
        <v>266</v>
      </c>
      <c r="E11" s="1644"/>
      <c r="F11" s="1644"/>
      <c r="G11" s="1644"/>
      <c r="H11" s="1644"/>
      <c r="I11" s="1644"/>
      <c r="J11" s="1644"/>
      <c r="K11" s="1644"/>
      <c r="L11" s="1644"/>
      <c r="M11" s="1644"/>
      <c r="N11" s="1644"/>
      <c r="O11" s="1644"/>
      <c r="P11" s="642" t="s">
        <v>301</v>
      </c>
      <c r="Q11" s="449">
        <f>Q9+Q10</f>
        <v>0</v>
      </c>
      <c r="R11" s="450" t="s">
        <v>125</v>
      </c>
      <c r="S11" s="451" t="s">
        <v>565</v>
      </c>
    </row>
    <row r="12" spans="1:23" ht="108" customHeight="1" thickBot="1">
      <c r="A12" s="259"/>
      <c r="B12" s="452" t="s">
        <v>312</v>
      </c>
      <c r="C12" s="1629" t="s">
        <v>169</v>
      </c>
      <c r="D12" s="1701" t="s">
        <v>170</v>
      </c>
      <c r="E12" s="1702"/>
      <c r="F12" s="1702"/>
      <c r="G12" s="1702"/>
      <c r="H12" s="453" t="s">
        <v>300</v>
      </c>
      <c r="I12" s="1711"/>
      <c r="J12" s="1712"/>
      <c r="K12" s="1712"/>
      <c r="L12" s="1712"/>
      <c r="M12" s="1712"/>
      <c r="N12" s="1712"/>
      <c r="O12" s="1712"/>
      <c r="P12" s="1713"/>
      <c r="Q12" s="446">
        <f>SUMIF('4.住戸情報入力'!O:O,G4,'4.住戸情報入力'!N:N)</f>
        <v>0</v>
      </c>
      <c r="R12" s="445" t="s">
        <v>125</v>
      </c>
      <c r="S12" s="454" t="s">
        <v>822</v>
      </c>
    </row>
    <row r="13" spans="1:23" ht="28.5" customHeight="1" thickTop="1">
      <c r="A13" s="259"/>
      <c r="B13" s="1632" t="s">
        <v>171</v>
      </c>
      <c r="C13" s="1630"/>
      <c r="D13" s="1703" t="s">
        <v>172</v>
      </c>
      <c r="E13" s="1704"/>
      <c r="F13" s="1705"/>
      <c r="G13" s="1705"/>
      <c r="H13" s="1705"/>
      <c r="I13" s="1672" t="s">
        <v>605</v>
      </c>
      <c r="J13" s="1673"/>
      <c r="K13" s="1673"/>
      <c r="L13" s="1674"/>
      <c r="M13" s="1675" t="s">
        <v>606</v>
      </c>
      <c r="N13" s="1676"/>
      <c r="O13" s="1676"/>
      <c r="P13" s="1677"/>
      <c r="Q13" s="603"/>
      <c r="R13" s="604"/>
      <c r="S13" s="1671" t="s">
        <v>822</v>
      </c>
    </row>
    <row r="14" spans="1:23" ht="28.5" customHeight="1">
      <c r="A14" s="259"/>
      <c r="B14" s="1633"/>
      <c r="C14" s="1630"/>
      <c r="D14" s="1703"/>
      <c r="E14" s="622" t="s">
        <v>528</v>
      </c>
      <c r="F14" s="876"/>
      <c r="G14" s="876"/>
      <c r="H14" s="876"/>
      <c r="I14" s="455">
        <v>150000</v>
      </c>
      <c r="J14" s="456" t="s">
        <v>604</v>
      </c>
      <c r="K14" s="457">
        <f>SUMIFS('4.住戸情報入力'!Q:Q,'4.住戸情報入力'!P:P,E14,'4.住戸情報入力'!R:R,$G$4)+SUMIFS('4.住戸情報入力'!T:T,'4.住戸情報入力'!S:S,E14,'4.住戸情報入力'!U:U,$G$4)</f>
        <v>0</v>
      </c>
      <c r="L14" s="460" t="s">
        <v>173</v>
      </c>
      <c r="M14" s="663">
        <v>120000</v>
      </c>
      <c r="N14" s="664" t="s">
        <v>604</v>
      </c>
      <c r="O14" s="457">
        <f>SUMIFS('4.住戸情報入力'!W:W,'4.住戸情報入力'!V:V,E14,'4.住戸情報入力'!X:X,$G$4)+SUMIFS('4.住戸情報入力'!Z:Z,'4.住戸情報入力'!Y:Y,E14,'4.住戸情報入力'!AA:AA,$G$4)</f>
        <v>0</v>
      </c>
      <c r="P14" s="460" t="s">
        <v>173</v>
      </c>
      <c r="Q14" s="462">
        <f>I14*K14+M14*O14</f>
        <v>0</v>
      </c>
      <c r="R14" s="460" t="s">
        <v>125</v>
      </c>
      <c r="S14" s="1657"/>
    </row>
    <row r="15" spans="1:23" ht="28.5">
      <c r="A15" s="259"/>
      <c r="B15" s="1633"/>
      <c r="C15" s="1630"/>
      <c r="D15" s="1669"/>
      <c r="E15" s="1667" t="s">
        <v>391</v>
      </c>
      <c r="F15" s="1668"/>
      <c r="G15" s="1668"/>
      <c r="H15" s="1668"/>
      <c r="I15" s="459">
        <v>160000</v>
      </c>
      <c r="J15" s="460" t="s">
        <v>125</v>
      </c>
      <c r="K15" s="461">
        <f>SUMIFS('4.住戸情報入力'!Q:Q,'4.住戸情報入力'!P:P,E15,'4.住戸情報入力'!R:R,$G$4)+SUMIFS('4.住戸情報入力'!T:T,'4.住戸情報入力'!S:S,E15,'4.住戸情報入力'!U:U,$G$4)</f>
        <v>0</v>
      </c>
      <c r="L15" s="460" t="s">
        <v>173</v>
      </c>
      <c r="M15" s="665">
        <v>130000</v>
      </c>
      <c r="N15" s="666" t="s">
        <v>125</v>
      </c>
      <c r="O15" s="461">
        <f>SUMIFS('4.住戸情報入力'!W:W,'4.住戸情報入力'!V:V,E15,'4.住戸情報入力'!X:X,$G$4)+SUMIFS('4.住戸情報入力'!Z:Z,'4.住戸情報入力'!Y:Y,E15,'4.住戸情報入力'!AA:AA,$G$4)</f>
        <v>0</v>
      </c>
      <c r="P15" s="460" t="s">
        <v>173</v>
      </c>
      <c r="Q15" s="462">
        <f t="shared" ref="Q15:Q20" si="0">I15*K15+M15*O15</f>
        <v>0</v>
      </c>
      <c r="R15" s="460" t="s">
        <v>125</v>
      </c>
      <c r="S15" s="1657"/>
    </row>
    <row r="16" spans="1:23" ht="28.5">
      <c r="A16" s="259"/>
      <c r="B16" s="1633"/>
      <c r="C16" s="1630"/>
      <c r="D16" s="1669"/>
      <c r="E16" s="1667" t="s">
        <v>392</v>
      </c>
      <c r="F16" s="1668"/>
      <c r="G16" s="1668"/>
      <c r="H16" s="1668"/>
      <c r="I16" s="459">
        <v>170000</v>
      </c>
      <c r="J16" s="460" t="s">
        <v>125</v>
      </c>
      <c r="K16" s="461">
        <f>SUMIFS('4.住戸情報入力'!Q:Q,'4.住戸情報入力'!P:P,E16,'4.住戸情報入力'!R:R,$G$4)+SUMIFS('4.住戸情報入力'!T:T,'4.住戸情報入力'!S:S,E16,'4.住戸情報入力'!U:U,$G$4)</f>
        <v>0</v>
      </c>
      <c r="L16" s="460" t="s">
        <v>173</v>
      </c>
      <c r="M16" s="665">
        <v>140000</v>
      </c>
      <c r="N16" s="666" t="s">
        <v>125</v>
      </c>
      <c r="O16" s="461">
        <f>SUMIFS('4.住戸情報入力'!W:W,'4.住戸情報入力'!V:V,E16,'4.住戸情報入力'!X:X,$G$4)+SUMIFS('4.住戸情報入力'!Z:Z,'4.住戸情報入力'!Y:Y,E16,'4.住戸情報入力'!AA:AA,$G$4)</f>
        <v>0</v>
      </c>
      <c r="P16" s="460" t="s">
        <v>173</v>
      </c>
      <c r="Q16" s="462">
        <f t="shared" si="0"/>
        <v>0</v>
      </c>
      <c r="R16" s="460" t="s">
        <v>125</v>
      </c>
      <c r="S16" s="1657"/>
    </row>
    <row r="17" spans="1:23" ht="28.5">
      <c r="A17" s="259"/>
      <c r="B17" s="1633"/>
      <c r="C17" s="1630"/>
      <c r="D17" s="1669"/>
      <c r="E17" s="1667" t="s">
        <v>393</v>
      </c>
      <c r="F17" s="1668"/>
      <c r="G17" s="1668"/>
      <c r="H17" s="1668"/>
      <c r="I17" s="459">
        <v>180000</v>
      </c>
      <c r="J17" s="460" t="s">
        <v>125</v>
      </c>
      <c r="K17" s="461">
        <f>SUMIFS('4.住戸情報入力'!Q:Q,'4.住戸情報入力'!P:P,E17,'4.住戸情報入力'!R:R,$G$4)+SUMIFS('4.住戸情報入力'!T:T,'4.住戸情報入力'!S:S,E17,'4.住戸情報入力'!U:U,$G$4)</f>
        <v>0</v>
      </c>
      <c r="L17" s="460" t="s">
        <v>173</v>
      </c>
      <c r="M17" s="665">
        <v>150000</v>
      </c>
      <c r="N17" s="666" t="s">
        <v>125</v>
      </c>
      <c r="O17" s="461">
        <f>SUMIFS('4.住戸情報入力'!W:W,'4.住戸情報入力'!V:V,E17,'4.住戸情報入力'!X:X,$G$4)+SUMIFS('4.住戸情報入力'!Z:Z,'4.住戸情報入力'!Y:Y,E17,'4.住戸情報入力'!AA:AA,$G$4)</f>
        <v>0</v>
      </c>
      <c r="P17" s="460" t="s">
        <v>173</v>
      </c>
      <c r="Q17" s="462">
        <f t="shared" si="0"/>
        <v>0</v>
      </c>
      <c r="R17" s="460" t="s">
        <v>125</v>
      </c>
      <c r="S17" s="1657"/>
    </row>
    <row r="18" spans="1:23" ht="28.5">
      <c r="A18" s="259"/>
      <c r="B18" s="1633"/>
      <c r="C18" s="1630"/>
      <c r="D18" s="1669"/>
      <c r="E18" s="1667" t="s">
        <v>394</v>
      </c>
      <c r="F18" s="1668"/>
      <c r="G18" s="1668"/>
      <c r="H18" s="1668"/>
      <c r="I18" s="459">
        <v>190000</v>
      </c>
      <c r="J18" s="460" t="s">
        <v>125</v>
      </c>
      <c r="K18" s="461">
        <f>SUMIFS('4.住戸情報入力'!Q:Q,'4.住戸情報入力'!P:P,E18,'4.住戸情報入力'!R:R,$G$4)+SUMIFS('4.住戸情報入力'!T:T,'4.住戸情報入力'!S:S,E18,'4.住戸情報入力'!U:U,$G$4)</f>
        <v>0</v>
      </c>
      <c r="L18" s="460" t="s">
        <v>173</v>
      </c>
      <c r="M18" s="665">
        <v>160000</v>
      </c>
      <c r="N18" s="666" t="s">
        <v>125</v>
      </c>
      <c r="O18" s="461">
        <f>SUMIFS('4.住戸情報入力'!W:W,'4.住戸情報入力'!V:V,E18,'4.住戸情報入力'!X:X,$G$4)+SUMIFS('4.住戸情報入力'!Z:Z,'4.住戸情報入力'!Y:Y,E18,'4.住戸情報入力'!AA:AA,$G$4)</f>
        <v>0</v>
      </c>
      <c r="P18" s="460" t="s">
        <v>173</v>
      </c>
      <c r="Q18" s="462">
        <f t="shared" si="0"/>
        <v>0</v>
      </c>
      <c r="R18" s="460" t="s">
        <v>125</v>
      </c>
      <c r="S18" s="1657"/>
    </row>
    <row r="19" spans="1:23" ht="28.5">
      <c r="A19" s="259"/>
      <c r="B19" s="1633"/>
      <c r="C19" s="1630"/>
      <c r="D19" s="1669"/>
      <c r="E19" s="1667" t="s">
        <v>395</v>
      </c>
      <c r="F19" s="1668"/>
      <c r="G19" s="1668"/>
      <c r="H19" s="1668"/>
      <c r="I19" s="459">
        <v>200000</v>
      </c>
      <c r="J19" s="460" t="s">
        <v>125</v>
      </c>
      <c r="K19" s="461">
        <f>SUMIFS('4.住戸情報入力'!Q:Q,'4.住戸情報入力'!P:P,E19,'4.住戸情報入力'!R:R,$G$4)+SUMIFS('4.住戸情報入力'!T:T,'4.住戸情報入力'!S:S,E19,'4.住戸情報入力'!U:U,$G$4)</f>
        <v>0</v>
      </c>
      <c r="L19" s="460" t="s">
        <v>173</v>
      </c>
      <c r="M19" s="665">
        <v>170000</v>
      </c>
      <c r="N19" s="666" t="s">
        <v>125</v>
      </c>
      <c r="O19" s="461">
        <f>SUMIFS('4.住戸情報入力'!W:W,'4.住戸情報入力'!V:V,E19,'4.住戸情報入力'!X:X,$G$4)+SUMIFS('4.住戸情報入力'!Z:Z,'4.住戸情報入力'!Y:Y,E19,'4.住戸情報入力'!AA:AA,$G$4)</f>
        <v>0</v>
      </c>
      <c r="P19" s="460" t="s">
        <v>173</v>
      </c>
      <c r="Q19" s="462">
        <f t="shared" si="0"/>
        <v>0</v>
      </c>
      <c r="R19" s="460" t="s">
        <v>125</v>
      </c>
      <c r="S19" s="1657"/>
    </row>
    <row r="20" spans="1:23" ht="28.5">
      <c r="A20" s="259"/>
      <c r="B20" s="1633"/>
      <c r="C20" s="1630"/>
      <c r="D20" s="1669"/>
      <c r="E20" s="1667" t="s">
        <v>396</v>
      </c>
      <c r="F20" s="1668"/>
      <c r="G20" s="1668"/>
      <c r="H20" s="1668"/>
      <c r="I20" s="459">
        <v>220000</v>
      </c>
      <c r="J20" s="460" t="s">
        <v>125</v>
      </c>
      <c r="K20" s="461">
        <f>SUMIFS('4.住戸情報入力'!Q:Q,'4.住戸情報入力'!P:P,E20,'4.住戸情報入力'!R:R,$G$4)+SUMIFS('4.住戸情報入力'!T:T,'4.住戸情報入力'!S:S,E20,'4.住戸情報入力'!U:U,$G$4)</f>
        <v>0</v>
      </c>
      <c r="L20" s="460" t="s">
        <v>173</v>
      </c>
      <c r="M20" s="665">
        <v>190000</v>
      </c>
      <c r="N20" s="666" t="s">
        <v>125</v>
      </c>
      <c r="O20" s="461">
        <f>SUMIFS('4.住戸情報入力'!W:W,'4.住戸情報入力'!V:V,E20,'4.住戸情報入力'!X:X,$G$4)+SUMIFS('4.住戸情報入力'!Z:Z,'4.住戸情報入力'!Y:Y,E20,'4.住戸情報入力'!AA:AA,$G$4)</f>
        <v>0</v>
      </c>
      <c r="P20" s="460" t="s">
        <v>173</v>
      </c>
      <c r="Q20" s="462">
        <f t="shared" si="0"/>
        <v>0</v>
      </c>
      <c r="R20" s="460" t="s">
        <v>125</v>
      </c>
      <c r="S20" s="1657"/>
    </row>
    <row r="21" spans="1:23" ht="29.25" thickBot="1">
      <c r="A21" s="259"/>
      <c r="B21" s="1633"/>
      <c r="C21" s="1630"/>
      <c r="D21" s="1670"/>
      <c r="E21" s="1706" t="s">
        <v>397</v>
      </c>
      <c r="F21" s="1682"/>
      <c r="G21" s="1682"/>
      <c r="H21" s="1682"/>
      <c r="I21" s="463">
        <v>240000</v>
      </c>
      <c r="J21" s="464" t="s">
        <v>125</v>
      </c>
      <c r="K21" s="465">
        <f>SUMIFS('4.住戸情報入力'!Q:Q,'4.住戸情報入力'!P:P,E21,'4.住戸情報入力'!R:R,$G$4)+SUMIFS('4.住戸情報入力'!T:T,'4.住戸情報入力'!S:S,E21,'4.住戸情報入力'!U:U,$G$4)</f>
        <v>0</v>
      </c>
      <c r="L21" s="464" t="s">
        <v>173</v>
      </c>
      <c r="M21" s="667">
        <v>200000</v>
      </c>
      <c r="N21" s="668" t="s">
        <v>125</v>
      </c>
      <c r="O21" s="465">
        <f>SUMIFS('4.住戸情報入力'!W:W,'4.住戸情報入力'!V:V,E21,'4.住戸情報入力'!X:X,$G$4)+SUMIFS('4.住戸情報入力'!Z:Z,'4.住戸情報入力'!Y:Y,E21,'4.住戸情報入力'!AA:AA,$G$4)</f>
        <v>0</v>
      </c>
      <c r="P21" s="464" t="s">
        <v>173</v>
      </c>
      <c r="Q21" s="466">
        <f>I21*K21+M21*O21</f>
        <v>0</v>
      </c>
      <c r="R21" s="464" t="s">
        <v>125</v>
      </c>
      <c r="S21" s="1658"/>
    </row>
    <row r="22" spans="1:23" s="208" customFormat="1" ht="29.25" thickTop="1">
      <c r="A22" s="259"/>
      <c r="B22" s="1633"/>
      <c r="C22" s="1630"/>
      <c r="D22" s="1643" t="s">
        <v>303</v>
      </c>
      <c r="E22" s="1644"/>
      <c r="F22" s="1644"/>
      <c r="G22" s="1644"/>
      <c r="H22" s="1644"/>
      <c r="I22" s="1644"/>
      <c r="J22" s="1644"/>
      <c r="K22" s="1644"/>
      <c r="L22" s="1644"/>
      <c r="M22" s="1644"/>
      <c r="N22" s="1644"/>
      <c r="O22" s="1644"/>
      <c r="P22" s="448" t="s">
        <v>294</v>
      </c>
      <c r="Q22" s="449">
        <f>SUM(Q14:Q21)</f>
        <v>0</v>
      </c>
      <c r="R22" s="450" t="s">
        <v>125</v>
      </c>
      <c r="S22" s="467"/>
      <c r="U22" s="4"/>
      <c r="V22" s="4"/>
      <c r="W22" s="4"/>
    </row>
    <row r="23" spans="1:23" s="214" customFormat="1" ht="27.75" customHeight="1">
      <c r="A23" s="260"/>
      <c r="B23" s="1633"/>
      <c r="C23" s="1630"/>
      <c r="D23" s="1659" t="s">
        <v>413</v>
      </c>
      <c r="E23" s="1635" t="s">
        <v>529</v>
      </c>
      <c r="F23" s="1636"/>
      <c r="G23" s="1636"/>
      <c r="H23" s="1636"/>
      <c r="I23" s="1636"/>
      <c r="J23" s="1636"/>
      <c r="K23" s="1636"/>
      <c r="L23" s="1637"/>
      <c r="M23" s="455">
        <v>340000</v>
      </c>
      <c r="N23" s="468" t="s">
        <v>125</v>
      </c>
      <c r="O23" s="469">
        <f>COUNTIFS('4.住戸情報入力'!AB:AB,E23,'4.住戸情報入力'!AC:AC,$G$4)</f>
        <v>0</v>
      </c>
      <c r="P23" s="470" t="s">
        <v>173</v>
      </c>
      <c r="Q23" s="471">
        <f>M23*O23</f>
        <v>0</v>
      </c>
      <c r="R23" s="470" t="s">
        <v>125</v>
      </c>
      <c r="S23" s="1656" t="s">
        <v>822</v>
      </c>
      <c r="U23" s="592"/>
      <c r="V23" s="592"/>
      <c r="W23" s="592"/>
    </row>
    <row r="24" spans="1:23" s="214" customFormat="1" ht="27.75" customHeight="1">
      <c r="A24" s="260"/>
      <c r="B24" s="1633"/>
      <c r="C24" s="1630"/>
      <c r="D24" s="1660"/>
      <c r="E24" s="1695" t="s">
        <v>530</v>
      </c>
      <c r="F24" s="1696"/>
      <c r="G24" s="1696"/>
      <c r="H24" s="1696"/>
      <c r="I24" s="1696"/>
      <c r="J24" s="1696"/>
      <c r="K24" s="1696"/>
      <c r="L24" s="1697"/>
      <c r="M24" s="459">
        <v>430000</v>
      </c>
      <c r="N24" s="470" t="s">
        <v>125</v>
      </c>
      <c r="O24" s="472">
        <f>COUNTIFS('4.住戸情報入力'!AB:AB,E24,'4.住戸情報入力'!AC:AC,$G$4)</f>
        <v>0</v>
      </c>
      <c r="P24" s="470" t="s">
        <v>173</v>
      </c>
      <c r="Q24" s="471">
        <f>M24*O24</f>
        <v>0</v>
      </c>
      <c r="R24" s="470" t="s">
        <v>125</v>
      </c>
      <c r="S24" s="1657"/>
      <c r="U24" s="592"/>
      <c r="V24" s="592"/>
      <c r="W24" s="592"/>
    </row>
    <row r="25" spans="1:23" s="214" customFormat="1" ht="27.75" customHeight="1">
      <c r="A25" s="260"/>
      <c r="B25" s="1633"/>
      <c r="C25" s="1630"/>
      <c r="D25" s="1660"/>
      <c r="E25" s="1695" t="s">
        <v>531</v>
      </c>
      <c r="F25" s="1696"/>
      <c r="G25" s="1696"/>
      <c r="H25" s="1696"/>
      <c r="I25" s="1696"/>
      <c r="J25" s="1696"/>
      <c r="K25" s="1696"/>
      <c r="L25" s="1697"/>
      <c r="M25" s="459">
        <v>480000</v>
      </c>
      <c r="N25" s="470" t="s">
        <v>125</v>
      </c>
      <c r="O25" s="461">
        <f>COUNTIFS('4.住戸情報入力'!AB:AB,E25,'4.住戸情報入力'!AC:AC,$G$4)</f>
        <v>0</v>
      </c>
      <c r="P25" s="470" t="s">
        <v>173</v>
      </c>
      <c r="Q25" s="471">
        <f>M25*O25</f>
        <v>0</v>
      </c>
      <c r="R25" s="470" t="s">
        <v>125</v>
      </c>
      <c r="S25" s="1657"/>
      <c r="U25" s="592"/>
      <c r="V25" s="592"/>
      <c r="W25" s="592"/>
    </row>
    <row r="26" spans="1:23" s="214" customFormat="1" ht="27.75" customHeight="1" thickBot="1">
      <c r="A26" s="260"/>
      <c r="B26" s="1633"/>
      <c r="C26" s="1630"/>
      <c r="D26" s="1660"/>
      <c r="E26" s="1698" t="s">
        <v>398</v>
      </c>
      <c r="F26" s="1699"/>
      <c r="G26" s="1699"/>
      <c r="H26" s="1699"/>
      <c r="I26" s="1699"/>
      <c r="J26" s="1699"/>
      <c r="K26" s="1699"/>
      <c r="L26" s="1700"/>
      <c r="M26" s="473">
        <v>670000</v>
      </c>
      <c r="N26" s="474" t="s">
        <v>125</v>
      </c>
      <c r="O26" s="475">
        <f>COUNTIFS('4.住戸情報入力'!AB:AB,E26,'4.住戸情報入力'!AC:AC,$G$4)</f>
        <v>0</v>
      </c>
      <c r="P26" s="476" t="s">
        <v>173</v>
      </c>
      <c r="Q26" s="477">
        <f>M26*O26</f>
        <v>0</v>
      </c>
      <c r="R26" s="476" t="s">
        <v>125</v>
      </c>
      <c r="S26" s="1658"/>
      <c r="U26" s="592"/>
      <c r="V26" s="592"/>
      <c r="W26" s="592"/>
    </row>
    <row r="27" spans="1:23" s="214" customFormat="1" ht="27.75" customHeight="1" thickTop="1">
      <c r="A27" s="260"/>
      <c r="B27" s="1633"/>
      <c r="C27" s="1630"/>
      <c r="D27" s="1679" t="s">
        <v>303</v>
      </c>
      <c r="E27" s="1680"/>
      <c r="F27" s="1680"/>
      <c r="G27" s="1680"/>
      <c r="H27" s="1680"/>
      <c r="I27" s="1680"/>
      <c r="J27" s="1680"/>
      <c r="K27" s="1680"/>
      <c r="L27" s="478" t="s">
        <v>295</v>
      </c>
      <c r="M27" s="637"/>
      <c r="N27" s="638"/>
      <c r="O27" s="638"/>
      <c r="P27" s="478" t="s">
        <v>295</v>
      </c>
      <c r="Q27" s="479">
        <f>SUM(Q23:Q26)</f>
        <v>0</v>
      </c>
      <c r="R27" s="480" t="s">
        <v>125</v>
      </c>
      <c r="S27" s="481"/>
      <c r="U27" s="592"/>
      <c r="V27" s="592"/>
      <c r="W27" s="592"/>
    </row>
    <row r="28" spans="1:23" s="208" customFormat="1" ht="28.5" customHeight="1">
      <c r="A28" s="259"/>
      <c r="B28" s="1633"/>
      <c r="C28" s="1630"/>
      <c r="D28" s="1669" t="s">
        <v>174</v>
      </c>
      <c r="E28" s="1707" t="s">
        <v>488</v>
      </c>
      <c r="F28" s="1708"/>
      <c r="G28" s="1708"/>
      <c r="H28" s="1708"/>
      <c r="I28" s="1708"/>
      <c r="J28" s="1708"/>
      <c r="K28" s="1708"/>
      <c r="L28" s="1714"/>
      <c r="M28" s="482">
        <v>100000</v>
      </c>
      <c r="N28" s="441" t="s">
        <v>125</v>
      </c>
      <c r="O28" s="483">
        <f>COUNTIFS('4.住戸情報入力'!AD:AD,E28,'4.住戸情報入力'!AE:AE,$G$4)+COUNTIFS('4.住戸情報入力'!AF:AF,E28,'4.住戸情報入力'!AG:AG,$G$4)</f>
        <v>0</v>
      </c>
      <c r="P28" s="441" t="s">
        <v>173</v>
      </c>
      <c r="Q28" s="442">
        <f>M28*O28</f>
        <v>0</v>
      </c>
      <c r="R28" s="441" t="s">
        <v>125</v>
      </c>
      <c r="S28" s="1656" t="s">
        <v>822</v>
      </c>
      <c r="U28" s="4"/>
      <c r="V28" s="4"/>
      <c r="W28" s="4"/>
    </row>
    <row r="29" spans="1:23" s="214" customFormat="1" ht="27.75" customHeight="1">
      <c r="A29" s="260"/>
      <c r="B29" s="1633"/>
      <c r="C29" s="1630"/>
      <c r="D29" s="1669"/>
      <c r="E29" s="1707" t="s">
        <v>923</v>
      </c>
      <c r="F29" s="1708"/>
      <c r="G29" s="1708"/>
      <c r="H29" s="1708"/>
      <c r="I29" s="1708"/>
      <c r="J29" s="1708"/>
      <c r="K29" s="1708"/>
      <c r="L29" s="1714"/>
      <c r="M29" s="484">
        <v>380000</v>
      </c>
      <c r="N29" s="480" t="s">
        <v>125</v>
      </c>
      <c r="O29" s="483">
        <f>COUNTIFS('4.住戸情報入力'!AD:AD,E29,'4.住戸情報入力'!AE:AE,$G$4)+COUNTIFS('4.住戸情報入力'!AF:AF,E29,'4.住戸情報入力'!AG:AG,$G$4)</f>
        <v>0</v>
      </c>
      <c r="P29" s="480" t="s">
        <v>173</v>
      </c>
      <c r="Q29" s="479">
        <f>M29*O29</f>
        <v>0</v>
      </c>
      <c r="R29" s="480" t="s">
        <v>125</v>
      </c>
      <c r="S29" s="1657"/>
      <c r="U29" s="592"/>
      <c r="V29" s="592"/>
      <c r="W29" s="592"/>
    </row>
    <row r="30" spans="1:23" s="214" customFormat="1" ht="27.75" customHeight="1">
      <c r="A30" s="260"/>
      <c r="B30" s="1633"/>
      <c r="C30" s="1630"/>
      <c r="D30" s="1669"/>
      <c r="E30" s="1721" t="s">
        <v>489</v>
      </c>
      <c r="F30" s="1722"/>
      <c r="G30" s="605"/>
      <c r="H30" s="605"/>
      <c r="I30" s="1761" t="s">
        <v>605</v>
      </c>
      <c r="J30" s="1762"/>
      <c r="K30" s="1762"/>
      <c r="L30" s="1763"/>
      <c r="M30" s="1750" t="s">
        <v>606</v>
      </c>
      <c r="N30" s="1751"/>
      <c r="O30" s="1751"/>
      <c r="P30" s="1752"/>
      <c r="Q30" s="606"/>
      <c r="R30" s="607"/>
      <c r="S30" s="1657"/>
      <c r="U30" s="592"/>
      <c r="V30" s="592"/>
      <c r="W30" s="592"/>
    </row>
    <row r="31" spans="1:23" s="208" customFormat="1" ht="27.95" customHeight="1">
      <c r="A31" s="259"/>
      <c r="B31" s="1633"/>
      <c r="C31" s="1630"/>
      <c r="D31" s="1669"/>
      <c r="E31" s="1723"/>
      <c r="F31" s="1724"/>
      <c r="G31" s="1667" t="s">
        <v>399</v>
      </c>
      <c r="H31" s="1681"/>
      <c r="I31" s="459">
        <v>460000</v>
      </c>
      <c r="J31" s="460" t="s">
        <v>125</v>
      </c>
      <c r="K31" s="461">
        <f>COUNTIFS('4.住戸情報入力'!AD:AD,"エアコン*"&amp;G31,'4.住戸情報入力'!AE:AE,$G$4)</f>
        <v>0</v>
      </c>
      <c r="L31" s="460" t="s">
        <v>173</v>
      </c>
      <c r="M31" s="665">
        <v>430000</v>
      </c>
      <c r="N31" s="460" t="s">
        <v>125</v>
      </c>
      <c r="O31" s="461">
        <f>COUNTIFS('4.住戸情報入力'!AF:AF,"エアコン*"&amp;G31,'4.住戸情報入力'!AG:AG,$G$4)</f>
        <v>0</v>
      </c>
      <c r="P31" s="460" t="s">
        <v>173</v>
      </c>
      <c r="Q31" s="639">
        <f>I31*K31+M31*O31</f>
        <v>0</v>
      </c>
      <c r="R31" s="460" t="s">
        <v>125</v>
      </c>
      <c r="S31" s="1657"/>
      <c r="U31" s="4"/>
      <c r="V31" s="4"/>
      <c r="W31" s="4"/>
    </row>
    <row r="32" spans="1:23" s="208" customFormat="1" ht="29.25" thickBot="1">
      <c r="A32" s="259"/>
      <c r="B32" s="1633"/>
      <c r="C32" s="1630"/>
      <c r="D32" s="1670"/>
      <c r="E32" s="1725"/>
      <c r="F32" s="1726"/>
      <c r="G32" s="1682" t="s">
        <v>398</v>
      </c>
      <c r="H32" s="1682"/>
      <c r="I32" s="463">
        <v>530000</v>
      </c>
      <c r="J32" s="464" t="s">
        <v>125</v>
      </c>
      <c r="K32" s="465">
        <f>COUNTIFS('4.住戸情報入力'!AD:AD,"エアコン*"&amp;G32,'4.住戸情報入力'!AE:AE,$G$4)</f>
        <v>0</v>
      </c>
      <c r="L32" s="464" t="s">
        <v>173</v>
      </c>
      <c r="M32" s="667">
        <v>500000</v>
      </c>
      <c r="N32" s="464" t="s">
        <v>125</v>
      </c>
      <c r="O32" s="465">
        <f>COUNTIFS('4.住戸情報入力'!AF:AF,"エアコン*"&amp;G32,'4.住戸情報入力'!AG:AG,$G$4)</f>
        <v>0</v>
      </c>
      <c r="P32" s="464" t="s">
        <v>173</v>
      </c>
      <c r="Q32" s="466">
        <f>I32*K32+M32*O32</f>
        <v>0</v>
      </c>
      <c r="R32" s="464" t="s">
        <v>125</v>
      </c>
      <c r="S32" s="1658"/>
      <c r="U32" s="4"/>
      <c r="V32" s="4"/>
      <c r="W32" s="4"/>
    </row>
    <row r="33" spans="1:23" s="208" customFormat="1" ht="30" thickTop="1" thickBot="1">
      <c r="A33" s="259"/>
      <c r="B33" s="1633"/>
      <c r="C33" s="1630"/>
      <c r="D33" s="1727" t="s">
        <v>303</v>
      </c>
      <c r="E33" s="1728"/>
      <c r="F33" s="1728"/>
      <c r="G33" s="1728"/>
      <c r="H33" s="1728"/>
      <c r="I33" s="1728"/>
      <c r="J33" s="1728"/>
      <c r="K33" s="1728"/>
      <c r="L33" s="1728"/>
      <c r="M33" s="1728"/>
      <c r="N33" s="1728"/>
      <c r="O33" s="1728"/>
      <c r="P33" s="487" t="s">
        <v>296</v>
      </c>
      <c r="Q33" s="488">
        <f>SUM(Q28:Q32)</f>
        <v>0</v>
      </c>
      <c r="R33" s="489" t="s">
        <v>125</v>
      </c>
      <c r="S33" s="490"/>
      <c r="U33" s="874"/>
      <c r="V33" s="4"/>
      <c r="W33" s="4"/>
    </row>
    <row r="34" spans="1:23" s="214" customFormat="1" ht="27.75" customHeight="1" thickTop="1" thickBot="1">
      <c r="A34" s="260"/>
      <c r="B34" s="1633"/>
      <c r="C34" s="1630"/>
      <c r="D34" s="1729" t="s">
        <v>486</v>
      </c>
      <c r="E34" s="1730"/>
      <c r="F34" s="1730"/>
      <c r="G34" s="1730"/>
      <c r="H34" s="1730"/>
      <c r="I34" s="1730"/>
      <c r="J34" s="1730"/>
      <c r="K34" s="1730"/>
      <c r="L34" s="1730"/>
      <c r="M34" s="1730"/>
      <c r="N34" s="1731"/>
      <c r="O34" s="491" t="s">
        <v>436</v>
      </c>
      <c r="P34" s="492" t="s">
        <v>437</v>
      </c>
      <c r="Q34" s="493">
        <f>65000*SUMIFS('4.住戸情報入力'!AU:AU,'4.住戸情報入力'!AT:AT,"2.6ｋＷ未満",'4.住戸情報入力'!AV:AV,$G$4)+80000*SUMIFS('4.住戸情報入力'!AU:AU,'4.住戸情報入力'!AT:AT,"2.6ｋＷ以上",'4.住戸情報入力'!AV:AV,$G$4)</f>
        <v>0</v>
      </c>
      <c r="R34" s="494" t="s">
        <v>125</v>
      </c>
      <c r="S34" s="454" t="s">
        <v>822</v>
      </c>
      <c r="U34" s="592"/>
      <c r="V34" s="592"/>
      <c r="W34" s="592"/>
    </row>
    <row r="35" spans="1:23" s="214" customFormat="1" ht="27.75" customHeight="1" thickTop="1" thickBot="1">
      <c r="A35" s="260"/>
      <c r="B35" s="1633"/>
      <c r="C35" s="1630"/>
      <c r="D35" s="1729" t="s">
        <v>487</v>
      </c>
      <c r="E35" s="1730"/>
      <c r="F35" s="1730"/>
      <c r="G35" s="1730"/>
      <c r="H35" s="1730"/>
      <c r="I35" s="1730"/>
      <c r="J35" s="1730"/>
      <c r="K35" s="1730"/>
      <c r="L35" s="1730"/>
      <c r="M35" s="1730"/>
      <c r="N35" s="1731"/>
      <c r="O35" s="495" t="s">
        <v>436</v>
      </c>
      <c r="P35" s="496" t="s">
        <v>485</v>
      </c>
      <c r="Q35" s="497">
        <f>SUMIFS('4.住戸情報入力'!AX:AX,'4.住戸情報入力'!AY:AY,$G$4)</f>
        <v>0</v>
      </c>
      <c r="R35" s="498" t="s">
        <v>125</v>
      </c>
      <c r="S35" s="454" t="s">
        <v>822</v>
      </c>
      <c r="U35" s="592"/>
      <c r="V35" s="592"/>
      <c r="W35" s="592"/>
    </row>
    <row r="36" spans="1:23" s="214" customFormat="1" ht="27.75" customHeight="1" thickTop="1">
      <c r="A36" s="260"/>
      <c r="B36" s="1633"/>
      <c r="C36" s="1630"/>
      <c r="D36" s="1737" t="s">
        <v>175</v>
      </c>
      <c r="E36" s="1686" t="s">
        <v>566</v>
      </c>
      <c r="F36" s="1687"/>
      <c r="G36" s="1687"/>
      <c r="H36" s="1687"/>
      <c r="I36" s="626"/>
      <c r="J36" s="631"/>
      <c r="K36" s="628"/>
      <c r="L36" s="635"/>
      <c r="M36" s="626">
        <v>300000</v>
      </c>
      <c r="N36" s="468" t="s">
        <v>125</v>
      </c>
      <c r="O36" s="457">
        <f>COUNTIFS('4.住戸情報入力'!AJ:AJ,E36,'4.住戸情報入力'!AK:AK,$G$4)</f>
        <v>0</v>
      </c>
      <c r="P36" s="468" t="s">
        <v>173</v>
      </c>
      <c r="Q36" s="499">
        <f>M36*O36</f>
        <v>0</v>
      </c>
      <c r="R36" s="468" t="s">
        <v>125</v>
      </c>
      <c r="S36" s="1685" t="s">
        <v>822</v>
      </c>
      <c r="U36" s="592"/>
    </row>
    <row r="37" spans="1:23" s="214" customFormat="1" ht="27.75" customHeight="1">
      <c r="A37" s="260"/>
      <c r="B37" s="1633"/>
      <c r="C37" s="1630"/>
      <c r="D37" s="1630"/>
      <c r="E37" s="1688" t="s">
        <v>567</v>
      </c>
      <c r="F37" s="1689"/>
      <c r="G37" s="1689"/>
      <c r="H37" s="627" t="s">
        <v>414</v>
      </c>
      <c r="I37" s="624"/>
      <c r="J37" s="632"/>
      <c r="K37" s="628"/>
      <c r="L37" s="470"/>
      <c r="M37" s="624">
        <v>140000</v>
      </c>
      <c r="N37" s="470" t="s">
        <v>125</v>
      </c>
      <c r="O37" s="457">
        <f>COUNTIFS('4.住戸情報入力'!AJ:AJ,"ガス潜熱回収型給湯機（エコジョーズ等）20号以下",'4.住戸情報入力'!AK:AK,$G$4)</f>
        <v>0</v>
      </c>
      <c r="P37" s="470" t="s">
        <v>173</v>
      </c>
      <c r="Q37" s="471">
        <f t="shared" ref="Q37:Q42" si="1">M37*O37</f>
        <v>0</v>
      </c>
      <c r="R37" s="470" t="s">
        <v>125</v>
      </c>
      <c r="S37" s="1685"/>
      <c r="U37" s="312"/>
    </row>
    <row r="38" spans="1:23" s="214" customFormat="1" ht="27.75" customHeight="1">
      <c r="A38" s="260"/>
      <c r="B38" s="1633"/>
      <c r="C38" s="1630"/>
      <c r="D38" s="1630"/>
      <c r="E38" s="1686"/>
      <c r="F38" s="1687"/>
      <c r="G38" s="1687"/>
      <c r="H38" s="627" t="s">
        <v>415</v>
      </c>
      <c r="I38" s="624"/>
      <c r="J38" s="632"/>
      <c r="K38" s="628"/>
      <c r="L38" s="470"/>
      <c r="M38" s="624">
        <v>160000</v>
      </c>
      <c r="N38" s="470" t="s">
        <v>125</v>
      </c>
      <c r="O38" s="457">
        <f>COUNTIFS('4.住戸情報入力'!AJ:AJ,"ガス潜熱回収型給湯機（エコジョーズ等）24号",'4.住戸情報入力'!AK:AK,$G$4)</f>
        <v>0</v>
      </c>
      <c r="P38" s="470" t="s">
        <v>173</v>
      </c>
      <c r="Q38" s="471">
        <f t="shared" si="1"/>
        <v>0</v>
      </c>
      <c r="R38" s="470" t="s">
        <v>125</v>
      </c>
      <c r="S38" s="1685"/>
      <c r="U38" s="592"/>
      <c r="V38" s="592"/>
      <c r="W38" s="592"/>
    </row>
    <row r="39" spans="1:23" s="208" customFormat="1" ht="28.5">
      <c r="A39" s="259"/>
      <c r="B39" s="1633"/>
      <c r="C39" s="1630"/>
      <c r="D39" s="1630"/>
      <c r="E39" s="1667" t="s">
        <v>176</v>
      </c>
      <c r="F39" s="1668"/>
      <c r="G39" s="1668"/>
      <c r="H39" s="1668"/>
      <c r="I39" s="624"/>
      <c r="J39" s="633"/>
      <c r="K39" s="629"/>
      <c r="L39" s="460"/>
      <c r="M39" s="624">
        <v>400000</v>
      </c>
      <c r="N39" s="460" t="s">
        <v>125</v>
      </c>
      <c r="O39" s="461">
        <f>COUNTIFS('4.住戸情報入力'!AJ:AJ,E39,'4.住戸情報入力'!AK:AK,$G$4)</f>
        <v>0</v>
      </c>
      <c r="P39" s="460" t="s">
        <v>173</v>
      </c>
      <c r="Q39" s="462">
        <f t="shared" si="1"/>
        <v>0</v>
      </c>
      <c r="R39" s="460" t="s">
        <v>125</v>
      </c>
      <c r="S39" s="1685"/>
      <c r="U39" s="4"/>
      <c r="V39" s="4"/>
      <c r="W39" s="4"/>
    </row>
    <row r="40" spans="1:23" s="208" customFormat="1" ht="28.5">
      <c r="A40" s="259"/>
      <c r="B40" s="1633"/>
      <c r="C40" s="1630"/>
      <c r="D40" s="1630"/>
      <c r="E40" s="1667" t="s">
        <v>524</v>
      </c>
      <c r="F40" s="1668"/>
      <c r="G40" s="1668"/>
      <c r="H40" s="1668"/>
      <c r="I40" s="624"/>
      <c r="J40" s="633"/>
      <c r="K40" s="629"/>
      <c r="L40" s="460"/>
      <c r="M40" s="624">
        <v>1000000</v>
      </c>
      <c r="N40" s="460" t="s">
        <v>125</v>
      </c>
      <c r="O40" s="461">
        <f>COUNTIFS('4.住戸情報入力'!AJ:AJ,E40,'4.住戸情報入力'!AK:AK,$G$4)</f>
        <v>0</v>
      </c>
      <c r="P40" s="460" t="s">
        <v>173</v>
      </c>
      <c r="Q40" s="462">
        <f t="shared" si="1"/>
        <v>0</v>
      </c>
      <c r="R40" s="460" t="s">
        <v>125</v>
      </c>
      <c r="S40" s="1685"/>
      <c r="U40" s="4"/>
      <c r="V40" s="4"/>
      <c r="W40" s="4"/>
    </row>
    <row r="41" spans="1:23" s="208" customFormat="1" ht="28.5">
      <c r="A41" s="259"/>
      <c r="B41" s="1633"/>
      <c r="C41" s="1630"/>
      <c r="D41" s="1630"/>
      <c r="E41" s="1667" t="s">
        <v>525</v>
      </c>
      <c r="F41" s="1668"/>
      <c r="G41" s="1668"/>
      <c r="H41" s="1668"/>
      <c r="I41" s="624"/>
      <c r="J41" s="633"/>
      <c r="K41" s="629"/>
      <c r="L41" s="460"/>
      <c r="M41" s="624">
        <v>1230000</v>
      </c>
      <c r="N41" s="460" t="s">
        <v>125</v>
      </c>
      <c r="O41" s="461">
        <f>COUNTIFS('4.住戸情報入力'!AJ:AJ,E41,'4.住戸情報入力'!AK:AK,$G$4)</f>
        <v>0</v>
      </c>
      <c r="P41" s="460" t="s">
        <v>173</v>
      </c>
      <c r="Q41" s="462">
        <f t="shared" si="1"/>
        <v>0</v>
      </c>
      <c r="R41" s="460" t="s">
        <v>125</v>
      </c>
      <c r="S41" s="1685"/>
      <c r="U41" s="4"/>
      <c r="V41" s="4"/>
      <c r="W41" s="4"/>
    </row>
    <row r="42" spans="1:23" s="208" customFormat="1" ht="28.5">
      <c r="A42" s="259"/>
      <c r="B42" s="1633"/>
      <c r="C42" s="1630"/>
      <c r="D42" s="1738"/>
      <c r="E42" s="1683" t="s">
        <v>526</v>
      </c>
      <c r="F42" s="1684"/>
      <c r="G42" s="1684"/>
      <c r="H42" s="1684"/>
      <c r="I42" s="625"/>
      <c r="J42" s="634"/>
      <c r="K42" s="630"/>
      <c r="L42" s="500"/>
      <c r="M42" s="625">
        <v>990000</v>
      </c>
      <c r="N42" s="500" t="s">
        <v>125</v>
      </c>
      <c r="O42" s="501">
        <f>COUNTIFS('4.住戸情報入力'!AJ:AJ,E42,'4.住戸情報入力'!AK:AK,$G$4)</f>
        <v>0</v>
      </c>
      <c r="P42" s="500" t="s">
        <v>173</v>
      </c>
      <c r="Q42" s="502">
        <f t="shared" si="1"/>
        <v>0</v>
      </c>
      <c r="R42" s="500" t="s">
        <v>125</v>
      </c>
      <c r="S42" s="1685"/>
      <c r="U42" s="4"/>
      <c r="V42" s="4"/>
      <c r="W42" s="4"/>
    </row>
    <row r="43" spans="1:23" s="214" customFormat="1" ht="27.75" customHeight="1">
      <c r="A43" s="260"/>
      <c r="B43" s="1633"/>
      <c r="C43" s="1630"/>
      <c r="D43" s="1735" t="s">
        <v>303</v>
      </c>
      <c r="E43" s="1736"/>
      <c r="F43" s="1736"/>
      <c r="G43" s="1736"/>
      <c r="H43" s="1736"/>
      <c r="I43" s="1736"/>
      <c r="J43" s="1736"/>
      <c r="K43" s="1736"/>
      <c r="L43" s="1736"/>
      <c r="M43" s="1736"/>
      <c r="N43" s="1736"/>
      <c r="O43" s="1736"/>
      <c r="P43" s="478" t="s">
        <v>302</v>
      </c>
      <c r="Q43" s="479">
        <f>SUM(Q36:Q42)</f>
        <v>0</v>
      </c>
      <c r="R43" s="480" t="s">
        <v>125</v>
      </c>
      <c r="S43" s="503"/>
      <c r="U43" s="592"/>
      <c r="V43" s="592"/>
      <c r="W43" s="592"/>
    </row>
    <row r="44" spans="1:23" s="214" customFormat="1" ht="27.75" customHeight="1">
      <c r="A44" s="260"/>
      <c r="B44" s="1633"/>
      <c r="C44" s="1630"/>
      <c r="D44" s="1732" t="s">
        <v>574</v>
      </c>
      <c r="E44" s="1733"/>
      <c r="F44" s="1733"/>
      <c r="G44" s="1733"/>
      <c r="H44" s="1733"/>
      <c r="I44" s="1733"/>
      <c r="J44" s="1733"/>
      <c r="K44" s="1733"/>
      <c r="L44" s="1733"/>
      <c r="M44" s="1733"/>
      <c r="N44" s="1733"/>
      <c r="O44" s="1733"/>
      <c r="P44" s="1734"/>
      <c r="Q44" s="504">
        <f>80000*COUNTIFS('4.住戸情報入力'!AH:AH,"ダクト式第三種換気",'4.住戸情報入力'!AI:AI,$G$4)+120000*COUNTIFS('4.住戸情報入力'!AH:AH,"ダクト式第一種換気",'4.住戸情報入力'!AI:AI,$G$4)+160000*COUNTIFS('4.住戸情報入力'!AH:AH,"ダクト式第一種換気（熱交換有り）",'4.住戸情報入力'!AI:AI,$G$4)</f>
        <v>0</v>
      </c>
      <c r="R44" s="505" t="s">
        <v>125</v>
      </c>
      <c r="S44" s="1690" t="s">
        <v>822</v>
      </c>
      <c r="U44" s="592"/>
      <c r="V44" s="592"/>
      <c r="W44" s="592"/>
    </row>
    <row r="45" spans="1:23" s="214" customFormat="1" ht="28.5">
      <c r="A45" s="260"/>
      <c r="B45" s="1633"/>
      <c r="C45" s="1630"/>
      <c r="D45" s="1645" t="s">
        <v>575</v>
      </c>
      <c r="E45" s="1646"/>
      <c r="F45" s="1646"/>
      <c r="G45" s="1646"/>
      <c r="H45" s="1646"/>
      <c r="I45" s="1646"/>
      <c r="J45" s="1646"/>
      <c r="K45" s="1646"/>
      <c r="L45" s="1646"/>
      <c r="M45" s="1646"/>
      <c r="N45" s="1646"/>
      <c r="O45" s="1646"/>
      <c r="P45" s="1647"/>
      <c r="Q45" s="504">
        <f>6000*SUMIFS('4.住戸情報入力'!AL:AL,'4.住戸情報入力'!AM:AM,$G$4)+8000*SUMIFS('4.住戸情報入力'!AN:AN,'4.住戸情報入力'!AO:AO,$G$4)+14000*SUMIFS('4.住戸情報入力'!AP:AP,'4.住戸情報入力'!AQ:AQ,$G$4)</f>
        <v>0</v>
      </c>
      <c r="R45" s="506" t="s">
        <v>125</v>
      </c>
      <c r="S45" s="1691"/>
      <c r="U45" s="592"/>
      <c r="V45" s="592"/>
      <c r="W45" s="592"/>
    </row>
    <row r="46" spans="1:23" s="214" customFormat="1" ht="27.75" customHeight="1">
      <c r="A46" s="260"/>
      <c r="B46" s="1633"/>
      <c r="C46" s="1630"/>
      <c r="D46" s="1635" t="s">
        <v>925</v>
      </c>
      <c r="E46" s="1636"/>
      <c r="F46" s="1636"/>
      <c r="G46" s="1636"/>
      <c r="H46" s="1636"/>
      <c r="I46" s="1636"/>
      <c r="J46" s="1636"/>
      <c r="K46" s="1636"/>
      <c r="L46" s="1637"/>
      <c r="M46" s="485">
        <v>100000</v>
      </c>
      <c r="N46" s="505" t="s">
        <v>125</v>
      </c>
      <c r="O46" s="486">
        <f>COUNTIFS('4.住戸情報入力'!AR:AR,"有り",'4.住戸情報入力'!AS:AS,$G$4)</f>
        <v>0</v>
      </c>
      <c r="P46" s="505" t="s">
        <v>173</v>
      </c>
      <c r="Q46" s="507">
        <f>M46*O46</f>
        <v>0</v>
      </c>
      <c r="R46" s="505" t="s">
        <v>125</v>
      </c>
      <c r="S46" s="1691"/>
      <c r="U46" s="592"/>
      <c r="V46" s="592"/>
      <c r="W46" s="592"/>
    </row>
    <row r="47" spans="1:23" s="214" customFormat="1" ht="27.75" customHeight="1">
      <c r="A47" s="260"/>
      <c r="B47" s="1633"/>
      <c r="C47" s="1630"/>
      <c r="D47" s="1764" t="s">
        <v>926</v>
      </c>
      <c r="E47" s="1765"/>
      <c r="F47" s="1765"/>
      <c r="G47" s="1765"/>
      <c r="H47" s="1765"/>
      <c r="I47" s="1765"/>
      <c r="J47" s="1765"/>
      <c r="K47" s="1765"/>
      <c r="L47" s="1766"/>
      <c r="M47" s="911">
        <v>115000</v>
      </c>
      <c r="N47" s="915" t="s">
        <v>125</v>
      </c>
      <c r="O47" s="501">
        <f>COUNTIFS('4.住戸情報入力'!AR:AR,"有り（ガス計測含む）",'4.住戸情報入力'!AS:AS,$G$4)</f>
        <v>0</v>
      </c>
      <c r="P47" s="480" t="s">
        <v>173</v>
      </c>
      <c r="Q47" s="479">
        <f>M47*O47</f>
        <v>0</v>
      </c>
      <c r="R47" s="480" t="s">
        <v>125</v>
      </c>
      <c r="S47" s="1692"/>
      <c r="U47" s="592"/>
      <c r="V47" s="592"/>
      <c r="W47" s="592"/>
    </row>
    <row r="48" spans="1:23" s="214" customFormat="1" ht="27.75" customHeight="1" thickBot="1">
      <c r="A48" s="260"/>
      <c r="B48" s="1633"/>
      <c r="C48" s="1631"/>
      <c r="D48" s="1767" t="s">
        <v>303</v>
      </c>
      <c r="E48" s="1768"/>
      <c r="F48" s="1768"/>
      <c r="G48" s="1768"/>
      <c r="H48" s="1768"/>
      <c r="I48" s="1768"/>
      <c r="J48" s="1768"/>
      <c r="K48" s="1768"/>
      <c r="L48" s="1768"/>
      <c r="M48" s="1768"/>
      <c r="N48" s="1768"/>
      <c r="O48" s="1768"/>
      <c r="P48" s="510" t="s">
        <v>314</v>
      </c>
      <c r="Q48" s="511">
        <f>SUM(Q44:Q47)</f>
        <v>0</v>
      </c>
      <c r="R48" s="512" t="s">
        <v>125</v>
      </c>
      <c r="S48" s="513"/>
      <c r="U48" s="592"/>
      <c r="V48" s="592"/>
      <c r="W48" s="592"/>
    </row>
    <row r="49" spans="1:23" s="214" customFormat="1" ht="27.75" customHeight="1" thickTop="1">
      <c r="A49" s="260"/>
      <c r="B49" s="1634"/>
      <c r="C49" s="1643" t="s">
        <v>313</v>
      </c>
      <c r="D49" s="1644"/>
      <c r="E49" s="1644"/>
      <c r="F49" s="1644"/>
      <c r="G49" s="1644"/>
      <c r="H49" s="1644"/>
      <c r="I49" s="1644"/>
      <c r="J49" s="1644"/>
      <c r="K49" s="1644"/>
      <c r="L49" s="1644"/>
      <c r="M49" s="1644"/>
      <c r="N49" s="1644"/>
      <c r="O49" s="1644"/>
      <c r="P49" s="478" t="s">
        <v>416</v>
      </c>
      <c r="Q49" s="479">
        <f>SUM(Q12,Q22,Q27,Q33,Q34,Q35,Q43,Q48)</f>
        <v>0</v>
      </c>
      <c r="R49" s="480" t="s">
        <v>125</v>
      </c>
      <c r="S49" s="503" t="s">
        <v>417</v>
      </c>
      <c r="U49" s="592"/>
      <c r="V49" s="592"/>
      <c r="W49" s="592"/>
    </row>
    <row r="50" spans="1:23" s="214" customFormat="1" ht="27.75" customHeight="1" thickBot="1">
      <c r="A50" s="260"/>
      <c r="B50" s="1739" t="s">
        <v>287</v>
      </c>
      <c r="C50" s="1741" t="s">
        <v>405</v>
      </c>
      <c r="D50" s="1743" t="s">
        <v>286</v>
      </c>
      <c r="E50" s="1744"/>
      <c r="F50" s="1744"/>
      <c r="G50" s="1744"/>
      <c r="H50" s="1744"/>
      <c r="I50" s="1744"/>
      <c r="J50" s="1744"/>
      <c r="K50" s="1744"/>
      <c r="L50" s="1744"/>
      <c r="M50" s="1744"/>
      <c r="N50" s="1744"/>
      <c r="O50" s="1744"/>
      <c r="P50" s="1745"/>
      <c r="Q50" s="514">
        <f>'7.共用部定額単価算出シート'!AC49</f>
        <v>0</v>
      </c>
      <c r="R50" s="508" t="s">
        <v>125</v>
      </c>
      <c r="S50" s="509"/>
      <c r="U50" s="592"/>
      <c r="V50" s="592"/>
      <c r="W50" s="592"/>
    </row>
    <row r="51" spans="1:23" s="214" customFormat="1" ht="27.75" customHeight="1" thickTop="1" thickBot="1">
      <c r="A51" s="260"/>
      <c r="B51" s="1740"/>
      <c r="C51" s="1742"/>
      <c r="D51" s="1746" t="s">
        <v>303</v>
      </c>
      <c r="E51" s="1747"/>
      <c r="F51" s="1747"/>
      <c r="G51" s="1747"/>
      <c r="H51" s="1747"/>
      <c r="I51" s="1747"/>
      <c r="J51" s="1747"/>
      <c r="K51" s="1747"/>
      <c r="L51" s="1747"/>
      <c r="M51" s="1747"/>
      <c r="N51" s="1747"/>
      <c r="O51" s="1747"/>
      <c r="P51" s="515" t="s">
        <v>418</v>
      </c>
      <c r="Q51" s="511">
        <f>SUM(Q50:Q50)</f>
        <v>0</v>
      </c>
      <c r="R51" s="512" t="s">
        <v>125</v>
      </c>
      <c r="S51" s="513"/>
      <c r="U51" s="592"/>
      <c r="V51" s="592"/>
      <c r="W51" s="592"/>
    </row>
    <row r="52" spans="1:23" s="214" customFormat="1" ht="27.75" customHeight="1" thickTop="1">
      <c r="A52" s="261"/>
      <c r="B52" s="1643" t="s">
        <v>439</v>
      </c>
      <c r="C52" s="1644"/>
      <c r="D52" s="1644"/>
      <c r="E52" s="1644"/>
      <c r="F52" s="1644"/>
      <c r="G52" s="1644"/>
      <c r="H52" s="1644"/>
      <c r="I52" s="1644"/>
      <c r="J52" s="1644"/>
      <c r="K52" s="1644"/>
      <c r="L52" s="1644"/>
      <c r="M52" s="1644"/>
      <c r="N52" s="1644"/>
      <c r="O52" s="1644"/>
      <c r="P52" s="516" t="s">
        <v>440</v>
      </c>
      <c r="Q52" s="517">
        <f>Q49+Q51</f>
        <v>0</v>
      </c>
      <c r="R52" s="494" t="s">
        <v>125</v>
      </c>
      <c r="S52" s="518" t="s">
        <v>523</v>
      </c>
      <c r="U52" s="592"/>
      <c r="V52" s="592"/>
      <c r="W52" s="592"/>
    </row>
  </sheetData>
  <sheetProtection algorithmName="SHA-512" hashValue="92jr3VS3DHMGS7QNZSxfEPbjoR1WixXPT2NYrtuIQIzRHMWBc3Y6I6n8BuXlpuJXpzOLeBDXQ0bBLJzfgxaOZQ==" saltValue="Hy7FZnWQ2DINHlgGCxVk+w==" spinCount="100000" sheet="1" formatCells="0" formatRows="0" insertRows="0" deleteRows="0" selectLockedCells="1" autoFilter="0" pivotTables="0"/>
  <mergeCells count="72">
    <mergeCell ref="B8:C11"/>
    <mergeCell ref="D8:P8"/>
    <mergeCell ref="Q8:R8"/>
    <mergeCell ref="D9:M9"/>
    <mergeCell ref="O9:P9"/>
    <mergeCell ref="Q9:R9"/>
    <mergeCell ref="D10:M10"/>
    <mergeCell ref="O10:P10"/>
    <mergeCell ref="Q10:R10"/>
    <mergeCell ref="D11:O11"/>
    <mergeCell ref="B2:G2"/>
    <mergeCell ref="B4:F4"/>
    <mergeCell ref="G4:H4"/>
    <mergeCell ref="B6:F6"/>
    <mergeCell ref="G6:R6"/>
    <mergeCell ref="E21:H21"/>
    <mergeCell ref="D22:O22"/>
    <mergeCell ref="D23:D26"/>
    <mergeCell ref="E23:L23"/>
    <mergeCell ref="S23:S26"/>
    <mergeCell ref="E24:L24"/>
    <mergeCell ref="E25:L25"/>
    <mergeCell ref="E26:L26"/>
    <mergeCell ref="D13:D21"/>
    <mergeCell ref="E13:H13"/>
    <mergeCell ref="I13:L13"/>
    <mergeCell ref="M13:P13"/>
    <mergeCell ref="S13:S21"/>
    <mergeCell ref="E15:H15"/>
    <mergeCell ref="E16:H16"/>
    <mergeCell ref="E17:H17"/>
    <mergeCell ref="D27:K27"/>
    <mergeCell ref="D28:D32"/>
    <mergeCell ref="E28:L28"/>
    <mergeCell ref="S28:S32"/>
    <mergeCell ref="E29:L29"/>
    <mergeCell ref="E30:F32"/>
    <mergeCell ref="I30:L30"/>
    <mergeCell ref="M30:P30"/>
    <mergeCell ref="G31:H31"/>
    <mergeCell ref="G32:H32"/>
    <mergeCell ref="D33:O33"/>
    <mergeCell ref="D34:N34"/>
    <mergeCell ref="D35:N35"/>
    <mergeCell ref="D36:D42"/>
    <mergeCell ref="E36:H36"/>
    <mergeCell ref="E37:G38"/>
    <mergeCell ref="E39:H39"/>
    <mergeCell ref="E40:H40"/>
    <mergeCell ref="E41:H41"/>
    <mergeCell ref="E42:H42"/>
    <mergeCell ref="D44:P44"/>
    <mergeCell ref="S44:S47"/>
    <mergeCell ref="D45:P45"/>
    <mergeCell ref="D46:L46"/>
    <mergeCell ref="D47:L47"/>
    <mergeCell ref="S36:S42"/>
    <mergeCell ref="B52:O52"/>
    <mergeCell ref="D48:O48"/>
    <mergeCell ref="C49:O49"/>
    <mergeCell ref="B50:B51"/>
    <mergeCell ref="C50:C51"/>
    <mergeCell ref="D50:P50"/>
    <mergeCell ref="D51:O51"/>
    <mergeCell ref="B13:B49"/>
    <mergeCell ref="E18:H18"/>
    <mergeCell ref="C12:C48"/>
    <mergeCell ref="D12:G12"/>
    <mergeCell ref="I12:P12"/>
    <mergeCell ref="E19:H19"/>
    <mergeCell ref="E20:H20"/>
    <mergeCell ref="D43:O43"/>
  </mergeCells>
  <phoneticPr fontId="18"/>
  <conditionalFormatting sqref="A8:B8 A4:G4 A12:I12 D8:D9 D11 A5:L7 I4:L4 A1:L3 A28 D36 S36 D28:E28 A15:A22 A13:B14 E39:L42 T34:XFD34 T36:XFD42 T45:XFD45 A31:A34 A36:A42 A53:L1048576 A9:A11 U9:XFD10 Q53:XFD1048576 Q39:R42 Q28:XFD28 Q31:XFD33 S9:S10 Q1:XFD8 D22 D14:L21 Q11:XFD22 D13:H13 E29:E30 D31:D33 G31:L32 A44:A51 D46:D48">
    <cfRule type="expression" dxfId="121" priority="56">
      <formula>_xlfn.ISFORMULA(A1)=TRUE</formula>
    </cfRule>
  </conditionalFormatting>
  <conditionalFormatting sqref="T9">
    <cfRule type="containsText" dxfId="120" priority="55" operator="containsText" text="(例)">
      <formula>NOT(ISERROR(SEARCH("(例)",T9)))</formula>
    </cfRule>
  </conditionalFormatting>
  <conditionalFormatting sqref="A23:A27 T23:XFD26 D27:L27 D23:E23 Q23:R26 Q27:XFD27 E24:E26">
    <cfRule type="expression" dxfId="119" priority="54">
      <formula>_xlfn.ISFORMULA(A23)=TRUE</formula>
    </cfRule>
  </conditionalFormatting>
  <conditionalFormatting sqref="A29:A30 D29:D30 Q29:XFD30">
    <cfRule type="expression" dxfId="118" priority="53">
      <formula>_xlfn.ISFORMULA(A29)=TRUE</formula>
    </cfRule>
  </conditionalFormatting>
  <conditionalFormatting sqref="Q34:R34 D34">
    <cfRule type="expression" dxfId="117" priority="52">
      <formula>_xlfn.ISFORMULA(D34)=TRUE</formula>
    </cfRule>
  </conditionalFormatting>
  <conditionalFormatting sqref="S24">
    <cfRule type="expression" dxfId="116" priority="50">
      <formula>_xlfn.ISFORMULA(S24)=TRUE</formula>
    </cfRule>
  </conditionalFormatting>
  <conditionalFormatting sqref="E36:L36 E37 H37:L38 Q36:R38">
    <cfRule type="expression" dxfId="115" priority="49">
      <formula>_xlfn.ISFORMULA(E36)=TRUE</formula>
    </cfRule>
  </conditionalFormatting>
  <conditionalFormatting sqref="S23 S25:S26">
    <cfRule type="expression" dxfId="114" priority="51">
      <formula>_xlfn.ISFORMULA(S23)=TRUE</formula>
    </cfRule>
  </conditionalFormatting>
  <conditionalFormatting sqref="S34">
    <cfRule type="expression" dxfId="113" priority="48">
      <formula>_xlfn.ISFORMULA(S34)=TRUE</formula>
    </cfRule>
  </conditionalFormatting>
  <conditionalFormatting sqref="A43 D43 Q43:XFD43">
    <cfRule type="expression" dxfId="112" priority="47">
      <formula>_xlfn.ISFORMULA(A43)=TRUE</formula>
    </cfRule>
  </conditionalFormatting>
  <conditionalFormatting sqref="D44:D45 Q44:XFD44 Q45:R45">
    <cfRule type="expression" dxfId="111" priority="46">
      <formula>_xlfn.ISFORMULA(D44)=TRUE</formula>
    </cfRule>
  </conditionalFormatting>
  <conditionalFormatting sqref="AC46:XFD46 T46:AA46 T47:XFD47 Q46:R47 Q48:XFD48">
    <cfRule type="expression" dxfId="110" priority="45">
      <formula>_xlfn.ISFORMULA(Q46)=TRUE</formula>
    </cfRule>
  </conditionalFormatting>
  <conditionalFormatting sqref="A52:B52 D50:D51 R50:XFD50 Q49:XFD49 Q51:XFD52">
    <cfRule type="expression" dxfId="109" priority="44">
      <formula>_xlfn.ISFORMULA(A49)=TRUE</formula>
    </cfRule>
  </conditionalFormatting>
  <conditionalFormatting sqref="B50:C50 B51">
    <cfRule type="expression" dxfId="108" priority="43">
      <formula>_xlfn.ISFORMULA(B50)=TRUE</formula>
    </cfRule>
  </conditionalFormatting>
  <conditionalFormatting sqref="C49">
    <cfRule type="expression" dxfId="107" priority="42">
      <formula>_xlfn.ISFORMULA(C49)=TRUE</formula>
    </cfRule>
  </conditionalFormatting>
  <conditionalFormatting sqref="Q50">
    <cfRule type="expression" dxfId="106" priority="41">
      <formula>_xlfn.ISFORMULA(Q50)=TRUE</formula>
    </cfRule>
  </conditionalFormatting>
  <conditionalFormatting sqref="T35:XFD35 A35">
    <cfRule type="expression" dxfId="105" priority="40">
      <formula>_xlfn.ISFORMULA(A35)=TRUE</formula>
    </cfRule>
  </conditionalFormatting>
  <conditionalFormatting sqref="Q35:R35 D35">
    <cfRule type="expression" dxfId="104" priority="39">
      <formula>_xlfn.ISFORMULA(D35)=TRUE</formula>
    </cfRule>
  </conditionalFormatting>
  <conditionalFormatting sqref="S35">
    <cfRule type="expression" dxfId="103" priority="38">
      <formula>_xlfn.ISFORMULA(S35)=TRUE</formula>
    </cfRule>
  </conditionalFormatting>
  <conditionalFormatting sqref="D10">
    <cfRule type="expression" dxfId="102" priority="37">
      <formula>_xlfn.ISFORMULA(D10)=TRUE</formula>
    </cfRule>
  </conditionalFormatting>
  <conditionalFormatting sqref="T10">
    <cfRule type="expression" dxfId="101" priority="36">
      <formula>_xlfn.ISFORMULA(T10)=TRUE</formula>
    </cfRule>
  </conditionalFormatting>
  <conditionalFormatting sqref="M1:P7 N31:P32 M28:P28 M39:P42 M53:P1048576 P22 O14:P21">
    <cfRule type="expression" dxfId="100" priority="35">
      <formula>_xlfn.ISFORMULA(M1)=TRUE</formula>
    </cfRule>
  </conditionalFormatting>
  <conditionalFormatting sqref="M27:P27 M23:N26 P23:P26">
    <cfRule type="expression" dxfId="99" priority="34">
      <formula>_xlfn.ISFORMULA(M23)=TRUE</formula>
    </cfRule>
  </conditionalFormatting>
  <conditionalFormatting sqref="M29:N29 P29">
    <cfRule type="expression" dxfId="98" priority="33">
      <formula>_xlfn.ISFORMULA(M29)=TRUE</formula>
    </cfRule>
  </conditionalFormatting>
  <conditionalFormatting sqref="P33">
    <cfRule type="expression" dxfId="97" priority="32">
      <formula>_xlfn.ISFORMULA(P33)=TRUE</formula>
    </cfRule>
  </conditionalFormatting>
  <conditionalFormatting sqref="M36:P38">
    <cfRule type="expression" dxfId="96" priority="31">
      <formula>_xlfn.ISFORMULA(M36)=TRUE</formula>
    </cfRule>
  </conditionalFormatting>
  <conditionalFormatting sqref="P43">
    <cfRule type="expression" dxfId="95" priority="30">
      <formula>_xlfn.ISFORMULA(P43)=TRUE</formula>
    </cfRule>
  </conditionalFormatting>
  <conditionalFormatting sqref="M46:P47 P48">
    <cfRule type="expression" dxfId="94" priority="29">
      <formula>_xlfn.ISFORMULA(M46)=TRUE</formula>
    </cfRule>
  </conditionalFormatting>
  <conditionalFormatting sqref="P51:P52 P49">
    <cfRule type="expression" dxfId="93" priority="28">
      <formula>_xlfn.ISFORMULA(P49)=TRUE</formula>
    </cfRule>
  </conditionalFormatting>
  <conditionalFormatting sqref="O34:P34">
    <cfRule type="expression" dxfId="92" priority="27">
      <formula>_xlfn.ISFORMULA(O34)=TRUE</formula>
    </cfRule>
  </conditionalFormatting>
  <conditionalFormatting sqref="O35:P35">
    <cfRule type="expression" dxfId="91" priority="26">
      <formula>_xlfn.ISFORMULA(O35)=TRUE</formula>
    </cfRule>
  </conditionalFormatting>
  <conditionalFormatting sqref="O23">
    <cfRule type="expression" dxfId="90" priority="25">
      <formula>_xlfn.ISFORMULA(O23)=TRUE</formula>
    </cfRule>
  </conditionalFormatting>
  <conditionalFormatting sqref="O24">
    <cfRule type="expression" dxfId="89" priority="24">
      <formula>_xlfn.ISFORMULA(O24)=TRUE</formula>
    </cfRule>
  </conditionalFormatting>
  <conditionalFormatting sqref="O25">
    <cfRule type="expression" dxfId="88" priority="23">
      <formula>_xlfn.ISFORMULA(O25)=TRUE</formula>
    </cfRule>
  </conditionalFormatting>
  <conditionalFormatting sqref="O26">
    <cfRule type="expression" dxfId="87" priority="22">
      <formula>_xlfn.ISFORMULA(O26)=TRUE</formula>
    </cfRule>
  </conditionalFormatting>
  <conditionalFormatting sqref="O29">
    <cfRule type="expression" dxfId="86" priority="21">
      <formula>_xlfn.ISFORMULA(O29)=TRUE</formula>
    </cfRule>
  </conditionalFormatting>
  <conditionalFormatting sqref="P11">
    <cfRule type="expression" dxfId="85" priority="20">
      <formula>_xlfn.ISFORMULA(P11)=TRUE</formula>
    </cfRule>
  </conditionalFormatting>
  <conditionalFormatting sqref="N9">
    <cfRule type="expression" dxfId="84" priority="19">
      <formula>_xlfn.ISFORMULA(N9)=TRUE</formula>
    </cfRule>
  </conditionalFormatting>
  <conditionalFormatting sqref="N10">
    <cfRule type="expression" dxfId="83" priority="18">
      <formula>_xlfn.ISFORMULA(N10)=TRUE</formula>
    </cfRule>
  </conditionalFormatting>
  <conditionalFormatting sqref="M15:N21">
    <cfRule type="expression" dxfId="82" priority="17">
      <formula>_xlfn.ISFORMULA(M15)=TRUE</formula>
    </cfRule>
  </conditionalFormatting>
  <conditionalFormatting sqref="M14:N14">
    <cfRule type="expression" dxfId="81" priority="16">
      <formula>_xlfn.ISFORMULA(M14)=TRUE</formula>
    </cfRule>
  </conditionalFormatting>
  <conditionalFormatting sqref="M31:M32">
    <cfRule type="expression" dxfId="80" priority="15">
      <formula>_xlfn.ISFORMULA(M31)=TRUE</formula>
    </cfRule>
  </conditionalFormatting>
  <conditionalFormatting sqref="M30">
    <cfRule type="expression" dxfId="79" priority="14">
      <formula>_xlfn.ISFORMULA(M30)=TRUE</formula>
    </cfRule>
  </conditionalFormatting>
  <conditionalFormatting sqref="I30">
    <cfRule type="expression" dxfId="78" priority="13">
      <formula>_xlfn.ISFORMULA(I30)=TRUE</formula>
    </cfRule>
  </conditionalFormatting>
  <conditionalFormatting sqref="M13">
    <cfRule type="expression" dxfId="77" priority="12">
      <formula>_xlfn.ISFORMULA(M13)=TRUE</formula>
    </cfRule>
  </conditionalFormatting>
  <conditionalFormatting sqref="I13">
    <cfRule type="expression" dxfId="76" priority="11">
      <formula>_xlfn.ISFORMULA(I13)=TRUE</formula>
    </cfRule>
  </conditionalFormatting>
  <conditionalFormatting sqref="O9:P9">
    <cfRule type="expression" dxfId="75" priority="10">
      <formula>_xlfn.ISFORMULA(O9)=TRUE</formula>
    </cfRule>
  </conditionalFormatting>
  <conditionalFormatting sqref="O10:P10">
    <cfRule type="expression" dxfId="74" priority="9">
      <formula>_xlfn.ISFORMULA(O10)=TRUE</formula>
    </cfRule>
  </conditionalFormatting>
  <conditionalFormatting sqref="Q9">
    <cfRule type="expression" dxfId="73" priority="8">
      <formula>_xlfn.ISFORMULA(Q9)=TRUE</formula>
    </cfRule>
  </conditionalFormatting>
  <conditionalFormatting sqref="Q10">
    <cfRule type="expression" dxfId="72" priority="7">
      <formula>_xlfn.ISFORMULA(Q10)=TRUE</formula>
    </cfRule>
  </conditionalFormatting>
  <conditionalFormatting sqref="S34">
    <cfRule type="expression" dxfId="71" priority="3">
      <formula>_xlfn.ISFORMULA(S34)=TRUE</formula>
    </cfRule>
  </conditionalFormatting>
  <conditionalFormatting sqref="S35">
    <cfRule type="expression" dxfId="70" priority="2">
      <formula>_xlfn.ISFORMULA(S35)=TRUE</formula>
    </cfRule>
  </conditionalFormatting>
  <printOptions horizontalCentered="1"/>
  <pageMargins left="0.51181102362204722" right="0.11811023622047245" top="0.35433070866141736" bottom="0.35433070866141736" header="0.31496062992125984" footer="0.11811023622047245"/>
  <pageSetup paperSize="9" scale="45" orientation="portrait" r:id="rId1"/>
  <headerFooter scaleWithDoc="0">
    <oddFooter>&amp;R&amp;K00-043R5超高層ZEH-M_ver.1</oddFooter>
  </headerFooter>
  <extLst>
    <ext xmlns:x14="http://schemas.microsoft.com/office/spreadsheetml/2009/9/main" uri="{78C0D931-6437-407d-A8EE-F0AAD7539E65}">
      <x14:conditionalFormattings>
        <x14:conditionalFormatting xmlns:xm="http://schemas.microsoft.com/office/excel/2006/main">
          <x14:cfRule type="expression" priority="4" id="{95370EE3-B894-4FF0-BED8-824A2A2A0BAB}">
            <xm:f>入力シート!$F$13="3年度事業（1年目）"</xm:f>
            <x14:dxf>
              <fill>
                <patternFill>
                  <bgColor theme="0" tint="-0.499984740745262"/>
                </patternFill>
              </fill>
            </x14:dxf>
          </x14:cfRule>
          <x14:cfRule type="expression" priority="5" id="{A8FFABE2-7DE8-4E36-BB6D-0E230DF827E2}">
            <xm:f>入力シート!$F$13="2年度事業（1年目）"</xm:f>
            <x14:dxf>
              <fill>
                <patternFill>
                  <bgColor theme="0" tint="-0.499984740745262"/>
                </patternFill>
              </fill>
            </x14:dxf>
          </x14:cfRule>
          <x14:cfRule type="expression" priority="6" id="{ECC0B4B3-3BC3-4A4F-9DC1-C5ECC0739A36}">
            <xm:f>入力シート!$F$13="単年度事業"</xm:f>
            <x14:dxf>
              <fill>
                <patternFill>
                  <bgColor theme="0" tint="-0.499984740745262"/>
                </patternFill>
              </fill>
            </x14:dxf>
          </x14:cfRule>
          <xm:sqref>A2:S44 A46:S53 A45:D45 Q45:S45</xm:sqref>
        </x14:conditionalFormatting>
        <x14:conditionalFormatting xmlns:xm="http://schemas.microsoft.com/office/excel/2006/main">
          <x14:cfRule type="expression" priority="1" id="{7C3114A0-84C5-4B50-BF9A-FA63668E6318}">
            <xm:f>入力シート!$F$13="4年度事業（1年目）"</xm:f>
            <x14:dxf>
              <fill>
                <patternFill>
                  <bgColor theme="0" tint="-0.499984740745262"/>
                </patternFill>
              </fill>
            </x14:dxf>
          </x14:cfRule>
          <xm:sqref>A2:S53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1C502-AA2E-4E59-A377-A7137639312D}">
  <sheetPr>
    <pageSetUpPr fitToPage="1"/>
  </sheetPr>
  <dimension ref="A1:AD50"/>
  <sheetViews>
    <sheetView showGridLines="0" view="pageBreakPreview" zoomScale="85" zoomScaleNormal="100" zoomScaleSheetLayoutView="85" workbookViewId="0">
      <selection activeCell="D10" sqref="D10"/>
    </sheetView>
  </sheetViews>
  <sheetFormatPr defaultColWidth="9" defaultRowHeight="13.5"/>
  <cols>
    <col min="1" max="1" width="3.875" style="916" customWidth="1"/>
    <col min="2" max="2" width="20.75" style="916" customWidth="1"/>
    <col min="3" max="3" width="16.75" style="916" customWidth="1"/>
    <col min="4" max="4" width="7.875" style="916" customWidth="1"/>
    <col min="5" max="5" width="25.25" style="916" customWidth="1"/>
    <col min="6" max="6" width="10" style="916" customWidth="1"/>
    <col min="7" max="7" width="3.875" style="916" customWidth="1"/>
    <col min="8" max="8" width="20.75" style="916" customWidth="1"/>
    <col min="9" max="9" width="16.75" style="916" customWidth="1"/>
    <col min="10" max="10" width="7.875" style="916" customWidth="1"/>
    <col min="11" max="11" width="25.25" style="916" customWidth="1"/>
    <col min="12" max="12" width="10" style="916" customWidth="1"/>
    <col min="13" max="13" width="3.875" style="916" customWidth="1"/>
    <col min="14" max="14" width="20.75" style="916" customWidth="1"/>
    <col min="15" max="15" width="16.75" style="916" customWidth="1"/>
    <col min="16" max="16" width="7.875" style="916" customWidth="1"/>
    <col min="17" max="17" width="25.25" style="916" customWidth="1"/>
    <col min="18" max="18" width="10" style="916" customWidth="1"/>
    <col min="19" max="19" width="3.75" style="916" customWidth="1"/>
    <col min="20" max="20" width="20.75" style="916" customWidth="1"/>
    <col min="21" max="21" width="16.75" style="916" customWidth="1"/>
    <col min="22" max="22" width="7.875" style="916" customWidth="1"/>
    <col min="23" max="23" width="25.25" style="916" customWidth="1"/>
    <col min="24" max="24" width="10" style="916" customWidth="1"/>
    <col min="25" max="25" width="3.75" style="916" customWidth="1"/>
    <col min="26" max="26" width="20.75" style="916" customWidth="1"/>
    <col min="27" max="27" width="16.75" style="916" customWidth="1"/>
    <col min="28" max="28" width="7.875" style="916" customWidth="1"/>
    <col min="29" max="29" width="25.25" style="916" customWidth="1"/>
    <col min="30" max="30" width="10" style="916" customWidth="1"/>
    <col min="31" max="16384" width="9" style="916"/>
  </cols>
  <sheetData>
    <row r="1" spans="1:30" s="934" customFormat="1" ht="24.75" customHeight="1">
      <c r="A1" s="214" t="s">
        <v>893</v>
      </c>
    </row>
    <row r="2" spans="1:30" s="934" customFormat="1" ht="6" customHeight="1">
      <c r="A2" s="935"/>
    </row>
    <row r="3" spans="1:30" ht="20.25" customHeight="1">
      <c r="B3" s="936" t="s">
        <v>935</v>
      </c>
      <c r="C3" s="936"/>
      <c r="D3" s="937"/>
      <c r="E3" s="937"/>
      <c r="F3" s="937"/>
      <c r="G3" s="937"/>
      <c r="H3" s="936" t="s">
        <v>936</v>
      </c>
      <c r="I3" s="936"/>
      <c r="J3" s="937"/>
      <c r="K3" s="937"/>
      <c r="L3" s="937"/>
      <c r="M3" s="937"/>
      <c r="N3" s="936" t="s">
        <v>937</v>
      </c>
      <c r="O3" s="936"/>
      <c r="P3" s="937"/>
      <c r="Q3" s="937"/>
      <c r="R3" s="937"/>
      <c r="S3" s="936"/>
      <c r="T3" s="936" t="s">
        <v>938</v>
      </c>
      <c r="U3" s="936"/>
      <c r="V3" s="937"/>
      <c r="W3" s="937"/>
      <c r="X3" s="937"/>
      <c r="Y3" s="936"/>
      <c r="Z3" s="936" t="s">
        <v>939</v>
      </c>
      <c r="AA3" s="936"/>
      <c r="AB3" s="937"/>
      <c r="AC3" s="937"/>
      <c r="AD3" s="937"/>
    </row>
    <row r="4" spans="1:30" ht="7.5" customHeight="1">
      <c r="B4" s="938"/>
      <c r="C4" s="938"/>
      <c r="D4" s="938"/>
      <c r="E4" s="938"/>
      <c r="F4" s="938"/>
      <c r="G4" s="939"/>
      <c r="H4" s="938"/>
      <c r="I4" s="938"/>
      <c r="J4" s="938"/>
      <c r="K4" s="938"/>
      <c r="L4" s="938"/>
      <c r="M4" s="938"/>
      <c r="N4" s="938"/>
      <c r="O4" s="938"/>
      <c r="P4" s="938"/>
      <c r="Q4" s="938"/>
      <c r="R4" s="938"/>
      <c r="T4" s="938"/>
      <c r="U4" s="938"/>
      <c r="V4" s="938"/>
      <c r="W4" s="938"/>
      <c r="X4" s="938"/>
      <c r="Z4" s="938"/>
      <c r="AA4" s="938"/>
      <c r="AB4" s="938"/>
      <c r="AC4" s="938"/>
      <c r="AD4" s="938"/>
    </row>
    <row r="5" spans="1:30" ht="9" customHeight="1">
      <c r="B5" s="940"/>
      <c r="C5" s="940"/>
      <c r="D5" s="941"/>
      <c r="E5" s="942"/>
      <c r="F5" s="941"/>
      <c r="G5" s="941"/>
      <c r="H5" s="940"/>
      <c r="I5" s="940"/>
      <c r="J5" s="941"/>
      <c r="K5" s="942"/>
      <c r="L5" s="941"/>
      <c r="M5" s="943"/>
      <c r="N5" s="940"/>
      <c r="O5" s="940"/>
      <c r="P5" s="941"/>
      <c r="Q5" s="942"/>
      <c r="R5" s="941"/>
      <c r="T5" s="940"/>
      <c r="U5" s="940"/>
      <c r="V5" s="941"/>
      <c r="W5" s="942"/>
      <c r="X5" s="941"/>
      <c r="Z5" s="940"/>
      <c r="AA5" s="940"/>
      <c r="AB5" s="941"/>
      <c r="AC5" s="942"/>
      <c r="AD5" s="941"/>
    </row>
    <row r="6" spans="1:30" ht="18.75" customHeight="1">
      <c r="B6" s="1790" t="s">
        <v>802</v>
      </c>
      <c r="C6" s="1791"/>
      <c r="D6" s="1791"/>
      <c r="E6" s="1792"/>
      <c r="F6" s="920"/>
      <c r="G6" s="944"/>
      <c r="H6" s="1790" t="s">
        <v>801</v>
      </c>
      <c r="I6" s="1791"/>
      <c r="J6" s="1791"/>
      <c r="K6" s="1792"/>
      <c r="L6" s="920"/>
      <c r="N6" s="1790" t="s">
        <v>803</v>
      </c>
      <c r="O6" s="1791"/>
      <c r="P6" s="1791"/>
      <c r="Q6" s="1792"/>
      <c r="R6" s="920"/>
      <c r="T6" s="1790" t="s">
        <v>804</v>
      </c>
      <c r="U6" s="1791"/>
      <c r="V6" s="1791"/>
      <c r="W6" s="1792"/>
      <c r="X6" s="920"/>
      <c r="Z6" s="1790" t="s">
        <v>894</v>
      </c>
      <c r="AA6" s="1791"/>
      <c r="AB6" s="1791"/>
      <c r="AC6" s="1792"/>
      <c r="AD6" s="920"/>
    </row>
    <row r="7" spans="1:30" ht="11.25" customHeight="1">
      <c r="B7" s="945"/>
      <c r="C7" s="945"/>
      <c r="D7" s="945"/>
      <c r="E7" s="946"/>
      <c r="F7" s="945"/>
      <c r="G7" s="945"/>
      <c r="H7" s="945"/>
      <c r="I7" s="945"/>
      <c r="J7" s="945"/>
      <c r="K7" s="946"/>
      <c r="L7" s="945"/>
      <c r="N7" s="945"/>
      <c r="O7" s="945"/>
      <c r="P7" s="945"/>
      <c r="Q7" s="946"/>
      <c r="R7" s="945"/>
      <c r="T7" s="945"/>
      <c r="U7" s="945"/>
      <c r="V7" s="945"/>
      <c r="W7" s="946"/>
      <c r="X7" s="945"/>
      <c r="Z7" s="945"/>
      <c r="AA7" s="945"/>
      <c r="AB7" s="945"/>
      <c r="AC7" s="946"/>
      <c r="AD7" s="945"/>
    </row>
    <row r="8" spans="1:30" ht="14.25">
      <c r="B8" s="917" t="s">
        <v>545</v>
      </c>
      <c r="C8" s="918"/>
      <c r="H8" s="917" t="s">
        <v>545</v>
      </c>
      <c r="I8" s="918"/>
      <c r="N8" s="917" t="s">
        <v>545</v>
      </c>
      <c r="O8" s="918"/>
      <c r="T8" s="917" t="s">
        <v>545</v>
      </c>
      <c r="U8" s="918"/>
      <c r="Z8" s="917" t="s">
        <v>545</v>
      </c>
      <c r="AA8" s="918"/>
    </row>
    <row r="9" spans="1:30">
      <c r="B9" s="1788" t="s">
        <v>491</v>
      </c>
      <c r="C9" s="1789"/>
      <c r="D9" s="919" t="s">
        <v>462</v>
      </c>
      <c r="E9" s="919" t="s">
        <v>463</v>
      </c>
      <c r="F9" s="920"/>
      <c r="H9" s="1788" t="s">
        <v>491</v>
      </c>
      <c r="I9" s="1789"/>
      <c r="J9" s="919" t="s">
        <v>462</v>
      </c>
      <c r="K9" s="919" t="s">
        <v>463</v>
      </c>
      <c r="L9" s="920"/>
      <c r="N9" s="1788" t="s">
        <v>491</v>
      </c>
      <c r="O9" s="1789"/>
      <c r="P9" s="919" t="s">
        <v>462</v>
      </c>
      <c r="Q9" s="919" t="s">
        <v>463</v>
      </c>
      <c r="R9" s="920"/>
      <c r="T9" s="1788" t="s">
        <v>491</v>
      </c>
      <c r="U9" s="1789"/>
      <c r="V9" s="919" t="s">
        <v>462</v>
      </c>
      <c r="W9" s="919" t="s">
        <v>463</v>
      </c>
      <c r="X9" s="920"/>
      <c r="Z9" s="1788" t="s">
        <v>491</v>
      </c>
      <c r="AA9" s="1789"/>
      <c r="AB9" s="919" t="s">
        <v>462</v>
      </c>
      <c r="AC9" s="919" t="s">
        <v>463</v>
      </c>
      <c r="AD9" s="920"/>
    </row>
    <row r="10" spans="1:30" ht="20.25" customHeight="1">
      <c r="B10" s="1772" t="s">
        <v>511</v>
      </c>
      <c r="C10" s="1774"/>
      <c r="D10" s="922"/>
      <c r="E10" s="923">
        <f>D10*'8.共用部空調設備費用算出シート'!$E$12</f>
        <v>0</v>
      </c>
      <c r="F10" s="924"/>
      <c r="H10" s="1772" t="s">
        <v>511</v>
      </c>
      <c r="I10" s="1774"/>
      <c r="J10" s="922"/>
      <c r="K10" s="923">
        <f>J10*'8.共用部空調設備費用算出シート'!$E$12</f>
        <v>0</v>
      </c>
      <c r="L10" s="924"/>
      <c r="M10" s="944"/>
      <c r="N10" s="1772" t="s">
        <v>511</v>
      </c>
      <c r="O10" s="1774"/>
      <c r="P10" s="922"/>
      <c r="Q10" s="923">
        <f>P10*'8.共用部空調設備費用算出シート'!$E$12</f>
        <v>0</v>
      </c>
      <c r="R10" s="924"/>
      <c r="T10" s="1772" t="s">
        <v>511</v>
      </c>
      <c r="U10" s="1774"/>
      <c r="V10" s="922"/>
      <c r="W10" s="923">
        <f>V10*'8.共用部空調設備費用算出シート'!$E$12</f>
        <v>0</v>
      </c>
      <c r="X10" s="924"/>
      <c r="Z10" s="1772" t="s">
        <v>511</v>
      </c>
      <c r="AA10" s="1774"/>
      <c r="AB10" s="922"/>
      <c r="AC10" s="925">
        <f>AB10*'8.共用部空調設備費用算出シート'!$E$12</f>
        <v>0</v>
      </c>
      <c r="AD10" s="924"/>
    </row>
    <row r="11" spans="1:30" ht="20.25" customHeight="1">
      <c r="B11" s="1772" t="s">
        <v>512</v>
      </c>
      <c r="C11" s="1774"/>
      <c r="D11" s="922"/>
      <c r="E11" s="923">
        <f>D11*'8.共用部空調設備費用算出シート'!$K$12</f>
        <v>0</v>
      </c>
      <c r="F11" s="924"/>
      <c r="H11" s="1772" t="s">
        <v>512</v>
      </c>
      <c r="I11" s="1774"/>
      <c r="J11" s="922"/>
      <c r="K11" s="923">
        <f>J11*'8.共用部空調設備費用算出シート'!$K$12</f>
        <v>0</v>
      </c>
      <c r="L11" s="924"/>
      <c r="M11" s="944"/>
      <c r="N11" s="1772" t="s">
        <v>512</v>
      </c>
      <c r="O11" s="1774"/>
      <c r="P11" s="922"/>
      <c r="Q11" s="923">
        <f>P11*'8.共用部空調設備費用算出シート'!$K$12</f>
        <v>0</v>
      </c>
      <c r="R11" s="924"/>
      <c r="T11" s="1772" t="s">
        <v>512</v>
      </c>
      <c r="U11" s="1774"/>
      <c r="V11" s="922"/>
      <c r="W11" s="923">
        <f>V11*'8.共用部空調設備費用算出シート'!$K$12</f>
        <v>0</v>
      </c>
      <c r="X11" s="924"/>
      <c r="Z11" s="1772" t="s">
        <v>512</v>
      </c>
      <c r="AA11" s="1774"/>
      <c r="AB11" s="922"/>
      <c r="AC11" s="925">
        <f>AB11*'8.共用部空調設備費用算出シート'!$K$12</f>
        <v>0</v>
      </c>
      <c r="AD11" s="924"/>
    </row>
    <row r="12" spans="1:30" ht="20.25" customHeight="1">
      <c r="B12" s="1772" t="s">
        <v>513</v>
      </c>
      <c r="C12" s="1774"/>
      <c r="D12" s="922"/>
      <c r="E12" s="923">
        <f>D12*'8.共用部空調設備費用算出シート'!$E$21</f>
        <v>0</v>
      </c>
      <c r="F12" s="924"/>
      <c r="H12" s="1772" t="s">
        <v>513</v>
      </c>
      <c r="I12" s="1774"/>
      <c r="J12" s="922"/>
      <c r="K12" s="923">
        <f>J12*'8.共用部空調設備費用算出シート'!$E$21</f>
        <v>0</v>
      </c>
      <c r="L12" s="924"/>
      <c r="N12" s="1772" t="s">
        <v>513</v>
      </c>
      <c r="O12" s="1774"/>
      <c r="P12" s="922"/>
      <c r="Q12" s="923">
        <f>P12*'8.共用部空調設備費用算出シート'!$E$21</f>
        <v>0</v>
      </c>
      <c r="R12" s="924"/>
      <c r="T12" s="1772" t="s">
        <v>513</v>
      </c>
      <c r="U12" s="1774"/>
      <c r="V12" s="922"/>
      <c r="W12" s="923">
        <f>V12*'8.共用部空調設備費用算出シート'!$E$21</f>
        <v>0</v>
      </c>
      <c r="X12" s="924"/>
      <c r="Z12" s="1772" t="s">
        <v>513</v>
      </c>
      <c r="AA12" s="1774"/>
      <c r="AB12" s="922"/>
      <c r="AC12" s="925">
        <f>AB12*'8.共用部空調設備費用算出シート'!$E$21</f>
        <v>0</v>
      </c>
      <c r="AD12" s="924"/>
    </row>
    <row r="13" spans="1:30" ht="20.25" customHeight="1">
      <c r="B13" s="1772" t="s">
        <v>514</v>
      </c>
      <c r="C13" s="1774"/>
      <c r="D13" s="922"/>
      <c r="E13" s="923">
        <f>D13*'8.共用部空調設備費用算出シート'!$K$21</f>
        <v>0</v>
      </c>
      <c r="F13" s="924"/>
      <c r="H13" s="1772" t="s">
        <v>514</v>
      </c>
      <c r="I13" s="1774"/>
      <c r="J13" s="922"/>
      <c r="K13" s="923">
        <f>J13*'8.共用部空調設備費用算出シート'!$K$21</f>
        <v>0</v>
      </c>
      <c r="L13" s="924"/>
      <c r="N13" s="1772" t="s">
        <v>514</v>
      </c>
      <c r="O13" s="1774"/>
      <c r="P13" s="922"/>
      <c r="Q13" s="923">
        <f>P13*'8.共用部空調設備費用算出シート'!$K$21</f>
        <v>0</v>
      </c>
      <c r="R13" s="924"/>
      <c r="T13" s="1772" t="s">
        <v>514</v>
      </c>
      <c r="U13" s="1774"/>
      <c r="V13" s="922"/>
      <c r="W13" s="923">
        <f>V13*'8.共用部空調設備費用算出シート'!$K$21</f>
        <v>0</v>
      </c>
      <c r="X13" s="924"/>
      <c r="Z13" s="1772" t="s">
        <v>514</v>
      </c>
      <c r="AA13" s="1774"/>
      <c r="AB13" s="922"/>
      <c r="AC13" s="925">
        <f>AB13*'8.共用部空調設備費用算出シート'!$K$21</f>
        <v>0</v>
      </c>
      <c r="AD13" s="924"/>
    </row>
    <row r="14" spans="1:30" ht="20.25" customHeight="1">
      <c r="B14" s="1772" t="s">
        <v>515</v>
      </c>
      <c r="C14" s="1774"/>
      <c r="D14" s="922"/>
      <c r="E14" s="923">
        <f>D14*'8.共用部空調設備費用算出シート'!$E$30</f>
        <v>0</v>
      </c>
      <c r="F14" s="924"/>
      <c r="H14" s="1772" t="s">
        <v>515</v>
      </c>
      <c r="I14" s="1774"/>
      <c r="J14" s="922"/>
      <c r="K14" s="923">
        <f>J14*'8.共用部空調設備費用算出シート'!$E$30</f>
        <v>0</v>
      </c>
      <c r="L14" s="924"/>
      <c r="N14" s="1772" t="s">
        <v>515</v>
      </c>
      <c r="O14" s="1774"/>
      <c r="P14" s="922"/>
      <c r="Q14" s="923">
        <f>P14*'8.共用部空調設備費用算出シート'!$E$30</f>
        <v>0</v>
      </c>
      <c r="R14" s="924"/>
      <c r="T14" s="1772" t="s">
        <v>515</v>
      </c>
      <c r="U14" s="1774"/>
      <c r="V14" s="922"/>
      <c r="W14" s="923">
        <f>V14*'8.共用部空調設備費用算出シート'!$E$30</f>
        <v>0</v>
      </c>
      <c r="X14" s="924"/>
      <c r="Z14" s="1772" t="s">
        <v>515</v>
      </c>
      <c r="AA14" s="1774"/>
      <c r="AB14" s="922"/>
      <c r="AC14" s="925">
        <f>AB14*'8.共用部空調設備費用算出シート'!$E$30</f>
        <v>0</v>
      </c>
      <c r="AD14" s="924"/>
    </row>
    <row r="15" spans="1:30" ht="20.25" customHeight="1">
      <c r="B15" s="1772" t="s">
        <v>516</v>
      </c>
      <c r="C15" s="1774"/>
      <c r="D15" s="922"/>
      <c r="E15" s="923">
        <f>D15*'8.共用部空調設備費用算出シート'!$K$30</f>
        <v>0</v>
      </c>
      <c r="F15" s="924"/>
      <c r="H15" s="1772" t="s">
        <v>516</v>
      </c>
      <c r="I15" s="1774"/>
      <c r="J15" s="922"/>
      <c r="K15" s="923">
        <f>J15*'8.共用部空調設備費用算出シート'!$K$30</f>
        <v>0</v>
      </c>
      <c r="L15" s="924"/>
      <c r="N15" s="1772" t="s">
        <v>516</v>
      </c>
      <c r="O15" s="1774"/>
      <c r="P15" s="922"/>
      <c r="Q15" s="923">
        <f>P15*'8.共用部空調設備費用算出シート'!$K$30</f>
        <v>0</v>
      </c>
      <c r="R15" s="924"/>
      <c r="T15" s="1772" t="s">
        <v>516</v>
      </c>
      <c r="U15" s="1774"/>
      <c r="V15" s="922"/>
      <c r="W15" s="923">
        <f>V15*'8.共用部空調設備費用算出シート'!$K$30</f>
        <v>0</v>
      </c>
      <c r="X15" s="924"/>
      <c r="Z15" s="1772" t="s">
        <v>516</v>
      </c>
      <c r="AA15" s="1774"/>
      <c r="AB15" s="922"/>
      <c r="AC15" s="925">
        <f>AB15*'8.共用部空調設備費用算出シート'!$K$30</f>
        <v>0</v>
      </c>
      <c r="AD15" s="924"/>
    </row>
    <row r="16" spans="1:30" ht="20.25" customHeight="1">
      <c r="B16" s="1772" t="s">
        <v>517</v>
      </c>
      <c r="C16" s="1774"/>
      <c r="D16" s="922"/>
      <c r="E16" s="923">
        <f>D16*'8.共用部空調設備費用算出シート'!$E$39</f>
        <v>0</v>
      </c>
      <c r="F16" s="924"/>
      <c r="H16" s="1772" t="s">
        <v>517</v>
      </c>
      <c r="I16" s="1774"/>
      <c r="J16" s="922"/>
      <c r="K16" s="923">
        <f>J16*'8.共用部空調設備費用算出シート'!$E$39</f>
        <v>0</v>
      </c>
      <c r="L16" s="924"/>
      <c r="N16" s="1772" t="s">
        <v>517</v>
      </c>
      <c r="O16" s="1774"/>
      <c r="P16" s="922"/>
      <c r="Q16" s="923">
        <f>P16*'8.共用部空調設備費用算出シート'!$E$39</f>
        <v>0</v>
      </c>
      <c r="R16" s="924"/>
      <c r="T16" s="1772" t="s">
        <v>517</v>
      </c>
      <c r="U16" s="1774"/>
      <c r="V16" s="922"/>
      <c r="W16" s="923">
        <f>V16*'8.共用部空調設備費用算出シート'!$E$39</f>
        <v>0</v>
      </c>
      <c r="X16" s="924"/>
      <c r="Z16" s="1772" t="s">
        <v>517</v>
      </c>
      <c r="AA16" s="1774"/>
      <c r="AB16" s="922"/>
      <c r="AC16" s="925">
        <f>AB16*'8.共用部空調設備費用算出シート'!$E$39</f>
        <v>0</v>
      </c>
      <c r="AD16" s="924"/>
    </row>
    <row r="17" spans="2:30" ht="20.25" customHeight="1">
      <c r="B17" s="1772" t="s">
        <v>518</v>
      </c>
      <c r="C17" s="1774"/>
      <c r="D17" s="922"/>
      <c r="E17" s="923">
        <f>D17*'8.共用部空調設備費用算出シート'!$K$39</f>
        <v>0</v>
      </c>
      <c r="F17" s="924"/>
      <c r="H17" s="1772" t="s">
        <v>518</v>
      </c>
      <c r="I17" s="1774"/>
      <c r="J17" s="922"/>
      <c r="K17" s="923">
        <f>J17*'8.共用部空調設備費用算出シート'!$K$39</f>
        <v>0</v>
      </c>
      <c r="L17" s="924"/>
      <c r="N17" s="1772" t="s">
        <v>518</v>
      </c>
      <c r="O17" s="1774"/>
      <c r="P17" s="922"/>
      <c r="Q17" s="923">
        <f>P17*'8.共用部空調設備費用算出シート'!$K$39</f>
        <v>0</v>
      </c>
      <c r="R17" s="924"/>
      <c r="T17" s="1772" t="s">
        <v>518</v>
      </c>
      <c r="U17" s="1774"/>
      <c r="V17" s="922"/>
      <c r="W17" s="923">
        <f>V17*'8.共用部空調設備費用算出シート'!$K$39</f>
        <v>0</v>
      </c>
      <c r="X17" s="924"/>
      <c r="Z17" s="1772" t="s">
        <v>518</v>
      </c>
      <c r="AA17" s="1774"/>
      <c r="AB17" s="922"/>
      <c r="AC17" s="925">
        <f>AB17*'8.共用部空調設備費用算出シート'!$K$39</f>
        <v>0</v>
      </c>
      <c r="AD17" s="924"/>
    </row>
    <row r="18" spans="2:30" ht="20.25" customHeight="1">
      <c r="B18" s="1772" t="s">
        <v>557</v>
      </c>
      <c r="C18" s="1774"/>
      <c r="D18" s="922"/>
      <c r="E18" s="923">
        <f>D18*'8.共用部空調設備費用算出シート'!$E$48</f>
        <v>0</v>
      </c>
      <c r="F18" s="924"/>
      <c r="H18" s="1772" t="s">
        <v>557</v>
      </c>
      <c r="I18" s="1774"/>
      <c r="J18" s="922"/>
      <c r="K18" s="923">
        <f>J18*'8.共用部空調設備費用算出シート'!$E$48</f>
        <v>0</v>
      </c>
      <c r="L18" s="924"/>
      <c r="N18" s="1772" t="s">
        <v>557</v>
      </c>
      <c r="O18" s="1774"/>
      <c r="P18" s="922"/>
      <c r="Q18" s="923">
        <f>P18*'8.共用部空調設備費用算出シート'!$E$48</f>
        <v>0</v>
      </c>
      <c r="R18" s="924"/>
      <c r="T18" s="1772" t="s">
        <v>557</v>
      </c>
      <c r="U18" s="1774"/>
      <c r="V18" s="922"/>
      <c r="W18" s="923">
        <f>V18*'8.共用部空調設備費用算出シート'!$E$48</f>
        <v>0</v>
      </c>
      <c r="X18" s="924"/>
      <c r="Z18" s="1772" t="s">
        <v>557</v>
      </c>
      <c r="AA18" s="1774"/>
      <c r="AB18" s="922"/>
      <c r="AC18" s="923">
        <f>AB18*'8.共用部空調設備費用算出シート'!$E$48</f>
        <v>0</v>
      </c>
      <c r="AD18" s="924"/>
    </row>
    <row r="19" spans="2:30" ht="20.25" customHeight="1" thickBot="1">
      <c r="B19" s="1785" t="s">
        <v>558</v>
      </c>
      <c r="C19" s="1786"/>
      <c r="D19" s="947"/>
      <c r="E19" s="948">
        <f>D19*'8.共用部空調設備費用算出シート'!$K$48</f>
        <v>0</v>
      </c>
      <c r="F19" s="924"/>
      <c r="H19" s="1785" t="s">
        <v>558</v>
      </c>
      <c r="I19" s="1786"/>
      <c r="J19" s="947"/>
      <c r="K19" s="948">
        <f>J19*'8.共用部空調設備費用算出シート'!$K$48</f>
        <v>0</v>
      </c>
      <c r="L19" s="924"/>
      <c r="N19" s="1785" t="s">
        <v>558</v>
      </c>
      <c r="O19" s="1786"/>
      <c r="P19" s="947"/>
      <c r="Q19" s="948">
        <f>P19*'8.共用部空調設備費用算出シート'!$K$48</f>
        <v>0</v>
      </c>
      <c r="R19" s="924"/>
      <c r="T19" s="1785" t="s">
        <v>558</v>
      </c>
      <c r="U19" s="1786"/>
      <c r="V19" s="947"/>
      <c r="W19" s="948">
        <f>V19*'8.共用部空調設備費用算出シート'!$K$48</f>
        <v>0</v>
      </c>
      <c r="X19" s="924"/>
      <c r="Z19" s="1785" t="s">
        <v>558</v>
      </c>
      <c r="AA19" s="1786"/>
      <c r="AB19" s="947"/>
      <c r="AC19" s="948">
        <f>AB19*'8.共用部空調設備費用算出シート'!$K$48</f>
        <v>0</v>
      </c>
      <c r="AD19" s="924"/>
    </row>
    <row r="20" spans="2:30" ht="22.5" customHeight="1" thickTop="1">
      <c r="B20" s="1787" t="s">
        <v>468</v>
      </c>
      <c r="C20" s="1787"/>
      <c r="D20" s="1787"/>
      <c r="E20" s="949">
        <f>SUM(E10:E19)</f>
        <v>0</v>
      </c>
      <c r="F20" s="924"/>
      <c r="H20" s="1787" t="s">
        <v>468</v>
      </c>
      <c r="I20" s="1787"/>
      <c r="J20" s="1787"/>
      <c r="K20" s="949">
        <f>SUM(K10:K19)</f>
        <v>0</v>
      </c>
      <c r="L20" s="924"/>
      <c r="N20" s="1787" t="s">
        <v>468</v>
      </c>
      <c r="O20" s="1787"/>
      <c r="P20" s="1787"/>
      <c r="Q20" s="949">
        <f>SUM(Q10:Q19)</f>
        <v>0</v>
      </c>
      <c r="R20" s="924"/>
      <c r="T20" s="1787" t="s">
        <v>468</v>
      </c>
      <c r="U20" s="1787"/>
      <c r="V20" s="1787"/>
      <c r="W20" s="949">
        <f>SUM(W10:W19)</f>
        <v>0</v>
      </c>
      <c r="X20" s="924"/>
      <c r="Z20" s="1787" t="s">
        <v>468</v>
      </c>
      <c r="AA20" s="1787"/>
      <c r="AB20" s="1787"/>
      <c r="AC20" s="950">
        <f>SUM(AC10:AC19)</f>
        <v>0</v>
      </c>
      <c r="AD20" s="924"/>
    </row>
    <row r="22" spans="2:30" ht="14.25">
      <c r="B22" s="917" t="s">
        <v>546</v>
      </c>
      <c r="C22" s="918"/>
      <c r="H22" s="917" t="s">
        <v>546</v>
      </c>
      <c r="I22" s="918"/>
      <c r="N22" s="917" t="s">
        <v>546</v>
      </c>
      <c r="O22" s="918"/>
      <c r="T22" s="917" t="s">
        <v>546</v>
      </c>
      <c r="U22" s="918"/>
      <c r="Y22" s="917"/>
      <c r="Z22" s="917" t="s">
        <v>546</v>
      </c>
      <c r="AA22" s="918"/>
    </row>
    <row r="23" spans="2:30">
      <c r="B23" s="1788" t="s">
        <v>464</v>
      </c>
      <c r="C23" s="1789"/>
      <c r="D23" s="919" t="s">
        <v>535</v>
      </c>
      <c r="E23" s="919" t="s">
        <v>465</v>
      </c>
      <c r="F23" s="920"/>
      <c r="H23" s="1788" t="s">
        <v>464</v>
      </c>
      <c r="I23" s="1789"/>
      <c r="J23" s="919" t="s">
        <v>535</v>
      </c>
      <c r="K23" s="919" t="s">
        <v>465</v>
      </c>
      <c r="L23" s="920"/>
      <c r="N23" s="1788" t="s">
        <v>464</v>
      </c>
      <c r="O23" s="1789"/>
      <c r="P23" s="919" t="s">
        <v>535</v>
      </c>
      <c r="Q23" s="919" t="s">
        <v>465</v>
      </c>
      <c r="R23" s="920"/>
      <c r="T23" s="1788" t="s">
        <v>464</v>
      </c>
      <c r="U23" s="1789"/>
      <c r="V23" s="919" t="s">
        <v>535</v>
      </c>
      <c r="W23" s="919" t="s">
        <v>465</v>
      </c>
      <c r="X23" s="920"/>
      <c r="Z23" s="1788" t="s">
        <v>464</v>
      </c>
      <c r="AA23" s="1789"/>
      <c r="AB23" s="919" t="s">
        <v>535</v>
      </c>
      <c r="AC23" s="919" t="s">
        <v>465</v>
      </c>
      <c r="AD23" s="920"/>
    </row>
    <row r="24" spans="2:30" ht="20.25" customHeight="1">
      <c r="B24" s="1772" t="s">
        <v>506</v>
      </c>
      <c r="C24" s="1774"/>
      <c r="D24" s="922"/>
      <c r="E24" s="923">
        <f>D24*60000</f>
        <v>0</v>
      </c>
      <c r="F24" s="924"/>
      <c r="H24" s="1772" t="s">
        <v>506</v>
      </c>
      <c r="I24" s="1774"/>
      <c r="J24" s="922"/>
      <c r="K24" s="923">
        <f>J24*60000</f>
        <v>0</v>
      </c>
      <c r="L24" s="924"/>
      <c r="N24" s="1772" t="s">
        <v>506</v>
      </c>
      <c r="O24" s="1774"/>
      <c r="P24" s="922"/>
      <c r="Q24" s="923">
        <f>P24*60000</f>
        <v>0</v>
      </c>
      <c r="R24" s="924"/>
      <c r="T24" s="1772" t="s">
        <v>506</v>
      </c>
      <c r="U24" s="1774"/>
      <c r="V24" s="922"/>
      <c r="W24" s="923">
        <f>V24*60000</f>
        <v>0</v>
      </c>
      <c r="X24" s="924"/>
      <c r="Z24" s="1772" t="s">
        <v>506</v>
      </c>
      <c r="AA24" s="1774"/>
      <c r="AB24" s="922"/>
      <c r="AC24" s="925">
        <f>AB24*60000</f>
        <v>0</v>
      </c>
      <c r="AD24" s="924"/>
    </row>
    <row r="25" spans="2:30" ht="20.25" customHeight="1">
      <c r="B25" s="1772" t="s">
        <v>507</v>
      </c>
      <c r="C25" s="1774"/>
      <c r="D25" s="922"/>
      <c r="E25" s="923">
        <f>D25*90000</f>
        <v>0</v>
      </c>
      <c r="F25" s="924"/>
      <c r="H25" s="1772" t="s">
        <v>507</v>
      </c>
      <c r="I25" s="1774"/>
      <c r="J25" s="922"/>
      <c r="K25" s="923">
        <f>J25*90000</f>
        <v>0</v>
      </c>
      <c r="L25" s="924"/>
      <c r="N25" s="1772" t="s">
        <v>507</v>
      </c>
      <c r="O25" s="1774"/>
      <c r="P25" s="922"/>
      <c r="Q25" s="923">
        <f>P25*90000</f>
        <v>0</v>
      </c>
      <c r="R25" s="924"/>
      <c r="T25" s="1772" t="s">
        <v>507</v>
      </c>
      <c r="U25" s="1774"/>
      <c r="V25" s="922"/>
      <c r="W25" s="923">
        <f>V25*90000</f>
        <v>0</v>
      </c>
      <c r="X25" s="924"/>
      <c r="Z25" s="1772" t="s">
        <v>507</v>
      </c>
      <c r="AA25" s="1774"/>
      <c r="AB25" s="922"/>
      <c r="AC25" s="925">
        <f>AB25*90000</f>
        <v>0</v>
      </c>
      <c r="AD25" s="924"/>
    </row>
    <row r="26" spans="2:30" ht="20.25" customHeight="1">
      <c r="B26" s="1772" t="s">
        <v>508</v>
      </c>
      <c r="C26" s="1774"/>
      <c r="D26" s="922"/>
      <c r="E26" s="923">
        <f>D26*60000</f>
        <v>0</v>
      </c>
      <c r="F26" s="924"/>
      <c r="H26" s="1772" t="s">
        <v>508</v>
      </c>
      <c r="I26" s="1774"/>
      <c r="J26" s="922"/>
      <c r="K26" s="923">
        <f>J26*60000</f>
        <v>0</v>
      </c>
      <c r="L26" s="924"/>
      <c r="N26" s="1772" t="s">
        <v>508</v>
      </c>
      <c r="O26" s="1774"/>
      <c r="P26" s="922"/>
      <c r="Q26" s="923">
        <f>P26*60000</f>
        <v>0</v>
      </c>
      <c r="R26" s="924"/>
      <c r="T26" s="1772" t="s">
        <v>508</v>
      </c>
      <c r="U26" s="1774"/>
      <c r="V26" s="922"/>
      <c r="W26" s="923">
        <f>V26*60000</f>
        <v>0</v>
      </c>
      <c r="X26" s="924"/>
      <c r="Z26" s="1772" t="s">
        <v>508</v>
      </c>
      <c r="AA26" s="1774"/>
      <c r="AB26" s="922"/>
      <c r="AC26" s="925">
        <f>AB26*60000</f>
        <v>0</v>
      </c>
      <c r="AD26" s="924"/>
    </row>
    <row r="27" spans="2:30" ht="20.25" customHeight="1">
      <c r="B27" s="1772" t="s">
        <v>509</v>
      </c>
      <c r="C27" s="1774"/>
      <c r="D27" s="922"/>
      <c r="E27" s="923">
        <f>D27*210000</f>
        <v>0</v>
      </c>
      <c r="F27" s="924"/>
      <c r="H27" s="1772" t="s">
        <v>509</v>
      </c>
      <c r="I27" s="1774"/>
      <c r="J27" s="922"/>
      <c r="K27" s="923">
        <f>J27*210000</f>
        <v>0</v>
      </c>
      <c r="L27" s="924"/>
      <c r="N27" s="1772" t="s">
        <v>509</v>
      </c>
      <c r="O27" s="1774"/>
      <c r="P27" s="922"/>
      <c r="Q27" s="923">
        <f>P27*210000</f>
        <v>0</v>
      </c>
      <c r="R27" s="924"/>
      <c r="T27" s="1772" t="s">
        <v>509</v>
      </c>
      <c r="U27" s="1774"/>
      <c r="V27" s="922"/>
      <c r="W27" s="923">
        <f>V27*210000</f>
        <v>0</v>
      </c>
      <c r="X27" s="924"/>
      <c r="Z27" s="1772" t="s">
        <v>509</v>
      </c>
      <c r="AA27" s="1774"/>
      <c r="AB27" s="922"/>
      <c r="AC27" s="925">
        <f>AB27*210000</f>
        <v>0</v>
      </c>
      <c r="AD27" s="924"/>
    </row>
    <row r="28" spans="2:30" ht="20.25" customHeight="1" thickBot="1">
      <c r="B28" s="1785" t="s">
        <v>510</v>
      </c>
      <c r="C28" s="1786"/>
      <c r="D28" s="947"/>
      <c r="E28" s="948">
        <f>D28*240000</f>
        <v>0</v>
      </c>
      <c r="F28" s="924"/>
      <c r="H28" s="1785" t="s">
        <v>510</v>
      </c>
      <c r="I28" s="1786"/>
      <c r="J28" s="947"/>
      <c r="K28" s="948">
        <f>J28*240000</f>
        <v>0</v>
      </c>
      <c r="L28" s="924"/>
      <c r="N28" s="1785" t="s">
        <v>510</v>
      </c>
      <c r="O28" s="1786"/>
      <c r="P28" s="947"/>
      <c r="Q28" s="948">
        <f>P28*240000</f>
        <v>0</v>
      </c>
      <c r="R28" s="924"/>
      <c r="T28" s="1785" t="s">
        <v>510</v>
      </c>
      <c r="U28" s="1786"/>
      <c r="V28" s="947"/>
      <c r="W28" s="948">
        <f>V28*240000</f>
        <v>0</v>
      </c>
      <c r="X28" s="924"/>
      <c r="Z28" s="1785" t="s">
        <v>510</v>
      </c>
      <c r="AA28" s="1786"/>
      <c r="AB28" s="947"/>
      <c r="AC28" s="951">
        <f>AB28*240000</f>
        <v>0</v>
      </c>
      <c r="AD28" s="924"/>
    </row>
    <row r="29" spans="2:30" ht="22.5" customHeight="1" thickTop="1">
      <c r="B29" s="1787" t="s">
        <v>468</v>
      </c>
      <c r="C29" s="1787"/>
      <c r="D29" s="1787"/>
      <c r="E29" s="949">
        <f>SUM(E24:E28)</f>
        <v>0</v>
      </c>
      <c r="F29" s="924"/>
      <c r="H29" s="1787" t="s">
        <v>468</v>
      </c>
      <c r="I29" s="1787"/>
      <c r="J29" s="1787"/>
      <c r="K29" s="949">
        <f>SUM(K24:K28)</f>
        <v>0</v>
      </c>
      <c r="L29" s="924"/>
      <c r="N29" s="1787" t="s">
        <v>468</v>
      </c>
      <c r="O29" s="1787"/>
      <c r="P29" s="1787"/>
      <c r="Q29" s="949">
        <f>SUM(Q24:Q28)</f>
        <v>0</v>
      </c>
      <c r="R29" s="924"/>
      <c r="T29" s="1787" t="s">
        <v>468</v>
      </c>
      <c r="U29" s="1787"/>
      <c r="V29" s="1787"/>
      <c r="W29" s="949">
        <f>SUM(W24:W28)</f>
        <v>0</v>
      </c>
      <c r="X29" s="924"/>
      <c r="Z29" s="1787" t="s">
        <v>468</v>
      </c>
      <c r="AA29" s="1787"/>
      <c r="AB29" s="1787"/>
      <c r="AC29" s="950">
        <f>SUM(AC24:AC28)</f>
        <v>0</v>
      </c>
      <c r="AD29" s="924"/>
    </row>
    <row r="31" spans="2:30" ht="14.25">
      <c r="B31" s="917" t="s">
        <v>547</v>
      </c>
      <c r="C31" s="918"/>
      <c r="H31" s="917" t="s">
        <v>547</v>
      </c>
      <c r="I31" s="918"/>
      <c r="N31" s="917" t="s">
        <v>547</v>
      </c>
      <c r="O31" s="918"/>
      <c r="T31" s="917" t="s">
        <v>547</v>
      </c>
      <c r="U31" s="918"/>
      <c r="Z31" s="917" t="s">
        <v>547</v>
      </c>
      <c r="AA31" s="918"/>
    </row>
    <row r="32" spans="2:30">
      <c r="B32" s="919" t="s">
        <v>464</v>
      </c>
      <c r="C32" s="919"/>
      <c r="D32" s="919" t="s">
        <v>535</v>
      </c>
      <c r="E32" s="919" t="s">
        <v>465</v>
      </c>
      <c r="F32" s="920"/>
      <c r="H32" s="919" t="s">
        <v>464</v>
      </c>
      <c r="I32" s="919"/>
      <c r="J32" s="919" t="s">
        <v>535</v>
      </c>
      <c r="K32" s="919" t="s">
        <v>465</v>
      </c>
      <c r="L32" s="920"/>
      <c r="N32" s="919" t="s">
        <v>464</v>
      </c>
      <c r="O32" s="919"/>
      <c r="P32" s="919" t="s">
        <v>535</v>
      </c>
      <c r="Q32" s="919" t="s">
        <v>465</v>
      </c>
      <c r="R32" s="920"/>
      <c r="T32" s="919" t="s">
        <v>464</v>
      </c>
      <c r="U32" s="919"/>
      <c r="V32" s="919" t="s">
        <v>535</v>
      </c>
      <c r="W32" s="919" t="s">
        <v>465</v>
      </c>
      <c r="X32" s="920"/>
      <c r="Z32" s="919" t="s">
        <v>464</v>
      </c>
      <c r="AA32" s="919"/>
      <c r="AB32" s="919" t="s">
        <v>535</v>
      </c>
      <c r="AC32" s="919" t="s">
        <v>465</v>
      </c>
      <c r="AD32" s="920"/>
    </row>
    <row r="33" spans="2:30" ht="39" customHeight="1">
      <c r="B33" s="1782" t="s">
        <v>886</v>
      </c>
      <c r="C33" s="921" t="s">
        <v>887</v>
      </c>
      <c r="D33" s="922"/>
      <c r="E33" s="923">
        <f>D33*6000</f>
        <v>0</v>
      </c>
      <c r="F33" s="924"/>
      <c r="H33" s="1782" t="s">
        <v>886</v>
      </c>
      <c r="I33" s="921" t="s">
        <v>887</v>
      </c>
      <c r="J33" s="922"/>
      <c r="K33" s="923">
        <f>J33*6000</f>
        <v>0</v>
      </c>
      <c r="L33" s="924"/>
      <c r="N33" s="1782" t="s">
        <v>886</v>
      </c>
      <c r="O33" s="921" t="s">
        <v>887</v>
      </c>
      <c r="P33" s="922"/>
      <c r="Q33" s="923">
        <f>P33*6000</f>
        <v>0</v>
      </c>
      <c r="R33" s="924"/>
      <c r="T33" s="1782" t="s">
        <v>886</v>
      </c>
      <c r="U33" s="921" t="s">
        <v>887</v>
      </c>
      <c r="V33" s="922"/>
      <c r="W33" s="923">
        <f>V33*6000</f>
        <v>0</v>
      </c>
      <c r="X33" s="924"/>
      <c r="Z33" s="1782" t="s">
        <v>886</v>
      </c>
      <c r="AA33" s="921" t="s">
        <v>887</v>
      </c>
      <c r="AB33" s="922"/>
      <c r="AC33" s="925">
        <f>AB33*6000</f>
        <v>0</v>
      </c>
      <c r="AD33" s="924"/>
    </row>
    <row r="34" spans="2:30" ht="39" customHeight="1">
      <c r="B34" s="1783"/>
      <c r="C34" s="926" t="s">
        <v>888</v>
      </c>
      <c r="D34" s="927"/>
      <c r="E34" s="923">
        <f>D34*8000</f>
        <v>0</v>
      </c>
      <c r="F34" s="924"/>
      <c r="H34" s="1783"/>
      <c r="I34" s="926" t="s">
        <v>888</v>
      </c>
      <c r="J34" s="927"/>
      <c r="K34" s="923">
        <f>J34*8000</f>
        <v>0</v>
      </c>
      <c r="L34" s="924"/>
      <c r="N34" s="1783"/>
      <c r="O34" s="926" t="s">
        <v>888</v>
      </c>
      <c r="P34" s="927"/>
      <c r="Q34" s="923">
        <f>P34*8000</f>
        <v>0</v>
      </c>
      <c r="R34" s="924"/>
      <c r="T34" s="1783"/>
      <c r="U34" s="926" t="s">
        <v>888</v>
      </c>
      <c r="V34" s="927"/>
      <c r="W34" s="923">
        <f>V34*8000</f>
        <v>0</v>
      </c>
      <c r="X34" s="924"/>
      <c r="Z34" s="1783"/>
      <c r="AA34" s="926" t="s">
        <v>888</v>
      </c>
      <c r="AB34" s="927"/>
      <c r="AC34" s="925">
        <f>AB34*8000</f>
        <v>0</v>
      </c>
      <c r="AD34" s="924"/>
    </row>
    <row r="35" spans="2:30" ht="39" customHeight="1">
      <c r="B35" s="1784"/>
      <c r="C35" s="926" t="s">
        <v>889</v>
      </c>
      <c r="D35" s="927"/>
      <c r="E35" s="923">
        <f>D35*14000</f>
        <v>0</v>
      </c>
      <c r="F35" s="924"/>
      <c r="H35" s="1784"/>
      <c r="I35" s="926" t="s">
        <v>889</v>
      </c>
      <c r="J35" s="927"/>
      <c r="K35" s="923">
        <f>J35*14000</f>
        <v>0</v>
      </c>
      <c r="L35" s="924"/>
      <c r="N35" s="1784"/>
      <c r="O35" s="926" t="s">
        <v>889</v>
      </c>
      <c r="P35" s="927"/>
      <c r="Q35" s="923">
        <f>P35*14000</f>
        <v>0</v>
      </c>
      <c r="R35" s="924"/>
      <c r="T35" s="1784"/>
      <c r="U35" s="926" t="s">
        <v>889</v>
      </c>
      <c r="V35" s="927"/>
      <c r="W35" s="923">
        <f>V35*14000</f>
        <v>0</v>
      </c>
      <c r="X35" s="924"/>
      <c r="Z35" s="1784"/>
      <c r="AA35" s="926" t="s">
        <v>889</v>
      </c>
      <c r="AB35" s="927"/>
      <c r="AC35" s="925">
        <f>AB35*14000</f>
        <v>0</v>
      </c>
      <c r="AD35" s="924"/>
    </row>
    <row r="36" spans="2:30" ht="39" customHeight="1">
      <c r="B36" s="1782" t="s">
        <v>890</v>
      </c>
      <c r="C36" s="921" t="s">
        <v>887</v>
      </c>
      <c r="D36" s="927"/>
      <c r="E36" s="923">
        <f>D36*8000</f>
        <v>0</v>
      </c>
      <c r="F36" s="924"/>
      <c r="H36" s="1782" t="s">
        <v>890</v>
      </c>
      <c r="I36" s="921" t="s">
        <v>887</v>
      </c>
      <c r="J36" s="927"/>
      <c r="K36" s="923">
        <f>J36*8000</f>
        <v>0</v>
      </c>
      <c r="L36" s="924"/>
      <c r="N36" s="1782" t="s">
        <v>890</v>
      </c>
      <c r="O36" s="921" t="s">
        <v>887</v>
      </c>
      <c r="P36" s="927"/>
      <c r="Q36" s="923">
        <f>P36*8000</f>
        <v>0</v>
      </c>
      <c r="R36" s="924"/>
      <c r="T36" s="1782" t="s">
        <v>890</v>
      </c>
      <c r="U36" s="921" t="s">
        <v>887</v>
      </c>
      <c r="V36" s="927"/>
      <c r="W36" s="923">
        <f>V36*8000</f>
        <v>0</v>
      </c>
      <c r="X36" s="924"/>
      <c r="Z36" s="1782" t="s">
        <v>890</v>
      </c>
      <c r="AA36" s="921" t="s">
        <v>887</v>
      </c>
      <c r="AB36" s="927"/>
      <c r="AC36" s="925">
        <f>AB36*8000</f>
        <v>0</v>
      </c>
      <c r="AD36" s="924"/>
    </row>
    <row r="37" spans="2:30" ht="39" customHeight="1">
      <c r="B37" s="1783"/>
      <c r="C37" s="921" t="s">
        <v>888</v>
      </c>
      <c r="D37" s="922"/>
      <c r="E37" s="923">
        <f>D37*10000</f>
        <v>0</v>
      </c>
      <c r="F37" s="924"/>
      <c r="H37" s="1783"/>
      <c r="I37" s="921" t="s">
        <v>888</v>
      </c>
      <c r="J37" s="922"/>
      <c r="K37" s="923">
        <f>J37*10000</f>
        <v>0</v>
      </c>
      <c r="L37" s="924"/>
      <c r="N37" s="1783"/>
      <c r="O37" s="921" t="s">
        <v>888</v>
      </c>
      <c r="P37" s="922"/>
      <c r="Q37" s="923">
        <f>P37*10000</f>
        <v>0</v>
      </c>
      <c r="R37" s="924"/>
      <c r="T37" s="1783"/>
      <c r="U37" s="921" t="s">
        <v>888</v>
      </c>
      <c r="V37" s="922"/>
      <c r="W37" s="923">
        <f>V37*10000</f>
        <v>0</v>
      </c>
      <c r="X37" s="924"/>
      <c r="Z37" s="1783"/>
      <c r="AA37" s="921" t="s">
        <v>888</v>
      </c>
      <c r="AB37" s="922"/>
      <c r="AC37" s="925">
        <f>AB37*10000</f>
        <v>0</v>
      </c>
      <c r="AD37" s="924"/>
    </row>
    <row r="38" spans="2:30" ht="39" customHeight="1" thickBot="1">
      <c r="B38" s="1783"/>
      <c r="C38" s="928" t="s">
        <v>889</v>
      </c>
      <c r="D38" s="929"/>
      <c r="E38" s="930">
        <f>D38*18000</f>
        <v>0</v>
      </c>
      <c r="F38" s="924"/>
      <c r="H38" s="1783"/>
      <c r="I38" s="928" t="s">
        <v>889</v>
      </c>
      <c r="J38" s="929"/>
      <c r="K38" s="930">
        <f>J38*18000</f>
        <v>0</v>
      </c>
      <c r="L38" s="924"/>
      <c r="N38" s="1783"/>
      <c r="O38" s="928" t="s">
        <v>889</v>
      </c>
      <c r="P38" s="929"/>
      <c r="Q38" s="930">
        <f>P38*18000</f>
        <v>0</v>
      </c>
      <c r="R38" s="924"/>
      <c r="T38" s="1783"/>
      <c r="U38" s="928" t="s">
        <v>889</v>
      </c>
      <c r="V38" s="929"/>
      <c r="W38" s="930">
        <f>V38*18000</f>
        <v>0</v>
      </c>
      <c r="X38" s="924"/>
      <c r="Z38" s="1783"/>
      <c r="AA38" s="928" t="s">
        <v>889</v>
      </c>
      <c r="AB38" s="929"/>
      <c r="AC38" s="931">
        <f>AB38*18000</f>
        <v>0</v>
      </c>
      <c r="AD38" s="924"/>
    </row>
    <row r="39" spans="2:30" ht="23.25" customHeight="1" thickTop="1">
      <c r="B39" s="1778" t="s">
        <v>468</v>
      </c>
      <c r="C39" s="1778"/>
      <c r="D39" s="1778"/>
      <c r="E39" s="932">
        <f>SUM(E33:E38)</f>
        <v>0</v>
      </c>
      <c r="F39" s="924"/>
      <c r="H39" s="1778" t="s">
        <v>468</v>
      </c>
      <c r="I39" s="1778"/>
      <c r="J39" s="1778"/>
      <c r="K39" s="932">
        <f>SUM(K33:K38)</f>
        <v>0</v>
      </c>
      <c r="L39" s="924"/>
      <c r="N39" s="1778" t="s">
        <v>468</v>
      </c>
      <c r="O39" s="1778"/>
      <c r="P39" s="1778"/>
      <c r="Q39" s="932">
        <f>SUM(Q33:Q38)</f>
        <v>0</v>
      </c>
      <c r="R39" s="924"/>
      <c r="T39" s="1778" t="s">
        <v>468</v>
      </c>
      <c r="U39" s="1778"/>
      <c r="V39" s="1778"/>
      <c r="W39" s="932">
        <f>SUM(W33:W38)</f>
        <v>0</v>
      </c>
      <c r="X39" s="924"/>
      <c r="Z39" s="1778" t="s">
        <v>468</v>
      </c>
      <c r="AA39" s="1778"/>
      <c r="AB39" s="1778"/>
      <c r="AC39" s="933">
        <f>SUM(AC33:AC38)</f>
        <v>0</v>
      </c>
      <c r="AD39" s="924"/>
    </row>
    <row r="41" spans="2:30" ht="14.25">
      <c r="B41" s="917" t="s">
        <v>552</v>
      </c>
      <c r="H41" s="917" t="s">
        <v>552</v>
      </c>
      <c r="N41" s="917" t="s">
        <v>552</v>
      </c>
      <c r="T41" s="917" t="s">
        <v>552</v>
      </c>
      <c r="Z41" s="917" t="s">
        <v>552</v>
      </c>
    </row>
    <row r="42" spans="2:30" ht="20.25" customHeight="1">
      <c r="B42" s="1779" t="s">
        <v>548</v>
      </c>
      <c r="C42" s="1780"/>
      <c r="D42" s="1781"/>
      <c r="E42" s="952" t="s">
        <v>465</v>
      </c>
      <c r="H42" s="1779" t="s">
        <v>548</v>
      </c>
      <c r="I42" s="1780"/>
      <c r="J42" s="1781"/>
      <c r="K42" s="952" t="s">
        <v>465</v>
      </c>
      <c r="N42" s="1779" t="s">
        <v>548</v>
      </c>
      <c r="O42" s="1780"/>
      <c r="P42" s="1781"/>
      <c r="Q42" s="952" t="s">
        <v>465</v>
      </c>
      <c r="T42" s="1779" t="s">
        <v>548</v>
      </c>
      <c r="U42" s="1780"/>
      <c r="V42" s="1781"/>
      <c r="W42" s="952" t="s">
        <v>465</v>
      </c>
      <c r="Z42" s="1779" t="s">
        <v>548</v>
      </c>
      <c r="AA42" s="1780"/>
      <c r="AB42" s="1781"/>
      <c r="AC42" s="952" t="s">
        <v>465</v>
      </c>
    </row>
    <row r="43" spans="2:30" ht="20.25" customHeight="1">
      <c r="B43" s="1772" t="s">
        <v>549</v>
      </c>
      <c r="C43" s="1773"/>
      <c r="D43" s="1774"/>
      <c r="E43" s="923">
        <f>E20</f>
        <v>0</v>
      </c>
      <c r="H43" s="1772" t="s">
        <v>549</v>
      </c>
      <c r="I43" s="1773"/>
      <c r="J43" s="1774"/>
      <c r="K43" s="923">
        <f>K20</f>
        <v>0</v>
      </c>
      <c r="N43" s="1772" t="s">
        <v>549</v>
      </c>
      <c r="O43" s="1773"/>
      <c r="P43" s="1774"/>
      <c r="Q43" s="923">
        <f>Q20</f>
        <v>0</v>
      </c>
      <c r="T43" s="1772" t="s">
        <v>549</v>
      </c>
      <c r="U43" s="1773"/>
      <c r="V43" s="1774"/>
      <c r="W43" s="923">
        <f>W20</f>
        <v>0</v>
      </c>
      <c r="Z43" s="1772" t="s">
        <v>549</v>
      </c>
      <c r="AA43" s="1773"/>
      <c r="AB43" s="1774"/>
      <c r="AC43" s="923">
        <f>AC20</f>
        <v>0</v>
      </c>
    </row>
    <row r="44" spans="2:30" ht="20.25" customHeight="1">
      <c r="B44" s="1772" t="s">
        <v>550</v>
      </c>
      <c r="C44" s="1773"/>
      <c r="D44" s="1774"/>
      <c r="E44" s="923">
        <f>E29</f>
        <v>0</v>
      </c>
      <c r="H44" s="1772" t="s">
        <v>550</v>
      </c>
      <c r="I44" s="1773"/>
      <c r="J44" s="1774"/>
      <c r="K44" s="923">
        <f>K29</f>
        <v>0</v>
      </c>
      <c r="N44" s="1772" t="s">
        <v>550</v>
      </c>
      <c r="O44" s="1773"/>
      <c r="P44" s="1774"/>
      <c r="Q44" s="923">
        <f>Q29</f>
        <v>0</v>
      </c>
      <c r="T44" s="1772" t="s">
        <v>550</v>
      </c>
      <c r="U44" s="1773"/>
      <c r="V44" s="1774"/>
      <c r="W44" s="923">
        <f>W29</f>
        <v>0</v>
      </c>
      <c r="Z44" s="1772" t="s">
        <v>550</v>
      </c>
      <c r="AA44" s="1773"/>
      <c r="AB44" s="1774"/>
      <c r="AC44" s="923">
        <f>AC29</f>
        <v>0</v>
      </c>
    </row>
    <row r="45" spans="2:30" ht="20.25" customHeight="1">
      <c r="B45" s="1772" t="s">
        <v>551</v>
      </c>
      <c r="C45" s="1773"/>
      <c r="D45" s="1774"/>
      <c r="E45" s="923">
        <f>E39</f>
        <v>0</v>
      </c>
      <c r="H45" s="1772" t="s">
        <v>551</v>
      </c>
      <c r="I45" s="1773"/>
      <c r="J45" s="1774"/>
      <c r="K45" s="923">
        <f>K39</f>
        <v>0</v>
      </c>
      <c r="N45" s="1772" t="s">
        <v>551</v>
      </c>
      <c r="O45" s="1773"/>
      <c r="P45" s="1774"/>
      <c r="Q45" s="923">
        <f>Q39</f>
        <v>0</v>
      </c>
      <c r="T45" s="1772" t="s">
        <v>551</v>
      </c>
      <c r="U45" s="1773"/>
      <c r="V45" s="1774"/>
      <c r="W45" s="923">
        <f>W39</f>
        <v>0</v>
      </c>
      <c r="Z45" s="1772" t="s">
        <v>551</v>
      </c>
      <c r="AA45" s="1773"/>
      <c r="AB45" s="1774"/>
      <c r="AC45" s="923">
        <f>AC39</f>
        <v>0</v>
      </c>
    </row>
    <row r="46" spans="2:30" ht="20.25" customHeight="1">
      <c r="B46" s="1772" t="s">
        <v>600</v>
      </c>
      <c r="C46" s="1773"/>
      <c r="D46" s="1774"/>
      <c r="E46" s="978"/>
      <c r="H46" s="1772" t="s">
        <v>600</v>
      </c>
      <c r="I46" s="1773"/>
      <c r="J46" s="1774"/>
      <c r="K46" s="978"/>
      <c r="N46" s="1772" t="s">
        <v>600</v>
      </c>
      <c r="O46" s="1773"/>
      <c r="P46" s="1774"/>
      <c r="Q46" s="978"/>
      <c r="T46" s="1772" t="s">
        <v>600</v>
      </c>
      <c r="U46" s="1773"/>
      <c r="V46" s="1774"/>
      <c r="W46" s="978"/>
      <c r="Z46" s="1772" t="s">
        <v>600</v>
      </c>
      <c r="AA46" s="1773"/>
      <c r="AB46" s="1774"/>
      <c r="AC46" s="978"/>
    </row>
    <row r="47" spans="2:30" ht="20.25" customHeight="1">
      <c r="B47" s="1772" t="s">
        <v>601</v>
      </c>
      <c r="C47" s="1773"/>
      <c r="D47" s="1774"/>
      <c r="E47" s="978"/>
      <c r="H47" s="1772" t="s">
        <v>601</v>
      </c>
      <c r="I47" s="1773"/>
      <c r="J47" s="1774"/>
      <c r="K47" s="978"/>
      <c r="N47" s="1772" t="s">
        <v>601</v>
      </c>
      <c r="O47" s="1773"/>
      <c r="P47" s="1774"/>
      <c r="Q47" s="978"/>
      <c r="T47" s="1772" t="s">
        <v>601</v>
      </c>
      <c r="U47" s="1773"/>
      <c r="V47" s="1774"/>
      <c r="W47" s="978"/>
      <c r="Z47" s="1772" t="s">
        <v>601</v>
      </c>
      <c r="AA47" s="1773"/>
      <c r="AB47" s="1774"/>
      <c r="AC47" s="978"/>
    </row>
    <row r="48" spans="2:30" ht="20.25" customHeight="1" thickBot="1">
      <c r="B48" s="1775" t="s">
        <v>892</v>
      </c>
      <c r="C48" s="1776"/>
      <c r="D48" s="1777"/>
      <c r="E48" s="953">
        <f>'9.費用明細書（共用部）'!I75</f>
        <v>0</v>
      </c>
      <c r="H48" s="1775" t="s">
        <v>892</v>
      </c>
      <c r="I48" s="1776"/>
      <c r="J48" s="1777"/>
      <c r="K48" s="953">
        <f>'9.費用明細書（共用部）'!U75</f>
        <v>0</v>
      </c>
      <c r="N48" s="1775" t="s">
        <v>892</v>
      </c>
      <c r="O48" s="1776"/>
      <c r="P48" s="1777"/>
      <c r="Q48" s="953">
        <f>'9.費用明細書（共用部）'!AG75</f>
        <v>0</v>
      </c>
      <c r="T48" s="1775" t="s">
        <v>892</v>
      </c>
      <c r="U48" s="1776"/>
      <c r="V48" s="1777"/>
      <c r="W48" s="953">
        <f>'9.費用明細書（共用部）'!AS75</f>
        <v>0</v>
      </c>
      <c r="Z48" s="1775" t="s">
        <v>892</v>
      </c>
      <c r="AA48" s="1776"/>
      <c r="AB48" s="1777"/>
      <c r="AC48" s="953">
        <f>'9.費用明細書（共用部）'!BE75</f>
        <v>0</v>
      </c>
    </row>
    <row r="49" spans="2:29" ht="20.25" customHeight="1" thickTop="1">
      <c r="B49" s="1769" t="s">
        <v>468</v>
      </c>
      <c r="C49" s="1770"/>
      <c r="D49" s="1771"/>
      <c r="E49" s="949">
        <f>SUM(E43:E48)</f>
        <v>0</v>
      </c>
      <c r="H49" s="1769" t="s">
        <v>468</v>
      </c>
      <c r="I49" s="1770"/>
      <c r="J49" s="1771"/>
      <c r="K49" s="949">
        <f>SUM(K43:K48)</f>
        <v>0</v>
      </c>
      <c r="N49" s="1769" t="s">
        <v>468</v>
      </c>
      <c r="O49" s="1770"/>
      <c r="P49" s="1771"/>
      <c r="Q49" s="949">
        <f>SUM(Q43:Q48)</f>
        <v>0</v>
      </c>
      <c r="T49" s="1769" t="s">
        <v>468</v>
      </c>
      <c r="U49" s="1770"/>
      <c r="V49" s="1771"/>
      <c r="W49" s="949">
        <f>SUM(W43:W48)</f>
        <v>0</v>
      </c>
      <c r="Z49" s="1769" t="s">
        <v>468</v>
      </c>
      <c r="AA49" s="1770"/>
      <c r="AB49" s="1771"/>
      <c r="AC49" s="949">
        <f>SUM(AC43:AC48)</f>
        <v>0</v>
      </c>
    </row>
    <row r="50" spans="2:29" ht="9" customHeight="1"/>
  </sheetData>
  <sheetProtection algorithmName="SHA-512" hashValue="NkKvKWZhmJ68WY+iU4lGrm5jqZ54D3rtghzCsPkAw2eS/sMLi/nG6wMDj4BKiORp7DLxsdb3IMOfItUpiu0QFg==" saltValue="Kh4XCgUNJxqGpSK5DD8QGA==" spinCount="100000" sheet="1" selectLockedCells="1"/>
  <mergeCells count="155">
    <mergeCell ref="B6:E6"/>
    <mergeCell ref="H6:K6"/>
    <mergeCell ref="N6:Q6"/>
    <mergeCell ref="T6:W6"/>
    <mergeCell ref="Z6:AC6"/>
    <mergeCell ref="B9:C9"/>
    <mergeCell ref="H9:I9"/>
    <mergeCell ref="N9:O9"/>
    <mergeCell ref="T9:U9"/>
    <mergeCell ref="Z9:AA9"/>
    <mergeCell ref="B10:C10"/>
    <mergeCell ref="H10:I10"/>
    <mergeCell ref="N10:O10"/>
    <mergeCell ref="T10:U10"/>
    <mergeCell ref="Z10:AA10"/>
    <mergeCell ref="B11:C11"/>
    <mergeCell ref="H11:I11"/>
    <mergeCell ref="N11:O11"/>
    <mergeCell ref="T11:U11"/>
    <mergeCell ref="Z11:AA11"/>
    <mergeCell ref="B12:C12"/>
    <mergeCell ref="H12:I12"/>
    <mergeCell ref="N12:O12"/>
    <mergeCell ref="T12:U12"/>
    <mergeCell ref="Z12:AA12"/>
    <mergeCell ref="B13:C13"/>
    <mergeCell ref="H13:I13"/>
    <mergeCell ref="N13:O13"/>
    <mergeCell ref="T13:U13"/>
    <mergeCell ref="Z13:AA13"/>
    <mergeCell ref="B14:C14"/>
    <mergeCell ref="H14:I14"/>
    <mergeCell ref="N14:O14"/>
    <mergeCell ref="T14:U14"/>
    <mergeCell ref="Z14:AA14"/>
    <mergeCell ref="B15:C15"/>
    <mergeCell ref="H15:I15"/>
    <mergeCell ref="N15:O15"/>
    <mergeCell ref="T15:U15"/>
    <mergeCell ref="Z15:AA15"/>
    <mergeCell ref="B16:C16"/>
    <mergeCell ref="H16:I16"/>
    <mergeCell ref="N16:O16"/>
    <mergeCell ref="T16:U16"/>
    <mergeCell ref="Z16:AA16"/>
    <mergeCell ref="B17:C17"/>
    <mergeCell ref="H17:I17"/>
    <mergeCell ref="N17:O17"/>
    <mergeCell ref="T17:U17"/>
    <mergeCell ref="Z17:AA17"/>
    <mergeCell ref="B18:C18"/>
    <mergeCell ref="H18:I18"/>
    <mergeCell ref="N18:O18"/>
    <mergeCell ref="T18:U18"/>
    <mergeCell ref="Z18:AA18"/>
    <mergeCell ref="B19:C19"/>
    <mergeCell ref="H19:I19"/>
    <mergeCell ref="N19:O19"/>
    <mergeCell ref="T19:U19"/>
    <mergeCell ref="Z19:AA19"/>
    <mergeCell ref="B20:D20"/>
    <mergeCell ref="H20:J20"/>
    <mergeCell ref="N20:P20"/>
    <mergeCell ref="T20:V20"/>
    <mergeCell ref="Z20:AB20"/>
    <mergeCell ref="B23:C23"/>
    <mergeCell ref="H23:I23"/>
    <mergeCell ref="N23:O23"/>
    <mergeCell ref="T23:U23"/>
    <mergeCell ref="Z23:AA23"/>
    <mergeCell ref="B24:C24"/>
    <mergeCell ref="H24:I24"/>
    <mergeCell ref="N24:O24"/>
    <mergeCell ref="T24:U24"/>
    <mergeCell ref="Z24:AA24"/>
    <mergeCell ref="B25:C25"/>
    <mergeCell ref="H25:I25"/>
    <mergeCell ref="N25:O25"/>
    <mergeCell ref="T25:U25"/>
    <mergeCell ref="Z25:AA25"/>
    <mergeCell ref="B26:C26"/>
    <mergeCell ref="H26:I26"/>
    <mergeCell ref="N26:O26"/>
    <mergeCell ref="T26:U26"/>
    <mergeCell ref="Z26:AA26"/>
    <mergeCell ref="B27:C27"/>
    <mergeCell ref="H27:I27"/>
    <mergeCell ref="N27:O27"/>
    <mergeCell ref="T27:U27"/>
    <mergeCell ref="Z27:AA27"/>
    <mergeCell ref="B28:C28"/>
    <mergeCell ref="H28:I28"/>
    <mergeCell ref="N28:O28"/>
    <mergeCell ref="T28:U28"/>
    <mergeCell ref="Z28:AA28"/>
    <mergeCell ref="B29:D29"/>
    <mergeCell ref="H29:J29"/>
    <mergeCell ref="N29:P29"/>
    <mergeCell ref="T29:V29"/>
    <mergeCell ref="Z29:AB29"/>
    <mergeCell ref="B33:B35"/>
    <mergeCell ref="H33:H35"/>
    <mergeCell ref="N33:N35"/>
    <mergeCell ref="T33:T35"/>
    <mergeCell ref="Z33:Z35"/>
    <mergeCell ref="B36:B38"/>
    <mergeCell ref="H36:H38"/>
    <mergeCell ref="N36:N38"/>
    <mergeCell ref="T36:T38"/>
    <mergeCell ref="Z36:Z38"/>
    <mergeCell ref="B39:D39"/>
    <mergeCell ref="H39:J39"/>
    <mergeCell ref="N39:P39"/>
    <mergeCell ref="T39:V39"/>
    <mergeCell ref="Z39:AB39"/>
    <mergeCell ref="B42:D42"/>
    <mergeCell ref="H42:J42"/>
    <mergeCell ref="N42:P42"/>
    <mergeCell ref="T42:V42"/>
    <mergeCell ref="Z42:AB42"/>
    <mergeCell ref="Z47:AB47"/>
    <mergeCell ref="B43:D43"/>
    <mergeCell ref="H43:J43"/>
    <mergeCell ref="N43:P43"/>
    <mergeCell ref="T43:V43"/>
    <mergeCell ref="Z43:AB43"/>
    <mergeCell ref="B44:D44"/>
    <mergeCell ref="H44:J44"/>
    <mergeCell ref="N44:P44"/>
    <mergeCell ref="T44:V44"/>
    <mergeCell ref="Z44:AB44"/>
    <mergeCell ref="B49:D49"/>
    <mergeCell ref="H49:J49"/>
    <mergeCell ref="N49:P49"/>
    <mergeCell ref="T49:V49"/>
    <mergeCell ref="Z49:AB49"/>
    <mergeCell ref="B46:D46"/>
    <mergeCell ref="B47:D47"/>
    <mergeCell ref="H46:J46"/>
    <mergeCell ref="B45:D45"/>
    <mergeCell ref="H45:J45"/>
    <mergeCell ref="N45:P45"/>
    <mergeCell ref="T45:V45"/>
    <mergeCell ref="Z45:AB45"/>
    <mergeCell ref="B48:D48"/>
    <mergeCell ref="H48:J48"/>
    <mergeCell ref="N48:P48"/>
    <mergeCell ref="T48:V48"/>
    <mergeCell ref="Z48:AB48"/>
    <mergeCell ref="H47:J47"/>
    <mergeCell ref="N46:P46"/>
    <mergeCell ref="N47:P47"/>
    <mergeCell ref="T46:V46"/>
    <mergeCell ref="T47:V47"/>
    <mergeCell ref="Z46:AB46"/>
  </mergeCells>
  <phoneticPr fontId="18"/>
  <conditionalFormatting sqref="D10:D19 D33:D38">
    <cfRule type="containsBlanks" dxfId="65" priority="20">
      <formula>LEN(TRIM(D10))=0</formula>
    </cfRule>
  </conditionalFormatting>
  <conditionalFormatting sqref="D24:D28">
    <cfRule type="containsBlanks" dxfId="64" priority="19">
      <formula>LEN(TRIM(D24))=0</formula>
    </cfRule>
  </conditionalFormatting>
  <conditionalFormatting sqref="J10:J17 J33:J38">
    <cfRule type="containsBlanks" dxfId="63" priority="18">
      <formula>LEN(TRIM(J10))=0</formula>
    </cfRule>
  </conditionalFormatting>
  <conditionalFormatting sqref="J24:J28">
    <cfRule type="containsBlanks" dxfId="62" priority="17">
      <formula>LEN(TRIM(J24))=0</formula>
    </cfRule>
  </conditionalFormatting>
  <conditionalFormatting sqref="J18:J19">
    <cfRule type="containsBlanks" dxfId="61" priority="16">
      <formula>LEN(TRIM(J18))=0</formula>
    </cfRule>
  </conditionalFormatting>
  <conditionalFormatting sqref="P10:P19 P33:P38">
    <cfRule type="containsBlanks" dxfId="60" priority="15">
      <formula>LEN(TRIM(P10))=0</formula>
    </cfRule>
  </conditionalFormatting>
  <conditionalFormatting sqref="P24:P28">
    <cfRule type="containsBlanks" dxfId="59" priority="14">
      <formula>LEN(TRIM(P24))=0</formula>
    </cfRule>
  </conditionalFormatting>
  <conditionalFormatting sqref="V10:V19 V33:V38">
    <cfRule type="containsBlanks" dxfId="58" priority="13">
      <formula>LEN(TRIM(V10))=0</formula>
    </cfRule>
  </conditionalFormatting>
  <conditionalFormatting sqref="V24:V28">
    <cfRule type="containsBlanks" dxfId="57" priority="12">
      <formula>LEN(TRIM(V24))=0</formula>
    </cfRule>
  </conditionalFormatting>
  <conditionalFormatting sqref="AB10:AB19 AB33:AB38">
    <cfRule type="containsBlanks" dxfId="56" priority="11">
      <formula>LEN(TRIM(AB10))=0</formula>
    </cfRule>
  </conditionalFormatting>
  <conditionalFormatting sqref="AB24:AB28">
    <cfRule type="containsBlanks" dxfId="55" priority="10">
      <formula>LEN(TRIM(AB24))=0</formula>
    </cfRule>
  </conditionalFormatting>
  <conditionalFormatting sqref="E46:E47">
    <cfRule type="containsBlanks" dxfId="54" priority="9">
      <formula>LEN(TRIM(E46))=0</formula>
    </cfRule>
  </conditionalFormatting>
  <conditionalFormatting sqref="K46:K47">
    <cfRule type="containsBlanks" dxfId="53" priority="8">
      <formula>LEN(TRIM(K46))=0</formula>
    </cfRule>
  </conditionalFormatting>
  <conditionalFormatting sqref="Q46:Q47">
    <cfRule type="containsBlanks" dxfId="52" priority="7">
      <formula>LEN(TRIM(Q46))=0</formula>
    </cfRule>
  </conditionalFormatting>
  <conditionalFormatting sqref="W46:W47">
    <cfRule type="containsBlanks" dxfId="51" priority="6">
      <formula>LEN(TRIM(W46))=0</formula>
    </cfRule>
  </conditionalFormatting>
  <conditionalFormatting sqref="AC46:AC47">
    <cfRule type="containsBlanks" dxfId="50" priority="5">
      <formula>LEN(TRIM(AC46))=0</formula>
    </cfRule>
  </conditionalFormatting>
  <printOptions horizontalCentered="1"/>
  <pageMargins left="0.59055118110236227" right="0.39370078740157483" top="0.59055118110236227" bottom="0.35433070866141736" header="0.31496062992125984" footer="0.11811023622047245"/>
  <pageSetup paperSize="9" scale="78" fitToWidth="0" orientation="portrait" r:id="rId1"/>
  <headerFooter scaleWithDoc="0">
    <oddFooter>&amp;R&amp;8R5超高層ZEH-M_ver.1</oddFooter>
  </headerFooter>
  <colBreaks count="4" manualBreakCount="4">
    <brk id="6" min="1" max="45" man="1"/>
    <brk id="12" min="1" max="45" man="1"/>
    <brk id="18" min="1" max="45" man="1"/>
    <brk id="24" min="1" max="45" man="1"/>
  </colBreaks>
  <extLst>
    <ext xmlns:x14="http://schemas.microsoft.com/office/spreadsheetml/2009/9/main" uri="{78C0D931-6437-407d-A8EE-F0AAD7539E65}">
      <x14:conditionalFormattings>
        <x14:conditionalFormatting xmlns:xm="http://schemas.microsoft.com/office/excel/2006/main">
          <x14:cfRule type="expression" priority="4" id="{BBEF2A0A-461D-4837-BD9C-8BE0A5CA630D}">
            <xm:f>入力シート!$F$13="単年度事業"</xm:f>
            <x14:dxf>
              <fill>
                <patternFill>
                  <bgColor theme="0" tint="-0.499984740745262"/>
                </patternFill>
              </fill>
            </x14:dxf>
          </x14:cfRule>
          <xm:sqref>G2:AD50</xm:sqref>
        </x14:conditionalFormatting>
        <x14:conditionalFormatting xmlns:xm="http://schemas.microsoft.com/office/excel/2006/main">
          <x14:cfRule type="expression" priority="3" id="{8E8C29F5-D69F-4966-A48A-8630A15A4751}">
            <xm:f>入力シート!$F$13="2年度事業（1年目）"</xm:f>
            <x14:dxf>
              <fill>
                <patternFill>
                  <bgColor theme="0" tint="-0.499984740745262"/>
                </patternFill>
              </fill>
            </x14:dxf>
          </x14:cfRule>
          <xm:sqref>M2:AD50</xm:sqref>
        </x14:conditionalFormatting>
        <x14:conditionalFormatting xmlns:xm="http://schemas.microsoft.com/office/excel/2006/main">
          <x14:cfRule type="expression" priority="2" id="{49E5870B-3AFD-4F24-B7B4-687E7191355E}">
            <xm:f>入力シート!$F$13="3年度事業（1年目）"</xm:f>
            <x14:dxf>
              <fill>
                <patternFill>
                  <bgColor theme="0" tint="-0.499984740745262"/>
                </patternFill>
              </fill>
            </x14:dxf>
          </x14:cfRule>
          <xm:sqref>S2:AD50</xm:sqref>
        </x14:conditionalFormatting>
        <x14:conditionalFormatting xmlns:xm="http://schemas.microsoft.com/office/excel/2006/main">
          <x14:cfRule type="expression" priority="1" id="{180B316F-5080-45B5-8C7F-D6C0D8BF6FE9}">
            <xm:f>入力シート!$F$13="4年度事業（1年目）"</xm:f>
            <x14:dxf>
              <fill>
                <patternFill>
                  <bgColor theme="0" tint="-0.499984740745262"/>
                </patternFill>
              </fill>
            </x14:dxf>
          </x14:cfRule>
          <xm:sqref>Y2:AD50</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69D13-B686-4CCE-BE15-627B8652A91D}">
  <sheetPr>
    <pageSetUpPr fitToPage="1"/>
  </sheetPr>
  <dimension ref="A1:O49"/>
  <sheetViews>
    <sheetView showGridLines="0" view="pageBreakPreview" zoomScaleNormal="100" zoomScaleSheetLayoutView="100" workbookViewId="0">
      <selection activeCell="B7" sqref="B7:B11"/>
    </sheetView>
  </sheetViews>
  <sheetFormatPr defaultColWidth="9" defaultRowHeight="13.5"/>
  <cols>
    <col min="1" max="1" width="8.75" style="337" customWidth="1"/>
    <col min="2" max="4" width="8.75" style="336" customWidth="1"/>
    <col min="5" max="5" width="12" style="336" customWidth="1"/>
    <col min="6" max="6" width="1.375" style="336" customWidth="1"/>
    <col min="7" max="7" width="8.75" style="337" customWidth="1"/>
    <col min="8" max="10" width="8.75" style="336" customWidth="1"/>
    <col min="11" max="11" width="12" style="336" customWidth="1"/>
    <col min="12" max="12" width="0.875" style="336" customWidth="1"/>
    <col min="13" max="13" width="9" style="336"/>
    <col min="14" max="14" width="19.125" style="336" hidden="1" customWidth="1"/>
    <col min="15" max="15" width="15.625" style="336" hidden="1" customWidth="1"/>
    <col min="16" max="16384" width="9" style="336"/>
  </cols>
  <sheetData>
    <row r="1" spans="1:15">
      <c r="A1" s="335"/>
    </row>
    <row r="2" spans="1:15" ht="19.5" customHeight="1">
      <c r="A2" s="335" t="s">
        <v>573</v>
      </c>
    </row>
    <row r="3" spans="1:15" ht="24" customHeight="1">
      <c r="A3" s="350" t="s">
        <v>815</v>
      </c>
      <c r="B3" s="351"/>
      <c r="C3" s="351"/>
      <c r="D3" s="351"/>
      <c r="E3" s="351"/>
      <c r="F3" s="351"/>
      <c r="G3" s="352"/>
      <c r="H3" s="351"/>
      <c r="I3" s="351"/>
      <c r="J3" s="351"/>
      <c r="K3" s="351"/>
    </row>
    <row r="4" spans="1:15" ht="5.25" customHeight="1" thickBot="1">
      <c r="A4" s="352"/>
      <c r="B4" s="1819"/>
      <c r="C4" s="1819"/>
      <c r="D4" s="1819"/>
      <c r="E4" s="1819"/>
      <c r="F4" s="1819"/>
      <c r="G4" s="1819"/>
      <c r="H4" s="1819"/>
      <c r="I4" s="1819"/>
      <c r="J4" s="1819"/>
      <c r="K4" s="1819"/>
    </row>
    <row r="5" spans="1:15" ht="18.75" customHeight="1" thickBot="1">
      <c r="A5" s="1807" t="s">
        <v>537</v>
      </c>
      <c r="B5" s="1793" t="s">
        <v>688</v>
      </c>
      <c r="C5" s="1794"/>
      <c r="D5" s="1795" t="s">
        <v>471</v>
      </c>
      <c r="E5" s="1797" t="s">
        <v>429</v>
      </c>
      <c r="F5" s="353"/>
      <c r="G5" s="1807" t="s">
        <v>537</v>
      </c>
      <c r="H5" s="1793" t="s">
        <v>688</v>
      </c>
      <c r="I5" s="1794"/>
      <c r="J5" s="1795" t="s">
        <v>471</v>
      </c>
      <c r="K5" s="1797" t="s">
        <v>429</v>
      </c>
      <c r="L5" s="338"/>
      <c r="N5" s="336" t="s">
        <v>492</v>
      </c>
    </row>
    <row r="6" spans="1:15" ht="18.75" customHeight="1" thickBot="1">
      <c r="A6" s="1808"/>
      <c r="B6" s="354" t="s">
        <v>493</v>
      </c>
      <c r="C6" s="355" t="s">
        <v>494</v>
      </c>
      <c r="D6" s="1796"/>
      <c r="E6" s="1798"/>
      <c r="F6" s="353"/>
      <c r="G6" s="1808"/>
      <c r="H6" s="354" t="s">
        <v>493</v>
      </c>
      <c r="I6" s="355" t="s">
        <v>494</v>
      </c>
      <c r="J6" s="1796"/>
      <c r="K6" s="1798"/>
      <c r="L6" s="339"/>
      <c r="N6" s="1815" t="s">
        <v>495</v>
      </c>
      <c r="O6" s="1816"/>
    </row>
    <row r="7" spans="1:15" ht="26.45" customHeight="1" thickTop="1">
      <c r="A7" s="1799" t="s">
        <v>496</v>
      </c>
      <c r="B7" s="1811"/>
      <c r="C7" s="557"/>
      <c r="D7" s="560"/>
      <c r="E7" s="356"/>
      <c r="F7" s="357"/>
      <c r="G7" s="1799" t="s">
        <v>497</v>
      </c>
      <c r="H7" s="1811"/>
      <c r="I7" s="557"/>
      <c r="J7" s="560"/>
      <c r="K7" s="356"/>
      <c r="L7" s="339"/>
      <c r="N7" s="1817" t="s">
        <v>493</v>
      </c>
      <c r="O7" s="340">
        <v>25000</v>
      </c>
    </row>
    <row r="8" spans="1:15" ht="26.45" customHeight="1">
      <c r="A8" s="1800"/>
      <c r="B8" s="1812"/>
      <c r="C8" s="558"/>
      <c r="D8" s="561"/>
      <c r="E8" s="358"/>
      <c r="F8" s="357"/>
      <c r="G8" s="1800"/>
      <c r="H8" s="1812"/>
      <c r="I8" s="558"/>
      <c r="J8" s="561"/>
      <c r="K8" s="358"/>
      <c r="L8" s="339"/>
      <c r="N8" s="1818"/>
      <c r="O8" s="341">
        <v>100000</v>
      </c>
    </row>
    <row r="9" spans="1:15" ht="26.45" customHeight="1">
      <c r="A9" s="1800"/>
      <c r="B9" s="1812"/>
      <c r="C9" s="558"/>
      <c r="D9" s="561"/>
      <c r="E9" s="358"/>
      <c r="F9" s="357"/>
      <c r="G9" s="1800"/>
      <c r="H9" s="1812"/>
      <c r="I9" s="558"/>
      <c r="J9" s="561"/>
      <c r="K9" s="358"/>
      <c r="L9" s="339"/>
      <c r="N9" s="342" t="s">
        <v>494</v>
      </c>
      <c r="O9" s="343">
        <v>180000</v>
      </c>
    </row>
    <row r="10" spans="1:15" ht="26.45" customHeight="1" thickBot="1">
      <c r="A10" s="1800"/>
      <c r="B10" s="1812"/>
      <c r="C10" s="558"/>
      <c r="D10" s="561"/>
      <c r="E10" s="358"/>
      <c r="F10" s="357"/>
      <c r="G10" s="1800"/>
      <c r="H10" s="1812"/>
      <c r="I10" s="558"/>
      <c r="J10" s="561"/>
      <c r="K10" s="358"/>
      <c r="L10" s="339"/>
      <c r="N10" s="344" t="s">
        <v>498</v>
      </c>
      <c r="O10" s="345">
        <v>100000</v>
      </c>
    </row>
    <row r="11" spans="1:15" ht="26.45" customHeight="1">
      <c r="A11" s="1800"/>
      <c r="B11" s="1813"/>
      <c r="C11" s="559"/>
      <c r="D11" s="562"/>
      <c r="E11" s="359"/>
      <c r="F11" s="360"/>
      <c r="G11" s="1800"/>
      <c r="H11" s="1813"/>
      <c r="I11" s="559"/>
      <c r="J11" s="562"/>
      <c r="K11" s="359"/>
      <c r="L11" s="339"/>
    </row>
    <row r="12" spans="1:15" ht="26.25" customHeight="1" thickBot="1">
      <c r="A12" s="1801"/>
      <c r="B12" s="1805" t="s">
        <v>572</v>
      </c>
      <c r="C12" s="1806"/>
      <c r="D12" s="563"/>
      <c r="E12" s="527">
        <f>(B7*$O$7+IF(B7=0,0,$O$8)+SUM(D7:D11)*$O$9+D12*$O$10)</f>
        <v>0</v>
      </c>
      <c r="F12" s="357"/>
      <c r="G12" s="1801"/>
      <c r="H12" s="1805" t="s">
        <v>572</v>
      </c>
      <c r="I12" s="1806"/>
      <c r="J12" s="563"/>
      <c r="K12" s="527">
        <f>(H7*$O$7+IF(H7=0,0,$O$8)+SUM(J7:J11)*$O$9+J12*$O$10)</f>
        <v>0</v>
      </c>
      <c r="L12" s="339"/>
    </row>
    <row r="13" spans="1:15" s="349" customFormat="1" ht="8.25" customHeight="1" thickBot="1">
      <c r="A13" s="362"/>
      <c r="B13" s="361"/>
      <c r="C13" s="361"/>
      <c r="D13" s="361"/>
      <c r="E13" s="361"/>
      <c r="F13" s="361"/>
      <c r="G13" s="361"/>
      <c r="H13" s="361"/>
      <c r="I13" s="361"/>
      <c r="J13" s="361"/>
      <c r="K13" s="361"/>
      <c r="L13" s="347"/>
    </row>
    <row r="14" spans="1:15" ht="18.75" customHeight="1">
      <c r="A14" s="1807" t="s">
        <v>537</v>
      </c>
      <c r="B14" s="1793" t="s">
        <v>688</v>
      </c>
      <c r="C14" s="1794"/>
      <c r="D14" s="1795" t="s">
        <v>471</v>
      </c>
      <c r="E14" s="1797" t="s">
        <v>429</v>
      </c>
      <c r="F14" s="353"/>
      <c r="G14" s="1807" t="s">
        <v>537</v>
      </c>
      <c r="H14" s="1793" t="s">
        <v>688</v>
      </c>
      <c r="I14" s="1794"/>
      <c r="J14" s="1795" t="s">
        <v>471</v>
      </c>
      <c r="K14" s="1797" t="s">
        <v>429</v>
      </c>
      <c r="L14" s="339"/>
      <c r="N14" s="348"/>
      <c r="O14" s="348"/>
    </row>
    <row r="15" spans="1:15" ht="18.75" customHeight="1" thickBot="1">
      <c r="A15" s="1808"/>
      <c r="B15" s="354" t="s">
        <v>493</v>
      </c>
      <c r="C15" s="355" t="s">
        <v>494</v>
      </c>
      <c r="D15" s="1796"/>
      <c r="E15" s="1798"/>
      <c r="F15" s="353"/>
      <c r="G15" s="1808"/>
      <c r="H15" s="354" t="s">
        <v>493</v>
      </c>
      <c r="I15" s="355" t="s">
        <v>494</v>
      </c>
      <c r="J15" s="1796"/>
      <c r="K15" s="1798"/>
      <c r="L15" s="339"/>
      <c r="N15" s="1814"/>
      <c r="O15" s="1814"/>
    </row>
    <row r="16" spans="1:15" ht="26.45" customHeight="1" thickTop="1">
      <c r="A16" s="1799" t="s">
        <v>499</v>
      </c>
      <c r="B16" s="1811"/>
      <c r="C16" s="557"/>
      <c r="D16" s="560"/>
      <c r="E16" s="356"/>
      <c r="F16" s="357"/>
      <c r="G16" s="1799" t="s">
        <v>500</v>
      </c>
      <c r="H16" s="1811"/>
      <c r="I16" s="557"/>
      <c r="J16" s="560"/>
      <c r="K16" s="356"/>
      <c r="L16" s="339"/>
      <c r="N16" s="426"/>
      <c r="O16" s="427"/>
    </row>
    <row r="17" spans="1:15" ht="26.45" customHeight="1">
      <c r="A17" s="1800"/>
      <c r="B17" s="1812"/>
      <c r="C17" s="558"/>
      <c r="D17" s="561"/>
      <c r="E17" s="358"/>
      <c r="F17" s="357"/>
      <c r="G17" s="1800"/>
      <c r="H17" s="1812"/>
      <c r="I17" s="558"/>
      <c r="J17" s="561"/>
      <c r="K17" s="358"/>
      <c r="L17" s="339"/>
      <c r="N17" s="426"/>
      <c r="O17" s="427"/>
    </row>
    <row r="18" spans="1:15" ht="26.45" customHeight="1">
      <c r="A18" s="1800"/>
      <c r="B18" s="1812"/>
      <c r="C18" s="558"/>
      <c r="D18" s="561"/>
      <c r="E18" s="358"/>
      <c r="F18" s="357"/>
      <c r="G18" s="1800"/>
      <c r="H18" s="1812"/>
      <c r="I18" s="558"/>
      <c r="J18" s="561"/>
      <c r="K18" s="358"/>
      <c r="L18" s="339"/>
      <c r="N18" s="426"/>
      <c r="O18" s="427"/>
    </row>
    <row r="19" spans="1:15" ht="26.45" customHeight="1">
      <c r="A19" s="1800"/>
      <c r="B19" s="1812"/>
      <c r="C19" s="558"/>
      <c r="D19" s="561"/>
      <c r="E19" s="358"/>
      <c r="F19" s="357"/>
      <c r="G19" s="1800"/>
      <c r="H19" s="1812"/>
      <c r="I19" s="558"/>
      <c r="J19" s="561"/>
      <c r="K19" s="358"/>
      <c r="L19" s="339"/>
      <c r="N19" s="426"/>
      <c r="O19" s="427"/>
    </row>
    <row r="20" spans="1:15" ht="26.45" customHeight="1">
      <c r="A20" s="1800"/>
      <c r="B20" s="1813"/>
      <c r="C20" s="559"/>
      <c r="D20" s="562"/>
      <c r="E20" s="359"/>
      <c r="F20" s="360"/>
      <c r="G20" s="1800"/>
      <c r="H20" s="1813"/>
      <c r="I20" s="559"/>
      <c r="J20" s="562"/>
      <c r="K20" s="359"/>
      <c r="L20" s="339"/>
      <c r="N20" s="348"/>
      <c r="O20" s="427"/>
    </row>
    <row r="21" spans="1:15" ht="26.45" customHeight="1" thickBot="1">
      <c r="A21" s="1801"/>
      <c r="B21" s="1805" t="s">
        <v>572</v>
      </c>
      <c r="C21" s="1806"/>
      <c r="D21" s="563"/>
      <c r="E21" s="527">
        <f>(B16*$O$7+IF(B16=0,0,$O$8)+SUM(D16:D20)*$O$9+D21*$O$10)</f>
        <v>0</v>
      </c>
      <c r="F21" s="357"/>
      <c r="G21" s="1801"/>
      <c r="H21" s="1805" t="s">
        <v>572</v>
      </c>
      <c r="I21" s="1806"/>
      <c r="J21" s="563"/>
      <c r="K21" s="527">
        <f>(H16*$O$7+IF(H16=0,0,$O$8)+SUM(J16:J20)*$O$9+J21*$O$10)</f>
        <v>0</v>
      </c>
      <c r="L21" s="339"/>
      <c r="N21" s="348"/>
      <c r="O21" s="427"/>
    </row>
    <row r="22" spans="1:15" s="349" customFormat="1" ht="8.25" customHeight="1" thickBot="1">
      <c r="A22" s="362"/>
      <c r="B22" s="361"/>
      <c r="C22" s="361"/>
      <c r="D22" s="361"/>
      <c r="E22" s="361"/>
      <c r="F22" s="361"/>
      <c r="G22" s="361"/>
      <c r="H22" s="361"/>
      <c r="I22" s="361"/>
      <c r="J22" s="361"/>
      <c r="K22" s="361"/>
      <c r="L22" s="347"/>
    </row>
    <row r="23" spans="1:15" ht="18.75" customHeight="1">
      <c r="A23" s="1807" t="s">
        <v>537</v>
      </c>
      <c r="B23" s="1793" t="s">
        <v>688</v>
      </c>
      <c r="C23" s="1794"/>
      <c r="D23" s="1795" t="s">
        <v>471</v>
      </c>
      <c r="E23" s="1797" t="s">
        <v>429</v>
      </c>
      <c r="F23" s="353"/>
      <c r="G23" s="1807" t="s">
        <v>537</v>
      </c>
      <c r="H23" s="1793" t="s">
        <v>688</v>
      </c>
      <c r="I23" s="1794"/>
      <c r="J23" s="1795" t="s">
        <v>471</v>
      </c>
      <c r="K23" s="1797" t="s">
        <v>429</v>
      </c>
      <c r="L23" s="339"/>
      <c r="N23" s="348"/>
      <c r="O23" s="427"/>
    </row>
    <row r="24" spans="1:15" ht="18.75" customHeight="1" thickBot="1">
      <c r="A24" s="1808"/>
      <c r="B24" s="354" t="s">
        <v>493</v>
      </c>
      <c r="C24" s="355" t="s">
        <v>494</v>
      </c>
      <c r="D24" s="1796"/>
      <c r="E24" s="1798"/>
      <c r="F24" s="353"/>
      <c r="G24" s="1808"/>
      <c r="H24" s="354" t="s">
        <v>493</v>
      </c>
      <c r="I24" s="355" t="s">
        <v>494</v>
      </c>
      <c r="J24" s="1796"/>
      <c r="K24" s="1798"/>
      <c r="L24" s="339"/>
      <c r="N24" s="428"/>
      <c r="O24" s="427"/>
    </row>
    <row r="25" spans="1:15" ht="26.45" customHeight="1" thickTop="1">
      <c r="A25" s="1799" t="s">
        <v>501</v>
      </c>
      <c r="B25" s="1811"/>
      <c r="C25" s="557"/>
      <c r="D25" s="560"/>
      <c r="E25" s="356"/>
      <c r="F25" s="357"/>
      <c r="G25" s="1799" t="s">
        <v>502</v>
      </c>
      <c r="H25" s="1811"/>
      <c r="I25" s="557"/>
      <c r="J25" s="560"/>
      <c r="K25" s="356"/>
      <c r="L25" s="339"/>
      <c r="N25" s="348"/>
      <c r="O25" s="348"/>
    </row>
    <row r="26" spans="1:15" ht="26.45" customHeight="1">
      <c r="A26" s="1800"/>
      <c r="B26" s="1812"/>
      <c r="C26" s="558"/>
      <c r="D26" s="561"/>
      <c r="E26" s="358"/>
      <c r="F26" s="357"/>
      <c r="G26" s="1800"/>
      <c r="H26" s="1812"/>
      <c r="I26" s="558"/>
      <c r="J26" s="561"/>
      <c r="K26" s="358"/>
      <c r="L26" s="339"/>
    </row>
    <row r="27" spans="1:15" ht="26.45" customHeight="1">
      <c r="A27" s="1800"/>
      <c r="B27" s="1812"/>
      <c r="C27" s="558"/>
      <c r="D27" s="561"/>
      <c r="E27" s="358"/>
      <c r="F27" s="357"/>
      <c r="G27" s="1800"/>
      <c r="H27" s="1812"/>
      <c r="I27" s="558"/>
      <c r="J27" s="561"/>
      <c r="K27" s="358"/>
      <c r="L27" s="339"/>
    </row>
    <row r="28" spans="1:15" ht="26.45" customHeight="1">
      <c r="A28" s="1800"/>
      <c r="B28" s="1812"/>
      <c r="C28" s="558"/>
      <c r="D28" s="561"/>
      <c r="E28" s="358"/>
      <c r="F28" s="357"/>
      <c r="G28" s="1800"/>
      <c r="H28" s="1812"/>
      <c r="I28" s="558"/>
      <c r="J28" s="561"/>
      <c r="K28" s="358"/>
      <c r="L28" s="339"/>
    </row>
    <row r="29" spans="1:15" ht="26.45" customHeight="1">
      <c r="A29" s="1800"/>
      <c r="B29" s="1813"/>
      <c r="C29" s="559"/>
      <c r="D29" s="562"/>
      <c r="E29" s="359"/>
      <c r="F29" s="360"/>
      <c r="G29" s="1800"/>
      <c r="H29" s="1813"/>
      <c r="I29" s="559"/>
      <c r="J29" s="562"/>
      <c r="K29" s="359"/>
      <c r="L29" s="339"/>
    </row>
    <row r="30" spans="1:15" ht="26.45" customHeight="1" thickBot="1">
      <c r="A30" s="1801"/>
      <c r="B30" s="1805" t="s">
        <v>572</v>
      </c>
      <c r="C30" s="1806"/>
      <c r="D30" s="563"/>
      <c r="E30" s="527">
        <f>(B25*$O$7+IF(B25=0,0,$O$8)+SUM(D25:D29)*$O$9+D30*$O$10)</f>
        <v>0</v>
      </c>
      <c r="F30" s="357"/>
      <c r="G30" s="1801"/>
      <c r="H30" s="1805" t="s">
        <v>572</v>
      </c>
      <c r="I30" s="1806"/>
      <c r="J30" s="563"/>
      <c r="K30" s="527">
        <f>(H25*$O$7+IF(H25=0,0,$O$8)+SUM(J25:J29)*$O$9+J30*$O$10)</f>
        <v>0</v>
      </c>
      <c r="L30" s="339"/>
    </row>
    <row r="31" spans="1:15" s="349" customFormat="1" ht="8.25" customHeight="1" thickBot="1">
      <c r="A31" s="362"/>
      <c r="B31" s="361"/>
      <c r="C31" s="361"/>
      <c r="D31" s="361"/>
      <c r="E31" s="361"/>
      <c r="F31" s="361"/>
      <c r="G31" s="361"/>
      <c r="H31" s="361"/>
      <c r="I31" s="361"/>
      <c r="J31" s="361"/>
      <c r="K31" s="362"/>
      <c r="L31" s="347"/>
    </row>
    <row r="32" spans="1:15" ht="18.75" customHeight="1">
      <c r="A32" s="1807" t="s">
        <v>537</v>
      </c>
      <c r="B32" s="1793" t="s">
        <v>688</v>
      </c>
      <c r="C32" s="1794"/>
      <c r="D32" s="1795" t="s">
        <v>471</v>
      </c>
      <c r="E32" s="1809" t="s">
        <v>429</v>
      </c>
      <c r="F32" s="353"/>
      <c r="G32" s="1807" t="s">
        <v>537</v>
      </c>
      <c r="H32" s="1793" t="s">
        <v>688</v>
      </c>
      <c r="I32" s="1794"/>
      <c r="J32" s="1795" t="s">
        <v>471</v>
      </c>
      <c r="K32" s="1797" t="s">
        <v>429</v>
      </c>
      <c r="L32" s="339"/>
    </row>
    <row r="33" spans="1:13" ht="18.75" customHeight="1" thickBot="1">
      <c r="A33" s="1808"/>
      <c r="B33" s="354" t="s">
        <v>493</v>
      </c>
      <c r="C33" s="355" t="s">
        <v>494</v>
      </c>
      <c r="D33" s="1796"/>
      <c r="E33" s="1810"/>
      <c r="F33" s="353"/>
      <c r="G33" s="1808"/>
      <c r="H33" s="354" t="s">
        <v>493</v>
      </c>
      <c r="I33" s="355" t="s">
        <v>494</v>
      </c>
      <c r="J33" s="1796"/>
      <c r="K33" s="1798"/>
      <c r="L33" s="339"/>
    </row>
    <row r="34" spans="1:13" ht="26.45" customHeight="1" thickTop="1">
      <c r="A34" s="1799" t="s">
        <v>503</v>
      </c>
      <c r="B34" s="1811"/>
      <c r="C34" s="557"/>
      <c r="D34" s="560"/>
      <c r="E34" s="356"/>
      <c r="F34" s="357"/>
      <c r="G34" s="1802" t="s">
        <v>504</v>
      </c>
      <c r="H34" s="1811"/>
      <c r="I34" s="557"/>
      <c r="J34" s="560"/>
      <c r="K34" s="356"/>
      <c r="L34" s="339"/>
    </row>
    <row r="35" spans="1:13" ht="26.45" customHeight="1">
      <c r="A35" s="1800"/>
      <c r="B35" s="1812"/>
      <c r="C35" s="558"/>
      <c r="D35" s="561"/>
      <c r="E35" s="358"/>
      <c r="F35" s="357"/>
      <c r="G35" s="1803"/>
      <c r="H35" s="1812"/>
      <c r="I35" s="558"/>
      <c r="J35" s="561"/>
      <c r="K35" s="358"/>
      <c r="L35" s="339"/>
      <c r="M35" s="348"/>
    </row>
    <row r="36" spans="1:13" ht="26.45" customHeight="1">
      <c r="A36" s="1800"/>
      <c r="B36" s="1812"/>
      <c r="C36" s="558"/>
      <c r="D36" s="561"/>
      <c r="E36" s="358"/>
      <c r="F36" s="357"/>
      <c r="G36" s="1803"/>
      <c r="H36" s="1812"/>
      <c r="I36" s="558"/>
      <c r="J36" s="561"/>
      <c r="K36" s="358"/>
      <c r="L36" s="339"/>
    </row>
    <row r="37" spans="1:13" ht="26.45" customHeight="1">
      <c r="A37" s="1800"/>
      <c r="B37" s="1812"/>
      <c r="C37" s="558"/>
      <c r="D37" s="561"/>
      <c r="E37" s="358"/>
      <c r="F37" s="357"/>
      <c r="G37" s="1803"/>
      <c r="H37" s="1812"/>
      <c r="I37" s="558"/>
      <c r="J37" s="561"/>
      <c r="K37" s="358"/>
    </row>
    <row r="38" spans="1:13" ht="26.45" customHeight="1">
      <c r="A38" s="1800"/>
      <c r="B38" s="1813"/>
      <c r="C38" s="559"/>
      <c r="D38" s="562"/>
      <c r="E38" s="359"/>
      <c r="F38" s="360"/>
      <c r="G38" s="1803"/>
      <c r="H38" s="1813"/>
      <c r="I38" s="559"/>
      <c r="J38" s="562"/>
      <c r="K38" s="359"/>
    </row>
    <row r="39" spans="1:13" ht="26.45" customHeight="1" thickBot="1">
      <c r="A39" s="1801"/>
      <c r="B39" s="1805" t="s">
        <v>572</v>
      </c>
      <c r="C39" s="1806"/>
      <c r="D39" s="563"/>
      <c r="E39" s="527">
        <f>(B34*$O$7+IF(B34=0,0,$O$8)+SUM(D34:D38)*$O$9+D39*$O$10)</f>
        <v>0</v>
      </c>
      <c r="F39" s="357"/>
      <c r="G39" s="1804"/>
      <c r="H39" s="1805" t="s">
        <v>572</v>
      </c>
      <c r="I39" s="1806"/>
      <c r="J39" s="563"/>
      <c r="K39" s="527">
        <f>(H34*$O$7+IF(H34=0,0,$O$8)+SUM(J34:J38)*$O$9+J39*$O$10)</f>
        <v>0</v>
      </c>
    </row>
    <row r="40" spans="1:13" ht="6" customHeight="1" thickBot="1">
      <c r="A40" s="424"/>
      <c r="F40" s="348"/>
    </row>
    <row r="41" spans="1:13" ht="18.75" customHeight="1">
      <c r="A41" s="1807" t="s">
        <v>537</v>
      </c>
      <c r="B41" s="1793" t="s">
        <v>688</v>
      </c>
      <c r="C41" s="1794"/>
      <c r="D41" s="1795" t="s">
        <v>471</v>
      </c>
      <c r="E41" s="1809" t="s">
        <v>429</v>
      </c>
      <c r="F41" s="353"/>
      <c r="G41" s="1807" t="s">
        <v>537</v>
      </c>
      <c r="H41" s="1793" t="s">
        <v>688</v>
      </c>
      <c r="I41" s="1794"/>
      <c r="J41" s="1795" t="s">
        <v>471</v>
      </c>
      <c r="K41" s="1797" t="s">
        <v>429</v>
      </c>
    </row>
    <row r="42" spans="1:13" ht="18.75" customHeight="1" thickBot="1">
      <c r="A42" s="1808"/>
      <c r="B42" s="354" t="s">
        <v>493</v>
      </c>
      <c r="C42" s="355" t="s">
        <v>494</v>
      </c>
      <c r="D42" s="1796"/>
      <c r="E42" s="1810"/>
      <c r="F42" s="353"/>
      <c r="G42" s="1808"/>
      <c r="H42" s="354" t="s">
        <v>493</v>
      </c>
      <c r="I42" s="355" t="s">
        <v>494</v>
      </c>
      <c r="J42" s="1796"/>
      <c r="K42" s="1798"/>
    </row>
    <row r="43" spans="1:13" ht="26.25" customHeight="1" thickTop="1">
      <c r="A43" s="1799" t="s">
        <v>555</v>
      </c>
      <c r="B43" s="1811"/>
      <c r="C43" s="557"/>
      <c r="D43" s="560"/>
      <c r="E43" s="356"/>
      <c r="F43" s="357"/>
      <c r="G43" s="1802" t="s">
        <v>556</v>
      </c>
      <c r="H43" s="1811"/>
      <c r="I43" s="557"/>
      <c r="J43" s="560"/>
      <c r="K43" s="356"/>
    </row>
    <row r="44" spans="1:13" ht="26.25" customHeight="1">
      <c r="A44" s="1800"/>
      <c r="B44" s="1812"/>
      <c r="C44" s="558"/>
      <c r="D44" s="561"/>
      <c r="E44" s="358"/>
      <c r="F44" s="357"/>
      <c r="G44" s="1803"/>
      <c r="H44" s="1812"/>
      <c r="I44" s="558"/>
      <c r="J44" s="561"/>
      <c r="K44" s="358"/>
    </row>
    <row r="45" spans="1:13" ht="26.25" customHeight="1">
      <c r="A45" s="1800"/>
      <c r="B45" s="1812"/>
      <c r="C45" s="558"/>
      <c r="D45" s="561"/>
      <c r="E45" s="358"/>
      <c r="F45" s="357"/>
      <c r="G45" s="1803"/>
      <c r="H45" s="1812"/>
      <c r="I45" s="558"/>
      <c r="J45" s="561"/>
      <c r="K45" s="358"/>
    </row>
    <row r="46" spans="1:13" ht="26.25" customHeight="1">
      <c r="A46" s="1800"/>
      <c r="B46" s="1812"/>
      <c r="C46" s="558"/>
      <c r="D46" s="561"/>
      <c r="E46" s="358"/>
      <c r="F46" s="357"/>
      <c r="G46" s="1803"/>
      <c r="H46" s="1812"/>
      <c r="I46" s="558"/>
      <c r="J46" s="561"/>
      <c r="K46" s="358"/>
    </row>
    <row r="47" spans="1:13" ht="26.25" customHeight="1">
      <c r="A47" s="1800"/>
      <c r="B47" s="1813"/>
      <c r="C47" s="559"/>
      <c r="D47" s="562"/>
      <c r="E47" s="359"/>
      <c r="F47" s="360"/>
      <c r="G47" s="1803"/>
      <c r="H47" s="1813"/>
      <c r="I47" s="559"/>
      <c r="J47" s="562"/>
      <c r="K47" s="359"/>
    </row>
    <row r="48" spans="1:13" ht="26.25" customHeight="1" thickBot="1">
      <c r="A48" s="1801"/>
      <c r="B48" s="1805" t="s">
        <v>572</v>
      </c>
      <c r="C48" s="1806"/>
      <c r="D48" s="563"/>
      <c r="E48" s="527">
        <f>(B43*$O$7+IF(B43=0,0,$O$8)+SUM(D43:D47)*$O$9+D48*$O$10)</f>
        <v>0</v>
      </c>
      <c r="F48" s="357"/>
      <c r="G48" s="1804"/>
      <c r="H48" s="1805" t="s">
        <v>572</v>
      </c>
      <c r="I48" s="1806"/>
      <c r="J48" s="563"/>
      <c r="K48" s="527">
        <f>(H43*$O$7+IF(H43=0,0,$O$8)+SUM(J43:J47)*$O$9+J48*$O$10)</f>
        <v>0</v>
      </c>
    </row>
    <row r="49" spans="1:1">
      <c r="A49" s="425"/>
    </row>
  </sheetData>
  <sheetProtection algorithmName="SHA-512" hashValue="sfjec/lYQTYi0MG4yPLJav39JgSjLmcEtVJRmJu89jLzxymm8Bs1WnwmQXhebzoo0PnOKvcheNf4e3UNc3C0tA==" saltValue="dalNWyBu2aSiw8WefFtpAw==" spinCount="100000" sheet="1" formatCells="0" formatRows="0" insertRows="0" deleteRows="0" selectLockedCells="1" autoFilter="0" pivotTables="0"/>
  <mergeCells count="74">
    <mergeCell ref="B4:K4"/>
    <mergeCell ref="A5:A6"/>
    <mergeCell ref="B5:C5"/>
    <mergeCell ref="D5:D6"/>
    <mergeCell ref="E5:E6"/>
    <mergeCell ref="G5:G6"/>
    <mergeCell ref="H5:I5"/>
    <mergeCell ref="J5:J6"/>
    <mergeCell ref="K5:K6"/>
    <mergeCell ref="N6:O6"/>
    <mergeCell ref="A7:A12"/>
    <mergeCell ref="G7:G12"/>
    <mergeCell ref="N7:N8"/>
    <mergeCell ref="B12:C12"/>
    <mergeCell ref="H12:I12"/>
    <mergeCell ref="B7:B11"/>
    <mergeCell ref="H7:H11"/>
    <mergeCell ref="J14:J15"/>
    <mergeCell ref="K14:K15"/>
    <mergeCell ref="N15:O15"/>
    <mergeCell ref="A16:A21"/>
    <mergeCell ref="G16:G21"/>
    <mergeCell ref="B21:C21"/>
    <mergeCell ref="H21:I21"/>
    <mergeCell ref="A14:A15"/>
    <mergeCell ref="B14:C14"/>
    <mergeCell ref="D14:D15"/>
    <mergeCell ref="E14:E15"/>
    <mergeCell ref="G14:G15"/>
    <mergeCell ref="H14:I14"/>
    <mergeCell ref="B16:B20"/>
    <mergeCell ref="H16:H20"/>
    <mergeCell ref="J23:J24"/>
    <mergeCell ref="K23:K24"/>
    <mergeCell ref="A25:A30"/>
    <mergeCell ref="G25:G30"/>
    <mergeCell ref="B30:C30"/>
    <mergeCell ref="H30:I30"/>
    <mergeCell ref="A23:A24"/>
    <mergeCell ref="B23:C23"/>
    <mergeCell ref="D23:D24"/>
    <mergeCell ref="E23:E24"/>
    <mergeCell ref="G23:G24"/>
    <mergeCell ref="H23:I23"/>
    <mergeCell ref="B25:B29"/>
    <mergeCell ref="H25:H29"/>
    <mergeCell ref="J32:J33"/>
    <mergeCell ref="K32:K33"/>
    <mergeCell ref="A34:A39"/>
    <mergeCell ref="G34:G39"/>
    <mergeCell ref="B39:C39"/>
    <mergeCell ref="H39:I39"/>
    <mergeCell ref="A32:A33"/>
    <mergeCell ref="B32:C32"/>
    <mergeCell ref="D32:D33"/>
    <mergeCell ref="E32:E33"/>
    <mergeCell ref="G32:G33"/>
    <mergeCell ref="H32:I32"/>
    <mergeCell ref="B34:B38"/>
    <mergeCell ref="H34:H38"/>
    <mergeCell ref="H41:I41"/>
    <mergeCell ref="J41:J42"/>
    <mergeCell ref="K41:K42"/>
    <mergeCell ref="A43:A48"/>
    <mergeCell ref="G43:G48"/>
    <mergeCell ref="B48:C48"/>
    <mergeCell ref="H48:I48"/>
    <mergeCell ref="A41:A42"/>
    <mergeCell ref="B41:C41"/>
    <mergeCell ref="D41:D42"/>
    <mergeCell ref="E41:E42"/>
    <mergeCell ref="G41:G42"/>
    <mergeCell ref="B43:B47"/>
    <mergeCell ref="H43:H47"/>
  </mergeCells>
  <phoneticPr fontId="18"/>
  <conditionalFormatting sqref="B7 C8:D11 D12">
    <cfRule type="containsBlanks" dxfId="45" priority="27">
      <formula>LEN(TRIM(B7))=0</formula>
    </cfRule>
  </conditionalFormatting>
  <conditionalFormatting sqref="C7:D7">
    <cfRule type="containsBlanks" dxfId="44" priority="28">
      <formula>LEN(TRIM(C7))=0</formula>
    </cfRule>
  </conditionalFormatting>
  <conditionalFormatting sqref="H7 I8:J11 J12">
    <cfRule type="containsBlanks" dxfId="43" priority="3">
      <formula>LEN(TRIM(H7))=0</formula>
    </cfRule>
  </conditionalFormatting>
  <conditionalFormatting sqref="I7:J7">
    <cfRule type="containsBlanks" dxfId="42" priority="4">
      <formula>LEN(TRIM(I7))=0</formula>
    </cfRule>
  </conditionalFormatting>
  <conditionalFormatting sqref="H43 I44:J47 J48 B43 C44:D47 D48 H34 I35:J38 J39 B34 C35:D38 D39 H25 I26:J29 J30 B25 C26:D29 D30 H16 I17:J20 J21 B16 C17:D20 D21">
    <cfRule type="containsBlanks" dxfId="41" priority="1">
      <formula>LEN(TRIM(B16))=0</formula>
    </cfRule>
  </conditionalFormatting>
  <conditionalFormatting sqref="I43:J43 C43:D43 I34:J34 C34:D34 I25:J25 C25:D25 I16:J16 C16:D16">
    <cfRule type="containsBlanks" dxfId="40" priority="2">
      <formula>LEN(TRIM(C16))=0</formula>
    </cfRule>
  </conditionalFormatting>
  <dataValidations count="2">
    <dataValidation type="whole" allowBlank="1" showInputMessage="1" showErrorMessage="1" sqref="D8:D11 J26:J29 D35:D38 J8:J11 D17:D20 J17:J20 D26:D29 J35:J38 D44:D47 J44:J47" xr:uid="{B6B8DE4B-AC25-469D-B9B9-770E9A195C40}">
      <formula1>0</formula1>
      <formula2>100</formula2>
    </dataValidation>
    <dataValidation type="whole" allowBlank="1" showInputMessage="1" showErrorMessage="1" sqref="D12 D21 J21 J30 D30 D39 J39 D48 J48 J12" xr:uid="{764BE28A-7A9F-434E-9C25-9269DAE919C8}">
      <formula1>0</formula1>
      <formula2>SUM(D7:D11)</formula2>
    </dataValidation>
  </dataValidations>
  <printOptions horizontalCentered="1"/>
  <pageMargins left="0.51181102362204722" right="0.11811023622047245" top="0.35433070866141736" bottom="0.35433070866141736" header="0.31496062992125984" footer="0.11811023622047245"/>
  <pageSetup paperSize="9" scale="75" orientation="portrait" r:id="rId1"/>
  <headerFooter scaleWithDoc="0">
    <oddFooter>&amp;R&amp;K00-043R5超高層ZEH-M_ver.1</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32DED-46D9-42A9-BB8E-995A73D9F98E}">
  <sheetPr>
    <pageSetUpPr fitToPage="1"/>
  </sheetPr>
  <dimension ref="A1:BH75"/>
  <sheetViews>
    <sheetView showGridLines="0" view="pageBreakPreview" zoomScale="70" zoomScaleNormal="100" zoomScaleSheetLayoutView="70" workbookViewId="0">
      <selection activeCell="B15" sqref="B15"/>
    </sheetView>
  </sheetViews>
  <sheetFormatPr defaultColWidth="9" defaultRowHeight="24"/>
  <cols>
    <col min="1" max="1" width="2.625" style="965" customWidth="1"/>
    <col min="2" max="2" width="30.625" style="966" customWidth="1"/>
    <col min="3" max="3" width="20.625" style="966" customWidth="1"/>
    <col min="4" max="4" width="6.625" style="966" customWidth="1"/>
    <col min="5" max="5" width="10.625" style="968" customWidth="1"/>
    <col min="6" max="6" width="5.625" style="966" customWidth="1"/>
    <col min="7" max="7" width="13.625" style="966" customWidth="1"/>
    <col min="8" max="8" width="5.625" style="966" customWidth="1"/>
    <col min="9" max="9" width="13.625" style="966" customWidth="1"/>
    <col min="10" max="10" width="5.625" style="966" customWidth="1"/>
    <col min="11" max="11" width="13.625" style="966" customWidth="1"/>
    <col min="12" max="12" width="20.625" style="966" customWidth="1"/>
    <col min="13" max="13" width="1.625" style="51" customWidth="1"/>
    <col min="14" max="14" width="30.625" style="966" customWidth="1"/>
    <col min="15" max="15" width="20.625" style="966" customWidth="1"/>
    <col min="16" max="16" width="6.625" style="966" customWidth="1"/>
    <col min="17" max="17" width="10.625" style="968" customWidth="1"/>
    <col min="18" max="18" width="5.625" style="966" customWidth="1"/>
    <col min="19" max="19" width="13.625" style="966" customWidth="1"/>
    <col min="20" max="20" width="5.625" style="966" customWidth="1"/>
    <col min="21" max="21" width="13.625" style="966" customWidth="1"/>
    <col min="22" max="22" width="5.625" style="966" customWidth="1"/>
    <col min="23" max="23" width="13.625" style="966" customWidth="1"/>
    <col min="24" max="24" width="20.625" style="966" customWidth="1"/>
    <col min="25" max="25" width="1.625" style="51" customWidth="1"/>
    <col min="26" max="26" width="30.625" style="966" customWidth="1"/>
    <col min="27" max="27" width="20.625" style="966" customWidth="1"/>
    <col min="28" max="28" width="6.625" style="966" customWidth="1"/>
    <col min="29" max="29" width="10.625" style="968" customWidth="1"/>
    <col min="30" max="30" width="5.625" style="966" customWidth="1"/>
    <col min="31" max="31" width="13.625" style="966" customWidth="1"/>
    <col min="32" max="32" width="5.625" style="966" customWidth="1"/>
    <col min="33" max="33" width="13.625" style="966" customWidth="1"/>
    <col min="34" max="34" width="5.625" style="966" customWidth="1"/>
    <col min="35" max="35" width="13.625" style="966" customWidth="1"/>
    <col min="36" max="36" width="20.625" style="966" customWidth="1"/>
    <col min="37" max="37" width="1.625" style="51" customWidth="1"/>
    <col min="38" max="38" width="30.625" style="966" customWidth="1"/>
    <col min="39" max="39" width="20.625" style="966" customWidth="1"/>
    <col min="40" max="40" width="6.625" style="966" customWidth="1"/>
    <col min="41" max="41" width="10.625" style="968" customWidth="1"/>
    <col min="42" max="42" width="5.625" style="966" customWidth="1"/>
    <col min="43" max="43" width="13.625" style="966" customWidth="1"/>
    <col min="44" max="44" width="5.625" style="966" customWidth="1"/>
    <col min="45" max="45" width="13.625" style="966" customWidth="1"/>
    <col min="46" max="46" width="5.625" style="966" customWidth="1"/>
    <col min="47" max="47" width="13.625" style="966" customWidth="1"/>
    <col min="48" max="48" width="20.625" style="966" customWidth="1"/>
    <col min="49" max="49" width="1.625" style="51" customWidth="1"/>
    <col min="50" max="50" width="30.625" style="966" customWidth="1"/>
    <col min="51" max="51" width="20.625" style="966" customWidth="1"/>
    <col min="52" max="52" width="6.625" style="966" customWidth="1"/>
    <col min="53" max="53" width="10.625" style="968" customWidth="1"/>
    <col min="54" max="54" width="5.625" style="966" customWidth="1"/>
    <col min="55" max="55" width="13.625" style="966" customWidth="1"/>
    <col min="56" max="56" width="5.625" style="966" customWidth="1"/>
    <col min="57" max="57" width="13.625" style="966" customWidth="1"/>
    <col min="58" max="58" width="5.625" style="966" customWidth="1"/>
    <col min="59" max="59" width="13.625" style="966" customWidth="1"/>
    <col min="60" max="60" width="20.625" style="966" customWidth="1"/>
    <col min="61" max="66" width="9" style="966"/>
    <col min="67" max="67" width="9" style="966" customWidth="1"/>
    <col min="68" max="16384" width="9" style="966"/>
  </cols>
  <sheetData>
    <row r="1" spans="1:60" s="231" customFormat="1">
      <c r="A1" s="954"/>
      <c r="B1" s="230" t="s">
        <v>895</v>
      </c>
      <c r="C1" s="233"/>
      <c r="D1" s="955"/>
      <c r="E1" s="956"/>
      <c r="F1" s="955"/>
      <c r="G1" s="955"/>
      <c r="H1" s="955"/>
      <c r="I1" s="955"/>
      <c r="M1" s="232"/>
      <c r="N1" s="233"/>
      <c r="O1" s="233"/>
      <c r="P1" s="955"/>
      <c r="Q1" s="956"/>
      <c r="R1" s="955"/>
      <c r="S1" s="955"/>
      <c r="T1" s="955"/>
      <c r="U1" s="955"/>
      <c r="Y1" s="232"/>
      <c r="Z1" s="233"/>
      <c r="AA1" s="233"/>
      <c r="AB1" s="955"/>
      <c r="AC1" s="956"/>
      <c r="AD1" s="955"/>
      <c r="AE1" s="955"/>
      <c r="AF1" s="955"/>
      <c r="AG1" s="955"/>
      <c r="AK1" s="232"/>
      <c r="AL1" s="233"/>
      <c r="AM1" s="233"/>
      <c r="AN1" s="955"/>
      <c r="AO1" s="956"/>
      <c r="AP1" s="955"/>
      <c r="AQ1" s="955"/>
      <c r="AR1" s="955"/>
      <c r="AS1" s="955"/>
      <c r="AW1" s="232"/>
      <c r="AX1" s="233"/>
      <c r="AY1" s="233"/>
      <c r="AZ1" s="955"/>
      <c r="BA1" s="956"/>
      <c r="BB1" s="955"/>
      <c r="BC1" s="955"/>
      <c r="BD1" s="955"/>
      <c r="BE1" s="955"/>
    </row>
    <row r="2" spans="1:60" s="235" customFormat="1">
      <c r="A2" s="957"/>
      <c r="B2" s="230" t="s">
        <v>896</v>
      </c>
      <c r="C2" s="233"/>
      <c r="D2" s="233"/>
      <c r="E2" s="958"/>
      <c r="H2" s="236"/>
      <c r="I2" s="237"/>
      <c r="J2" s="237"/>
      <c r="K2" s="238"/>
      <c r="L2" s="237"/>
      <c r="M2" s="232"/>
      <c r="N2" s="233"/>
      <c r="O2" s="233"/>
      <c r="P2" s="233"/>
      <c r="Q2" s="958"/>
      <c r="T2" s="236"/>
      <c r="U2" s="237"/>
      <c r="V2" s="237"/>
      <c r="W2" s="238"/>
      <c r="X2" s="237"/>
      <c r="Y2" s="232"/>
      <c r="Z2" s="233"/>
      <c r="AA2" s="233"/>
      <c r="AB2" s="233"/>
      <c r="AC2" s="958"/>
      <c r="AF2" s="236"/>
      <c r="AG2" s="237"/>
      <c r="AH2" s="237"/>
      <c r="AI2" s="238"/>
      <c r="AJ2" s="237"/>
      <c r="AK2" s="232"/>
      <c r="AL2" s="233"/>
      <c r="AM2" s="233"/>
      <c r="AN2" s="233"/>
      <c r="AO2" s="958"/>
      <c r="AR2" s="236"/>
      <c r="AS2" s="237"/>
      <c r="AT2" s="237"/>
      <c r="AU2" s="238"/>
      <c r="AV2" s="237"/>
      <c r="AW2" s="232"/>
      <c r="AX2" s="233"/>
      <c r="AY2" s="233"/>
      <c r="AZ2" s="233"/>
      <c r="BA2" s="958"/>
      <c r="BD2" s="236"/>
      <c r="BE2" s="237"/>
      <c r="BF2" s="237"/>
      <c r="BG2" s="238"/>
      <c r="BH2" s="237"/>
    </row>
    <row r="3" spans="1:60" s="235" customFormat="1">
      <c r="A3" s="957"/>
      <c r="B3" s="230" t="s">
        <v>897</v>
      </c>
      <c r="C3" s="233"/>
      <c r="D3" s="233"/>
      <c r="E3" s="958"/>
      <c r="H3" s="236"/>
      <c r="I3" s="237"/>
      <c r="J3" s="237"/>
      <c r="K3" s="238"/>
      <c r="L3" s="237"/>
      <c r="M3" s="232"/>
      <c r="N3" s="233"/>
      <c r="O3" s="233"/>
      <c r="P3" s="233"/>
      <c r="Q3" s="958"/>
      <c r="T3" s="236"/>
      <c r="U3" s="237"/>
      <c r="V3" s="237"/>
      <c r="W3" s="238"/>
      <c r="X3" s="237"/>
      <c r="Y3" s="232"/>
      <c r="Z3" s="233"/>
      <c r="AA3" s="233"/>
      <c r="AB3" s="233"/>
      <c r="AC3" s="958"/>
      <c r="AF3" s="236"/>
      <c r="AG3" s="237"/>
      <c r="AH3" s="237"/>
      <c r="AI3" s="238"/>
      <c r="AJ3" s="237"/>
      <c r="AK3" s="232"/>
      <c r="AL3" s="233"/>
      <c r="AM3" s="233"/>
      <c r="AN3" s="233"/>
      <c r="AO3" s="958"/>
      <c r="AR3" s="236"/>
      <c r="AS3" s="237"/>
      <c r="AT3" s="237"/>
      <c r="AU3" s="238"/>
      <c r="AV3" s="237"/>
      <c r="AW3" s="232"/>
      <c r="AX3" s="233"/>
      <c r="AY3" s="233"/>
      <c r="AZ3" s="233"/>
      <c r="BA3" s="958"/>
      <c r="BD3" s="236"/>
      <c r="BE3" s="237"/>
      <c r="BF3" s="237"/>
      <c r="BG3" s="238"/>
      <c r="BH3" s="237"/>
    </row>
    <row r="4" spans="1:60" s="235" customFormat="1">
      <c r="A4" s="957"/>
      <c r="B4" s="234" t="s">
        <v>407</v>
      </c>
      <c r="C4" s="233"/>
      <c r="D4" s="233"/>
      <c r="E4" s="958"/>
      <c r="H4" s="236"/>
      <c r="I4" s="237"/>
      <c r="J4" s="237"/>
      <c r="K4" s="238"/>
      <c r="L4" s="237"/>
      <c r="M4" s="232"/>
      <c r="N4" s="233"/>
      <c r="O4" s="233"/>
      <c r="P4" s="233"/>
      <c r="Q4" s="958"/>
      <c r="T4" s="236"/>
      <c r="U4" s="237"/>
      <c r="V4" s="237"/>
      <c r="W4" s="238"/>
      <c r="X4" s="237"/>
      <c r="Y4" s="232"/>
      <c r="Z4" s="233"/>
      <c r="AA4" s="233"/>
      <c r="AB4" s="233"/>
      <c r="AC4" s="958"/>
      <c r="AF4" s="236"/>
      <c r="AG4" s="237"/>
      <c r="AH4" s="237"/>
      <c r="AI4" s="238"/>
      <c r="AJ4" s="237"/>
      <c r="AK4" s="232"/>
      <c r="AL4" s="233"/>
      <c r="AM4" s="233"/>
      <c r="AN4" s="233"/>
      <c r="AO4" s="958"/>
      <c r="AR4" s="236"/>
      <c r="AS4" s="237"/>
      <c r="AT4" s="237"/>
      <c r="AU4" s="238"/>
      <c r="AV4" s="237"/>
      <c r="AW4" s="232"/>
      <c r="AX4" s="233"/>
      <c r="AY4" s="233"/>
      <c r="AZ4" s="233"/>
      <c r="BA4" s="958"/>
      <c r="BD4" s="236"/>
      <c r="BE4" s="237"/>
      <c r="BF4" s="237"/>
      <c r="BG4" s="238"/>
      <c r="BH4" s="237"/>
    </row>
    <row r="5" spans="1:60" s="961" customFormat="1">
      <c r="A5" s="959"/>
      <c r="B5" s="960"/>
      <c r="C5" s="960"/>
      <c r="D5" s="960"/>
      <c r="E5" s="960"/>
      <c r="H5" s="962"/>
      <c r="I5" s="963"/>
      <c r="J5" s="963"/>
      <c r="K5" s="964"/>
      <c r="L5" s="963"/>
      <c r="M5" s="51"/>
      <c r="N5" s="960"/>
      <c r="O5" s="960"/>
      <c r="P5" s="960"/>
      <c r="Q5" s="960"/>
      <c r="T5" s="962"/>
      <c r="U5" s="963"/>
      <c r="V5" s="963"/>
      <c r="W5" s="964"/>
      <c r="X5" s="963"/>
      <c r="Y5" s="51"/>
      <c r="Z5" s="960"/>
      <c r="AA5" s="960"/>
      <c r="AB5" s="960"/>
      <c r="AC5" s="960"/>
      <c r="AF5" s="962"/>
      <c r="AG5" s="963"/>
      <c r="AH5" s="963"/>
      <c r="AI5" s="964"/>
      <c r="AJ5" s="963"/>
      <c r="AK5" s="51"/>
      <c r="AL5" s="960"/>
      <c r="AM5" s="960"/>
      <c r="AN5" s="960"/>
      <c r="AO5" s="960"/>
      <c r="AR5" s="962"/>
      <c r="AS5" s="963"/>
      <c r="AT5" s="963"/>
      <c r="AU5" s="964"/>
      <c r="AV5" s="963"/>
      <c r="AW5" s="51"/>
      <c r="AX5" s="960"/>
      <c r="AY5" s="960"/>
      <c r="AZ5" s="960"/>
      <c r="BA5" s="960"/>
      <c r="BD5" s="962"/>
      <c r="BE5" s="963"/>
      <c r="BF5" s="963"/>
      <c r="BG5" s="964"/>
      <c r="BH5" s="963"/>
    </row>
    <row r="6" spans="1:60">
      <c r="B6" s="1852" t="s">
        <v>816</v>
      </c>
      <c r="C6" s="1852"/>
      <c r="D6" s="1852"/>
      <c r="E6" s="1852"/>
      <c r="F6" s="1852"/>
      <c r="G6" s="1852"/>
      <c r="H6" s="1852"/>
      <c r="I6" s="1852"/>
      <c r="J6" s="1852"/>
      <c r="K6" s="1852"/>
      <c r="L6" s="1852"/>
      <c r="N6" s="1852" t="s">
        <v>817</v>
      </c>
      <c r="O6" s="1852"/>
      <c r="P6" s="1852"/>
      <c r="Q6" s="1852"/>
      <c r="R6" s="1852"/>
      <c r="S6" s="1852"/>
      <c r="T6" s="1852"/>
      <c r="U6" s="1852"/>
      <c r="V6" s="1852"/>
      <c r="W6" s="1852"/>
      <c r="X6" s="1852"/>
      <c r="Z6" s="1852" t="s">
        <v>818</v>
      </c>
      <c r="AA6" s="1852"/>
      <c r="AB6" s="1852"/>
      <c r="AC6" s="1852"/>
      <c r="AD6" s="1852"/>
      <c r="AE6" s="1852"/>
      <c r="AF6" s="1852"/>
      <c r="AG6" s="1852"/>
      <c r="AH6" s="1852"/>
      <c r="AI6" s="1852"/>
      <c r="AJ6" s="1852"/>
      <c r="AL6" s="1852" t="s">
        <v>819</v>
      </c>
      <c r="AM6" s="1852"/>
      <c r="AN6" s="1852"/>
      <c r="AO6" s="1852"/>
      <c r="AP6" s="1852"/>
      <c r="AQ6" s="1852"/>
      <c r="AR6" s="1852"/>
      <c r="AS6" s="1852"/>
      <c r="AT6" s="1852"/>
      <c r="AU6" s="1852"/>
      <c r="AV6" s="1852"/>
      <c r="AX6" s="1852" t="s">
        <v>900</v>
      </c>
      <c r="AY6" s="1852"/>
      <c r="AZ6" s="1852"/>
      <c r="BA6" s="1852"/>
      <c r="BB6" s="1852"/>
      <c r="BC6" s="1852"/>
      <c r="BD6" s="1852"/>
      <c r="BE6" s="1852"/>
      <c r="BF6" s="1852"/>
      <c r="BG6" s="1852"/>
      <c r="BH6" s="1852"/>
    </row>
    <row r="7" spans="1:60" ht="17.25">
      <c r="A7" s="967"/>
    </row>
    <row r="8" spans="1:60">
      <c r="B8" s="1822" t="s">
        <v>602</v>
      </c>
      <c r="C8" s="1822"/>
      <c r="D8" s="1822"/>
      <c r="E8" s="1822"/>
      <c r="F8" s="1822"/>
      <c r="G8" s="1822"/>
      <c r="H8" s="1822"/>
      <c r="I8" s="1822"/>
      <c r="J8" s="1822"/>
      <c r="K8" s="1822"/>
      <c r="L8" s="969"/>
      <c r="N8" s="1822" t="s">
        <v>602</v>
      </c>
      <c r="O8" s="1822"/>
      <c r="P8" s="1822"/>
      <c r="Q8" s="1822"/>
      <c r="R8" s="1822"/>
      <c r="S8" s="1822"/>
      <c r="T8" s="1822"/>
      <c r="U8" s="1822"/>
      <c r="V8" s="1822"/>
      <c r="W8" s="1822"/>
      <c r="X8" s="969"/>
      <c r="Z8" s="1822" t="s">
        <v>602</v>
      </c>
      <c r="AA8" s="1822"/>
      <c r="AB8" s="1822"/>
      <c r="AC8" s="1822"/>
      <c r="AD8" s="1822"/>
      <c r="AE8" s="1822"/>
      <c r="AF8" s="1822"/>
      <c r="AG8" s="1822"/>
      <c r="AH8" s="1822"/>
      <c r="AI8" s="1822"/>
      <c r="AJ8" s="969"/>
      <c r="AL8" s="1822" t="s">
        <v>602</v>
      </c>
      <c r="AM8" s="1822"/>
      <c r="AN8" s="1822"/>
      <c r="AO8" s="1822"/>
      <c r="AP8" s="1822"/>
      <c r="AQ8" s="1822"/>
      <c r="AR8" s="1822"/>
      <c r="AS8" s="1822"/>
      <c r="AT8" s="1822"/>
      <c r="AU8" s="1822"/>
      <c r="AV8" s="969"/>
      <c r="AX8" s="1822" t="s">
        <v>602</v>
      </c>
      <c r="AY8" s="1822"/>
      <c r="AZ8" s="1822"/>
      <c r="BA8" s="1822"/>
      <c r="BB8" s="1822"/>
      <c r="BC8" s="1822"/>
      <c r="BD8" s="1822"/>
      <c r="BE8" s="1822"/>
      <c r="BF8" s="1822"/>
      <c r="BG8" s="1822"/>
      <c r="BH8" s="969"/>
    </row>
    <row r="9" spans="1:60">
      <c r="B9" s="1822"/>
      <c r="C9" s="1822"/>
      <c r="D9" s="1822"/>
      <c r="E9" s="1822"/>
      <c r="F9" s="1822"/>
      <c r="G9" s="1822"/>
      <c r="H9" s="1822"/>
      <c r="I9" s="1822"/>
      <c r="J9" s="1822"/>
      <c r="K9" s="1822"/>
      <c r="L9" s="969"/>
      <c r="N9" s="1822"/>
      <c r="O9" s="1822"/>
      <c r="P9" s="1822"/>
      <c r="Q9" s="1822"/>
      <c r="R9" s="1822"/>
      <c r="S9" s="1822"/>
      <c r="T9" s="1822"/>
      <c r="U9" s="1822"/>
      <c r="V9" s="1822"/>
      <c r="W9" s="1822"/>
      <c r="X9" s="969"/>
      <c r="Z9" s="1822"/>
      <c r="AA9" s="1822"/>
      <c r="AB9" s="1822"/>
      <c r="AC9" s="1822"/>
      <c r="AD9" s="1822"/>
      <c r="AE9" s="1822"/>
      <c r="AF9" s="1822"/>
      <c r="AG9" s="1822"/>
      <c r="AH9" s="1822"/>
      <c r="AI9" s="1822"/>
      <c r="AJ9" s="969"/>
      <c r="AL9" s="1822"/>
      <c r="AM9" s="1822"/>
      <c r="AN9" s="1822"/>
      <c r="AO9" s="1822"/>
      <c r="AP9" s="1822"/>
      <c r="AQ9" s="1822"/>
      <c r="AR9" s="1822"/>
      <c r="AS9" s="1822"/>
      <c r="AT9" s="1822"/>
      <c r="AU9" s="1822"/>
      <c r="AV9" s="969"/>
      <c r="AX9" s="1822"/>
      <c r="AY9" s="1822"/>
      <c r="AZ9" s="1822"/>
      <c r="BA9" s="1822"/>
      <c r="BB9" s="1822"/>
      <c r="BC9" s="1822"/>
      <c r="BD9" s="1822"/>
      <c r="BE9" s="1822"/>
      <c r="BF9" s="1822"/>
      <c r="BG9" s="1822"/>
      <c r="BH9" s="969"/>
    </row>
    <row r="10" spans="1:60" ht="17.25">
      <c r="A10" s="967"/>
    </row>
    <row r="11" spans="1:60" s="961" customFormat="1" ht="24.75" thickBot="1">
      <c r="A11" s="965"/>
      <c r="B11" s="1849" t="s">
        <v>293</v>
      </c>
      <c r="C11" s="1850"/>
      <c r="D11" s="1850"/>
      <c r="E11" s="1850"/>
      <c r="F11" s="1850"/>
      <c r="G11" s="1850"/>
      <c r="H11" s="1850"/>
      <c r="I11" s="1850"/>
      <c r="J11" s="1850"/>
      <c r="K11" s="1850"/>
      <c r="L11" s="1851"/>
      <c r="M11" s="51"/>
      <c r="N11" s="1849" t="s">
        <v>290</v>
      </c>
      <c r="O11" s="1850"/>
      <c r="P11" s="1850"/>
      <c r="Q11" s="1850"/>
      <c r="R11" s="1850"/>
      <c r="S11" s="1850"/>
      <c r="T11" s="1850"/>
      <c r="U11" s="1850"/>
      <c r="V11" s="1850"/>
      <c r="W11" s="1850"/>
      <c r="X11" s="1851"/>
      <c r="Y11" s="51"/>
      <c r="Z11" s="1849" t="s">
        <v>291</v>
      </c>
      <c r="AA11" s="1850"/>
      <c r="AB11" s="1850"/>
      <c r="AC11" s="1850"/>
      <c r="AD11" s="1850"/>
      <c r="AE11" s="1850"/>
      <c r="AF11" s="1850"/>
      <c r="AG11" s="1850"/>
      <c r="AH11" s="1850"/>
      <c r="AI11" s="1850"/>
      <c r="AJ11" s="1851"/>
      <c r="AK11" s="51"/>
      <c r="AL11" s="1849" t="s">
        <v>292</v>
      </c>
      <c r="AM11" s="1850"/>
      <c r="AN11" s="1850"/>
      <c r="AO11" s="1850"/>
      <c r="AP11" s="1850"/>
      <c r="AQ11" s="1850"/>
      <c r="AR11" s="1850"/>
      <c r="AS11" s="1850"/>
      <c r="AT11" s="1850"/>
      <c r="AU11" s="1850"/>
      <c r="AV11" s="1851"/>
      <c r="AW11" s="51"/>
      <c r="AX11" s="1849" t="s">
        <v>891</v>
      </c>
      <c r="AY11" s="1850"/>
      <c r="AZ11" s="1850"/>
      <c r="BA11" s="1850"/>
      <c r="BB11" s="1850"/>
      <c r="BC11" s="1850"/>
      <c r="BD11" s="1850"/>
      <c r="BE11" s="1850"/>
      <c r="BF11" s="1850"/>
      <c r="BG11" s="1850"/>
      <c r="BH11" s="1851"/>
    </row>
    <row r="12" spans="1:60" s="961" customFormat="1" ht="17.25">
      <c r="A12" s="970"/>
      <c r="B12" s="1843" t="s">
        <v>277</v>
      </c>
      <c r="C12" s="1846" t="s">
        <v>317</v>
      </c>
      <c r="D12" s="1834" t="s">
        <v>278</v>
      </c>
      <c r="E12" s="1837" t="s">
        <v>940</v>
      </c>
      <c r="F12" s="1838"/>
      <c r="G12" s="1838"/>
      <c r="H12" s="1838"/>
      <c r="I12" s="1838"/>
      <c r="J12" s="1838"/>
      <c r="K12" s="1839"/>
      <c r="L12" s="1840" t="s">
        <v>279</v>
      </c>
      <c r="M12" s="51"/>
      <c r="N12" s="1843" t="s">
        <v>277</v>
      </c>
      <c r="O12" s="1846" t="s">
        <v>317</v>
      </c>
      <c r="P12" s="1834" t="s">
        <v>278</v>
      </c>
      <c r="Q12" s="1837" t="s">
        <v>940</v>
      </c>
      <c r="R12" s="1838"/>
      <c r="S12" s="1838"/>
      <c r="T12" s="1838"/>
      <c r="U12" s="1838"/>
      <c r="V12" s="1838"/>
      <c r="W12" s="1839"/>
      <c r="X12" s="1840" t="s">
        <v>279</v>
      </c>
      <c r="Y12" s="51"/>
      <c r="Z12" s="1843" t="s">
        <v>277</v>
      </c>
      <c r="AA12" s="1846" t="s">
        <v>317</v>
      </c>
      <c r="AB12" s="1834" t="s">
        <v>278</v>
      </c>
      <c r="AC12" s="1837" t="s">
        <v>940</v>
      </c>
      <c r="AD12" s="1838"/>
      <c r="AE12" s="1838"/>
      <c r="AF12" s="1838"/>
      <c r="AG12" s="1838"/>
      <c r="AH12" s="1838"/>
      <c r="AI12" s="1839"/>
      <c r="AJ12" s="1840" t="s">
        <v>279</v>
      </c>
      <c r="AK12" s="51"/>
      <c r="AL12" s="1843" t="s">
        <v>277</v>
      </c>
      <c r="AM12" s="1846" t="s">
        <v>317</v>
      </c>
      <c r="AN12" s="1834" t="s">
        <v>278</v>
      </c>
      <c r="AO12" s="1837" t="s">
        <v>940</v>
      </c>
      <c r="AP12" s="1838"/>
      <c r="AQ12" s="1838"/>
      <c r="AR12" s="1838"/>
      <c r="AS12" s="1838"/>
      <c r="AT12" s="1838"/>
      <c r="AU12" s="1839"/>
      <c r="AV12" s="1840" t="s">
        <v>279</v>
      </c>
      <c r="AW12" s="51"/>
      <c r="AX12" s="1843" t="s">
        <v>277</v>
      </c>
      <c r="AY12" s="1846" t="s">
        <v>317</v>
      </c>
      <c r="AZ12" s="1834" t="s">
        <v>278</v>
      </c>
      <c r="BA12" s="1837" t="s">
        <v>940</v>
      </c>
      <c r="BB12" s="1838"/>
      <c r="BC12" s="1838"/>
      <c r="BD12" s="1838"/>
      <c r="BE12" s="1838"/>
      <c r="BF12" s="1838"/>
      <c r="BG12" s="1839"/>
      <c r="BH12" s="1840" t="s">
        <v>279</v>
      </c>
    </row>
    <row r="13" spans="1:60" s="961" customFormat="1" ht="17.25">
      <c r="A13" s="970"/>
      <c r="B13" s="1844"/>
      <c r="C13" s="1847"/>
      <c r="D13" s="1835"/>
      <c r="E13" s="1826" t="s">
        <v>280</v>
      </c>
      <c r="F13" s="1828" t="s">
        <v>281</v>
      </c>
      <c r="G13" s="1829"/>
      <c r="H13" s="1830" t="s">
        <v>282</v>
      </c>
      <c r="I13" s="1831"/>
      <c r="J13" s="1832" t="s">
        <v>283</v>
      </c>
      <c r="K13" s="1833"/>
      <c r="L13" s="1841"/>
      <c r="M13" s="51"/>
      <c r="N13" s="1844"/>
      <c r="O13" s="1847"/>
      <c r="P13" s="1835"/>
      <c r="Q13" s="1826" t="s">
        <v>280</v>
      </c>
      <c r="R13" s="1828" t="s">
        <v>281</v>
      </c>
      <c r="S13" s="1829"/>
      <c r="T13" s="1830" t="s">
        <v>282</v>
      </c>
      <c r="U13" s="1831"/>
      <c r="V13" s="1832" t="s">
        <v>283</v>
      </c>
      <c r="W13" s="1833"/>
      <c r="X13" s="1841"/>
      <c r="Y13" s="51"/>
      <c r="Z13" s="1844"/>
      <c r="AA13" s="1847"/>
      <c r="AB13" s="1835"/>
      <c r="AC13" s="1826" t="s">
        <v>280</v>
      </c>
      <c r="AD13" s="1828" t="s">
        <v>281</v>
      </c>
      <c r="AE13" s="1829"/>
      <c r="AF13" s="1830" t="s">
        <v>282</v>
      </c>
      <c r="AG13" s="1831"/>
      <c r="AH13" s="1832" t="s">
        <v>283</v>
      </c>
      <c r="AI13" s="1833"/>
      <c r="AJ13" s="1841"/>
      <c r="AK13" s="51"/>
      <c r="AL13" s="1844"/>
      <c r="AM13" s="1847"/>
      <c r="AN13" s="1835"/>
      <c r="AO13" s="1826" t="s">
        <v>280</v>
      </c>
      <c r="AP13" s="1828" t="s">
        <v>281</v>
      </c>
      <c r="AQ13" s="1829"/>
      <c r="AR13" s="1830" t="s">
        <v>282</v>
      </c>
      <c r="AS13" s="1831"/>
      <c r="AT13" s="1832" t="s">
        <v>283</v>
      </c>
      <c r="AU13" s="1833"/>
      <c r="AV13" s="1841"/>
      <c r="AW13" s="51"/>
      <c r="AX13" s="1844"/>
      <c r="AY13" s="1847"/>
      <c r="AZ13" s="1835"/>
      <c r="BA13" s="1826" t="s">
        <v>280</v>
      </c>
      <c r="BB13" s="1828" t="s">
        <v>281</v>
      </c>
      <c r="BC13" s="1829"/>
      <c r="BD13" s="1830" t="s">
        <v>282</v>
      </c>
      <c r="BE13" s="1831"/>
      <c r="BF13" s="1832" t="s">
        <v>283</v>
      </c>
      <c r="BG13" s="1833"/>
      <c r="BH13" s="1841"/>
    </row>
    <row r="14" spans="1:60" s="971" customFormat="1" ht="18" thickBot="1">
      <c r="A14" s="970"/>
      <c r="B14" s="1845"/>
      <c r="C14" s="1848"/>
      <c r="D14" s="1836"/>
      <c r="E14" s="1827"/>
      <c r="F14" s="49" t="s">
        <v>284</v>
      </c>
      <c r="G14" s="49" t="s">
        <v>285</v>
      </c>
      <c r="H14" s="48" t="s">
        <v>284</v>
      </c>
      <c r="I14" s="48" t="s">
        <v>285</v>
      </c>
      <c r="J14" s="37" t="s">
        <v>284</v>
      </c>
      <c r="K14" s="37" t="s">
        <v>285</v>
      </c>
      <c r="L14" s="1842"/>
      <c r="M14" s="51"/>
      <c r="N14" s="1845"/>
      <c r="O14" s="1848"/>
      <c r="P14" s="1836"/>
      <c r="Q14" s="1827"/>
      <c r="R14" s="49" t="s">
        <v>284</v>
      </c>
      <c r="S14" s="49" t="s">
        <v>285</v>
      </c>
      <c r="T14" s="48" t="s">
        <v>284</v>
      </c>
      <c r="U14" s="48" t="s">
        <v>285</v>
      </c>
      <c r="V14" s="37" t="s">
        <v>284</v>
      </c>
      <c r="W14" s="37" t="s">
        <v>285</v>
      </c>
      <c r="X14" s="1842"/>
      <c r="Y14" s="51"/>
      <c r="Z14" s="1845"/>
      <c r="AA14" s="1848"/>
      <c r="AB14" s="1836"/>
      <c r="AC14" s="1827"/>
      <c r="AD14" s="49" t="s">
        <v>284</v>
      </c>
      <c r="AE14" s="49" t="s">
        <v>285</v>
      </c>
      <c r="AF14" s="48" t="s">
        <v>284</v>
      </c>
      <c r="AG14" s="48" t="s">
        <v>285</v>
      </c>
      <c r="AH14" s="37" t="s">
        <v>284</v>
      </c>
      <c r="AI14" s="37" t="s">
        <v>285</v>
      </c>
      <c r="AJ14" s="1842"/>
      <c r="AK14" s="51"/>
      <c r="AL14" s="1845"/>
      <c r="AM14" s="1848"/>
      <c r="AN14" s="1836"/>
      <c r="AO14" s="1827"/>
      <c r="AP14" s="49" t="s">
        <v>284</v>
      </c>
      <c r="AQ14" s="49" t="s">
        <v>285</v>
      </c>
      <c r="AR14" s="48" t="s">
        <v>284</v>
      </c>
      <c r="AS14" s="48" t="s">
        <v>285</v>
      </c>
      <c r="AT14" s="37" t="s">
        <v>284</v>
      </c>
      <c r="AU14" s="37" t="s">
        <v>285</v>
      </c>
      <c r="AV14" s="1842"/>
      <c r="AW14" s="51"/>
      <c r="AX14" s="1845"/>
      <c r="AY14" s="1848"/>
      <c r="AZ14" s="1836"/>
      <c r="BA14" s="1827"/>
      <c r="BB14" s="49" t="s">
        <v>284</v>
      </c>
      <c r="BC14" s="49" t="s">
        <v>285</v>
      </c>
      <c r="BD14" s="48" t="s">
        <v>284</v>
      </c>
      <c r="BE14" s="48" t="s">
        <v>285</v>
      </c>
      <c r="BF14" s="37" t="s">
        <v>284</v>
      </c>
      <c r="BG14" s="37" t="s">
        <v>285</v>
      </c>
      <c r="BH14" s="1842"/>
    </row>
    <row r="15" spans="1:60" s="971" customFormat="1">
      <c r="A15" s="959"/>
      <c r="B15" s="83"/>
      <c r="C15" s="84"/>
      <c r="D15" s="82"/>
      <c r="E15" s="564"/>
      <c r="F15" s="565"/>
      <c r="G15" s="566">
        <f t="shared" ref="G15:G29" si="0">INT(E15*F15)</f>
        <v>0</v>
      </c>
      <c r="H15" s="567"/>
      <c r="I15" s="568">
        <f t="shared" ref="I15:I29" si="1">INT(E15*H15)</f>
        <v>0</v>
      </c>
      <c r="J15" s="569">
        <f t="shared" ref="J15:K29" si="2">F15-H15</f>
        <v>0</v>
      </c>
      <c r="K15" s="569">
        <f t="shared" si="2"/>
        <v>0</v>
      </c>
      <c r="L15" s="87"/>
      <c r="M15" s="51"/>
      <c r="N15" s="83"/>
      <c r="O15" s="84"/>
      <c r="P15" s="82"/>
      <c r="Q15" s="564"/>
      <c r="R15" s="565"/>
      <c r="S15" s="566">
        <f t="shared" ref="S15:S29" si="3">INT(Q15*R15)</f>
        <v>0</v>
      </c>
      <c r="T15" s="567"/>
      <c r="U15" s="568">
        <f t="shared" ref="U15:U29" si="4">INT(Q15*T15)</f>
        <v>0</v>
      </c>
      <c r="V15" s="569">
        <f t="shared" ref="V15:W29" si="5">R15-T15</f>
        <v>0</v>
      </c>
      <c r="W15" s="569">
        <f t="shared" si="5"/>
        <v>0</v>
      </c>
      <c r="X15" s="87"/>
      <c r="Y15" s="51"/>
      <c r="Z15" s="83"/>
      <c r="AA15" s="84"/>
      <c r="AB15" s="82"/>
      <c r="AC15" s="564"/>
      <c r="AD15" s="565"/>
      <c r="AE15" s="566">
        <f t="shared" ref="AE15:AE29" si="6">INT(AC15*AD15)</f>
        <v>0</v>
      </c>
      <c r="AF15" s="567"/>
      <c r="AG15" s="568">
        <f t="shared" ref="AG15:AG29" si="7">INT(AC15*AF15)</f>
        <v>0</v>
      </c>
      <c r="AH15" s="569">
        <f t="shared" ref="AH15:AI29" si="8">AD15-AF15</f>
        <v>0</v>
      </c>
      <c r="AI15" s="569">
        <f t="shared" si="8"/>
        <v>0</v>
      </c>
      <c r="AJ15" s="87"/>
      <c r="AK15" s="51"/>
      <c r="AL15" s="83"/>
      <c r="AM15" s="84"/>
      <c r="AN15" s="82"/>
      <c r="AO15" s="564"/>
      <c r="AP15" s="565"/>
      <c r="AQ15" s="566">
        <f t="shared" ref="AQ15:AQ29" si="9">INT(AO15*AP15)</f>
        <v>0</v>
      </c>
      <c r="AR15" s="567"/>
      <c r="AS15" s="568">
        <f t="shared" ref="AS15:AS29" si="10">INT(AO15*AR15)</f>
        <v>0</v>
      </c>
      <c r="AT15" s="569">
        <f t="shared" ref="AT15:AU29" si="11">AP15-AR15</f>
        <v>0</v>
      </c>
      <c r="AU15" s="569">
        <f t="shared" si="11"/>
        <v>0</v>
      </c>
      <c r="AV15" s="87"/>
      <c r="AW15" s="51"/>
      <c r="AX15" s="83"/>
      <c r="AY15" s="84"/>
      <c r="AZ15" s="82"/>
      <c r="BA15" s="564"/>
      <c r="BB15" s="565"/>
      <c r="BC15" s="566">
        <f t="shared" ref="BC15:BC29" si="12">INT(BA15*BB15)</f>
        <v>0</v>
      </c>
      <c r="BD15" s="567"/>
      <c r="BE15" s="568">
        <f t="shared" ref="BE15:BE29" si="13">INT(BA15*BD15)</f>
        <v>0</v>
      </c>
      <c r="BF15" s="569">
        <f t="shared" ref="BF15:BG29" si="14">BB15-BD15</f>
        <v>0</v>
      </c>
      <c r="BG15" s="569">
        <f t="shared" si="14"/>
        <v>0</v>
      </c>
      <c r="BH15" s="87"/>
    </row>
    <row r="16" spans="1:60" s="971" customFormat="1">
      <c r="A16" s="959"/>
      <c r="B16" s="83"/>
      <c r="C16" s="84"/>
      <c r="D16" s="82"/>
      <c r="E16" s="564"/>
      <c r="F16" s="565"/>
      <c r="G16" s="566">
        <f t="shared" si="0"/>
        <v>0</v>
      </c>
      <c r="H16" s="567"/>
      <c r="I16" s="568">
        <f t="shared" si="1"/>
        <v>0</v>
      </c>
      <c r="J16" s="569">
        <f t="shared" si="2"/>
        <v>0</v>
      </c>
      <c r="K16" s="569">
        <f t="shared" si="2"/>
        <v>0</v>
      </c>
      <c r="L16" s="87"/>
      <c r="M16" s="51"/>
      <c r="N16" s="83"/>
      <c r="O16" s="84"/>
      <c r="P16" s="82"/>
      <c r="Q16" s="564"/>
      <c r="R16" s="565"/>
      <c r="S16" s="566">
        <f t="shared" si="3"/>
        <v>0</v>
      </c>
      <c r="T16" s="567"/>
      <c r="U16" s="568">
        <f t="shared" si="4"/>
        <v>0</v>
      </c>
      <c r="V16" s="569">
        <f t="shared" si="5"/>
        <v>0</v>
      </c>
      <c r="W16" s="569">
        <f t="shared" si="5"/>
        <v>0</v>
      </c>
      <c r="X16" s="87"/>
      <c r="Y16" s="51"/>
      <c r="Z16" s="83"/>
      <c r="AA16" s="84"/>
      <c r="AB16" s="82"/>
      <c r="AC16" s="564"/>
      <c r="AD16" s="565"/>
      <c r="AE16" s="566">
        <f t="shared" si="6"/>
        <v>0</v>
      </c>
      <c r="AF16" s="567"/>
      <c r="AG16" s="568">
        <f t="shared" si="7"/>
        <v>0</v>
      </c>
      <c r="AH16" s="569">
        <f t="shared" si="8"/>
        <v>0</v>
      </c>
      <c r="AI16" s="569">
        <f t="shared" si="8"/>
        <v>0</v>
      </c>
      <c r="AJ16" s="87"/>
      <c r="AK16" s="51"/>
      <c r="AL16" s="83"/>
      <c r="AM16" s="84"/>
      <c r="AN16" s="82"/>
      <c r="AO16" s="564"/>
      <c r="AP16" s="565"/>
      <c r="AQ16" s="566">
        <f t="shared" si="9"/>
        <v>0</v>
      </c>
      <c r="AR16" s="567"/>
      <c r="AS16" s="568">
        <f t="shared" si="10"/>
        <v>0</v>
      </c>
      <c r="AT16" s="569">
        <f t="shared" si="11"/>
        <v>0</v>
      </c>
      <c r="AU16" s="569">
        <f t="shared" si="11"/>
        <v>0</v>
      </c>
      <c r="AV16" s="87"/>
      <c r="AW16" s="51"/>
      <c r="AX16" s="83"/>
      <c r="AY16" s="84"/>
      <c r="AZ16" s="82"/>
      <c r="BA16" s="564"/>
      <c r="BB16" s="565"/>
      <c r="BC16" s="566">
        <f t="shared" si="12"/>
        <v>0</v>
      </c>
      <c r="BD16" s="567"/>
      <c r="BE16" s="568">
        <f t="shared" si="13"/>
        <v>0</v>
      </c>
      <c r="BF16" s="569">
        <f t="shared" si="14"/>
        <v>0</v>
      </c>
      <c r="BG16" s="569">
        <f t="shared" si="14"/>
        <v>0</v>
      </c>
      <c r="BH16" s="87"/>
    </row>
    <row r="17" spans="1:60" s="971" customFormat="1">
      <c r="A17" s="959"/>
      <c r="B17" s="83"/>
      <c r="C17" s="84"/>
      <c r="D17" s="82"/>
      <c r="E17" s="564"/>
      <c r="F17" s="565"/>
      <c r="G17" s="566">
        <f t="shared" si="0"/>
        <v>0</v>
      </c>
      <c r="H17" s="567"/>
      <c r="I17" s="568">
        <f t="shared" si="1"/>
        <v>0</v>
      </c>
      <c r="J17" s="569">
        <f t="shared" si="2"/>
        <v>0</v>
      </c>
      <c r="K17" s="569">
        <f t="shared" si="2"/>
        <v>0</v>
      </c>
      <c r="L17" s="87"/>
      <c r="M17" s="51"/>
      <c r="N17" s="83"/>
      <c r="O17" s="84"/>
      <c r="P17" s="82"/>
      <c r="Q17" s="564"/>
      <c r="R17" s="565"/>
      <c r="S17" s="566">
        <f t="shared" si="3"/>
        <v>0</v>
      </c>
      <c r="T17" s="567"/>
      <c r="U17" s="568">
        <f t="shared" si="4"/>
        <v>0</v>
      </c>
      <c r="V17" s="569">
        <f t="shared" si="5"/>
        <v>0</v>
      </c>
      <c r="W17" s="569">
        <f t="shared" si="5"/>
        <v>0</v>
      </c>
      <c r="X17" s="87"/>
      <c r="Y17" s="51"/>
      <c r="Z17" s="83"/>
      <c r="AA17" s="84"/>
      <c r="AB17" s="82"/>
      <c r="AC17" s="564"/>
      <c r="AD17" s="565"/>
      <c r="AE17" s="566">
        <f t="shared" si="6"/>
        <v>0</v>
      </c>
      <c r="AF17" s="567"/>
      <c r="AG17" s="568">
        <f t="shared" si="7"/>
        <v>0</v>
      </c>
      <c r="AH17" s="569">
        <f t="shared" si="8"/>
        <v>0</v>
      </c>
      <c r="AI17" s="569">
        <f t="shared" si="8"/>
        <v>0</v>
      </c>
      <c r="AJ17" s="87"/>
      <c r="AK17" s="51"/>
      <c r="AL17" s="83"/>
      <c r="AM17" s="84"/>
      <c r="AN17" s="82"/>
      <c r="AO17" s="564"/>
      <c r="AP17" s="565"/>
      <c r="AQ17" s="566">
        <f t="shared" si="9"/>
        <v>0</v>
      </c>
      <c r="AR17" s="567"/>
      <c r="AS17" s="568">
        <f t="shared" si="10"/>
        <v>0</v>
      </c>
      <c r="AT17" s="569">
        <f t="shared" si="11"/>
        <v>0</v>
      </c>
      <c r="AU17" s="569">
        <f t="shared" si="11"/>
        <v>0</v>
      </c>
      <c r="AV17" s="87"/>
      <c r="AW17" s="51"/>
      <c r="AX17" s="83"/>
      <c r="AY17" s="84"/>
      <c r="AZ17" s="82"/>
      <c r="BA17" s="564"/>
      <c r="BB17" s="565"/>
      <c r="BC17" s="566">
        <f t="shared" si="12"/>
        <v>0</v>
      </c>
      <c r="BD17" s="567"/>
      <c r="BE17" s="568">
        <f t="shared" si="13"/>
        <v>0</v>
      </c>
      <c r="BF17" s="569">
        <f t="shared" si="14"/>
        <v>0</v>
      </c>
      <c r="BG17" s="569">
        <f t="shared" si="14"/>
        <v>0</v>
      </c>
      <c r="BH17" s="87"/>
    </row>
    <row r="18" spans="1:60" s="971" customFormat="1">
      <c r="A18" s="959"/>
      <c r="B18" s="83"/>
      <c r="C18" s="84"/>
      <c r="D18" s="82"/>
      <c r="E18" s="564"/>
      <c r="F18" s="565"/>
      <c r="G18" s="566">
        <f t="shared" si="0"/>
        <v>0</v>
      </c>
      <c r="H18" s="567"/>
      <c r="I18" s="568">
        <f t="shared" si="1"/>
        <v>0</v>
      </c>
      <c r="J18" s="569">
        <f t="shared" si="2"/>
        <v>0</v>
      </c>
      <c r="K18" s="569">
        <f t="shared" si="2"/>
        <v>0</v>
      </c>
      <c r="L18" s="87"/>
      <c r="M18" s="51"/>
      <c r="N18" s="83"/>
      <c r="O18" s="84"/>
      <c r="P18" s="82"/>
      <c r="Q18" s="564"/>
      <c r="R18" s="565"/>
      <c r="S18" s="566">
        <f t="shared" si="3"/>
        <v>0</v>
      </c>
      <c r="T18" s="567"/>
      <c r="U18" s="568">
        <f t="shared" si="4"/>
        <v>0</v>
      </c>
      <c r="V18" s="569">
        <f t="shared" si="5"/>
        <v>0</v>
      </c>
      <c r="W18" s="569">
        <f t="shared" si="5"/>
        <v>0</v>
      </c>
      <c r="X18" s="87"/>
      <c r="Y18" s="51"/>
      <c r="Z18" s="83"/>
      <c r="AA18" s="84"/>
      <c r="AB18" s="82"/>
      <c r="AC18" s="564"/>
      <c r="AD18" s="565"/>
      <c r="AE18" s="566">
        <f t="shared" si="6"/>
        <v>0</v>
      </c>
      <c r="AF18" s="567"/>
      <c r="AG18" s="568">
        <f t="shared" si="7"/>
        <v>0</v>
      </c>
      <c r="AH18" s="569">
        <f t="shared" si="8"/>
        <v>0</v>
      </c>
      <c r="AI18" s="569">
        <f t="shared" si="8"/>
        <v>0</v>
      </c>
      <c r="AJ18" s="87"/>
      <c r="AK18" s="51"/>
      <c r="AL18" s="83"/>
      <c r="AM18" s="84"/>
      <c r="AN18" s="82"/>
      <c r="AO18" s="564"/>
      <c r="AP18" s="565"/>
      <c r="AQ18" s="566">
        <f t="shared" si="9"/>
        <v>0</v>
      </c>
      <c r="AR18" s="567"/>
      <c r="AS18" s="568">
        <f t="shared" si="10"/>
        <v>0</v>
      </c>
      <c r="AT18" s="569">
        <f t="shared" si="11"/>
        <v>0</v>
      </c>
      <c r="AU18" s="569">
        <f t="shared" si="11"/>
        <v>0</v>
      </c>
      <c r="AV18" s="87"/>
      <c r="AW18" s="51"/>
      <c r="AX18" s="83"/>
      <c r="AY18" s="84"/>
      <c r="AZ18" s="82"/>
      <c r="BA18" s="564"/>
      <c r="BB18" s="565"/>
      <c r="BC18" s="566">
        <f t="shared" si="12"/>
        <v>0</v>
      </c>
      <c r="BD18" s="567"/>
      <c r="BE18" s="568">
        <f t="shared" si="13"/>
        <v>0</v>
      </c>
      <c r="BF18" s="569">
        <f t="shared" si="14"/>
        <v>0</v>
      </c>
      <c r="BG18" s="569">
        <f t="shared" si="14"/>
        <v>0</v>
      </c>
      <c r="BH18" s="87"/>
    </row>
    <row r="19" spans="1:60" s="971" customFormat="1">
      <c r="A19" s="959"/>
      <c r="B19" s="83"/>
      <c r="C19" s="84"/>
      <c r="D19" s="82"/>
      <c r="E19" s="564"/>
      <c r="F19" s="565"/>
      <c r="G19" s="566">
        <f t="shared" si="0"/>
        <v>0</v>
      </c>
      <c r="H19" s="567"/>
      <c r="I19" s="568">
        <f t="shared" si="1"/>
        <v>0</v>
      </c>
      <c r="J19" s="569">
        <f t="shared" si="2"/>
        <v>0</v>
      </c>
      <c r="K19" s="569">
        <f t="shared" si="2"/>
        <v>0</v>
      </c>
      <c r="L19" s="87"/>
      <c r="M19" s="51"/>
      <c r="N19" s="83"/>
      <c r="O19" s="84"/>
      <c r="P19" s="82"/>
      <c r="Q19" s="564"/>
      <c r="R19" s="565"/>
      <c r="S19" s="566">
        <f t="shared" si="3"/>
        <v>0</v>
      </c>
      <c r="T19" s="567"/>
      <c r="U19" s="568">
        <f t="shared" si="4"/>
        <v>0</v>
      </c>
      <c r="V19" s="569">
        <f t="shared" si="5"/>
        <v>0</v>
      </c>
      <c r="W19" s="569">
        <f t="shared" si="5"/>
        <v>0</v>
      </c>
      <c r="X19" s="87"/>
      <c r="Y19" s="51"/>
      <c r="Z19" s="83"/>
      <c r="AA19" s="84"/>
      <c r="AB19" s="82"/>
      <c r="AC19" s="564"/>
      <c r="AD19" s="565"/>
      <c r="AE19" s="566">
        <f t="shared" si="6"/>
        <v>0</v>
      </c>
      <c r="AF19" s="567"/>
      <c r="AG19" s="568">
        <f t="shared" si="7"/>
        <v>0</v>
      </c>
      <c r="AH19" s="569">
        <f t="shared" si="8"/>
        <v>0</v>
      </c>
      <c r="AI19" s="569">
        <f t="shared" si="8"/>
        <v>0</v>
      </c>
      <c r="AJ19" s="87"/>
      <c r="AK19" s="51"/>
      <c r="AL19" s="83"/>
      <c r="AM19" s="84"/>
      <c r="AN19" s="82"/>
      <c r="AO19" s="564"/>
      <c r="AP19" s="565"/>
      <c r="AQ19" s="566">
        <f t="shared" si="9"/>
        <v>0</v>
      </c>
      <c r="AR19" s="567"/>
      <c r="AS19" s="568">
        <f t="shared" si="10"/>
        <v>0</v>
      </c>
      <c r="AT19" s="569">
        <f t="shared" si="11"/>
        <v>0</v>
      </c>
      <c r="AU19" s="569">
        <f t="shared" si="11"/>
        <v>0</v>
      </c>
      <c r="AV19" s="87"/>
      <c r="AW19" s="51"/>
      <c r="AX19" s="83"/>
      <c r="AY19" s="84"/>
      <c r="AZ19" s="82"/>
      <c r="BA19" s="564"/>
      <c r="BB19" s="565"/>
      <c r="BC19" s="566">
        <f t="shared" si="12"/>
        <v>0</v>
      </c>
      <c r="BD19" s="567"/>
      <c r="BE19" s="568">
        <f t="shared" si="13"/>
        <v>0</v>
      </c>
      <c r="BF19" s="569">
        <f t="shared" si="14"/>
        <v>0</v>
      </c>
      <c r="BG19" s="569">
        <f t="shared" si="14"/>
        <v>0</v>
      </c>
      <c r="BH19" s="87"/>
    </row>
    <row r="20" spans="1:60" s="971" customFormat="1">
      <c r="A20" s="959"/>
      <c r="B20" s="83"/>
      <c r="C20" s="84"/>
      <c r="D20" s="82"/>
      <c r="E20" s="564"/>
      <c r="F20" s="565"/>
      <c r="G20" s="566">
        <f t="shared" si="0"/>
        <v>0</v>
      </c>
      <c r="H20" s="567"/>
      <c r="I20" s="568">
        <f t="shared" si="1"/>
        <v>0</v>
      </c>
      <c r="J20" s="569">
        <f t="shared" si="2"/>
        <v>0</v>
      </c>
      <c r="K20" s="569">
        <f t="shared" si="2"/>
        <v>0</v>
      </c>
      <c r="L20" s="87"/>
      <c r="M20" s="51"/>
      <c r="N20" s="83"/>
      <c r="O20" s="84"/>
      <c r="P20" s="82"/>
      <c r="Q20" s="564"/>
      <c r="R20" s="565"/>
      <c r="S20" s="566">
        <f t="shared" si="3"/>
        <v>0</v>
      </c>
      <c r="T20" s="567"/>
      <c r="U20" s="568">
        <f t="shared" si="4"/>
        <v>0</v>
      </c>
      <c r="V20" s="569">
        <f t="shared" si="5"/>
        <v>0</v>
      </c>
      <c r="W20" s="569">
        <f t="shared" si="5"/>
        <v>0</v>
      </c>
      <c r="X20" s="87"/>
      <c r="Y20" s="51"/>
      <c r="Z20" s="83"/>
      <c r="AA20" s="84"/>
      <c r="AB20" s="82"/>
      <c r="AC20" s="564"/>
      <c r="AD20" s="565"/>
      <c r="AE20" s="566">
        <f t="shared" si="6"/>
        <v>0</v>
      </c>
      <c r="AF20" s="567"/>
      <c r="AG20" s="568">
        <f t="shared" si="7"/>
        <v>0</v>
      </c>
      <c r="AH20" s="569">
        <f t="shared" si="8"/>
        <v>0</v>
      </c>
      <c r="AI20" s="569">
        <f t="shared" si="8"/>
        <v>0</v>
      </c>
      <c r="AJ20" s="87"/>
      <c r="AK20" s="51"/>
      <c r="AL20" s="83"/>
      <c r="AM20" s="84"/>
      <c r="AN20" s="82"/>
      <c r="AO20" s="564"/>
      <c r="AP20" s="565"/>
      <c r="AQ20" s="566">
        <f t="shared" si="9"/>
        <v>0</v>
      </c>
      <c r="AR20" s="567"/>
      <c r="AS20" s="568">
        <f t="shared" si="10"/>
        <v>0</v>
      </c>
      <c r="AT20" s="569">
        <f t="shared" si="11"/>
        <v>0</v>
      </c>
      <c r="AU20" s="569">
        <f t="shared" si="11"/>
        <v>0</v>
      </c>
      <c r="AV20" s="87"/>
      <c r="AW20" s="51"/>
      <c r="AX20" s="83"/>
      <c r="AY20" s="84"/>
      <c r="AZ20" s="82"/>
      <c r="BA20" s="564"/>
      <c r="BB20" s="565"/>
      <c r="BC20" s="566">
        <f t="shared" si="12"/>
        <v>0</v>
      </c>
      <c r="BD20" s="567"/>
      <c r="BE20" s="568">
        <f t="shared" si="13"/>
        <v>0</v>
      </c>
      <c r="BF20" s="569">
        <f t="shared" si="14"/>
        <v>0</v>
      </c>
      <c r="BG20" s="569">
        <f t="shared" si="14"/>
        <v>0</v>
      </c>
      <c r="BH20" s="87"/>
    </row>
    <row r="21" spans="1:60" s="971" customFormat="1">
      <c r="A21" s="959"/>
      <c r="B21" s="83"/>
      <c r="C21" s="84"/>
      <c r="D21" s="82"/>
      <c r="E21" s="564"/>
      <c r="F21" s="565"/>
      <c r="G21" s="566">
        <f t="shared" si="0"/>
        <v>0</v>
      </c>
      <c r="H21" s="567"/>
      <c r="I21" s="568">
        <f t="shared" si="1"/>
        <v>0</v>
      </c>
      <c r="J21" s="569">
        <f t="shared" si="2"/>
        <v>0</v>
      </c>
      <c r="K21" s="569">
        <f t="shared" si="2"/>
        <v>0</v>
      </c>
      <c r="L21" s="87"/>
      <c r="M21" s="51"/>
      <c r="N21" s="83"/>
      <c r="O21" s="84"/>
      <c r="P21" s="82"/>
      <c r="Q21" s="564"/>
      <c r="R21" s="565"/>
      <c r="S21" s="566">
        <f t="shared" si="3"/>
        <v>0</v>
      </c>
      <c r="T21" s="567"/>
      <c r="U21" s="568">
        <f t="shared" si="4"/>
        <v>0</v>
      </c>
      <c r="V21" s="569">
        <f t="shared" si="5"/>
        <v>0</v>
      </c>
      <c r="W21" s="569">
        <f t="shared" si="5"/>
        <v>0</v>
      </c>
      <c r="X21" s="87"/>
      <c r="Y21" s="51"/>
      <c r="Z21" s="83"/>
      <c r="AA21" s="84"/>
      <c r="AB21" s="82"/>
      <c r="AC21" s="564"/>
      <c r="AD21" s="565"/>
      <c r="AE21" s="566">
        <f t="shared" si="6"/>
        <v>0</v>
      </c>
      <c r="AF21" s="567"/>
      <c r="AG21" s="568">
        <f t="shared" si="7"/>
        <v>0</v>
      </c>
      <c r="AH21" s="569">
        <f t="shared" si="8"/>
        <v>0</v>
      </c>
      <c r="AI21" s="569">
        <f t="shared" si="8"/>
        <v>0</v>
      </c>
      <c r="AJ21" s="87"/>
      <c r="AK21" s="51"/>
      <c r="AL21" s="83"/>
      <c r="AM21" s="84"/>
      <c r="AN21" s="82"/>
      <c r="AO21" s="564"/>
      <c r="AP21" s="565"/>
      <c r="AQ21" s="566">
        <f t="shared" si="9"/>
        <v>0</v>
      </c>
      <c r="AR21" s="567"/>
      <c r="AS21" s="568">
        <f t="shared" si="10"/>
        <v>0</v>
      </c>
      <c r="AT21" s="569">
        <f t="shared" si="11"/>
        <v>0</v>
      </c>
      <c r="AU21" s="569">
        <f t="shared" si="11"/>
        <v>0</v>
      </c>
      <c r="AV21" s="87"/>
      <c r="AW21" s="51"/>
      <c r="AX21" s="83"/>
      <c r="AY21" s="84"/>
      <c r="AZ21" s="82"/>
      <c r="BA21" s="564"/>
      <c r="BB21" s="565"/>
      <c r="BC21" s="566">
        <f t="shared" si="12"/>
        <v>0</v>
      </c>
      <c r="BD21" s="567"/>
      <c r="BE21" s="568">
        <f t="shared" si="13"/>
        <v>0</v>
      </c>
      <c r="BF21" s="569">
        <f t="shared" si="14"/>
        <v>0</v>
      </c>
      <c r="BG21" s="569">
        <f t="shared" si="14"/>
        <v>0</v>
      </c>
      <c r="BH21" s="87"/>
    </row>
    <row r="22" spans="1:60" s="971" customFormat="1">
      <c r="A22" s="959"/>
      <c r="B22" s="83"/>
      <c r="C22" s="84"/>
      <c r="D22" s="82"/>
      <c r="E22" s="564"/>
      <c r="F22" s="565"/>
      <c r="G22" s="566">
        <f t="shared" si="0"/>
        <v>0</v>
      </c>
      <c r="H22" s="567"/>
      <c r="I22" s="568">
        <f t="shared" si="1"/>
        <v>0</v>
      </c>
      <c r="J22" s="569">
        <f t="shared" si="2"/>
        <v>0</v>
      </c>
      <c r="K22" s="569">
        <f t="shared" si="2"/>
        <v>0</v>
      </c>
      <c r="L22" s="87"/>
      <c r="M22" s="51"/>
      <c r="N22" s="83"/>
      <c r="O22" s="84"/>
      <c r="P22" s="82"/>
      <c r="Q22" s="564"/>
      <c r="R22" s="565"/>
      <c r="S22" s="566">
        <f t="shared" si="3"/>
        <v>0</v>
      </c>
      <c r="T22" s="567"/>
      <c r="U22" s="568">
        <f t="shared" si="4"/>
        <v>0</v>
      </c>
      <c r="V22" s="569">
        <f t="shared" si="5"/>
        <v>0</v>
      </c>
      <c r="W22" s="569">
        <f t="shared" si="5"/>
        <v>0</v>
      </c>
      <c r="X22" s="87"/>
      <c r="Y22" s="51"/>
      <c r="Z22" s="83"/>
      <c r="AA22" s="84"/>
      <c r="AB22" s="82"/>
      <c r="AC22" s="564"/>
      <c r="AD22" s="565"/>
      <c r="AE22" s="566">
        <f t="shared" si="6"/>
        <v>0</v>
      </c>
      <c r="AF22" s="567"/>
      <c r="AG22" s="568">
        <f t="shared" si="7"/>
        <v>0</v>
      </c>
      <c r="AH22" s="569">
        <f t="shared" si="8"/>
        <v>0</v>
      </c>
      <c r="AI22" s="569">
        <f t="shared" si="8"/>
        <v>0</v>
      </c>
      <c r="AJ22" s="87"/>
      <c r="AK22" s="51"/>
      <c r="AL22" s="83"/>
      <c r="AM22" s="84"/>
      <c r="AN22" s="82"/>
      <c r="AO22" s="564"/>
      <c r="AP22" s="565"/>
      <c r="AQ22" s="566">
        <f t="shared" si="9"/>
        <v>0</v>
      </c>
      <c r="AR22" s="567"/>
      <c r="AS22" s="568">
        <f t="shared" si="10"/>
        <v>0</v>
      </c>
      <c r="AT22" s="569">
        <f t="shared" si="11"/>
        <v>0</v>
      </c>
      <c r="AU22" s="569">
        <f t="shared" si="11"/>
        <v>0</v>
      </c>
      <c r="AV22" s="87"/>
      <c r="AW22" s="51"/>
      <c r="AX22" s="83"/>
      <c r="AY22" s="84"/>
      <c r="AZ22" s="82"/>
      <c r="BA22" s="564"/>
      <c r="BB22" s="565"/>
      <c r="BC22" s="566">
        <f t="shared" si="12"/>
        <v>0</v>
      </c>
      <c r="BD22" s="567"/>
      <c r="BE22" s="568">
        <f t="shared" si="13"/>
        <v>0</v>
      </c>
      <c r="BF22" s="569">
        <f t="shared" si="14"/>
        <v>0</v>
      </c>
      <c r="BG22" s="569">
        <f t="shared" si="14"/>
        <v>0</v>
      </c>
      <c r="BH22" s="87"/>
    </row>
    <row r="23" spans="1:60" s="971" customFormat="1">
      <c r="A23" s="959"/>
      <c r="B23" s="83"/>
      <c r="C23" s="84"/>
      <c r="D23" s="82"/>
      <c r="E23" s="564"/>
      <c r="F23" s="565"/>
      <c r="G23" s="566">
        <f t="shared" si="0"/>
        <v>0</v>
      </c>
      <c r="H23" s="567"/>
      <c r="I23" s="568">
        <f t="shared" si="1"/>
        <v>0</v>
      </c>
      <c r="J23" s="569">
        <f t="shared" si="2"/>
        <v>0</v>
      </c>
      <c r="K23" s="569">
        <f t="shared" si="2"/>
        <v>0</v>
      </c>
      <c r="L23" s="87"/>
      <c r="M23" s="51"/>
      <c r="N23" s="83"/>
      <c r="O23" s="84"/>
      <c r="P23" s="82"/>
      <c r="Q23" s="564"/>
      <c r="R23" s="565"/>
      <c r="S23" s="566">
        <f t="shared" si="3"/>
        <v>0</v>
      </c>
      <c r="T23" s="567"/>
      <c r="U23" s="568">
        <f t="shared" si="4"/>
        <v>0</v>
      </c>
      <c r="V23" s="569">
        <f t="shared" si="5"/>
        <v>0</v>
      </c>
      <c r="W23" s="569">
        <f t="shared" si="5"/>
        <v>0</v>
      </c>
      <c r="X23" s="87"/>
      <c r="Y23" s="51"/>
      <c r="Z23" s="83"/>
      <c r="AA23" s="84"/>
      <c r="AB23" s="82"/>
      <c r="AC23" s="564"/>
      <c r="AD23" s="565"/>
      <c r="AE23" s="566">
        <f t="shared" si="6"/>
        <v>0</v>
      </c>
      <c r="AF23" s="567"/>
      <c r="AG23" s="568">
        <f t="shared" si="7"/>
        <v>0</v>
      </c>
      <c r="AH23" s="569">
        <f t="shared" si="8"/>
        <v>0</v>
      </c>
      <c r="AI23" s="569">
        <f t="shared" si="8"/>
        <v>0</v>
      </c>
      <c r="AJ23" s="87"/>
      <c r="AK23" s="51"/>
      <c r="AL23" s="83"/>
      <c r="AM23" s="84"/>
      <c r="AN23" s="82"/>
      <c r="AO23" s="564"/>
      <c r="AP23" s="565"/>
      <c r="AQ23" s="566">
        <f t="shared" si="9"/>
        <v>0</v>
      </c>
      <c r="AR23" s="567"/>
      <c r="AS23" s="568">
        <f t="shared" si="10"/>
        <v>0</v>
      </c>
      <c r="AT23" s="569">
        <f t="shared" si="11"/>
        <v>0</v>
      </c>
      <c r="AU23" s="569">
        <f t="shared" si="11"/>
        <v>0</v>
      </c>
      <c r="AV23" s="87"/>
      <c r="AW23" s="51"/>
      <c r="AX23" s="83"/>
      <c r="AY23" s="84"/>
      <c r="AZ23" s="82"/>
      <c r="BA23" s="564"/>
      <c r="BB23" s="565"/>
      <c r="BC23" s="566">
        <f t="shared" si="12"/>
        <v>0</v>
      </c>
      <c r="BD23" s="567"/>
      <c r="BE23" s="568">
        <f t="shared" si="13"/>
        <v>0</v>
      </c>
      <c r="BF23" s="569">
        <f t="shared" si="14"/>
        <v>0</v>
      </c>
      <c r="BG23" s="569">
        <f t="shared" si="14"/>
        <v>0</v>
      </c>
      <c r="BH23" s="87"/>
    </row>
    <row r="24" spans="1:60" s="971" customFormat="1">
      <c r="A24" s="959"/>
      <c r="B24" s="83"/>
      <c r="C24" s="84"/>
      <c r="D24" s="82"/>
      <c r="E24" s="564"/>
      <c r="F24" s="565"/>
      <c r="G24" s="566">
        <f t="shared" si="0"/>
        <v>0</v>
      </c>
      <c r="H24" s="567"/>
      <c r="I24" s="568">
        <f t="shared" si="1"/>
        <v>0</v>
      </c>
      <c r="J24" s="569">
        <f t="shared" si="2"/>
        <v>0</v>
      </c>
      <c r="K24" s="569">
        <f t="shared" si="2"/>
        <v>0</v>
      </c>
      <c r="L24" s="87"/>
      <c r="M24" s="51"/>
      <c r="N24" s="83"/>
      <c r="O24" s="84"/>
      <c r="P24" s="82"/>
      <c r="Q24" s="564"/>
      <c r="R24" s="565"/>
      <c r="S24" s="566">
        <f t="shared" si="3"/>
        <v>0</v>
      </c>
      <c r="T24" s="567"/>
      <c r="U24" s="568">
        <f t="shared" si="4"/>
        <v>0</v>
      </c>
      <c r="V24" s="569">
        <f t="shared" si="5"/>
        <v>0</v>
      </c>
      <c r="W24" s="569">
        <f t="shared" si="5"/>
        <v>0</v>
      </c>
      <c r="X24" s="87"/>
      <c r="Y24" s="51"/>
      <c r="Z24" s="83"/>
      <c r="AA24" s="84"/>
      <c r="AB24" s="82"/>
      <c r="AC24" s="564"/>
      <c r="AD24" s="565"/>
      <c r="AE24" s="566">
        <f t="shared" si="6"/>
        <v>0</v>
      </c>
      <c r="AF24" s="567"/>
      <c r="AG24" s="568">
        <f t="shared" si="7"/>
        <v>0</v>
      </c>
      <c r="AH24" s="569">
        <f t="shared" si="8"/>
        <v>0</v>
      </c>
      <c r="AI24" s="569">
        <f t="shared" si="8"/>
        <v>0</v>
      </c>
      <c r="AJ24" s="87"/>
      <c r="AK24" s="51"/>
      <c r="AL24" s="83"/>
      <c r="AM24" s="84"/>
      <c r="AN24" s="82"/>
      <c r="AO24" s="564"/>
      <c r="AP24" s="565"/>
      <c r="AQ24" s="566">
        <f t="shared" si="9"/>
        <v>0</v>
      </c>
      <c r="AR24" s="567"/>
      <c r="AS24" s="568">
        <f t="shared" si="10"/>
        <v>0</v>
      </c>
      <c r="AT24" s="569">
        <f t="shared" si="11"/>
        <v>0</v>
      </c>
      <c r="AU24" s="569">
        <f t="shared" si="11"/>
        <v>0</v>
      </c>
      <c r="AV24" s="87"/>
      <c r="AW24" s="51"/>
      <c r="AX24" s="83"/>
      <c r="AY24" s="84"/>
      <c r="AZ24" s="82"/>
      <c r="BA24" s="564"/>
      <c r="BB24" s="565"/>
      <c r="BC24" s="566">
        <f t="shared" si="12"/>
        <v>0</v>
      </c>
      <c r="BD24" s="567"/>
      <c r="BE24" s="568">
        <f t="shared" si="13"/>
        <v>0</v>
      </c>
      <c r="BF24" s="569">
        <f t="shared" si="14"/>
        <v>0</v>
      </c>
      <c r="BG24" s="569">
        <f t="shared" si="14"/>
        <v>0</v>
      </c>
      <c r="BH24" s="87"/>
    </row>
    <row r="25" spans="1:60" s="971" customFormat="1">
      <c r="A25" s="959"/>
      <c r="B25" s="83"/>
      <c r="C25" s="84"/>
      <c r="D25" s="82"/>
      <c r="E25" s="564"/>
      <c r="F25" s="565"/>
      <c r="G25" s="566">
        <f t="shared" si="0"/>
        <v>0</v>
      </c>
      <c r="H25" s="567"/>
      <c r="I25" s="568">
        <f t="shared" si="1"/>
        <v>0</v>
      </c>
      <c r="J25" s="569">
        <f t="shared" si="2"/>
        <v>0</v>
      </c>
      <c r="K25" s="569">
        <f t="shared" si="2"/>
        <v>0</v>
      </c>
      <c r="L25" s="87"/>
      <c r="M25" s="51"/>
      <c r="N25" s="83"/>
      <c r="O25" s="84"/>
      <c r="P25" s="82"/>
      <c r="Q25" s="564"/>
      <c r="R25" s="565"/>
      <c r="S25" s="566">
        <f t="shared" si="3"/>
        <v>0</v>
      </c>
      <c r="T25" s="567"/>
      <c r="U25" s="568">
        <f t="shared" si="4"/>
        <v>0</v>
      </c>
      <c r="V25" s="569">
        <f t="shared" si="5"/>
        <v>0</v>
      </c>
      <c r="W25" s="569">
        <f t="shared" si="5"/>
        <v>0</v>
      </c>
      <c r="X25" s="87"/>
      <c r="Y25" s="51"/>
      <c r="Z25" s="83"/>
      <c r="AA25" s="84"/>
      <c r="AB25" s="82"/>
      <c r="AC25" s="564"/>
      <c r="AD25" s="565"/>
      <c r="AE25" s="566">
        <f t="shared" si="6"/>
        <v>0</v>
      </c>
      <c r="AF25" s="567"/>
      <c r="AG25" s="568">
        <f t="shared" si="7"/>
        <v>0</v>
      </c>
      <c r="AH25" s="569">
        <f t="shared" si="8"/>
        <v>0</v>
      </c>
      <c r="AI25" s="569">
        <f t="shared" si="8"/>
        <v>0</v>
      </c>
      <c r="AJ25" s="87"/>
      <c r="AK25" s="51"/>
      <c r="AL25" s="83"/>
      <c r="AM25" s="84"/>
      <c r="AN25" s="82"/>
      <c r="AO25" s="564"/>
      <c r="AP25" s="565"/>
      <c r="AQ25" s="566">
        <f t="shared" si="9"/>
        <v>0</v>
      </c>
      <c r="AR25" s="567"/>
      <c r="AS25" s="568">
        <f t="shared" si="10"/>
        <v>0</v>
      </c>
      <c r="AT25" s="569">
        <f t="shared" si="11"/>
        <v>0</v>
      </c>
      <c r="AU25" s="569">
        <f t="shared" si="11"/>
        <v>0</v>
      </c>
      <c r="AV25" s="87"/>
      <c r="AW25" s="51"/>
      <c r="AX25" s="83"/>
      <c r="AY25" s="84"/>
      <c r="AZ25" s="82"/>
      <c r="BA25" s="564"/>
      <c r="BB25" s="565"/>
      <c r="BC25" s="566">
        <f t="shared" si="12"/>
        <v>0</v>
      </c>
      <c r="BD25" s="567"/>
      <c r="BE25" s="568">
        <f t="shared" si="13"/>
        <v>0</v>
      </c>
      <c r="BF25" s="569">
        <f t="shared" si="14"/>
        <v>0</v>
      </c>
      <c r="BG25" s="569">
        <f t="shared" si="14"/>
        <v>0</v>
      </c>
      <c r="BH25" s="87"/>
    </row>
    <row r="26" spans="1:60" s="971" customFormat="1">
      <c r="A26" s="959"/>
      <c r="B26" s="83"/>
      <c r="C26" s="84"/>
      <c r="D26" s="82"/>
      <c r="E26" s="564"/>
      <c r="F26" s="565"/>
      <c r="G26" s="566">
        <f t="shared" si="0"/>
        <v>0</v>
      </c>
      <c r="H26" s="567"/>
      <c r="I26" s="568">
        <f t="shared" si="1"/>
        <v>0</v>
      </c>
      <c r="J26" s="569">
        <f t="shared" si="2"/>
        <v>0</v>
      </c>
      <c r="K26" s="569">
        <f t="shared" si="2"/>
        <v>0</v>
      </c>
      <c r="L26" s="87"/>
      <c r="M26" s="51"/>
      <c r="N26" s="83"/>
      <c r="O26" s="84"/>
      <c r="P26" s="82"/>
      <c r="Q26" s="564"/>
      <c r="R26" s="565"/>
      <c r="S26" s="566">
        <f t="shared" si="3"/>
        <v>0</v>
      </c>
      <c r="T26" s="567"/>
      <c r="U26" s="568">
        <f t="shared" si="4"/>
        <v>0</v>
      </c>
      <c r="V26" s="569">
        <f t="shared" si="5"/>
        <v>0</v>
      </c>
      <c r="W26" s="569">
        <f t="shared" si="5"/>
        <v>0</v>
      </c>
      <c r="X26" s="87"/>
      <c r="Y26" s="51"/>
      <c r="Z26" s="83"/>
      <c r="AA26" s="84"/>
      <c r="AB26" s="82"/>
      <c r="AC26" s="564"/>
      <c r="AD26" s="565"/>
      <c r="AE26" s="566">
        <f t="shared" si="6"/>
        <v>0</v>
      </c>
      <c r="AF26" s="567"/>
      <c r="AG26" s="568">
        <f t="shared" si="7"/>
        <v>0</v>
      </c>
      <c r="AH26" s="569">
        <f t="shared" si="8"/>
        <v>0</v>
      </c>
      <c r="AI26" s="569">
        <f t="shared" si="8"/>
        <v>0</v>
      </c>
      <c r="AJ26" s="87"/>
      <c r="AK26" s="51"/>
      <c r="AL26" s="83"/>
      <c r="AM26" s="84"/>
      <c r="AN26" s="82"/>
      <c r="AO26" s="564"/>
      <c r="AP26" s="565"/>
      <c r="AQ26" s="566">
        <f t="shared" si="9"/>
        <v>0</v>
      </c>
      <c r="AR26" s="567"/>
      <c r="AS26" s="568">
        <f t="shared" si="10"/>
        <v>0</v>
      </c>
      <c r="AT26" s="569">
        <f t="shared" si="11"/>
        <v>0</v>
      </c>
      <c r="AU26" s="569">
        <f t="shared" si="11"/>
        <v>0</v>
      </c>
      <c r="AV26" s="87"/>
      <c r="AW26" s="51"/>
      <c r="AX26" s="83"/>
      <c r="AY26" s="84"/>
      <c r="AZ26" s="82"/>
      <c r="BA26" s="564"/>
      <c r="BB26" s="565"/>
      <c r="BC26" s="566">
        <f t="shared" si="12"/>
        <v>0</v>
      </c>
      <c r="BD26" s="567"/>
      <c r="BE26" s="568">
        <f t="shared" si="13"/>
        <v>0</v>
      </c>
      <c r="BF26" s="569">
        <f t="shared" si="14"/>
        <v>0</v>
      </c>
      <c r="BG26" s="569">
        <f t="shared" si="14"/>
        <v>0</v>
      </c>
      <c r="BH26" s="87"/>
    </row>
    <row r="27" spans="1:60" s="971" customFormat="1">
      <c r="A27" s="959"/>
      <c r="B27" s="83"/>
      <c r="C27" s="84"/>
      <c r="D27" s="82"/>
      <c r="E27" s="564"/>
      <c r="F27" s="565"/>
      <c r="G27" s="566">
        <f t="shared" si="0"/>
        <v>0</v>
      </c>
      <c r="H27" s="567"/>
      <c r="I27" s="568">
        <f t="shared" si="1"/>
        <v>0</v>
      </c>
      <c r="J27" s="569">
        <f t="shared" si="2"/>
        <v>0</v>
      </c>
      <c r="K27" s="569">
        <f t="shared" si="2"/>
        <v>0</v>
      </c>
      <c r="L27" s="87"/>
      <c r="M27" s="51"/>
      <c r="N27" s="83"/>
      <c r="O27" s="84"/>
      <c r="P27" s="82"/>
      <c r="Q27" s="564"/>
      <c r="R27" s="565"/>
      <c r="S27" s="566">
        <f t="shared" si="3"/>
        <v>0</v>
      </c>
      <c r="T27" s="567"/>
      <c r="U27" s="568">
        <f t="shared" si="4"/>
        <v>0</v>
      </c>
      <c r="V27" s="569">
        <f t="shared" si="5"/>
        <v>0</v>
      </c>
      <c r="W27" s="569">
        <f t="shared" si="5"/>
        <v>0</v>
      </c>
      <c r="X27" s="87"/>
      <c r="Y27" s="51"/>
      <c r="Z27" s="83"/>
      <c r="AA27" s="84"/>
      <c r="AB27" s="82"/>
      <c r="AC27" s="564"/>
      <c r="AD27" s="565"/>
      <c r="AE27" s="566">
        <f t="shared" si="6"/>
        <v>0</v>
      </c>
      <c r="AF27" s="567"/>
      <c r="AG27" s="568">
        <f t="shared" si="7"/>
        <v>0</v>
      </c>
      <c r="AH27" s="569">
        <f t="shared" si="8"/>
        <v>0</v>
      </c>
      <c r="AI27" s="569">
        <f t="shared" si="8"/>
        <v>0</v>
      </c>
      <c r="AJ27" s="87"/>
      <c r="AK27" s="51"/>
      <c r="AL27" s="83"/>
      <c r="AM27" s="84"/>
      <c r="AN27" s="82"/>
      <c r="AO27" s="564"/>
      <c r="AP27" s="565"/>
      <c r="AQ27" s="566">
        <f t="shared" si="9"/>
        <v>0</v>
      </c>
      <c r="AR27" s="567"/>
      <c r="AS27" s="568">
        <f t="shared" si="10"/>
        <v>0</v>
      </c>
      <c r="AT27" s="569">
        <f t="shared" si="11"/>
        <v>0</v>
      </c>
      <c r="AU27" s="569">
        <f t="shared" si="11"/>
        <v>0</v>
      </c>
      <c r="AV27" s="87"/>
      <c r="AW27" s="51"/>
      <c r="AX27" s="83"/>
      <c r="AY27" s="84"/>
      <c r="AZ27" s="82"/>
      <c r="BA27" s="564"/>
      <c r="BB27" s="565"/>
      <c r="BC27" s="566">
        <f t="shared" si="12"/>
        <v>0</v>
      </c>
      <c r="BD27" s="567"/>
      <c r="BE27" s="568">
        <f t="shared" si="13"/>
        <v>0</v>
      </c>
      <c r="BF27" s="569">
        <f t="shared" si="14"/>
        <v>0</v>
      </c>
      <c r="BG27" s="569">
        <f t="shared" si="14"/>
        <v>0</v>
      </c>
      <c r="BH27" s="87"/>
    </row>
    <row r="28" spans="1:60" s="971" customFormat="1">
      <c r="A28" s="959"/>
      <c r="B28" s="83"/>
      <c r="C28" s="84"/>
      <c r="D28" s="82"/>
      <c r="E28" s="564"/>
      <c r="F28" s="565"/>
      <c r="G28" s="566">
        <f t="shared" si="0"/>
        <v>0</v>
      </c>
      <c r="H28" s="567"/>
      <c r="I28" s="568">
        <f t="shared" si="1"/>
        <v>0</v>
      </c>
      <c r="J28" s="569">
        <f t="shared" si="2"/>
        <v>0</v>
      </c>
      <c r="K28" s="569">
        <f t="shared" si="2"/>
        <v>0</v>
      </c>
      <c r="L28" s="87"/>
      <c r="M28" s="51"/>
      <c r="N28" s="83"/>
      <c r="O28" s="84"/>
      <c r="P28" s="82"/>
      <c r="Q28" s="564"/>
      <c r="R28" s="565"/>
      <c r="S28" s="566">
        <f t="shared" si="3"/>
        <v>0</v>
      </c>
      <c r="T28" s="567"/>
      <c r="U28" s="568">
        <f t="shared" si="4"/>
        <v>0</v>
      </c>
      <c r="V28" s="569">
        <f t="shared" si="5"/>
        <v>0</v>
      </c>
      <c r="W28" s="569">
        <f t="shared" si="5"/>
        <v>0</v>
      </c>
      <c r="X28" s="87"/>
      <c r="Y28" s="51"/>
      <c r="Z28" s="83"/>
      <c r="AA28" s="84"/>
      <c r="AB28" s="82"/>
      <c r="AC28" s="564"/>
      <c r="AD28" s="565"/>
      <c r="AE28" s="566">
        <f t="shared" si="6"/>
        <v>0</v>
      </c>
      <c r="AF28" s="567"/>
      <c r="AG28" s="568">
        <f t="shared" si="7"/>
        <v>0</v>
      </c>
      <c r="AH28" s="569">
        <f t="shared" si="8"/>
        <v>0</v>
      </c>
      <c r="AI28" s="569">
        <f t="shared" si="8"/>
        <v>0</v>
      </c>
      <c r="AJ28" s="87"/>
      <c r="AK28" s="51"/>
      <c r="AL28" s="83"/>
      <c r="AM28" s="84"/>
      <c r="AN28" s="82"/>
      <c r="AO28" s="564"/>
      <c r="AP28" s="565"/>
      <c r="AQ28" s="566">
        <f t="shared" si="9"/>
        <v>0</v>
      </c>
      <c r="AR28" s="567"/>
      <c r="AS28" s="568">
        <f t="shared" si="10"/>
        <v>0</v>
      </c>
      <c r="AT28" s="569">
        <f t="shared" si="11"/>
        <v>0</v>
      </c>
      <c r="AU28" s="569">
        <f t="shared" si="11"/>
        <v>0</v>
      </c>
      <c r="AV28" s="87"/>
      <c r="AW28" s="51"/>
      <c r="AX28" s="83"/>
      <c r="AY28" s="84"/>
      <c r="AZ28" s="82"/>
      <c r="BA28" s="564"/>
      <c r="BB28" s="565"/>
      <c r="BC28" s="566">
        <f t="shared" si="12"/>
        <v>0</v>
      </c>
      <c r="BD28" s="567"/>
      <c r="BE28" s="568">
        <f t="shared" si="13"/>
        <v>0</v>
      </c>
      <c r="BF28" s="569">
        <f t="shared" si="14"/>
        <v>0</v>
      </c>
      <c r="BG28" s="569">
        <f t="shared" si="14"/>
        <v>0</v>
      </c>
      <c r="BH28" s="87"/>
    </row>
    <row r="29" spans="1:60" s="971" customFormat="1" ht="24.75" thickBot="1">
      <c r="A29" s="959"/>
      <c r="B29" s="85"/>
      <c r="C29" s="580"/>
      <c r="D29" s="86"/>
      <c r="E29" s="564"/>
      <c r="F29" s="565"/>
      <c r="G29" s="566">
        <f t="shared" si="0"/>
        <v>0</v>
      </c>
      <c r="H29" s="567"/>
      <c r="I29" s="568">
        <f t="shared" si="1"/>
        <v>0</v>
      </c>
      <c r="J29" s="569">
        <f t="shared" si="2"/>
        <v>0</v>
      </c>
      <c r="K29" s="569">
        <f t="shared" si="2"/>
        <v>0</v>
      </c>
      <c r="L29" s="88"/>
      <c r="M29" s="51"/>
      <c r="N29" s="85"/>
      <c r="O29" s="580"/>
      <c r="P29" s="86"/>
      <c r="Q29" s="564"/>
      <c r="R29" s="565"/>
      <c r="S29" s="566">
        <f t="shared" si="3"/>
        <v>0</v>
      </c>
      <c r="T29" s="567"/>
      <c r="U29" s="568">
        <f t="shared" si="4"/>
        <v>0</v>
      </c>
      <c r="V29" s="569">
        <f t="shared" si="5"/>
        <v>0</v>
      </c>
      <c r="W29" s="569">
        <f t="shared" si="5"/>
        <v>0</v>
      </c>
      <c r="X29" s="88"/>
      <c r="Y29" s="51"/>
      <c r="Z29" s="85"/>
      <c r="AA29" s="580"/>
      <c r="AB29" s="86"/>
      <c r="AC29" s="564"/>
      <c r="AD29" s="565"/>
      <c r="AE29" s="566">
        <f t="shared" si="6"/>
        <v>0</v>
      </c>
      <c r="AF29" s="567"/>
      <c r="AG29" s="568">
        <f t="shared" si="7"/>
        <v>0</v>
      </c>
      <c r="AH29" s="569">
        <f t="shared" si="8"/>
        <v>0</v>
      </c>
      <c r="AI29" s="569">
        <f t="shared" si="8"/>
        <v>0</v>
      </c>
      <c r="AJ29" s="88"/>
      <c r="AK29" s="51"/>
      <c r="AL29" s="85"/>
      <c r="AM29" s="580"/>
      <c r="AN29" s="86"/>
      <c r="AO29" s="564"/>
      <c r="AP29" s="565"/>
      <c r="AQ29" s="566">
        <f t="shared" si="9"/>
        <v>0</v>
      </c>
      <c r="AR29" s="567"/>
      <c r="AS29" s="568">
        <f t="shared" si="10"/>
        <v>0</v>
      </c>
      <c r="AT29" s="569">
        <f t="shared" si="11"/>
        <v>0</v>
      </c>
      <c r="AU29" s="569">
        <f t="shared" si="11"/>
        <v>0</v>
      </c>
      <c r="AV29" s="88"/>
      <c r="AW29" s="51"/>
      <c r="AX29" s="85"/>
      <c r="AY29" s="580"/>
      <c r="AZ29" s="86"/>
      <c r="BA29" s="564"/>
      <c r="BB29" s="565"/>
      <c r="BC29" s="566">
        <f t="shared" si="12"/>
        <v>0</v>
      </c>
      <c r="BD29" s="567"/>
      <c r="BE29" s="568">
        <f t="shared" si="13"/>
        <v>0</v>
      </c>
      <c r="BF29" s="569">
        <f t="shared" si="14"/>
        <v>0</v>
      </c>
      <c r="BG29" s="569">
        <f t="shared" si="14"/>
        <v>0</v>
      </c>
      <c r="BH29" s="88"/>
    </row>
    <row r="30" spans="1:60" s="971" customFormat="1" ht="25.5" thickTop="1" thickBot="1">
      <c r="A30" s="959"/>
      <c r="B30" s="1823" t="s">
        <v>289</v>
      </c>
      <c r="C30" s="1824"/>
      <c r="D30" s="1824"/>
      <c r="E30" s="1825"/>
      <c r="F30" s="570"/>
      <c r="G30" s="570">
        <f>SUM(G15:G29)</f>
        <v>0</v>
      </c>
      <c r="H30" s="571"/>
      <c r="I30" s="571">
        <f>SUM(I15:I29)</f>
        <v>0</v>
      </c>
      <c r="J30" s="572"/>
      <c r="K30" s="572">
        <f>SUM(K15:K29)</f>
        <v>0</v>
      </c>
      <c r="L30" s="47"/>
      <c r="M30" s="51"/>
      <c r="N30" s="1823" t="s">
        <v>289</v>
      </c>
      <c r="O30" s="1824"/>
      <c r="P30" s="1824"/>
      <c r="Q30" s="1825"/>
      <c r="R30" s="570"/>
      <c r="S30" s="570">
        <f>SUM(S15:S29)</f>
        <v>0</v>
      </c>
      <c r="T30" s="571"/>
      <c r="U30" s="571">
        <f>SUM(U15:U29)</f>
        <v>0</v>
      </c>
      <c r="V30" s="572"/>
      <c r="W30" s="572">
        <f>SUM(W15:W29)</f>
        <v>0</v>
      </c>
      <c r="X30" s="47"/>
      <c r="Y30" s="51"/>
      <c r="Z30" s="1823" t="s">
        <v>289</v>
      </c>
      <c r="AA30" s="1824"/>
      <c r="AB30" s="1824"/>
      <c r="AC30" s="1825"/>
      <c r="AD30" s="570"/>
      <c r="AE30" s="570">
        <f>SUM(AE15:AE29)</f>
        <v>0</v>
      </c>
      <c r="AF30" s="571"/>
      <c r="AG30" s="571">
        <f>SUM(AG15:AG29)</f>
        <v>0</v>
      </c>
      <c r="AH30" s="572"/>
      <c r="AI30" s="572">
        <f>SUM(AI15:AI29)</f>
        <v>0</v>
      </c>
      <c r="AJ30" s="47"/>
      <c r="AK30" s="51"/>
      <c r="AL30" s="1823" t="s">
        <v>289</v>
      </c>
      <c r="AM30" s="1824"/>
      <c r="AN30" s="1824"/>
      <c r="AO30" s="1825"/>
      <c r="AP30" s="570"/>
      <c r="AQ30" s="570">
        <f>SUM(AQ15:AQ29)</f>
        <v>0</v>
      </c>
      <c r="AR30" s="571"/>
      <c r="AS30" s="571">
        <f>SUM(AS15:AS29)</f>
        <v>0</v>
      </c>
      <c r="AT30" s="572"/>
      <c r="AU30" s="572">
        <f>SUM(AU15:AU29)</f>
        <v>0</v>
      </c>
      <c r="AV30" s="47"/>
      <c r="AW30" s="51"/>
      <c r="AX30" s="1823" t="s">
        <v>289</v>
      </c>
      <c r="AY30" s="1824"/>
      <c r="AZ30" s="1824"/>
      <c r="BA30" s="1825"/>
      <c r="BB30" s="570"/>
      <c r="BC30" s="570">
        <f>SUM(BC15:BC29)</f>
        <v>0</v>
      </c>
      <c r="BD30" s="571"/>
      <c r="BE30" s="571">
        <f>SUM(BE15:BE29)</f>
        <v>0</v>
      </c>
      <c r="BF30" s="572"/>
      <c r="BG30" s="572">
        <f>SUM(BG15:BG29)</f>
        <v>0</v>
      </c>
      <c r="BH30" s="47"/>
    </row>
    <row r="31" spans="1:60" s="971" customFormat="1">
      <c r="A31" s="959"/>
      <c r="B31" s="83"/>
      <c r="C31" s="84"/>
      <c r="D31" s="82"/>
      <c r="E31" s="564"/>
      <c r="F31" s="565"/>
      <c r="G31" s="566">
        <f t="shared" ref="G31:G40" si="15">INT(E31*F31)</f>
        <v>0</v>
      </c>
      <c r="H31" s="567"/>
      <c r="I31" s="568">
        <f t="shared" ref="I31:I40" si="16">INT(E31*H31)</f>
        <v>0</v>
      </c>
      <c r="J31" s="569">
        <f t="shared" ref="J31:K40" si="17">F31-H31</f>
        <v>0</v>
      </c>
      <c r="K31" s="569">
        <f t="shared" si="17"/>
        <v>0</v>
      </c>
      <c r="L31" s="87"/>
      <c r="M31" s="51"/>
      <c r="N31" s="83"/>
      <c r="O31" s="84"/>
      <c r="P31" s="82"/>
      <c r="Q31" s="564"/>
      <c r="R31" s="565"/>
      <c r="S31" s="566">
        <f t="shared" ref="S31:S40" si="18">INT(Q31*R31)</f>
        <v>0</v>
      </c>
      <c r="T31" s="567"/>
      <c r="U31" s="568">
        <f t="shared" ref="U31:U40" si="19">INT(Q31*T31)</f>
        <v>0</v>
      </c>
      <c r="V31" s="569">
        <f t="shared" ref="V31:W40" si="20">R31-T31</f>
        <v>0</v>
      </c>
      <c r="W31" s="569">
        <f t="shared" si="20"/>
        <v>0</v>
      </c>
      <c r="X31" s="87"/>
      <c r="Y31" s="51"/>
      <c r="Z31" s="83"/>
      <c r="AA31" s="84"/>
      <c r="AB31" s="82"/>
      <c r="AC31" s="564"/>
      <c r="AD31" s="565"/>
      <c r="AE31" s="566">
        <f t="shared" ref="AE31:AE40" si="21">INT(AC31*AD31)</f>
        <v>0</v>
      </c>
      <c r="AF31" s="567"/>
      <c r="AG31" s="568">
        <f t="shared" ref="AG31:AG40" si="22">INT(AC31*AF31)</f>
        <v>0</v>
      </c>
      <c r="AH31" s="569">
        <f t="shared" ref="AH31:AI40" si="23">AD31-AF31</f>
        <v>0</v>
      </c>
      <c r="AI31" s="569">
        <f t="shared" si="23"/>
        <v>0</v>
      </c>
      <c r="AJ31" s="87"/>
      <c r="AK31" s="51"/>
      <c r="AL31" s="83"/>
      <c r="AM31" s="84"/>
      <c r="AN31" s="82"/>
      <c r="AO31" s="564"/>
      <c r="AP31" s="565"/>
      <c r="AQ31" s="566">
        <f t="shared" ref="AQ31:AQ40" si="24">INT(AO31*AP31)</f>
        <v>0</v>
      </c>
      <c r="AR31" s="567"/>
      <c r="AS31" s="568">
        <f t="shared" ref="AS31:AS40" si="25">INT(AO31*AR31)</f>
        <v>0</v>
      </c>
      <c r="AT31" s="569">
        <f t="shared" ref="AT31:AU40" si="26">AP31-AR31</f>
        <v>0</v>
      </c>
      <c r="AU31" s="569">
        <f t="shared" si="26"/>
        <v>0</v>
      </c>
      <c r="AV31" s="87"/>
      <c r="AW31" s="51"/>
      <c r="AX31" s="83"/>
      <c r="AY31" s="84"/>
      <c r="AZ31" s="82"/>
      <c r="BA31" s="564"/>
      <c r="BB31" s="565"/>
      <c r="BC31" s="566">
        <f t="shared" ref="BC31:BC40" si="27">INT(BA31*BB31)</f>
        <v>0</v>
      </c>
      <c r="BD31" s="567"/>
      <c r="BE31" s="568">
        <f t="shared" ref="BE31:BE40" si="28">INT(BA31*BD31)</f>
        <v>0</v>
      </c>
      <c r="BF31" s="569">
        <f t="shared" ref="BF31:BG40" si="29">BB31-BD31</f>
        <v>0</v>
      </c>
      <c r="BG31" s="569">
        <f t="shared" si="29"/>
        <v>0</v>
      </c>
      <c r="BH31" s="87"/>
    </row>
    <row r="32" spans="1:60" s="971" customFormat="1">
      <c r="A32" s="959"/>
      <c r="B32" s="83"/>
      <c r="C32" s="84"/>
      <c r="D32" s="82"/>
      <c r="E32" s="564"/>
      <c r="F32" s="565"/>
      <c r="G32" s="566">
        <f t="shared" si="15"/>
        <v>0</v>
      </c>
      <c r="H32" s="567"/>
      <c r="I32" s="568">
        <f t="shared" si="16"/>
        <v>0</v>
      </c>
      <c r="J32" s="569">
        <f t="shared" si="17"/>
        <v>0</v>
      </c>
      <c r="K32" s="569">
        <f t="shared" si="17"/>
        <v>0</v>
      </c>
      <c r="L32" s="87"/>
      <c r="M32" s="51"/>
      <c r="N32" s="83"/>
      <c r="O32" s="84"/>
      <c r="P32" s="82"/>
      <c r="Q32" s="564"/>
      <c r="R32" s="565"/>
      <c r="S32" s="566">
        <f t="shared" si="18"/>
        <v>0</v>
      </c>
      <c r="T32" s="567"/>
      <c r="U32" s="568">
        <f t="shared" si="19"/>
        <v>0</v>
      </c>
      <c r="V32" s="569">
        <f t="shared" si="20"/>
        <v>0</v>
      </c>
      <c r="W32" s="569">
        <f t="shared" si="20"/>
        <v>0</v>
      </c>
      <c r="X32" s="87"/>
      <c r="Y32" s="51"/>
      <c r="Z32" s="83"/>
      <c r="AA32" s="84"/>
      <c r="AB32" s="82"/>
      <c r="AC32" s="564"/>
      <c r="AD32" s="565"/>
      <c r="AE32" s="566">
        <f t="shared" si="21"/>
        <v>0</v>
      </c>
      <c r="AF32" s="567"/>
      <c r="AG32" s="568">
        <f t="shared" si="22"/>
        <v>0</v>
      </c>
      <c r="AH32" s="569">
        <f t="shared" si="23"/>
        <v>0</v>
      </c>
      <c r="AI32" s="569">
        <f t="shared" si="23"/>
        <v>0</v>
      </c>
      <c r="AJ32" s="87"/>
      <c r="AK32" s="51"/>
      <c r="AL32" s="83"/>
      <c r="AM32" s="84"/>
      <c r="AN32" s="82"/>
      <c r="AO32" s="564"/>
      <c r="AP32" s="565"/>
      <c r="AQ32" s="566">
        <f t="shared" si="24"/>
        <v>0</v>
      </c>
      <c r="AR32" s="567"/>
      <c r="AS32" s="568">
        <f t="shared" si="25"/>
        <v>0</v>
      </c>
      <c r="AT32" s="569">
        <f t="shared" si="26"/>
        <v>0</v>
      </c>
      <c r="AU32" s="569">
        <f t="shared" si="26"/>
        <v>0</v>
      </c>
      <c r="AV32" s="87"/>
      <c r="AW32" s="51"/>
      <c r="AX32" s="83"/>
      <c r="AY32" s="84"/>
      <c r="AZ32" s="82"/>
      <c r="BA32" s="564"/>
      <c r="BB32" s="565"/>
      <c r="BC32" s="566">
        <f t="shared" si="27"/>
        <v>0</v>
      </c>
      <c r="BD32" s="567"/>
      <c r="BE32" s="568">
        <f t="shared" si="28"/>
        <v>0</v>
      </c>
      <c r="BF32" s="569">
        <f t="shared" si="29"/>
        <v>0</v>
      </c>
      <c r="BG32" s="569">
        <f t="shared" si="29"/>
        <v>0</v>
      </c>
      <c r="BH32" s="87"/>
    </row>
    <row r="33" spans="1:60" s="971" customFormat="1">
      <c r="A33" s="959"/>
      <c r="B33" s="83"/>
      <c r="C33" s="84"/>
      <c r="D33" s="82"/>
      <c r="E33" s="564"/>
      <c r="F33" s="565"/>
      <c r="G33" s="566">
        <f t="shared" si="15"/>
        <v>0</v>
      </c>
      <c r="H33" s="567"/>
      <c r="I33" s="568">
        <f t="shared" si="16"/>
        <v>0</v>
      </c>
      <c r="J33" s="569">
        <f t="shared" si="17"/>
        <v>0</v>
      </c>
      <c r="K33" s="569">
        <f t="shared" si="17"/>
        <v>0</v>
      </c>
      <c r="L33" s="87"/>
      <c r="M33" s="51"/>
      <c r="N33" s="83"/>
      <c r="O33" s="84"/>
      <c r="P33" s="82"/>
      <c r="Q33" s="564"/>
      <c r="R33" s="565"/>
      <c r="S33" s="566">
        <f t="shared" si="18"/>
        <v>0</v>
      </c>
      <c r="T33" s="567"/>
      <c r="U33" s="568">
        <f t="shared" si="19"/>
        <v>0</v>
      </c>
      <c r="V33" s="569">
        <f t="shared" si="20"/>
        <v>0</v>
      </c>
      <c r="W33" s="569">
        <f t="shared" si="20"/>
        <v>0</v>
      </c>
      <c r="X33" s="87"/>
      <c r="Y33" s="51"/>
      <c r="Z33" s="83"/>
      <c r="AA33" s="84"/>
      <c r="AB33" s="82"/>
      <c r="AC33" s="564"/>
      <c r="AD33" s="565"/>
      <c r="AE33" s="566">
        <f t="shared" si="21"/>
        <v>0</v>
      </c>
      <c r="AF33" s="567"/>
      <c r="AG33" s="568">
        <f t="shared" si="22"/>
        <v>0</v>
      </c>
      <c r="AH33" s="569">
        <f t="shared" si="23"/>
        <v>0</v>
      </c>
      <c r="AI33" s="569">
        <f t="shared" si="23"/>
        <v>0</v>
      </c>
      <c r="AJ33" s="87"/>
      <c r="AK33" s="51"/>
      <c r="AL33" s="83"/>
      <c r="AM33" s="84"/>
      <c r="AN33" s="82"/>
      <c r="AO33" s="564"/>
      <c r="AP33" s="565"/>
      <c r="AQ33" s="566">
        <f t="shared" si="24"/>
        <v>0</v>
      </c>
      <c r="AR33" s="567"/>
      <c r="AS33" s="568">
        <f t="shared" si="25"/>
        <v>0</v>
      </c>
      <c r="AT33" s="569">
        <f t="shared" si="26"/>
        <v>0</v>
      </c>
      <c r="AU33" s="569">
        <f t="shared" si="26"/>
        <v>0</v>
      </c>
      <c r="AV33" s="87"/>
      <c r="AW33" s="51"/>
      <c r="AX33" s="83"/>
      <c r="AY33" s="84"/>
      <c r="AZ33" s="82"/>
      <c r="BA33" s="564"/>
      <c r="BB33" s="565"/>
      <c r="BC33" s="566">
        <f t="shared" si="27"/>
        <v>0</v>
      </c>
      <c r="BD33" s="567"/>
      <c r="BE33" s="568">
        <f t="shared" si="28"/>
        <v>0</v>
      </c>
      <c r="BF33" s="569">
        <f t="shared" si="29"/>
        <v>0</v>
      </c>
      <c r="BG33" s="569">
        <f t="shared" si="29"/>
        <v>0</v>
      </c>
      <c r="BH33" s="87"/>
    </row>
    <row r="34" spans="1:60" s="971" customFormat="1">
      <c r="A34" s="959"/>
      <c r="B34" s="83"/>
      <c r="C34" s="84"/>
      <c r="D34" s="82"/>
      <c r="E34" s="564"/>
      <c r="F34" s="565"/>
      <c r="G34" s="566">
        <f t="shared" si="15"/>
        <v>0</v>
      </c>
      <c r="H34" s="567"/>
      <c r="I34" s="568">
        <f t="shared" si="16"/>
        <v>0</v>
      </c>
      <c r="J34" s="569">
        <f t="shared" si="17"/>
        <v>0</v>
      </c>
      <c r="K34" s="569">
        <f t="shared" si="17"/>
        <v>0</v>
      </c>
      <c r="L34" s="87"/>
      <c r="M34" s="51"/>
      <c r="N34" s="83"/>
      <c r="O34" s="84"/>
      <c r="P34" s="82"/>
      <c r="Q34" s="564"/>
      <c r="R34" s="565"/>
      <c r="S34" s="566">
        <f t="shared" si="18"/>
        <v>0</v>
      </c>
      <c r="T34" s="567"/>
      <c r="U34" s="568">
        <f t="shared" si="19"/>
        <v>0</v>
      </c>
      <c r="V34" s="569">
        <f t="shared" si="20"/>
        <v>0</v>
      </c>
      <c r="W34" s="569">
        <f t="shared" si="20"/>
        <v>0</v>
      </c>
      <c r="X34" s="87"/>
      <c r="Y34" s="51"/>
      <c r="Z34" s="83"/>
      <c r="AA34" s="84"/>
      <c r="AB34" s="82"/>
      <c r="AC34" s="564"/>
      <c r="AD34" s="565"/>
      <c r="AE34" s="566">
        <f t="shared" si="21"/>
        <v>0</v>
      </c>
      <c r="AF34" s="567"/>
      <c r="AG34" s="568">
        <f t="shared" si="22"/>
        <v>0</v>
      </c>
      <c r="AH34" s="569">
        <f t="shared" si="23"/>
        <v>0</v>
      </c>
      <c r="AI34" s="569">
        <f t="shared" si="23"/>
        <v>0</v>
      </c>
      <c r="AJ34" s="87"/>
      <c r="AK34" s="51"/>
      <c r="AL34" s="83"/>
      <c r="AM34" s="84"/>
      <c r="AN34" s="82"/>
      <c r="AO34" s="564"/>
      <c r="AP34" s="565"/>
      <c r="AQ34" s="566">
        <f t="shared" si="24"/>
        <v>0</v>
      </c>
      <c r="AR34" s="567"/>
      <c r="AS34" s="568">
        <f t="shared" si="25"/>
        <v>0</v>
      </c>
      <c r="AT34" s="569">
        <f t="shared" si="26"/>
        <v>0</v>
      </c>
      <c r="AU34" s="569">
        <f t="shared" si="26"/>
        <v>0</v>
      </c>
      <c r="AV34" s="87"/>
      <c r="AW34" s="51"/>
      <c r="AX34" s="83"/>
      <c r="AY34" s="84"/>
      <c r="AZ34" s="82"/>
      <c r="BA34" s="564"/>
      <c r="BB34" s="565"/>
      <c r="BC34" s="566">
        <f t="shared" si="27"/>
        <v>0</v>
      </c>
      <c r="BD34" s="567"/>
      <c r="BE34" s="568">
        <f t="shared" si="28"/>
        <v>0</v>
      </c>
      <c r="BF34" s="569">
        <f t="shared" si="29"/>
        <v>0</v>
      </c>
      <c r="BG34" s="569">
        <f t="shared" si="29"/>
        <v>0</v>
      </c>
      <c r="BH34" s="87"/>
    </row>
    <row r="35" spans="1:60" s="971" customFormat="1">
      <c r="A35" s="959"/>
      <c r="B35" s="83"/>
      <c r="C35" s="84"/>
      <c r="D35" s="82"/>
      <c r="E35" s="564"/>
      <c r="F35" s="565"/>
      <c r="G35" s="566">
        <f t="shared" si="15"/>
        <v>0</v>
      </c>
      <c r="H35" s="567"/>
      <c r="I35" s="568">
        <f t="shared" si="16"/>
        <v>0</v>
      </c>
      <c r="J35" s="569">
        <f t="shared" si="17"/>
        <v>0</v>
      </c>
      <c r="K35" s="569">
        <f t="shared" si="17"/>
        <v>0</v>
      </c>
      <c r="L35" s="87"/>
      <c r="M35" s="51"/>
      <c r="N35" s="83"/>
      <c r="O35" s="84"/>
      <c r="P35" s="82"/>
      <c r="Q35" s="564"/>
      <c r="R35" s="565"/>
      <c r="S35" s="566">
        <f t="shared" si="18"/>
        <v>0</v>
      </c>
      <c r="T35" s="567"/>
      <c r="U35" s="568">
        <f t="shared" si="19"/>
        <v>0</v>
      </c>
      <c r="V35" s="569">
        <f t="shared" si="20"/>
        <v>0</v>
      </c>
      <c r="W35" s="569">
        <f t="shared" si="20"/>
        <v>0</v>
      </c>
      <c r="X35" s="87"/>
      <c r="Y35" s="51"/>
      <c r="Z35" s="83"/>
      <c r="AA35" s="84"/>
      <c r="AB35" s="82"/>
      <c r="AC35" s="564"/>
      <c r="AD35" s="565"/>
      <c r="AE35" s="566">
        <f t="shared" si="21"/>
        <v>0</v>
      </c>
      <c r="AF35" s="567"/>
      <c r="AG35" s="568">
        <f t="shared" si="22"/>
        <v>0</v>
      </c>
      <c r="AH35" s="569">
        <f t="shared" si="23"/>
        <v>0</v>
      </c>
      <c r="AI35" s="569">
        <f t="shared" si="23"/>
        <v>0</v>
      </c>
      <c r="AJ35" s="87"/>
      <c r="AK35" s="51"/>
      <c r="AL35" s="83"/>
      <c r="AM35" s="84"/>
      <c r="AN35" s="82"/>
      <c r="AO35" s="564"/>
      <c r="AP35" s="565"/>
      <c r="AQ35" s="566">
        <f t="shared" si="24"/>
        <v>0</v>
      </c>
      <c r="AR35" s="567"/>
      <c r="AS35" s="568">
        <f t="shared" si="25"/>
        <v>0</v>
      </c>
      <c r="AT35" s="569">
        <f t="shared" si="26"/>
        <v>0</v>
      </c>
      <c r="AU35" s="569">
        <f t="shared" si="26"/>
        <v>0</v>
      </c>
      <c r="AV35" s="87"/>
      <c r="AW35" s="51"/>
      <c r="AX35" s="83"/>
      <c r="AY35" s="84"/>
      <c r="AZ35" s="82"/>
      <c r="BA35" s="564"/>
      <c r="BB35" s="565"/>
      <c r="BC35" s="566">
        <f t="shared" si="27"/>
        <v>0</v>
      </c>
      <c r="BD35" s="567"/>
      <c r="BE35" s="568">
        <f t="shared" si="28"/>
        <v>0</v>
      </c>
      <c r="BF35" s="569">
        <f t="shared" si="29"/>
        <v>0</v>
      </c>
      <c r="BG35" s="569">
        <f t="shared" si="29"/>
        <v>0</v>
      </c>
      <c r="BH35" s="87"/>
    </row>
    <row r="36" spans="1:60" s="971" customFormat="1">
      <c r="A36" s="959"/>
      <c r="B36" s="83"/>
      <c r="C36" s="84"/>
      <c r="D36" s="82"/>
      <c r="E36" s="564"/>
      <c r="F36" s="565"/>
      <c r="G36" s="566">
        <f t="shared" si="15"/>
        <v>0</v>
      </c>
      <c r="H36" s="567"/>
      <c r="I36" s="568">
        <f t="shared" si="16"/>
        <v>0</v>
      </c>
      <c r="J36" s="569">
        <f t="shared" si="17"/>
        <v>0</v>
      </c>
      <c r="K36" s="569">
        <f t="shared" si="17"/>
        <v>0</v>
      </c>
      <c r="L36" s="87"/>
      <c r="M36" s="51"/>
      <c r="N36" s="83"/>
      <c r="O36" s="84"/>
      <c r="P36" s="82"/>
      <c r="Q36" s="564"/>
      <c r="R36" s="565"/>
      <c r="S36" s="566">
        <f t="shared" si="18"/>
        <v>0</v>
      </c>
      <c r="T36" s="567"/>
      <c r="U36" s="568">
        <f t="shared" si="19"/>
        <v>0</v>
      </c>
      <c r="V36" s="569">
        <f t="shared" si="20"/>
        <v>0</v>
      </c>
      <c r="W36" s="569">
        <f t="shared" si="20"/>
        <v>0</v>
      </c>
      <c r="X36" s="87"/>
      <c r="Y36" s="51"/>
      <c r="Z36" s="83"/>
      <c r="AA36" s="84"/>
      <c r="AB36" s="82"/>
      <c r="AC36" s="564"/>
      <c r="AD36" s="565"/>
      <c r="AE36" s="566">
        <f t="shared" si="21"/>
        <v>0</v>
      </c>
      <c r="AF36" s="567"/>
      <c r="AG36" s="568">
        <f t="shared" si="22"/>
        <v>0</v>
      </c>
      <c r="AH36" s="569">
        <f t="shared" si="23"/>
        <v>0</v>
      </c>
      <c r="AI36" s="569">
        <f t="shared" si="23"/>
        <v>0</v>
      </c>
      <c r="AJ36" s="87"/>
      <c r="AK36" s="51"/>
      <c r="AL36" s="83"/>
      <c r="AM36" s="84"/>
      <c r="AN36" s="82"/>
      <c r="AO36" s="564"/>
      <c r="AP36" s="565"/>
      <c r="AQ36" s="566">
        <f t="shared" si="24"/>
        <v>0</v>
      </c>
      <c r="AR36" s="567"/>
      <c r="AS36" s="568">
        <f t="shared" si="25"/>
        <v>0</v>
      </c>
      <c r="AT36" s="569">
        <f t="shared" si="26"/>
        <v>0</v>
      </c>
      <c r="AU36" s="569">
        <f t="shared" si="26"/>
        <v>0</v>
      </c>
      <c r="AV36" s="87"/>
      <c r="AW36" s="51"/>
      <c r="AX36" s="83"/>
      <c r="AY36" s="84"/>
      <c r="AZ36" s="82"/>
      <c r="BA36" s="564"/>
      <c r="BB36" s="565"/>
      <c r="BC36" s="566">
        <f t="shared" si="27"/>
        <v>0</v>
      </c>
      <c r="BD36" s="567"/>
      <c r="BE36" s="568">
        <f t="shared" si="28"/>
        <v>0</v>
      </c>
      <c r="BF36" s="569">
        <f t="shared" si="29"/>
        <v>0</v>
      </c>
      <c r="BG36" s="569">
        <f t="shared" si="29"/>
        <v>0</v>
      </c>
      <c r="BH36" s="87"/>
    </row>
    <row r="37" spans="1:60" s="971" customFormat="1">
      <c r="A37" s="959"/>
      <c r="B37" s="83"/>
      <c r="C37" s="84"/>
      <c r="D37" s="82"/>
      <c r="E37" s="564"/>
      <c r="F37" s="565"/>
      <c r="G37" s="566">
        <f t="shared" si="15"/>
        <v>0</v>
      </c>
      <c r="H37" s="567"/>
      <c r="I37" s="568">
        <f t="shared" si="16"/>
        <v>0</v>
      </c>
      <c r="J37" s="569">
        <f t="shared" si="17"/>
        <v>0</v>
      </c>
      <c r="K37" s="569">
        <f t="shared" si="17"/>
        <v>0</v>
      </c>
      <c r="L37" s="87"/>
      <c r="M37" s="51"/>
      <c r="N37" s="83"/>
      <c r="O37" s="84"/>
      <c r="P37" s="82"/>
      <c r="Q37" s="564"/>
      <c r="R37" s="565"/>
      <c r="S37" s="566">
        <f t="shared" si="18"/>
        <v>0</v>
      </c>
      <c r="T37" s="567"/>
      <c r="U37" s="568">
        <f t="shared" si="19"/>
        <v>0</v>
      </c>
      <c r="V37" s="569">
        <f t="shared" si="20"/>
        <v>0</v>
      </c>
      <c r="W37" s="569">
        <f t="shared" si="20"/>
        <v>0</v>
      </c>
      <c r="X37" s="87"/>
      <c r="Y37" s="51"/>
      <c r="Z37" s="83"/>
      <c r="AA37" s="84"/>
      <c r="AB37" s="82"/>
      <c r="AC37" s="564"/>
      <c r="AD37" s="565"/>
      <c r="AE37" s="566">
        <f t="shared" si="21"/>
        <v>0</v>
      </c>
      <c r="AF37" s="567"/>
      <c r="AG37" s="568">
        <f t="shared" si="22"/>
        <v>0</v>
      </c>
      <c r="AH37" s="569">
        <f t="shared" si="23"/>
        <v>0</v>
      </c>
      <c r="AI37" s="569">
        <f t="shared" si="23"/>
        <v>0</v>
      </c>
      <c r="AJ37" s="87"/>
      <c r="AK37" s="51"/>
      <c r="AL37" s="83"/>
      <c r="AM37" s="84"/>
      <c r="AN37" s="82"/>
      <c r="AO37" s="564"/>
      <c r="AP37" s="565"/>
      <c r="AQ37" s="566">
        <f t="shared" si="24"/>
        <v>0</v>
      </c>
      <c r="AR37" s="567"/>
      <c r="AS37" s="568">
        <f t="shared" si="25"/>
        <v>0</v>
      </c>
      <c r="AT37" s="569">
        <f t="shared" si="26"/>
        <v>0</v>
      </c>
      <c r="AU37" s="569">
        <f t="shared" si="26"/>
        <v>0</v>
      </c>
      <c r="AV37" s="87"/>
      <c r="AW37" s="51"/>
      <c r="AX37" s="83"/>
      <c r="AY37" s="84"/>
      <c r="AZ37" s="82"/>
      <c r="BA37" s="564"/>
      <c r="BB37" s="565"/>
      <c r="BC37" s="566">
        <f t="shared" si="27"/>
        <v>0</v>
      </c>
      <c r="BD37" s="567"/>
      <c r="BE37" s="568">
        <f t="shared" si="28"/>
        <v>0</v>
      </c>
      <c r="BF37" s="569">
        <f t="shared" si="29"/>
        <v>0</v>
      </c>
      <c r="BG37" s="569">
        <f t="shared" si="29"/>
        <v>0</v>
      </c>
      <c r="BH37" s="87"/>
    </row>
    <row r="38" spans="1:60" s="971" customFormat="1">
      <c r="A38" s="959"/>
      <c r="B38" s="83"/>
      <c r="C38" s="84"/>
      <c r="D38" s="82"/>
      <c r="E38" s="564"/>
      <c r="F38" s="565"/>
      <c r="G38" s="566">
        <f t="shared" si="15"/>
        <v>0</v>
      </c>
      <c r="H38" s="567"/>
      <c r="I38" s="568">
        <f t="shared" si="16"/>
        <v>0</v>
      </c>
      <c r="J38" s="569">
        <f t="shared" si="17"/>
        <v>0</v>
      </c>
      <c r="K38" s="569">
        <f t="shared" si="17"/>
        <v>0</v>
      </c>
      <c r="L38" s="87"/>
      <c r="M38" s="51"/>
      <c r="N38" s="83"/>
      <c r="O38" s="84"/>
      <c r="P38" s="82"/>
      <c r="Q38" s="564"/>
      <c r="R38" s="565"/>
      <c r="S38" s="566">
        <f t="shared" si="18"/>
        <v>0</v>
      </c>
      <c r="T38" s="567"/>
      <c r="U38" s="568">
        <f t="shared" si="19"/>
        <v>0</v>
      </c>
      <c r="V38" s="569">
        <f t="shared" si="20"/>
        <v>0</v>
      </c>
      <c r="W38" s="569">
        <f t="shared" si="20"/>
        <v>0</v>
      </c>
      <c r="X38" s="87"/>
      <c r="Y38" s="51"/>
      <c r="Z38" s="83"/>
      <c r="AA38" s="84"/>
      <c r="AB38" s="82"/>
      <c r="AC38" s="564"/>
      <c r="AD38" s="565"/>
      <c r="AE38" s="566">
        <f t="shared" si="21"/>
        <v>0</v>
      </c>
      <c r="AF38" s="567"/>
      <c r="AG38" s="568">
        <f t="shared" si="22"/>
        <v>0</v>
      </c>
      <c r="AH38" s="569">
        <f t="shared" si="23"/>
        <v>0</v>
      </c>
      <c r="AI38" s="569">
        <f t="shared" si="23"/>
        <v>0</v>
      </c>
      <c r="AJ38" s="87"/>
      <c r="AK38" s="51"/>
      <c r="AL38" s="83"/>
      <c r="AM38" s="84"/>
      <c r="AN38" s="82"/>
      <c r="AO38" s="564"/>
      <c r="AP38" s="565"/>
      <c r="AQ38" s="566">
        <f t="shared" si="24"/>
        <v>0</v>
      </c>
      <c r="AR38" s="567"/>
      <c r="AS38" s="568">
        <f t="shared" si="25"/>
        <v>0</v>
      </c>
      <c r="AT38" s="569">
        <f t="shared" si="26"/>
        <v>0</v>
      </c>
      <c r="AU38" s="569">
        <f t="shared" si="26"/>
        <v>0</v>
      </c>
      <c r="AV38" s="87"/>
      <c r="AW38" s="51"/>
      <c r="AX38" s="83"/>
      <c r="AY38" s="84"/>
      <c r="AZ38" s="82"/>
      <c r="BA38" s="564"/>
      <c r="BB38" s="565"/>
      <c r="BC38" s="566">
        <f t="shared" si="27"/>
        <v>0</v>
      </c>
      <c r="BD38" s="567"/>
      <c r="BE38" s="568">
        <f t="shared" si="28"/>
        <v>0</v>
      </c>
      <c r="BF38" s="569">
        <f t="shared" si="29"/>
        <v>0</v>
      </c>
      <c r="BG38" s="569">
        <f t="shared" si="29"/>
        <v>0</v>
      </c>
      <c r="BH38" s="87"/>
    </row>
    <row r="39" spans="1:60" s="971" customFormat="1">
      <c r="A39" s="959"/>
      <c r="B39" s="83"/>
      <c r="C39" s="84"/>
      <c r="D39" s="82"/>
      <c r="E39" s="564"/>
      <c r="F39" s="565"/>
      <c r="G39" s="566">
        <f t="shared" si="15"/>
        <v>0</v>
      </c>
      <c r="H39" s="567"/>
      <c r="I39" s="568">
        <f t="shared" si="16"/>
        <v>0</v>
      </c>
      <c r="J39" s="569">
        <f t="shared" si="17"/>
        <v>0</v>
      </c>
      <c r="K39" s="569">
        <f t="shared" si="17"/>
        <v>0</v>
      </c>
      <c r="L39" s="87"/>
      <c r="M39" s="51"/>
      <c r="N39" s="83"/>
      <c r="O39" s="84"/>
      <c r="P39" s="82"/>
      <c r="Q39" s="564"/>
      <c r="R39" s="565"/>
      <c r="S39" s="566">
        <f t="shared" si="18"/>
        <v>0</v>
      </c>
      <c r="T39" s="567"/>
      <c r="U39" s="568">
        <f t="shared" si="19"/>
        <v>0</v>
      </c>
      <c r="V39" s="569">
        <f t="shared" si="20"/>
        <v>0</v>
      </c>
      <c r="W39" s="569">
        <f t="shared" si="20"/>
        <v>0</v>
      </c>
      <c r="X39" s="87"/>
      <c r="Y39" s="51"/>
      <c r="Z39" s="83"/>
      <c r="AA39" s="84"/>
      <c r="AB39" s="82"/>
      <c r="AC39" s="564"/>
      <c r="AD39" s="565"/>
      <c r="AE39" s="566">
        <f t="shared" si="21"/>
        <v>0</v>
      </c>
      <c r="AF39" s="567"/>
      <c r="AG39" s="568">
        <f t="shared" si="22"/>
        <v>0</v>
      </c>
      <c r="AH39" s="569">
        <f t="shared" si="23"/>
        <v>0</v>
      </c>
      <c r="AI39" s="569">
        <f t="shared" si="23"/>
        <v>0</v>
      </c>
      <c r="AJ39" s="87"/>
      <c r="AK39" s="51"/>
      <c r="AL39" s="83"/>
      <c r="AM39" s="84"/>
      <c r="AN39" s="82"/>
      <c r="AO39" s="564"/>
      <c r="AP39" s="565"/>
      <c r="AQ39" s="566">
        <f t="shared" si="24"/>
        <v>0</v>
      </c>
      <c r="AR39" s="567"/>
      <c r="AS39" s="568">
        <f t="shared" si="25"/>
        <v>0</v>
      </c>
      <c r="AT39" s="569">
        <f t="shared" si="26"/>
        <v>0</v>
      </c>
      <c r="AU39" s="569">
        <f t="shared" si="26"/>
        <v>0</v>
      </c>
      <c r="AV39" s="87"/>
      <c r="AW39" s="51"/>
      <c r="AX39" s="83"/>
      <c r="AY39" s="84"/>
      <c r="AZ39" s="82"/>
      <c r="BA39" s="564"/>
      <c r="BB39" s="565"/>
      <c r="BC39" s="566">
        <f t="shared" si="27"/>
        <v>0</v>
      </c>
      <c r="BD39" s="567"/>
      <c r="BE39" s="568">
        <f t="shared" si="28"/>
        <v>0</v>
      </c>
      <c r="BF39" s="569">
        <f t="shared" si="29"/>
        <v>0</v>
      </c>
      <c r="BG39" s="569">
        <f t="shared" si="29"/>
        <v>0</v>
      </c>
      <c r="BH39" s="87"/>
    </row>
    <row r="40" spans="1:60" s="971" customFormat="1" ht="24.75" thickBot="1">
      <c r="A40" s="959"/>
      <c r="B40" s="85"/>
      <c r="C40" s="580"/>
      <c r="D40" s="86"/>
      <c r="E40" s="564"/>
      <c r="F40" s="565"/>
      <c r="G40" s="566">
        <f t="shared" si="15"/>
        <v>0</v>
      </c>
      <c r="H40" s="567"/>
      <c r="I40" s="568">
        <f t="shared" si="16"/>
        <v>0</v>
      </c>
      <c r="J40" s="569">
        <f t="shared" si="17"/>
        <v>0</v>
      </c>
      <c r="K40" s="569">
        <f t="shared" si="17"/>
        <v>0</v>
      </c>
      <c r="L40" s="88"/>
      <c r="M40" s="51"/>
      <c r="N40" s="85"/>
      <c r="O40" s="580"/>
      <c r="P40" s="86"/>
      <c r="Q40" s="564"/>
      <c r="R40" s="565"/>
      <c r="S40" s="566">
        <f t="shared" si="18"/>
        <v>0</v>
      </c>
      <c r="T40" s="567"/>
      <c r="U40" s="568">
        <f t="shared" si="19"/>
        <v>0</v>
      </c>
      <c r="V40" s="569">
        <f t="shared" si="20"/>
        <v>0</v>
      </c>
      <c r="W40" s="569">
        <f t="shared" si="20"/>
        <v>0</v>
      </c>
      <c r="X40" s="88"/>
      <c r="Y40" s="51"/>
      <c r="Z40" s="85"/>
      <c r="AA40" s="580"/>
      <c r="AB40" s="86"/>
      <c r="AC40" s="564"/>
      <c r="AD40" s="565"/>
      <c r="AE40" s="566">
        <f t="shared" si="21"/>
        <v>0</v>
      </c>
      <c r="AF40" s="567"/>
      <c r="AG40" s="568">
        <f t="shared" si="22"/>
        <v>0</v>
      </c>
      <c r="AH40" s="569">
        <f t="shared" si="23"/>
        <v>0</v>
      </c>
      <c r="AI40" s="569">
        <f t="shared" si="23"/>
        <v>0</v>
      </c>
      <c r="AJ40" s="88"/>
      <c r="AK40" s="51"/>
      <c r="AL40" s="85"/>
      <c r="AM40" s="580"/>
      <c r="AN40" s="86"/>
      <c r="AO40" s="564"/>
      <c r="AP40" s="565"/>
      <c r="AQ40" s="566">
        <f t="shared" si="24"/>
        <v>0</v>
      </c>
      <c r="AR40" s="567"/>
      <c r="AS40" s="568">
        <f t="shared" si="25"/>
        <v>0</v>
      </c>
      <c r="AT40" s="569">
        <f t="shared" si="26"/>
        <v>0</v>
      </c>
      <c r="AU40" s="569">
        <f t="shared" si="26"/>
        <v>0</v>
      </c>
      <c r="AV40" s="88"/>
      <c r="AW40" s="51"/>
      <c r="AX40" s="85"/>
      <c r="AY40" s="580"/>
      <c r="AZ40" s="86"/>
      <c r="BA40" s="564"/>
      <c r="BB40" s="565"/>
      <c r="BC40" s="566">
        <f t="shared" si="27"/>
        <v>0</v>
      </c>
      <c r="BD40" s="567"/>
      <c r="BE40" s="568">
        <f t="shared" si="28"/>
        <v>0</v>
      </c>
      <c r="BF40" s="569">
        <f t="shared" si="29"/>
        <v>0</v>
      </c>
      <c r="BG40" s="569">
        <f t="shared" si="29"/>
        <v>0</v>
      </c>
      <c r="BH40" s="88"/>
    </row>
    <row r="41" spans="1:60" s="971" customFormat="1" ht="25.5" thickTop="1" thickBot="1">
      <c r="A41" s="959"/>
      <c r="B41" s="1823" t="s">
        <v>316</v>
      </c>
      <c r="C41" s="1824"/>
      <c r="D41" s="1824"/>
      <c r="E41" s="1825"/>
      <c r="F41" s="570"/>
      <c r="G41" s="570">
        <f>SUM(G31:G40)</f>
        <v>0</v>
      </c>
      <c r="H41" s="571"/>
      <c r="I41" s="571">
        <f>SUM(I31:I40)</f>
        <v>0</v>
      </c>
      <c r="J41" s="572"/>
      <c r="K41" s="572">
        <f>SUM(K31:K40)</f>
        <v>0</v>
      </c>
      <c r="L41" s="47"/>
      <c r="M41" s="51"/>
      <c r="N41" s="1823" t="s">
        <v>316</v>
      </c>
      <c r="O41" s="1824"/>
      <c r="P41" s="1824"/>
      <c r="Q41" s="1825"/>
      <c r="R41" s="570"/>
      <c r="S41" s="570">
        <f>SUM(S31:S40)</f>
        <v>0</v>
      </c>
      <c r="T41" s="571"/>
      <c r="U41" s="571">
        <f>SUM(U31:U40)</f>
        <v>0</v>
      </c>
      <c r="V41" s="572"/>
      <c r="W41" s="572">
        <f>SUM(W31:W40)</f>
        <v>0</v>
      </c>
      <c r="X41" s="47"/>
      <c r="Y41" s="51"/>
      <c r="Z41" s="1823" t="s">
        <v>316</v>
      </c>
      <c r="AA41" s="1824"/>
      <c r="AB41" s="1824"/>
      <c r="AC41" s="1825"/>
      <c r="AD41" s="570"/>
      <c r="AE41" s="570">
        <f>SUM(AE31:AE40)</f>
        <v>0</v>
      </c>
      <c r="AF41" s="571"/>
      <c r="AG41" s="571">
        <f>SUM(AG31:AG40)</f>
        <v>0</v>
      </c>
      <c r="AH41" s="572"/>
      <c r="AI41" s="572">
        <f>SUM(AI31:AI40)</f>
        <v>0</v>
      </c>
      <c r="AJ41" s="47"/>
      <c r="AK41" s="51"/>
      <c r="AL41" s="1823" t="s">
        <v>316</v>
      </c>
      <c r="AM41" s="1824"/>
      <c r="AN41" s="1824"/>
      <c r="AO41" s="1825"/>
      <c r="AP41" s="570"/>
      <c r="AQ41" s="570">
        <f>SUM(AQ31:AQ40)</f>
        <v>0</v>
      </c>
      <c r="AR41" s="571"/>
      <c r="AS41" s="571">
        <f>SUM(AS31:AS40)</f>
        <v>0</v>
      </c>
      <c r="AT41" s="572"/>
      <c r="AU41" s="572">
        <f>SUM(AU31:AU40)</f>
        <v>0</v>
      </c>
      <c r="AV41" s="47"/>
      <c r="AW41" s="51"/>
      <c r="AX41" s="1823" t="s">
        <v>316</v>
      </c>
      <c r="AY41" s="1824"/>
      <c r="AZ41" s="1824"/>
      <c r="BA41" s="1825"/>
      <c r="BB41" s="570"/>
      <c r="BC41" s="570">
        <f>SUM(BC31:BC40)</f>
        <v>0</v>
      </c>
      <c r="BD41" s="571"/>
      <c r="BE41" s="571">
        <f>SUM(BE31:BE40)</f>
        <v>0</v>
      </c>
      <c r="BF41" s="572"/>
      <c r="BG41" s="572">
        <f>SUM(BG31:BG40)</f>
        <v>0</v>
      </c>
      <c r="BH41" s="47"/>
    </row>
    <row r="42" spans="1:60" s="971" customFormat="1">
      <c r="A42" s="959"/>
      <c r="B42" s="83"/>
      <c r="C42" s="84"/>
      <c r="D42" s="82"/>
      <c r="E42" s="564"/>
      <c r="F42" s="565"/>
      <c r="G42" s="566">
        <f t="shared" ref="G42:G51" si="30">INT(E42*F42)</f>
        <v>0</v>
      </c>
      <c r="H42" s="567"/>
      <c r="I42" s="568">
        <f t="shared" ref="I42:I51" si="31">INT(E42*H42)</f>
        <v>0</v>
      </c>
      <c r="J42" s="569">
        <f t="shared" ref="J42:K51" si="32">F42-H42</f>
        <v>0</v>
      </c>
      <c r="K42" s="569">
        <f t="shared" si="32"/>
        <v>0</v>
      </c>
      <c r="L42" s="87"/>
      <c r="M42" s="51"/>
      <c r="N42" s="83"/>
      <c r="O42" s="84"/>
      <c r="P42" s="82"/>
      <c r="Q42" s="564"/>
      <c r="R42" s="565"/>
      <c r="S42" s="566">
        <f t="shared" ref="S42:S51" si="33">INT(Q42*R42)</f>
        <v>0</v>
      </c>
      <c r="T42" s="567"/>
      <c r="U42" s="568">
        <f t="shared" ref="U42:U51" si="34">INT(Q42*T42)</f>
        <v>0</v>
      </c>
      <c r="V42" s="569">
        <f t="shared" ref="V42:W51" si="35">R42-T42</f>
        <v>0</v>
      </c>
      <c r="W42" s="569">
        <f t="shared" si="35"/>
        <v>0</v>
      </c>
      <c r="X42" s="87"/>
      <c r="Y42" s="51"/>
      <c r="Z42" s="83"/>
      <c r="AA42" s="84"/>
      <c r="AB42" s="82"/>
      <c r="AC42" s="564"/>
      <c r="AD42" s="565"/>
      <c r="AE42" s="566">
        <f t="shared" ref="AE42:AE51" si="36">INT(AC42*AD42)</f>
        <v>0</v>
      </c>
      <c r="AF42" s="567"/>
      <c r="AG42" s="568">
        <f t="shared" ref="AG42:AG51" si="37">INT(AC42*AF42)</f>
        <v>0</v>
      </c>
      <c r="AH42" s="569">
        <f t="shared" ref="AH42:AI51" si="38">AD42-AF42</f>
        <v>0</v>
      </c>
      <c r="AI42" s="569">
        <f t="shared" si="38"/>
        <v>0</v>
      </c>
      <c r="AJ42" s="87"/>
      <c r="AK42" s="51"/>
      <c r="AL42" s="83"/>
      <c r="AM42" s="84"/>
      <c r="AN42" s="82"/>
      <c r="AO42" s="564"/>
      <c r="AP42" s="565"/>
      <c r="AQ42" s="566">
        <f t="shared" ref="AQ42:AQ51" si="39">INT(AO42*AP42)</f>
        <v>0</v>
      </c>
      <c r="AR42" s="567"/>
      <c r="AS42" s="568">
        <f t="shared" ref="AS42:AS51" si="40">INT(AO42*AR42)</f>
        <v>0</v>
      </c>
      <c r="AT42" s="569">
        <f t="shared" ref="AT42:AU51" si="41">AP42-AR42</f>
        <v>0</v>
      </c>
      <c r="AU42" s="569">
        <f t="shared" si="41"/>
        <v>0</v>
      </c>
      <c r="AV42" s="87"/>
      <c r="AW42" s="51"/>
      <c r="AX42" s="83"/>
      <c r="AY42" s="84"/>
      <c r="AZ42" s="82"/>
      <c r="BA42" s="564"/>
      <c r="BB42" s="565"/>
      <c r="BC42" s="566">
        <f t="shared" ref="BC42:BC51" si="42">INT(BA42*BB42)</f>
        <v>0</v>
      </c>
      <c r="BD42" s="567"/>
      <c r="BE42" s="568">
        <f t="shared" ref="BE42:BE51" si="43">INT(BA42*BD42)</f>
        <v>0</v>
      </c>
      <c r="BF42" s="569">
        <f t="shared" ref="BF42:BG51" si="44">BB42-BD42</f>
        <v>0</v>
      </c>
      <c r="BG42" s="569">
        <f t="shared" si="44"/>
        <v>0</v>
      </c>
      <c r="BH42" s="87"/>
    </row>
    <row r="43" spans="1:60" s="971" customFormat="1">
      <c r="A43" s="959"/>
      <c r="B43" s="83"/>
      <c r="C43" s="84"/>
      <c r="D43" s="82"/>
      <c r="E43" s="564"/>
      <c r="F43" s="565"/>
      <c r="G43" s="566">
        <f t="shared" si="30"/>
        <v>0</v>
      </c>
      <c r="H43" s="567"/>
      <c r="I43" s="568">
        <f t="shared" si="31"/>
        <v>0</v>
      </c>
      <c r="J43" s="569">
        <f t="shared" si="32"/>
        <v>0</v>
      </c>
      <c r="K43" s="569">
        <f t="shared" si="32"/>
        <v>0</v>
      </c>
      <c r="L43" s="87"/>
      <c r="M43" s="51"/>
      <c r="N43" s="83"/>
      <c r="O43" s="84"/>
      <c r="P43" s="82"/>
      <c r="Q43" s="564"/>
      <c r="R43" s="565"/>
      <c r="S43" s="566">
        <f t="shared" si="33"/>
        <v>0</v>
      </c>
      <c r="T43" s="567"/>
      <c r="U43" s="568">
        <f t="shared" si="34"/>
        <v>0</v>
      </c>
      <c r="V43" s="569">
        <f t="shared" si="35"/>
        <v>0</v>
      </c>
      <c r="W43" s="569">
        <f t="shared" si="35"/>
        <v>0</v>
      </c>
      <c r="X43" s="87"/>
      <c r="Y43" s="51"/>
      <c r="Z43" s="83"/>
      <c r="AA43" s="84"/>
      <c r="AB43" s="82"/>
      <c r="AC43" s="564"/>
      <c r="AD43" s="565"/>
      <c r="AE43" s="566">
        <f t="shared" si="36"/>
        <v>0</v>
      </c>
      <c r="AF43" s="567"/>
      <c r="AG43" s="568">
        <f t="shared" si="37"/>
        <v>0</v>
      </c>
      <c r="AH43" s="569">
        <f t="shared" si="38"/>
        <v>0</v>
      </c>
      <c r="AI43" s="569">
        <f t="shared" si="38"/>
        <v>0</v>
      </c>
      <c r="AJ43" s="87"/>
      <c r="AK43" s="51"/>
      <c r="AL43" s="83"/>
      <c r="AM43" s="84"/>
      <c r="AN43" s="82"/>
      <c r="AO43" s="564"/>
      <c r="AP43" s="565"/>
      <c r="AQ43" s="566">
        <f t="shared" si="39"/>
        <v>0</v>
      </c>
      <c r="AR43" s="567"/>
      <c r="AS43" s="568">
        <f t="shared" si="40"/>
        <v>0</v>
      </c>
      <c r="AT43" s="569">
        <f t="shared" si="41"/>
        <v>0</v>
      </c>
      <c r="AU43" s="569">
        <f t="shared" si="41"/>
        <v>0</v>
      </c>
      <c r="AV43" s="87"/>
      <c r="AW43" s="51"/>
      <c r="AX43" s="83"/>
      <c r="AY43" s="84"/>
      <c r="AZ43" s="82"/>
      <c r="BA43" s="564"/>
      <c r="BB43" s="565"/>
      <c r="BC43" s="566">
        <f t="shared" si="42"/>
        <v>0</v>
      </c>
      <c r="BD43" s="567"/>
      <c r="BE43" s="568">
        <f t="shared" si="43"/>
        <v>0</v>
      </c>
      <c r="BF43" s="569">
        <f t="shared" si="44"/>
        <v>0</v>
      </c>
      <c r="BG43" s="569">
        <f t="shared" si="44"/>
        <v>0</v>
      </c>
      <c r="BH43" s="87"/>
    </row>
    <row r="44" spans="1:60" s="971" customFormat="1">
      <c r="A44" s="959"/>
      <c r="B44" s="83"/>
      <c r="C44" s="84"/>
      <c r="D44" s="82"/>
      <c r="E44" s="564"/>
      <c r="F44" s="565"/>
      <c r="G44" s="566">
        <f t="shared" si="30"/>
        <v>0</v>
      </c>
      <c r="H44" s="567"/>
      <c r="I44" s="568">
        <f t="shared" si="31"/>
        <v>0</v>
      </c>
      <c r="J44" s="569">
        <f t="shared" si="32"/>
        <v>0</v>
      </c>
      <c r="K44" s="569">
        <f t="shared" si="32"/>
        <v>0</v>
      </c>
      <c r="L44" s="87"/>
      <c r="M44" s="51"/>
      <c r="N44" s="83"/>
      <c r="O44" s="84"/>
      <c r="P44" s="82"/>
      <c r="Q44" s="564"/>
      <c r="R44" s="565"/>
      <c r="S44" s="566">
        <f t="shared" si="33"/>
        <v>0</v>
      </c>
      <c r="T44" s="567"/>
      <c r="U44" s="568">
        <f t="shared" si="34"/>
        <v>0</v>
      </c>
      <c r="V44" s="569">
        <f t="shared" si="35"/>
        <v>0</v>
      </c>
      <c r="W44" s="569">
        <f t="shared" si="35"/>
        <v>0</v>
      </c>
      <c r="X44" s="87"/>
      <c r="Y44" s="51"/>
      <c r="Z44" s="83"/>
      <c r="AA44" s="84"/>
      <c r="AB44" s="82"/>
      <c r="AC44" s="564"/>
      <c r="AD44" s="565"/>
      <c r="AE44" s="566">
        <f t="shared" si="36"/>
        <v>0</v>
      </c>
      <c r="AF44" s="567"/>
      <c r="AG44" s="568">
        <f t="shared" si="37"/>
        <v>0</v>
      </c>
      <c r="AH44" s="569">
        <f t="shared" si="38"/>
        <v>0</v>
      </c>
      <c r="AI44" s="569">
        <f t="shared" si="38"/>
        <v>0</v>
      </c>
      <c r="AJ44" s="87"/>
      <c r="AK44" s="51"/>
      <c r="AL44" s="83"/>
      <c r="AM44" s="84"/>
      <c r="AN44" s="82"/>
      <c r="AO44" s="564"/>
      <c r="AP44" s="565"/>
      <c r="AQ44" s="566">
        <f t="shared" si="39"/>
        <v>0</v>
      </c>
      <c r="AR44" s="567"/>
      <c r="AS44" s="568">
        <f t="shared" si="40"/>
        <v>0</v>
      </c>
      <c r="AT44" s="569">
        <f t="shared" si="41"/>
        <v>0</v>
      </c>
      <c r="AU44" s="569">
        <f t="shared" si="41"/>
        <v>0</v>
      </c>
      <c r="AV44" s="87"/>
      <c r="AW44" s="51"/>
      <c r="AX44" s="83"/>
      <c r="AY44" s="84"/>
      <c r="AZ44" s="82"/>
      <c r="BA44" s="564"/>
      <c r="BB44" s="565"/>
      <c r="BC44" s="566">
        <f t="shared" si="42"/>
        <v>0</v>
      </c>
      <c r="BD44" s="567"/>
      <c r="BE44" s="568">
        <f t="shared" si="43"/>
        <v>0</v>
      </c>
      <c r="BF44" s="569">
        <f t="shared" si="44"/>
        <v>0</v>
      </c>
      <c r="BG44" s="569">
        <f t="shared" si="44"/>
        <v>0</v>
      </c>
      <c r="BH44" s="87"/>
    </row>
    <row r="45" spans="1:60" s="971" customFormat="1">
      <c r="A45" s="959"/>
      <c r="B45" s="83"/>
      <c r="C45" s="84"/>
      <c r="D45" s="82"/>
      <c r="E45" s="564"/>
      <c r="F45" s="565"/>
      <c r="G45" s="566">
        <f t="shared" si="30"/>
        <v>0</v>
      </c>
      <c r="H45" s="567"/>
      <c r="I45" s="568">
        <f t="shared" si="31"/>
        <v>0</v>
      </c>
      <c r="J45" s="569">
        <f t="shared" si="32"/>
        <v>0</v>
      </c>
      <c r="K45" s="569">
        <f t="shared" si="32"/>
        <v>0</v>
      </c>
      <c r="L45" s="87"/>
      <c r="M45" s="51"/>
      <c r="N45" s="83"/>
      <c r="O45" s="84"/>
      <c r="P45" s="82"/>
      <c r="Q45" s="564"/>
      <c r="R45" s="565"/>
      <c r="S45" s="566">
        <f t="shared" si="33"/>
        <v>0</v>
      </c>
      <c r="T45" s="567"/>
      <c r="U45" s="568">
        <f t="shared" si="34"/>
        <v>0</v>
      </c>
      <c r="V45" s="569">
        <f t="shared" si="35"/>
        <v>0</v>
      </c>
      <c r="W45" s="569">
        <f t="shared" si="35"/>
        <v>0</v>
      </c>
      <c r="X45" s="87"/>
      <c r="Y45" s="51"/>
      <c r="Z45" s="83"/>
      <c r="AA45" s="84"/>
      <c r="AB45" s="82"/>
      <c r="AC45" s="564"/>
      <c r="AD45" s="565"/>
      <c r="AE45" s="566">
        <f t="shared" si="36"/>
        <v>0</v>
      </c>
      <c r="AF45" s="567"/>
      <c r="AG45" s="568">
        <f t="shared" si="37"/>
        <v>0</v>
      </c>
      <c r="AH45" s="569">
        <f t="shared" si="38"/>
        <v>0</v>
      </c>
      <c r="AI45" s="569">
        <f t="shared" si="38"/>
        <v>0</v>
      </c>
      <c r="AJ45" s="87"/>
      <c r="AK45" s="51"/>
      <c r="AL45" s="83"/>
      <c r="AM45" s="84"/>
      <c r="AN45" s="82"/>
      <c r="AO45" s="564"/>
      <c r="AP45" s="565"/>
      <c r="AQ45" s="566">
        <f t="shared" si="39"/>
        <v>0</v>
      </c>
      <c r="AR45" s="567"/>
      <c r="AS45" s="568">
        <f t="shared" si="40"/>
        <v>0</v>
      </c>
      <c r="AT45" s="569">
        <f t="shared" si="41"/>
        <v>0</v>
      </c>
      <c r="AU45" s="569">
        <f t="shared" si="41"/>
        <v>0</v>
      </c>
      <c r="AV45" s="87"/>
      <c r="AW45" s="51"/>
      <c r="AX45" s="83"/>
      <c r="AY45" s="84"/>
      <c r="AZ45" s="82"/>
      <c r="BA45" s="564"/>
      <c r="BB45" s="565"/>
      <c r="BC45" s="566">
        <f t="shared" si="42"/>
        <v>0</v>
      </c>
      <c r="BD45" s="567"/>
      <c r="BE45" s="568">
        <f t="shared" si="43"/>
        <v>0</v>
      </c>
      <c r="BF45" s="569">
        <f t="shared" si="44"/>
        <v>0</v>
      </c>
      <c r="BG45" s="569">
        <f t="shared" si="44"/>
        <v>0</v>
      </c>
      <c r="BH45" s="87"/>
    </row>
    <row r="46" spans="1:60" s="971" customFormat="1">
      <c r="A46" s="959"/>
      <c r="B46" s="83"/>
      <c r="C46" s="84"/>
      <c r="D46" s="82"/>
      <c r="E46" s="564"/>
      <c r="F46" s="565"/>
      <c r="G46" s="566">
        <f t="shared" si="30"/>
        <v>0</v>
      </c>
      <c r="H46" s="567"/>
      <c r="I46" s="568">
        <f t="shared" si="31"/>
        <v>0</v>
      </c>
      <c r="J46" s="569">
        <f t="shared" si="32"/>
        <v>0</v>
      </c>
      <c r="K46" s="569">
        <f t="shared" si="32"/>
        <v>0</v>
      </c>
      <c r="L46" s="87"/>
      <c r="M46" s="51"/>
      <c r="N46" s="83"/>
      <c r="O46" s="84"/>
      <c r="P46" s="82"/>
      <c r="Q46" s="564"/>
      <c r="R46" s="565"/>
      <c r="S46" s="566">
        <f t="shared" si="33"/>
        <v>0</v>
      </c>
      <c r="T46" s="567"/>
      <c r="U46" s="568">
        <f t="shared" si="34"/>
        <v>0</v>
      </c>
      <c r="V46" s="569">
        <f t="shared" si="35"/>
        <v>0</v>
      </c>
      <c r="W46" s="569">
        <f t="shared" si="35"/>
        <v>0</v>
      </c>
      <c r="X46" s="87"/>
      <c r="Y46" s="51"/>
      <c r="Z46" s="83"/>
      <c r="AA46" s="84"/>
      <c r="AB46" s="82"/>
      <c r="AC46" s="564"/>
      <c r="AD46" s="565"/>
      <c r="AE46" s="566">
        <f t="shared" si="36"/>
        <v>0</v>
      </c>
      <c r="AF46" s="567"/>
      <c r="AG46" s="568">
        <f t="shared" si="37"/>
        <v>0</v>
      </c>
      <c r="AH46" s="569">
        <f t="shared" si="38"/>
        <v>0</v>
      </c>
      <c r="AI46" s="569">
        <f t="shared" si="38"/>
        <v>0</v>
      </c>
      <c r="AJ46" s="87"/>
      <c r="AK46" s="51"/>
      <c r="AL46" s="83"/>
      <c r="AM46" s="84"/>
      <c r="AN46" s="82"/>
      <c r="AO46" s="564"/>
      <c r="AP46" s="565"/>
      <c r="AQ46" s="566">
        <f t="shared" si="39"/>
        <v>0</v>
      </c>
      <c r="AR46" s="567"/>
      <c r="AS46" s="568">
        <f t="shared" si="40"/>
        <v>0</v>
      </c>
      <c r="AT46" s="569">
        <f t="shared" si="41"/>
        <v>0</v>
      </c>
      <c r="AU46" s="569">
        <f t="shared" si="41"/>
        <v>0</v>
      </c>
      <c r="AV46" s="87"/>
      <c r="AW46" s="51"/>
      <c r="AX46" s="83"/>
      <c r="AY46" s="84"/>
      <c r="AZ46" s="82"/>
      <c r="BA46" s="564"/>
      <c r="BB46" s="565"/>
      <c r="BC46" s="566">
        <f t="shared" si="42"/>
        <v>0</v>
      </c>
      <c r="BD46" s="567"/>
      <c r="BE46" s="568">
        <f t="shared" si="43"/>
        <v>0</v>
      </c>
      <c r="BF46" s="569">
        <f t="shared" si="44"/>
        <v>0</v>
      </c>
      <c r="BG46" s="569">
        <f t="shared" si="44"/>
        <v>0</v>
      </c>
      <c r="BH46" s="87"/>
    </row>
    <row r="47" spans="1:60" s="971" customFormat="1">
      <c r="A47" s="959"/>
      <c r="B47" s="83"/>
      <c r="C47" s="84"/>
      <c r="D47" s="82"/>
      <c r="E47" s="564"/>
      <c r="F47" s="565"/>
      <c r="G47" s="566">
        <f t="shared" si="30"/>
        <v>0</v>
      </c>
      <c r="H47" s="567"/>
      <c r="I47" s="568">
        <f t="shared" si="31"/>
        <v>0</v>
      </c>
      <c r="J47" s="569">
        <f t="shared" si="32"/>
        <v>0</v>
      </c>
      <c r="K47" s="569">
        <f t="shared" si="32"/>
        <v>0</v>
      </c>
      <c r="L47" s="87"/>
      <c r="M47" s="51"/>
      <c r="N47" s="83"/>
      <c r="O47" s="84"/>
      <c r="P47" s="82"/>
      <c r="Q47" s="564"/>
      <c r="R47" s="565"/>
      <c r="S47" s="566">
        <f t="shared" si="33"/>
        <v>0</v>
      </c>
      <c r="T47" s="567"/>
      <c r="U47" s="568">
        <f t="shared" si="34"/>
        <v>0</v>
      </c>
      <c r="V47" s="569">
        <f t="shared" si="35"/>
        <v>0</v>
      </c>
      <c r="W47" s="569">
        <f t="shared" si="35"/>
        <v>0</v>
      </c>
      <c r="X47" s="87"/>
      <c r="Y47" s="51"/>
      <c r="Z47" s="83"/>
      <c r="AA47" s="84"/>
      <c r="AB47" s="82"/>
      <c r="AC47" s="564"/>
      <c r="AD47" s="565"/>
      <c r="AE47" s="566">
        <f t="shared" si="36"/>
        <v>0</v>
      </c>
      <c r="AF47" s="567"/>
      <c r="AG47" s="568">
        <f t="shared" si="37"/>
        <v>0</v>
      </c>
      <c r="AH47" s="569">
        <f t="shared" si="38"/>
        <v>0</v>
      </c>
      <c r="AI47" s="569">
        <f t="shared" si="38"/>
        <v>0</v>
      </c>
      <c r="AJ47" s="87"/>
      <c r="AK47" s="51"/>
      <c r="AL47" s="83"/>
      <c r="AM47" s="84"/>
      <c r="AN47" s="82"/>
      <c r="AO47" s="564"/>
      <c r="AP47" s="565"/>
      <c r="AQ47" s="566">
        <f t="shared" si="39"/>
        <v>0</v>
      </c>
      <c r="AR47" s="567"/>
      <c r="AS47" s="568">
        <f t="shared" si="40"/>
        <v>0</v>
      </c>
      <c r="AT47" s="569">
        <f t="shared" si="41"/>
        <v>0</v>
      </c>
      <c r="AU47" s="569">
        <f t="shared" si="41"/>
        <v>0</v>
      </c>
      <c r="AV47" s="87"/>
      <c r="AW47" s="51"/>
      <c r="AX47" s="83"/>
      <c r="AY47" s="84"/>
      <c r="AZ47" s="82"/>
      <c r="BA47" s="564"/>
      <c r="BB47" s="565"/>
      <c r="BC47" s="566">
        <f t="shared" si="42"/>
        <v>0</v>
      </c>
      <c r="BD47" s="567"/>
      <c r="BE47" s="568">
        <f t="shared" si="43"/>
        <v>0</v>
      </c>
      <c r="BF47" s="569">
        <f t="shared" si="44"/>
        <v>0</v>
      </c>
      <c r="BG47" s="569">
        <f t="shared" si="44"/>
        <v>0</v>
      </c>
      <c r="BH47" s="87"/>
    </row>
    <row r="48" spans="1:60" s="971" customFormat="1">
      <c r="A48" s="959"/>
      <c r="B48" s="83"/>
      <c r="C48" s="84"/>
      <c r="D48" s="82"/>
      <c r="E48" s="564"/>
      <c r="F48" s="565"/>
      <c r="G48" s="566">
        <f t="shared" si="30"/>
        <v>0</v>
      </c>
      <c r="H48" s="567"/>
      <c r="I48" s="568">
        <f t="shared" si="31"/>
        <v>0</v>
      </c>
      <c r="J48" s="569">
        <f t="shared" si="32"/>
        <v>0</v>
      </c>
      <c r="K48" s="569">
        <f t="shared" si="32"/>
        <v>0</v>
      </c>
      <c r="L48" s="87"/>
      <c r="M48" s="51"/>
      <c r="N48" s="83"/>
      <c r="O48" s="84"/>
      <c r="P48" s="82"/>
      <c r="Q48" s="564"/>
      <c r="R48" s="565"/>
      <c r="S48" s="566">
        <f t="shared" si="33"/>
        <v>0</v>
      </c>
      <c r="T48" s="567"/>
      <c r="U48" s="568">
        <f t="shared" si="34"/>
        <v>0</v>
      </c>
      <c r="V48" s="569">
        <f t="shared" si="35"/>
        <v>0</v>
      </c>
      <c r="W48" s="569">
        <f t="shared" si="35"/>
        <v>0</v>
      </c>
      <c r="X48" s="87"/>
      <c r="Y48" s="51"/>
      <c r="Z48" s="83"/>
      <c r="AA48" s="84"/>
      <c r="AB48" s="82"/>
      <c r="AC48" s="564"/>
      <c r="AD48" s="565"/>
      <c r="AE48" s="566">
        <f t="shared" si="36"/>
        <v>0</v>
      </c>
      <c r="AF48" s="567"/>
      <c r="AG48" s="568">
        <f t="shared" si="37"/>
        <v>0</v>
      </c>
      <c r="AH48" s="569">
        <f t="shared" si="38"/>
        <v>0</v>
      </c>
      <c r="AI48" s="569">
        <f t="shared" si="38"/>
        <v>0</v>
      </c>
      <c r="AJ48" s="87"/>
      <c r="AK48" s="51"/>
      <c r="AL48" s="83"/>
      <c r="AM48" s="84"/>
      <c r="AN48" s="82"/>
      <c r="AO48" s="564"/>
      <c r="AP48" s="565"/>
      <c r="AQ48" s="566">
        <f t="shared" si="39"/>
        <v>0</v>
      </c>
      <c r="AR48" s="567"/>
      <c r="AS48" s="568">
        <f t="shared" si="40"/>
        <v>0</v>
      </c>
      <c r="AT48" s="569">
        <f t="shared" si="41"/>
        <v>0</v>
      </c>
      <c r="AU48" s="569">
        <f t="shared" si="41"/>
        <v>0</v>
      </c>
      <c r="AV48" s="87"/>
      <c r="AW48" s="51"/>
      <c r="AX48" s="83"/>
      <c r="AY48" s="84"/>
      <c r="AZ48" s="82"/>
      <c r="BA48" s="564"/>
      <c r="BB48" s="565"/>
      <c r="BC48" s="566">
        <f t="shared" si="42"/>
        <v>0</v>
      </c>
      <c r="BD48" s="567"/>
      <c r="BE48" s="568">
        <f t="shared" si="43"/>
        <v>0</v>
      </c>
      <c r="BF48" s="569">
        <f t="shared" si="44"/>
        <v>0</v>
      </c>
      <c r="BG48" s="569">
        <f t="shared" si="44"/>
        <v>0</v>
      </c>
      <c r="BH48" s="87"/>
    </row>
    <row r="49" spans="1:60" s="971" customFormat="1">
      <c r="A49" s="959"/>
      <c r="B49" s="83"/>
      <c r="C49" s="84"/>
      <c r="D49" s="82"/>
      <c r="E49" s="564"/>
      <c r="F49" s="565"/>
      <c r="G49" s="566">
        <f t="shared" si="30"/>
        <v>0</v>
      </c>
      <c r="H49" s="567"/>
      <c r="I49" s="568">
        <f t="shared" si="31"/>
        <v>0</v>
      </c>
      <c r="J49" s="569">
        <f t="shared" si="32"/>
        <v>0</v>
      </c>
      <c r="K49" s="569">
        <f t="shared" si="32"/>
        <v>0</v>
      </c>
      <c r="L49" s="87"/>
      <c r="M49" s="51"/>
      <c r="N49" s="83"/>
      <c r="O49" s="84"/>
      <c r="P49" s="82"/>
      <c r="Q49" s="564"/>
      <c r="R49" s="565"/>
      <c r="S49" s="566">
        <f t="shared" si="33"/>
        <v>0</v>
      </c>
      <c r="T49" s="567"/>
      <c r="U49" s="568">
        <f t="shared" si="34"/>
        <v>0</v>
      </c>
      <c r="V49" s="569">
        <f t="shared" si="35"/>
        <v>0</v>
      </c>
      <c r="W49" s="569">
        <f t="shared" si="35"/>
        <v>0</v>
      </c>
      <c r="X49" s="87"/>
      <c r="Y49" s="51"/>
      <c r="Z49" s="83"/>
      <c r="AA49" s="84"/>
      <c r="AB49" s="82"/>
      <c r="AC49" s="564"/>
      <c r="AD49" s="565"/>
      <c r="AE49" s="566">
        <f t="shared" si="36"/>
        <v>0</v>
      </c>
      <c r="AF49" s="567"/>
      <c r="AG49" s="568">
        <f t="shared" si="37"/>
        <v>0</v>
      </c>
      <c r="AH49" s="569">
        <f t="shared" si="38"/>
        <v>0</v>
      </c>
      <c r="AI49" s="569">
        <f t="shared" si="38"/>
        <v>0</v>
      </c>
      <c r="AJ49" s="87"/>
      <c r="AK49" s="51"/>
      <c r="AL49" s="83"/>
      <c r="AM49" s="84"/>
      <c r="AN49" s="82"/>
      <c r="AO49" s="564"/>
      <c r="AP49" s="565"/>
      <c r="AQ49" s="566">
        <f t="shared" si="39"/>
        <v>0</v>
      </c>
      <c r="AR49" s="567"/>
      <c r="AS49" s="568">
        <f t="shared" si="40"/>
        <v>0</v>
      </c>
      <c r="AT49" s="569">
        <f t="shared" si="41"/>
        <v>0</v>
      </c>
      <c r="AU49" s="569">
        <f t="shared" si="41"/>
        <v>0</v>
      </c>
      <c r="AV49" s="87"/>
      <c r="AW49" s="51"/>
      <c r="AX49" s="83"/>
      <c r="AY49" s="84"/>
      <c r="AZ49" s="82"/>
      <c r="BA49" s="564"/>
      <c r="BB49" s="565"/>
      <c r="BC49" s="566">
        <f t="shared" si="42"/>
        <v>0</v>
      </c>
      <c r="BD49" s="567"/>
      <c r="BE49" s="568">
        <f t="shared" si="43"/>
        <v>0</v>
      </c>
      <c r="BF49" s="569">
        <f t="shared" si="44"/>
        <v>0</v>
      </c>
      <c r="BG49" s="569">
        <f t="shared" si="44"/>
        <v>0</v>
      </c>
      <c r="BH49" s="87"/>
    </row>
    <row r="50" spans="1:60" s="971" customFormat="1">
      <c r="A50" s="959"/>
      <c r="B50" s="83"/>
      <c r="C50" s="84"/>
      <c r="D50" s="82"/>
      <c r="E50" s="564"/>
      <c r="F50" s="565"/>
      <c r="G50" s="566">
        <f t="shared" si="30"/>
        <v>0</v>
      </c>
      <c r="H50" s="567"/>
      <c r="I50" s="568">
        <f t="shared" si="31"/>
        <v>0</v>
      </c>
      <c r="J50" s="569">
        <f t="shared" si="32"/>
        <v>0</v>
      </c>
      <c r="K50" s="569">
        <f t="shared" si="32"/>
        <v>0</v>
      </c>
      <c r="L50" s="87"/>
      <c r="M50" s="51"/>
      <c r="N50" s="83"/>
      <c r="O50" s="84"/>
      <c r="P50" s="82"/>
      <c r="Q50" s="564"/>
      <c r="R50" s="565"/>
      <c r="S50" s="566">
        <f t="shared" si="33"/>
        <v>0</v>
      </c>
      <c r="T50" s="567"/>
      <c r="U50" s="568">
        <f t="shared" si="34"/>
        <v>0</v>
      </c>
      <c r="V50" s="569">
        <f t="shared" si="35"/>
        <v>0</v>
      </c>
      <c r="W50" s="569">
        <f t="shared" si="35"/>
        <v>0</v>
      </c>
      <c r="X50" s="87"/>
      <c r="Y50" s="51"/>
      <c r="Z50" s="83"/>
      <c r="AA50" s="84"/>
      <c r="AB50" s="82"/>
      <c r="AC50" s="564"/>
      <c r="AD50" s="565"/>
      <c r="AE50" s="566">
        <f t="shared" si="36"/>
        <v>0</v>
      </c>
      <c r="AF50" s="567"/>
      <c r="AG50" s="568">
        <f t="shared" si="37"/>
        <v>0</v>
      </c>
      <c r="AH50" s="569">
        <f t="shared" si="38"/>
        <v>0</v>
      </c>
      <c r="AI50" s="569">
        <f t="shared" si="38"/>
        <v>0</v>
      </c>
      <c r="AJ50" s="87"/>
      <c r="AK50" s="51"/>
      <c r="AL50" s="83"/>
      <c r="AM50" s="84"/>
      <c r="AN50" s="82"/>
      <c r="AO50" s="564"/>
      <c r="AP50" s="565"/>
      <c r="AQ50" s="566">
        <f t="shared" si="39"/>
        <v>0</v>
      </c>
      <c r="AR50" s="567"/>
      <c r="AS50" s="568">
        <f t="shared" si="40"/>
        <v>0</v>
      </c>
      <c r="AT50" s="569">
        <f t="shared" si="41"/>
        <v>0</v>
      </c>
      <c r="AU50" s="569">
        <f t="shared" si="41"/>
        <v>0</v>
      </c>
      <c r="AV50" s="87"/>
      <c r="AW50" s="51"/>
      <c r="AX50" s="83"/>
      <c r="AY50" s="84"/>
      <c r="AZ50" s="82"/>
      <c r="BA50" s="564"/>
      <c r="BB50" s="565"/>
      <c r="BC50" s="566">
        <f t="shared" si="42"/>
        <v>0</v>
      </c>
      <c r="BD50" s="567"/>
      <c r="BE50" s="568">
        <f t="shared" si="43"/>
        <v>0</v>
      </c>
      <c r="BF50" s="569">
        <f t="shared" si="44"/>
        <v>0</v>
      </c>
      <c r="BG50" s="569">
        <f t="shared" si="44"/>
        <v>0</v>
      </c>
      <c r="BH50" s="87"/>
    </row>
    <row r="51" spans="1:60" s="971" customFormat="1" ht="24.75" thickBot="1">
      <c r="A51" s="959"/>
      <c r="B51" s="85"/>
      <c r="C51" s="580"/>
      <c r="D51" s="86"/>
      <c r="E51" s="564"/>
      <c r="F51" s="565"/>
      <c r="G51" s="566">
        <f t="shared" si="30"/>
        <v>0</v>
      </c>
      <c r="H51" s="567"/>
      <c r="I51" s="568">
        <f t="shared" si="31"/>
        <v>0</v>
      </c>
      <c r="J51" s="569">
        <f t="shared" si="32"/>
        <v>0</v>
      </c>
      <c r="K51" s="569">
        <f t="shared" si="32"/>
        <v>0</v>
      </c>
      <c r="L51" s="88"/>
      <c r="M51" s="51"/>
      <c r="N51" s="85"/>
      <c r="O51" s="580"/>
      <c r="P51" s="86"/>
      <c r="Q51" s="564"/>
      <c r="R51" s="565"/>
      <c r="S51" s="566">
        <f t="shared" si="33"/>
        <v>0</v>
      </c>
      <c r="T51" s="567"/>
      <c r="U51" s="568">
        <f t="shared" si="34"/>
        <v>0</v>
      </c>
      <c r="V51" s="569">
        <f t="shared" si="35"/>
        <v>0</v>
      </c>
      <c r="W51" s="569">
        <f t="shared" si="35"/>
        <v>0</v>
      </c>
      <c r="X51" s="88"/>
      <c r="Y51" s="51"/>
      <c r="Z51" s="85"/>
      <c r="AA51" s="580"/>
      <c r="AB51" s="86"/>
      <c r="AC51" s="564"/>
      <c r="AD51" s="565"/>
      <c r="AE51" s="566">
        <f t="shared" si="36"/>
        <v>0</v>
      </c>
      <c r="AF51" s="567"/>
      <c r="AG51" s="568">
        <f t="shared" si="37"/>
        <v>0</v>
      </c>
      <c r="AH51" s="569">
        <f t="shared" si="38"/>
        <v>0</v>
      </c>
      <c r="AI51" s="569">
        <f t="shared" si="38"/>
        <v>0</v>
      </c>
      <c r="AJ51" s="88"/>
      <c r="AK51" s="51"/>
      <c r="AL51" s="85"/>
      <c r="AM51" s="580"/>
      <c r="AN51" s="86"/>
      <c r="AO51" s="564"/>
      <c r="AP51" s="565"/>
      <c r="AQ51" s="566">
        <f t="shared" si="39"/>
        <v>0</v>
      </c>
      <c r="AR51" s="567"/>
      <c r="AS51" s="568">
        <f t="shared" si="40"/>
        <v>0</v>
      </c>
      <c r="AT51" s="569">
        <f t="shared" si="41"/>
        <v>0</v>
      </c>
      <c r="AU51" s="569">
        <f t="shared" si="41"/>
        <v>0</v>
      </c>
      <c r="AV51" s="88"/>
      <c r="AW51" s="51"/>
      <c r="AX51" s="85"/>
      <c r="AY51" s="580"/>
      <c r="AZ51" s="86"/>
      <c r="BA51" s="564"/>
      <c r="BB51" s="565"/>
      <c r="BC51" s="566">
        <f t="shared" si="42"/>
        <v>0</v>
      </c>
      <c r="BD51" s="567"/>
      <c r="BE51" s="568">
        <f t="shared" si="43"/>
        <v>0</v>
      </c>
      <c r="BF51" s="569">
        <f t="shared" si="44"/>
        <v>0</v>
      </c>
      <c r="BG51" s="569">
        <f t="shared" si="44"/>
        <v>0</v>
      </c>
      <c r="BH51" s="88"/>
    </row>
    <row r="52" spans="1:60" s="971" customFormat="1" ht="25.5" thickTop="1" thickBot="1">
      <c r="A52" s="959"/>
      <c r="B52" s="1823" t="s">
        <v>315</v>
      </c>
      <c r="C52" s="1824"/>
      <c r="D52" s="1824"/>
      <c r="E52" s="1825"/>
      <c r="F52" s="570"/>
      <c r="G52" s="570">
        <f>SUM(G42:G51)</f>
        <v>0</v>
      </c>
      <c r="H52" s="571"/>
      <c r="I52" s="571">
        <f>SUM(I42:I51)</f>
        <v>0</v>
      </c>
      <c r="J52" s="572"/>
      <c r="K52" s="572">
        <f>SUM(K42:K51)</f>
        <v>0</v>
      </c>
      <c r="L52" s="46"/>
      <c r="M52" s="51"/>
      <c r="N52" s="1823" t="s">
        <v>315</v>
      </c>
      <c r="O52" s="1824"/>
      <c r="P52" s="1824"/>
      <c r="Q52" s="1825"/>
      <c r="R52" s="570"/>
      <c r="S52" s="570">
        <f>SUM(S42:S51)</f>
        <v>0</v>
      </c>
      <c r="T52" s="571"/>
      <c r="U52" s="571">
        <f>SUM(U42:U51)</f>
        <v>0</v>
      </c>
      <c r="V52" s="572"/>
      <c r="W52" s="572">
        <f>SUM(W42:W51)</f>
        <v>0</v>
      </c>
      <c r="X52" s="46"/>
      <c r="Y52" s="51"/>
      <c r="Z52" s="1823" t="s">
        <v>315</v>
      </c>
      <c r="AA52" s="1824"/>
      <c r="AB52" s="1824"/>
      <c r="AC52" s="1825"/>
      <c r="AD52" s="570"/>
      <c r="AE52" s="570">
        <f>SUM(AE42:AE51)</f>
        <v>0</v>
      </c>
      <c r="AF52" s="571"/>
      <c r="AG52" s="571">
        <f>SUM(AG42:AG51)</f>
        <v>0</v>
      </c>
      <c r="AH52" s="572"/>
      <c r="AI52" s="572">
        <f>SUM(AI42:AI51)</f>
        <v>0</v>
      </c>
      <c r="AJ52" s="46"/>
      <c r="AK52" s="51"/>
      <c r="AL52" s="1823" t="s">
        <v>315</v>
      </c>
      <c r="AM52" s="1824"/>
      <c r="AN52" s="1824"/>
      <c r="AO52" s="1825"/>
      <c r="AP52" s="570"/>
      <c r="AQ52" s="570">
        <f>SUM(AQ42:AQ51)</f>
        <v>0</v>
      </c>
      <c r="AR52" s="571"/>
      <c r="AS52" s="571">
        <f>SUM(AS42:AS51)</f>
        <v>0</v>
      </c>
      <c r="AT52" s="572"/>
      <c r="AU52" s="572">
        <f>SUM(AU42:AU51)</f>
        <v>0</v>
      </c>
      <c r="AV52" s="46"/>
      <c r="AW52" s="51"/>
      <c r="AX52" s="1823" t="s">
        <v>315</v>
      </c>
      <c r="AY52" s="1824"/>
      <c r="AZ52" s="1824"/>
      <c r="BA52" s="1825"/>
      <c r="BB52" s="570"/>
      <c r="BC52" s="570">
        <f>SUM(BC42:BC51)</f>
        <v>0</v>
      </c>
      <c r="BD52" s="571"/>
      <c r="BE52" s="571">
        <f>SUM(BE42:BE51)</f>
        <v>0</v>
      </c>
      <c r="BF52" s="572"/>
      <c r="BG52" s="572">
        <f>SUM(BG42:BG51)</f>
        <v>0</v>
      </c>
      <c r="BH52" s="46"/>
    </row>
    <row r="53" spans="1:60" s="971" customFormat="1">
      <c r="A53" s="959"/>
      <c r="B53" s="83"/>
      <c r="C53" s="84"/>
      <c r="D53" s="82"/>
      <c r="E53" s="564"/>
      <c r="F53" s="565"/>
      <c r="G53" s="566">
        <f t="shared" ref="G53:G62" si="45">INT(E53*F53)</f>
        <v>0</v>
      </c>
      <c r="H53" s="567"/>
      <c r="I53" s="568">
        <f t="shared" ref="I53:I62" si="46">INT(E53*H53)</f>
        <v>0</v>
      </c>
      <c r="J53" s="569">
        <f t="shared" ref="J53:K62" si="47">F53-H53</f>
        <v>0</v>
      </c>
      <c r="K53" s="569">
        <f t="shared" si="47"/>
        <v>0</v>
      </c>
      <c r="L53" s="87"/>
      <c r="M53" s="51"/>
      <c r="N53" s="83"/>
      <c r="O53" s="84"/>
      <c r="P53" s="82"/>
      <c r="Q53" s="564"/>
      <c r="R53" s="565"/>
      <c r="S53" s="566">
        <f t="shared" ref="S53:S62" si="48">INT(Q53*R53)</f>
        <v>0</v>
      </c>
      <c r="T53" s="567"/>
      <c r="U53" s="568">
        <f t="shared" ref="U53:U62" si="49">INT(Q53*T53)</f>
        <v>0</v>
      </c>
      <c r="V53" s="569">
        <f t="shared" ref="V53:W62" si="50">R53-T53</f>
        <v>0</v>
      </c>
      <c r="W53" s="569">
        <f t="shared" si="50"/>
        <v>0</v>
      </c>
      <c r="X53" s="87"/>
      <c r="Y53" s="51"/>
      <c r="Z53" s="83"/>
      <c r="AA53" s="84"/>
      <c r="AB53" s="82"/>
      <c r="AC53" s="564"/>
      <c r="AD53" s="565"/>
      <c r="AE53" s="566">
        <f t="shared" ref="AE53:AE62" si="51">INT(AC53*AD53)</f>
        <v>0</v>
      </c>
      <c r="AF53" s="567"/>
      <c r="AG53" s="568">
        <f t="shared" ref="AG53:AG62" si="52">INT(AC53*AF53)</f>
        <v>0</v>
      </c>
      <c r="AH53" s="569">
        <f t="shared" ref="AH53:AI62" si="53">AD53-AF53</f>
        <v>0</v>
      </c>
      <c r="AI53" s="569">
        <f t="shared" si="53"/>
        <v>0</v>
      </c>
      <c r="AJ53" s="87"/>
      <c r="AK53" s="51"/>
      <c r="AL53" s="83"/>
      <c r="AM53" s="84"/>
      <c r="AN53" s="82"/>
      <c r="AO53" s="564"/>
      <c r="AP53" s="565"/>
      <c r="AQ53" s="566">
        <f t="shared" ref="AQ53:AQ62" si="54">INT(AO53*AP53)</f>
        <v>0</v>
      </c>
      <c r="AR53" s="567"/>
      <c r="AS53" s="568">
        <f t="shared" ref="AS53:AS62" si="55">INT(AO53*AR53)</f>
        <v>0</v>
      </c>
      <c r="AT53" s="569">
        <f t="shared" ref="AT53:AU62" si="56">AP53-AR53</f>
        <v>0</v>
      </c>
      <c r="AU53" s="569">
        <f t="shared" si="56"/>
        <v>0</v>
      </c>
      <c r="AV53" s="87"/>
      <c r="AW53" s="51"/>
      <c r="AX53" s="83"/>
      <c r="AY53" s="84"/>
      <c r="AZ53" s="82"/>
      <c r="BA53" s="564"/>
      <c r="BB53" s="565"/>
      <c r="BC53" s="566">
        <f t="shared" ref="BC53:BC62" si="57">INT(BA53*BB53)</f>
        <v>0</v>
      </c>
      <c r="BD53" s="567"/>
      <c r="BE53" s="568">
        <f t="shared" ref="BE53:BE62" si="58">INT(BA53*BD53)</f>
        <v>0</v>
      </c>
      <c r="BF53" s="569">
        <f t="shared" ref="BF53:BG62" si="59">BB53-BD53</f>
        <v>0</v>
      </c>
      <c r="BG53" s="569">
        <f t="shared" si="59"/>
        <v>0</v>
      </c>
      <c r="BH53" s="87"/>
    </row>
    <row r="54" spans="1:60" s="971" customFormat="1">
      <c r="A54" s="959"/>
      <c r="B54" s="83"/>
      <c r="C54" s="84"/>
      <c r="D54" s="82"/>
      <c r="E54" s="564"/>
      <c r="F54" s="565"/>
      <c r="G54" s="566">
        <f t="shared" si="45"/>
        <v>0</v>
      </c>
      <c r="H54" s="567"/>
      <c r="I54" s="568">
        <f t="shared" si="46"/>
        <v>0</v>
      </c>
      <c r="J54" s="569">
        <f t="shared" si="47"/>
        <v>0</v>
      </c>
      <c r="K54" s="569">
        <f t="shared" si="47"/>
        <v>0</v>
      </c>
      <c r="L54" s="87"/>
      <c r="M54" s="51"/>
      <c r="N54" s="83"/>
      <c r="O54" s="84"/>
      <c r="P54" s="82"/>
      <c r="Q54" s="564"/>
      <c r="R54" s="565"/>
      <c r="S54" s="566">
        <f t="shared" si="48"/>
        <v>0</v>
      </c>
      <c r="T54" s="567"/>
      <c r="U54" s="568">
        <f t="shared" si="49"/>
        <v>0</v>
      </c>
      <c r="V54" s="569">
        <f t="shared" si="50"/>
        <v>0</v>
      </c>
      <c r="W54" s="569">
        <f t="shared" si="50"/>
        <v>0</v>
      </c>
      <c r="X54" s="87"/>
      <c r="Y54" s="51"/>
      <c r="Z54" s="83"/>
      <c r="AA54" s="84"/>
      <c r="AB54" s="82"/>
      <c r="AC54" s="564"/>
      <c r="AD54" s="565"/>
      <c r="AE54" s="566">
        <f t="shared" si="51"/>
        <v>0</v>
      </c>
      <c r="AF54" s="567"/>
      <c r="AG54" s="568">
        <f t="shared" si="52"/>
        <v>0</v>
      </c>
      <c r="AH54" s="569">
        <f t="shared" si="53"/>
        <v>0</v>
      </c>
      <c r="AI54" s="569">
        <f t="shared" si="53"/>
        <v>0</v>
      </c>
      <c r="AJ54" s="87"/>
      <c r="AK54" s="51"/>
      <c r="AL54" s="83"/>
      <c r="AM54" s="84"/>
      <c r="AN54" s="82"/>
      <c r="AO54" s="564"/>
      <c r="AP54" s="565"/>
      <c r="AQ54" s="566">
        <f t="shared" si="54"/>
        <v>0</v>
      </c>
      <c r="AR54" s="567"/>
      <c r="AS54" s="568">
        <f t="shared" si="55"/>
        <v>0</v>
      </c>
      <c r="AT54" s="569">
        <f t="shared" si="56"/>
        <v>0</v>
      </c>
      <c r="AU54" s="569">
        <f t="shared" si="56"/>
        <v>0</v>
      </c>
      <c r="AV54" s="87"/>
      <c r="AW54" s="51"/>
      <c r="AX54" s="83"/>
      <c r="AY54" s="84"/>
      <c r="AZ54" s="82"/>
      <c r="BA54" s="564"/>
      <c r="BB54" s="565"/>
      <c r="BC54" s="566">
        <f t="shared" si="57"/>
        <v>0</v>
      </c>
      <c r="BD54" s="567"/>
      <c r="BE54" s="568">
        <f t="shared" si="58"/>
        <v>0</v>
      </c>
      <c r="BF54" s="569">
        <f t="shared" si="59"/>
        <v>0</v>
      </c>
      <c r="BG54" s="569">
        <f t="shared" si="59"/>
        <v>0</v>
      </c>
      <c r="BH54" s="87"/>
    </row>
    <row r="55" spans="1:60" s="971" customFormat="1">
      <c r="A55" s="959"/>
      <c r="B55" s="83"/>
      <c r="C55" s="84"/>
      <c r="D55" s="82"/>
      <c r="E55" s="564"/>
      <c r="F55" s="565"/>
      <c r="G55" s="566">
        <f t="shared" si="45"/>
        <v>0</v>
      </c>
      <c r="H55" s="567"/>
      <c r="I55" s="568">
        <f t="shared" si="46"/>
        <v>0</v>
      </c>
      <c r="J55" s="569">
        <f t="shared" si="47"/>
        <v>0</v>
      </c>
      <c r="K55" s="569">
        <f t="shared" si="47"/>
        <v>0</v>
      </c>
      <c r="L55" s="87"/>
      <c r="M55" s="51"/>
      <c r="N55" s="83"/>
      <c r="O55" s="84"/>
      <c r="P55" s="82"/>
      <c r="Q55" s="564"/>
      <c r="R55" s="565"/>
      <c r="S55" s="566">
        <f t="shared" si="48"/>
        <v>0</v>
      </c>
      <c r="T55" s="567"/>
      <c r="U55" s="568">
        <f t="shared" si="49"/>
        <v>0</v>
      </c>
      <c r="V55" s="569">
        <f t="shared" si="50"/>
        <v>0</v>
      </c>
      <c r="W55" s="569">
        <f t="shared" si="50"/>
        <v>0</v>
      </c>
      <c r="X55" s="87"/>
      <c r="Y55" s="51"/>
      <c r="Z55" s="83"/>
      <c r="AA55" s="84"/>
      <c r="AB55" s="82"/>
      <c r="AC55" s="564"/>
      <c r="AD55" s="565"/>
      <c r="AE55" s="566">
        <f t="shared" si="51"/>
        <v>0</v>
      </c>
      <c r="AF55" s="567"/>
      <c r="AG55" s="568">
        <f t="shared" si="52"/>
        <v>0</v>
      </c>
      <c r="AH55" s="569">
        <f t="shared" si="53"/>
        <v>0</v>
      </c>
      <c r="AI55" s="569">
        <f t="shared" si="53"/>
        <v>0</v>
      </c>
      <c r="AJ55" s="87"/>
      <c r="AK55" s="51"/>
      <c r="AL55" s="83"/>
      <c r="AM55" s="84"/>
      <c r="AN55" s="82"/>
      <c r="AO55" s="564"/>
      <c r="AP55" s="565"/>
      <c r="AQ55" s="566">
        <f t="shared" si="54"/>
        <v>0</v>
      </c>
      <c r="AR55" s="567"/>
      <c r="AS55" s="568">
        <f t="shared" si="55"/>
        <v>0</v>
      </c>
      <c r="AT55" s="569">
        <f t="shared" si="56"/>
        <v>0</v>
      </c>
      <c r="AU55" s="569">
        <f t="shared" si="56"/>
        <v>0</v>
      </c>
      <c r="AV55" s="87"/>
      <c r="AW55" s="51"/>
      <c r="AX55" s="83"/>
      <c r="AY55" s="84"/>
      <c r="AZ55" s="82"/>
      <c r="BA55" s="564"/>
      <c r="BB55" s="565"/>
      <c r="BC55" s="566">
        <f t="shared" si="57"/>
        <v>0</v>
      </c>
      <c r="BD55" s="567"/>
      <c r="BE55" s="568">
        <f t="shared" si="58"/>
        <v>0</v>
      </c>
      <c r="BF55" s="569">
        <f t="shared" si="59"/>
        <v>0</v>
      </c>
      <c r="BG55" s="569">
        <f t="shared" si="59"/>
        <v>0</v>
      </c>
      <c r="BH55" s="87"/>
    </row>
    <row r="56" spans="1:60" s="971" customFormat="1">
      <c r="A56" s="959"/>
      <c r="B56" s="83"/>
      <c r="C56" s="84"/>
      <c r="D56" s="82"/>
      <c r="E56" s="564"/>
      <c r="F56" s="565"/>
      <c r="G56" s="566">
        <f t="shared" si="45"/>
        <v>0</v>
      </c>
      <c r="H56" s="567"/>
      <c r="I56" s="568">
        <f t="shared" si="46"/>
        <v>0</v>
      </c>
      <c r="J56" s="569">
        <f t="shared" si="47"/>
        <v>0</v>
      </c>
      <c r="K56" s="569">
        <f t="shared" si="47"/>
        <v>0</v>
      </c>
      <c r="L56" s="87"/>
      <c r="M56" s="51"/>
      <c r="N56" s="83"/>
      <c r="O56" s="84"/>
      <c r="P56" s="82"/>
      <c r="Q56" s="564"/>
      <c r="R56" s="565"/>
      <c r="S56" s="566">
        <f t="shared" si="48"/>
        <v>0</v>
      </c>
      <c r="T56" s="567"/>
      <c r="U56" s="568">
        <f t="shared" si="49"/>
        <v>0</v>
      </c>
      <c r="V56" s="569">
        <f t="shared" si="50"/>
        <v>0</v>
      </c>
      <c r="W56" s="569">
        <f t="shared" si="50"/>
        <v>0</v>
      </c>
      <c r="X56" s="87"/>
      <c r="Y56" s="51"/>
      <c r="Z56" s="83"/>
      <c r="AA56" s="84"/>
      <c r="AB56" s="82"/>
      <c r="AC56" s="564"/>
      <c r="AD56" s="565"/>
      <c r="AE56" s="566">
        <f t="shared" si="51"/>
        <v>0</v>
      </c>
      <c r="AF56" s="567"/>
      <c r="AG56" s="568">
        <f t="shared" si="52"/>
        <v>0</v>
      </c>
      <c r="AH56" s="569">
        <f t="shared" si="53"/>
        <v>0</v>
      </c>
      <c r="AI56" s="569">
        <f t="shared" si="53"/>
        <v>0</v>
      </c>
      <c r="AJ56" s="87"/>
      <c r="AK56" s="51"/>
      <c r="AL56" s="83"/>
      <c r="AM56" s="84"/>
      <c r="AN56" s="82"/>
      <c r="AO56" s="564"/>
      <c r="AP56" s="565"/>
      <c r="AQ56" s="566">
        <f t="shared" si="54"/>
        <v>0</v>
      </c>
      <c r="AR56" s="567"/>
      <c r="AS56" s="568">
        <f t="shared" si="55"/>
        <v>0</v>
      </c>
      <c r="AT56" s="569">
        <f t="shared" si="56"/>
        <v>0</v>
      </c>
      <c r="AU56" s="569">
        <f t="shared" si="56"/>
        <v>0</v>
      </c>
      <c r="AV56" s="87"/>
      <c r="AW56" s="51"/>
      <c r="AX56" s="83"/>
      <c r="AY56" s="84"/>
      <c r="AZ56" s="82"/>
      <c r="BA56" s="564"/>
      <c r="BB56" s="565"/>
      <c r="BC56" s="566">
        <f t="shared" si="57"/>
        <v>0</v>
      </c>
      <c r="BD56" s="567"/>
      <c r="BE56" s="568">
        <f t="shared" si="58"/>
        <v>0</v>
      </c>
      <c r="BF56" s="569">
        <f t="shared" si="59"/>
        <v>0</v>
      </c>
      <c r="BG56" s="569">
        <f t="shared" si="59"/>
        <v>0</v>
      </c>
      <c r="BH56" s="87"/>
    </row>
    <row r="57" spans="1:60" s="971" customFormat="1">
      <c r="A57" s="959"/>
      <c r="B57" s="83"/>
      <c r="C57" s="84"/>
      <c r="D57" s="82"/>
      <c r="E57" s="564"/>
      <c r="F57" s="565"/>
      <c r="G57" s="566">
        <f t="shared" si="45"/>
        <v>0</v>
      </c>
      <c r="H57" s="567"/>
      <c r="I57" s="568">
        <f t="shared" si="46"/>
        <v>0</v>
      </c>
      <c r="J57" s="569">
        <f t="shared" si="47"/>
        <v>0</v>
      </c>
      <c r="K57" s="569">
        <f t="shared" si="47"/>
        <v>0</v>
      </c>
      <c r="L57" s="87"/>
      <c r="M57" s="51"/>
      <c r="N57" s="83"/>
      <c r="O57" s="84"/>
      <c r="P57" s="82"/>
      <c r="Q57" s="564"/>
      <c r="R57" s="565"/>
      <c r="S57" s="566">
        <f t="shared" si="48"/>
        <v>0</v>
      </c>
      <c r="T57" s="567"/>
      <c r="U57" s="568">
        <f t="shared" si="49"/>
        <v>0</v>
      </c>
      <c r="V57" s="569">
        <f t="shared" si="50"/>
        <v>0</v>
      </c>
      <c r="W57" s="569">
        <f t="shared" si="50"/>
        <v>0</v>
      </c>
      <c r="X57" s="87"/>
      <c r="Y57" s="51"/>
      <c r="Z57" s="83"/>
      <c r="AA57" s="84"/>
      <c r="AB57" s="82"/>
      <c r="AC57" s="564"/>
      <c r="AD57" s="565"/>
      <c r="AE57" s="566">
        <f t="shared" si="51"/>
        <v>0</v>
      </c>
      <c r="AF57" s="567"/>
      <c r="AG57" s="568">
        <f t="shared" si="52"/>
        <v>0</v>
      </c>
      <c r="AH57" s="569">
        <f t="shared" si="53"/>
        <v>0</v>
      </c>
      <c r="AI57" s="569">
        <f t="shared" si="53"/>
        <v>0</v>
      </c>
      <c r="AJ57" s="87"/>
      <c r="AK57" s="51"/>
      <c r="AL57" s="83"/>
      <c r="AM57" s="84"/>
      <c r="AN57" s="82"/>
      <c r="AO57" s="564"/>
      <c r="AP57" s="565"/>
      <c r="AQ57" s="566">
        <f t="shared" si="54"/>
        <v>0</v>
      </c>
      <c r="AR57" s="567"/>
      <c r="AS57" s="568">
        <f t="shared" si="55"/>
        <v>0</v>
      </c>
      <c r="AT57" s="569">
        <f t="shared" si="56"/>
        <v>0</v>
      </c>
      <c r="AU57" s="569">
        <f t="shared" si="56"/>
        <v>0</v>
      </c>
      <c r="AV57" s="87"/>
      <c r="AW57" s="51"/>
      <c r="AX57" s="83"/>
      <c r="AY57" s="84"/>
      <c r="AZ57" s="82"/>
      <c r="BA57" s="564"/>
      <c r="BB57" s="565"/>
      <c r="BC57" s="566">
        <f t="shared" si="57"/>
        <v>0</v>
      </c>
      <c r="BD57" s="567"/>
      <c r="BE57" s="568">
        <f t="shared" si="58"/>
        <v>0</v>
      </c>
      <c r="BF57" s="569">
        <f t="shared" si="59"/>
        <v>0</v>
      </c>
      <c r="BG57" s="569">
        <f t="shared" si="59"/>
        <v>0</v>
      </c>
      <c r="BH57" s="87"/>
    </row>
    <row r="58" spans="1:60" s="971" customFormat="1">
      <c r="A58" s="959"/>
      <c r="B58" s="83"/>
      <c r="C58" s="84"/>
      <c r="D58" s="82"/>
      <c r="E58" s="564"/>
      <c r="F58" s="565"/>
      <c r="G58" s="566">
        <f t="shared" si="45"/>
        <v>0</v>
      </c>
      <c r="H58" s="567"/>
      <c r="I58" s="568">
        <f t="shared" si="46"/>
        <v>0</v>
      </c>
      <c r="J58" s="569">
        <f t="shared" si="47"/>
        <v>0</v>
      </c>
      <c r="K58" s="569">
        <f t="shared" si="47"/>
        <v>0</v>
      </c>
      <c r="L58" s="87"/>
      <c r="M58" s="51"/>
      <c r="N58" s="83"/>
      <c r="O58" s="84"/>
      <c r="P58" s="82"/>
      <c r="Q58" s="564"/>
      <c r="R58" s="565"/>
      <c r="S58" s="566">
        <f t="shared" si="48"/>
        <v>0</v>
      </c>
      <c r="T58" s="567"/>
      <c r="U58" s="568">
        <f t="shared" si="49"/>
        <v>0</v>
      </c>
      <c r="V58" s="569">
        <f t="shared" si="50"/>
        <v>0</v>
      </c>
      <c r="W58" s="569">
        <f t="shared" si="50"/>
        <v>0</v>
      </c>
      <c r="X58" s="87"/>
      <c r="Y58" s="51"/>
      <c r="Z58" s="83"/>
      <c r="AA58" s="84"/>
      <c r="AB58" s="82"/>
      <c r="AC58" s="564"/>
      <c r="AD58" s="565"/>
      <c r="AE58" s="566">
        <f t="shared" si="51"/>
        <v>0</v>
      </c>
      <c r="AF58" s="567"/>
      <c r="AG58" s="568">
        <f t="shared" si="52"/>
        <v>0</v>
      </c>
      <c r="AH58" s="569">
        <f t="shared" si="53"/>
        <v>0</v>
      </c>
      <c r="AI58" s="569">
        <f t="shared" si="53"/>
        <v>0</v>
      </c>
      <c r="AJ58" s="87"/>
      <c r="AK58" s="51"/>
      <c r="AL58" s="83"/>
      <c r="AM58" s="84"/>
      <c r="AN58" s="82"/>
      <c r="AO58" s="564"/>
      <c r="AP58" s="565"/>
      <c r="AQ58" s="566">
        <f t="shared" si="54"/>
        <v>0</v>
      </c>
      <c r="AR58" s="567"/>
      <c r="AS58" s="568">
        <f t="shared" si="55"/>
        <v>0</v>
      </c>
      <c r="AT58" s="569">
        <f t="shared" si="56"/>
        <v>0</v>
      </c>
      <c r="AU58" s="569">
        <f t="shared" si="56"/>
        <v>0</v>
      </c>
      <c r="AV58" s="87"/>
      <c r="AW58" s="51"/>
      <c r="AX58" s="83"/>
      <c r="AY58" s="84"/>
      <c r="AZ58" s="82"/>
      <c r="BA58" s="564"/>
      <c r="BB58" s="565"/>
      <c r="BC58" s="566">
        <f t="shared" si="57"/>
        <v>0</v>
      </c>
      <c r="BD58" s="567"/>
      <c r="BE58" s="568">
        <f t="shared" si="58"/>
        <v>0</v>
      </c>
      <c r="BF58" s="569">
        <f t="shared" si="59"/>
        <v>0</v>
      </c>
      <c r="BG58" s="569">
        <f t="shared" si="59"/>
        <v>0</v>
      </c>
      <c r="BH58" s="87"/>
    </row>
    <row r="59" spans="1:60" s="971" customFormat="1">
      <c r="A59" s="959"/>
      <c r="B59" s="83"/>
      <c r="C59" s="84"/>
      <c r="D59" s="82"/>
      <c r="E59" s="564"/>
      <c r="F59" s="565"/>
      <c r="G59" s="566">
        <f t="shared" si="45"/>
        <v>0</v>
      </c>
      <c r="H59" s="567"/>
      <c r="I59" s="568">
        <f t="shared" si="46"/>
        <v>0</v>
      </c>
      <c r="J59" s="569">
        <f t="shared" si="47"/>
        <v>0</v>
      </c>
      <c r="K59" s="569">
        <f t="shared" si="47"/>
        <v>0</v>
      </c>
      <c r="L59" s="87"/>
      <c r="M59" s="51"/>
      <c r="N59" s="83"/>
      <c r="O59" s="84"/>
      <c r="P59" s="82"/>
      <c r="Q59" s="564"/>
      <c r="R59" s="565"/>
      <c r="S59" s="566">
        <f t="shared" si="48"/>
        <v>0</v>
      </c>
      <c r="T59" s="567"/>
      <c r="U59" s="568">
        <f t="shared" si="49"/>
        <v>0</v>
      </c>
      <c r="V59" s="569">
        <f t="shared" si="50"/>
        <v>0</v>
      </c>
      <c r="W59" s="569">
        <f t="shared" si="50"/>
        <v>0</v>
      </c>
      <c r="X59" s="87"/>
      <c r="Y59" s="51"/>
      <c r="Z59" s="83"/>
      <c r="AA59" s="84"/>
      <c r="AB59" s="82"/>
      <c r="AC59" s="564"/>
      <c r="AD59" s="565"/>
      <c r="AE59" s="566">
        <f t="shared" si="51"/>
        <v>0</v>
      </c>
      <c r="AF59" s="567"/>
      <c r="AG59" s="568">
        <f t="shared" si="52"/>
        <v>0</v>
      </c>
      <c r="AH59" s="569">
        <f t="shared" si="53"/>
        <v>0</v>
      </c>
      <c r="AI59" s="569">
        <f t="shared" si="53"/>
        <v>0</v>
      </c>
      <c r="AJ59" s="87"/>
      <c r="AK59" s="51"/>
      <c r="AL59" s="83"/>
      <c r="AM59" s="84"/>
      <c r="AN59" s="82"/>
      <c r="AO59" s="564"/>
      <c r="AP59" s="565"/>
      <c r="AQ59" s="566">
        <f t="shared" si="54"/>
        <v>0</v>
      </c>
      <c r="AR59" s="567"/>
      <c r="AS59" s="568">
        <f t="shared" si="55"/>
        <v>0</v>
      </c>
      <c r="AT59" s="569">
        <f t="shared" si="56"/>
        <v>0</v>
      </c>
      <c r="AU59" s="569">
        <f t="shared" si="56"/>
        <v>0</v>
      </c>
      <c r="AV59" s="87"/>
      <c r="AW59" s="51"/>
      <c r="AX59" s="83"/>
      <c r="AY59" s="84"/>
      <c r="AZ59" s="82"/>
      <c r="BA59" s="564"/>
      <c r="BB59" s="565"/>
      <c r="BC59" s="566">
        <f t="shared" si="57"/>
        <v>0</v>
      </c>
      <c r="BD59" s="567"/>
      <c r="BE59" s="568">
        <f t="shared" si="58"/>
        <v>0</v>
      </c>
      <c r="BF59" s="569">
        <f t="shared" si="59"/>
        <v>0</v>
      </c>
      <c r="BG59" s="569">
        <f t="shared" si="59"/>
        <v>0</v>
      </c>
      <c r="BH59" s="87"/>
    </row>
    <row r="60" spans="1:60" s="971" customFormat="1">
      <c r="A60" s="959"/>
      <c r="B60" s="83"/>
      <c r="C60" s="84"/>
      <c r="D60" s="82"/>
      <c r="E60" s="564"/>
      <c r="F60" s="565"/>
      <c r="G60" s="566">
        <f t="shared" si="45"/>
        <v>0</v>
      </c>
      <c r="H60" s="567"/>
      <c r="I60" s="568">
        <f t="shared" si="46"/>
        <v>0</v>
      </c>
      <c r="J60" s="569">
        <f t="shared" si="47"/>
        <v>0</v>
      </c>
      <c r="K60" s="569">
        <f t="shared" si="47"/>
        <v>0</v>
      </c>
      <c r="L60" s="87"/>
      <c r="M60" s="51"/>
      <c r="N60" s="83"/>
      <c r="O60" s="84"/>
      <c r="P60" s="82"/>
      <c r="Q60" s="564"/>
      <c r="R60" s="565"/>
      <c r="S60" s="566">
        <f t="shared" si="48"/>
        <v>0</v>
      </c>
      <c r="T60" s="567"/>
      <c r="U60" s="568">
        <f t="shared" si="49"/>
        <v>0</v>
      </c>
      <c r="V60" s="569">
        <f t="shared" si="50"/>
        <v>0</v>
      </c>
      <c r="W60" s="569">
        <f t="shared" si="50"/>
        <v>0</v>
      </c>
      <c r="X60" s="87"/>
      <c r="Y60" s="51"/>
      <c r="Z60" s="83"/>
      <c r="AA60" s="84"/>
      <c r="AB60" s="82"/>
      <c r="AC60" s="564"/>
      <c r="AD60" s="565"/>
      <c r="AE60" s="566">
        <f t="shared" si="51"/>
        <v>0</v>
      </c>
      <c r="AF60" s="567"/>
      <c r="AG60" s="568">
        <f t="shared" si="52"/>
        <v>0</v>
      </c>
      <c r="AH60" s="569">
        <f t="shared" si="53"/>
        <v>0</v>
      </c>
      <c r="AI60" s="569">
        <f t="shared" si="53"/>
        <v>0</v>
      </c>
      <c r="AJ60" s="87"/>
      <c r="AK60" s="51"/>
      <c r="AL60" s="83"/>
      <c r="AM60" s="84"/>
      <c r="AN60" s="82"/>
      <c r="AO60" s="564"/>
      <c r="AP60" s="565"/>
      <c r="AQ60" s="566">
        <f t="shared" si="54"/>
        <v>0</v>
      </c>
      <c r="AR60" s="567"/>
      <c r="AS60" s="568">
        <f t="shared" si="55"/>
        <v>0</v>
      </c>
      <c r="AT60" s="569">
        <f t="shared" si="56"/>
        <v>0</v>
      </c>
      <c r="AU60" s="569">
        <f t="shared" si="56"/>
        <v>0</v>
      </c>
      <c r="AV60" s="87"/>
      <c r="AW60" s="51"/>
      <c r="AX60" s="83"/>
      <c r="AY60" s="84"/>
      <c r="AZ60" s="82"/>
      <c r="BA60" s="564"/>
      <c r="BB60" s="565"/>
      <c r="BC60" s="566">
        <f t="shared" si="57"/>
        <v>0</v>
      </c>
      <c r="BD60" s="567"/>
      <c r="BE60" s="568">
        <f t="shared" si="58"/>
        <v>0</v>
      </c>
      <c r="BF60" s="569">
        <f t="shared" si="59"/>
        <v>0</v>
      </c>
      <c r="BG60" s="569">
        <f t="shared" si="59"/>
        <v>0</v>
      </c>
      <c r="BH60" s="87"/>
    </row>
    <row r="61" spans="1:60" s="971" customFormat="1">
      <c r="A61" s="959"/>
      <c r="B61" s="83"/>
      <c r="C61" s="84"/>
      <c r="D61" s="82"/>
      <c r="E61" s="564"/>
      <c r="F61" s="565"/>
      <c r="G61" s="566">
        <f t="shared" si="45"/>
        <v>0</v>
      </c>
      <c r="H61" s="567"/>
      <c r="I61" s="568">
        <f t="shared" si="46"/>
        <v>0</v>
      </c>
      <c r="J61" s="569">
        <f t="shared" si="47"/>
        <v>0</v>
      </c>
      <c r="K61" s="569">
        <f t="shared" si="47"/>
        <v>0</v>
      </c>
      <c r="L61" s="87"/>
      <c r="M61" s="51"/>
      <c r="N61" s="83"/>
      <c r="O61" s="84"/>
      <c r="P61" s="82"/>
      <c r="Q61" s="564"/>
      <c r="R61" s="565"/>
      <c r="S61" s="566">
        <f t="shared" si="48"/>
        <v>0</v>
      </c>
      <c r="T61" s="567"/>
      <c r="U61" s="568">
        <f t="shared" si="49"/>
        <v>0</v>
      </c>
      <c r="V61" s="569">
        <f t="shared" si="50"/>
        <v>0</v>
      </c>
      <c r="W61" s="569">
        <f t="shared" si="50"/>
        <v>0</v>
      </c>
      <c r="X61" s="87"/>
      <c r="Y61" s="51"/>
      <c r="Z61" s="83"/>
      <c r="AA61" s="84"/>
      <c r="AB61" s="82"/>
      <c r="AC61" s="564"/>
      <c r="AD61" s="565"/>
      <c r="AE61" s="566">
        <f t="shared" si="51"/>
        <v>0</v>
      </c>
      <c r="AF61" s="567"/>
      <c r="AG61" s="568">
        <f t="shared" si="52"/>
        <v>0</v>
      </c>
      <c r="AH61" s="569">
        <f t="shared" si="53"/>
        <v>0</v>
      </c>
      <c r="AI61" s="569">
        <f t="shared" si="53"/>
        <v>0</v>
      </c>
      <c r="AJ61" s="87"/>
      <c r="AK61" s="51"/>
      <c r="AL61" s="83"/>
      <c r="AM61" s="84"/>
      <c r="AN61" s="82"/>
      <c r="AO61" s="564"/>
      <c r="AP61" s="565"/>
      <c r="AQ61" s="566">
        <f t="shared" si="54"/>
        <v>0</v>
      </c>
      <c r="AR61" s="567"/>
      <c r="AS61" s="568">
        <f t="shared" si="55"/>
        <v>0</v>
      </c>
      <c r="AT61" s="569">
        <f t="shared" si="56"/>
        <v>0</v>
      </c>
      <c r="AU61" s="569">
        <f t="shared" si="56"/>
        <v>0</v>
      </c>
      <c r="AV61" s="87"/>
      <c r="AW61" s="51"/>
      <c r="AX61" s="83"/>
      <c r="AY61" s="84"/>
      <c r="AZ61" s="82"/>
      <c r="BA61" s="564"/>
      <c r="BB61" s="565"/>
      <c r="BC61" s="566">
        <f t="shared" si="57"/>
        <v>0</v>
      </c>
      <c r="BD61" s="567"/>
      <c r="BE61" s="568">
        <f t="shared" si="58"/>
        <v>0</v>
      </c>
      <c r="BF61" s="569">
        <f t="shared" si="59"/>
        <v>0</v>
      </c>
      <c r="BG61" s="569">
        <f t="shared" si="59"/>
        <v>0</v>
      </c>
      <c r="BH61" s="87"/>
    </row>
    <row r="62" spans="1:60" s="971" customFormat="1" ht="24.75" thickBot="1">
      <c r="A62" s="959"/>
      <c r="B62" s="85"/>
      <c r="C62" s="580"/>
      <c r="D62" s="86"/>
      <c r="E62" s="564"/>
      <c r="F62" s="565"/>
      <c r="G62" s="566">
        <f t="shared" si="45"/>
        <v>0</v>
      </c>
      <c r="H62" s="567"/>
      <c r="I62" s="568">
        <f t="shared" si="46"/>
        <v>0</v>
      </c>
      <c r="J62" s="569">
        <f t="shared" si="47"/>
        <v>0</v>
      </c>
      <c r="K62" s="569">
        <f t="shared" si="47"/>
        <v>0</v>
      </c>
      <c r="L62" s="88"/>
      <c r="M62" s="51"/>
      <c r="N62" s="85"/>
      <c r="O62" s="580"/>
      <c r="P62" s="86"/>
      <c r="Q62" s="564"/>
      <c r="R62" s="565"/>
      <c r="S62" s="566">
        <f t="shared" si="48"/>
        <v>0</v>
      </c>
      <c r="T62" s="567"/>
      <c r="U62" s="568">
        <f t="shared" si="49"/>
        <v>0</v>
      </c>
      <c r="V62" s="569">
        <f t="shared" si="50"/>
        <v>0</v>
      </c>
      <c r="W62" s="569">
        <f t="shared" si="50"/>
        <v>0</v>
      </c>
      <c r="X62" s="88"/>
      <c r="Y62" s="51"/>
      <c r="Z62" s="85"/>
      <c r="AA62" s="580"/>
      <c r="AB62" s="86"/>
      <c r="AC62" s="564"/>
      <c r="AD62" s="565"/>
      <c r="AE62" s="566">
        <f t="shared" si="51"/>
        <v>0</v>
      </c>
      <c r="AF62" s="567"/>
      <c r="AG62" s="568">
        <f t="shared" si="52"/>
        <v>0</v>
      </c>
      <c r="AH62" s="569">
        <f t="shared" si="53"/>
        <v>0</v>
      </c>
      <c r="AI62" s="569">
        <f t="shared" si="53"/>
        <v>0</v>
      </c>
      <c r="AJ62" s="88"/>
      <c r="AK62" s="51"/>
      <c r="AL62" s="85"/>
      <c r="AM62" s="580"/>
      <c r="AN62" s="86"/>
      <c r="AO62" s="564"/>
      <c r="AP62" s="565"/>
      <c r="AQ62" s="566">
        <f t="shared" si="54"/>
        <v>0</v>
      </c>
      <c r="AR62" s="567"/>
      <c r="AS62" s="568">
        <f t="shared" si="55"/>
        <v>0</v>
      </c>
      <c r="AT62" s="569">
        <f t="shared" si="56"/>
        <v>0</v>
      </c>
      <c r="AU62" s="569">
        <f t="shared" si="56"/>
        <v>0</v>
      </c>
      <c r="AV62" s="88"/>
      <c r="AW62" s="51"/>
      <c r="AX62" s="85"/>
      <c r="AY62" s="580"/>
      <c r="AZ62" s="86"/>
      <c r="BA62" s="564"/>
      <c r="BB62" s="565"/>
      <c r="BC62" s="566">
        <f t="shared" si="57"/>
        <v>0</v>
      </c>
      <c r="BD62" s="567"/>
      <c r="BE62" s="568">
        <f t="shared" si="58"/>
        <v>0</v>
      </c>
      <c r="BF62" s="569">
        <f t="shared" si="59"/>
        <v>0</v>
      </c>
      <c r="BG62" s="569">
        <f t="shared" si="59"/>
        <v>0</v>
      </c>
      <c r="BH62" s="88"/>
    </row>
    <row r="63" spans="1:60" s="971" customFormat="1" ht="25.5" thickTop="1" thickBot="1">
      <c r="A63" s="959"/>
      <c r="B63" s="1823" t="s">
        <v>898</v>
      </c>
      <c r="C63" s="1824"/>
      <c r="D63" s="1824"/>
      <c r="E63" s="1825"/>
      <c r="F63" s="570"/>
      <c r="G63" s="570">
        <f>SUM(G53:G62)</f>
        <v>0</v>
      </c>
      <c r="H63" s="571"/>
      <c r="I63" s="571">
        <f>SUM(I53:I62)</f>
        <v>0</v>
      </c>
      <c r="J63" s="572"/>
      <c r="K63" s="572">
        <f>SUM(K53:K62)</f>
        <v>0</v>
      </c>
      <c r="L63" s="46"/>
      <c r="M63" s="51"/>
      <c r="N63" s="1823" t="s">
        <v>898</v>
      </c>
      <c r="O63" s="1824"/>
      <c r="P63" s="1824"/>
      <c r="Q63" s="1825"/>
      <c r="R63" s="570"/>
      <c r="S63" s="570">
        <f>SUM(S53:S62)</f>
        <v>0</v>
      </c>
      <c r="T63" s="571"/>
      <c r="U63" s="571">
        <f>SUM(U53:U62)</f>
        <v>0</v>
      </c>
      <c r="V63" s="572"/>
      <c r="W63" s="572">
        <f>SUM(W53:W62)</f>
        <v>0</v>
      </c>
      <c r="X63" s="46"/>
      <c r="Y63" s="51"/>
      <c r="Z63" s="1823" t="s">
        <v>898</v>
      </c>
      <c r="AA63" s="1824"/>
      <c r="AB63" s="1824"/>
      <c r="AC63" s="1825"/>
      <c r="AD63" s="570"/>
      <c r="AE63" s="570">
        <f>SUM(AE53:AE62)</f>
        <v>0</v>
      </c>
      <c r="AF63" s="571"/>
      <c r="AG63" s="571">
        <f>SUM(AG53:AG62)</f>
        <v>0</v>
      </c>
      <c r="AH63" s="572"/>
      <c r="AI63" s="572">
        <f>SUM(AI53:AI62)</f>
        <v>0</v>
      </c>
      <c r="AJ63" s="46"/>
      <c r="AK63" s="51"/>
      <c r="AL63" s="1823" t="s">
        <v>898</v>
      </c>
      <c r="AM63" s="1824"/>
      <c r="AN63" s="1824"/>
      <c r="AO63" s="1825"/>
      <c r="AP63" s="570"/>
      <c r="AQ63" s="570">
        <f>SUM(AQ53:AQ62)</f>
        <v>0</v>
      </c>
      <c r="AR63" s="571"/>
      <c r="AS63" s="571">
        <f>SUM(AS53:AS62)</f>
        <v>0</v>
      </c>
      <c r="AT63" s="572"/>
      <c r="AU63" s="572">
        <f>SUM(AU53:AU62)</f>
        <v>0</v>
      </c>
      <c r="AV63" s="46"/>
      <c r="AW63" s="51"/>
      <c r="AX63" s="1823" t="s">
        <v>898</v>
      </c>
      <c r="AY63" s="1824"/>
      <c r="AZ63" s="1824"/>
      <c r="BA63" s="1825"/>
      <c r="BB63" s="570"/>
      <c r="BC63" s="570">
        <f>SUM(BC53:BC62)</f>
        <v>0</v>
      </c>
      <c r="BD63" s="571"/>
      <c r="BE63" s="571">
        <f>SUM(BE53:BE62)</f>
        <v>0</v>
      </c>
      <c r="BF63" s="572"/>
      <c r="BG63" s="572">
        <f>SUM(BG53:BG62)</f>
        <v>0</v>
      </c>
      <c r="BH63" s="46"/>
    </row>
    <row r="64" spans="1:60" s="971" customFormat="1">
      <c r="A64" s="959"/>
      <c r="B64" s="83"/>
      <c r="C64" s="84"/>
      <c r="D64" s="82"/>
      <c r="E64" s="564"/>
      <c r="F64" s="565"/>
      <c r="G64" s="566">
        <f t="shared" ref="G64:G73" si="60">INT(E64*F64)</f>
        <v>0</v>
      </c>
      <c r="H64" s="567"/>
      <c r="I64" s="568">
        <f t="shared" ref="I64:I73" si="61">INT(E64*H64)</f>
        <v>0</v>
      </c>
      <c r="J64" s="569">
        <f t="shared" ref="J64:K73" si="62">F64-H64</f>
        <v>0</v>
      </c>
      <c r="K64" s="569">
        <f t="shared" si="62"/>
        <v>0</v>
      </c>
      <c r="L64" s="87"/>
      <c r="M64" s="51"/>
      <c r="N64" s="83"/>
      <c r="O64" s="84"/>
      <c r="P64" s="82"/>
      <c r="Q64" s="564"/>
      <c r="R64" s="565"/>
      <c r="S64" s="566">
        <f t="shared" ref="S64:S73" si="63">INT(Q64*R64)</f>
        <v>0</v>
      </c>
      <c r="T64" s="567"/>
      <c r="U64" s="568">
        <f t="shared" ref="U64:U73" si="64">INT(Q64*T64)</f>
        <v>0</v>
      </c>
      <c r="V64" s="569">
        <f t="shared" ref="V64:W73" si="65">R64-T64</f>
        <v>0</v>
      </c>
      <c r="W64" s="569">
        <f t="shared" si="65"/>
        <v>0</v>
      </c>
      <c r="X64" s="87"/>
      <c r="Y64" s="51"/>
      <c r="Z64" s="83"/>
      <c r="AA64" s="84"/>
      <c r="AB64" s="82"/>
      <c r="AC64" s="564"/>
      <c r="AD64" s="565"/>
      <c r="AE64" s="566">
        <f t="shared" ref="AE64:AE73" si="66">INT(AC64*AD64)</f>
        <v>0</v>
      </c>
      <c r="AF64" s="567"/>
      <c r="AG64" s="568">
        <f t="shared" ref="AG64:AG73" si="67">INT(AC64*AF64)</f>
        <v>0</v>
      </c>
      <c r="AH64" s="569">
        <f t="shared" ref="AH64:AI73" si="68">AD64-AF64</f>
        <v>0</v>
      </c>
      <c r="AI64" s="569">
        <f t="shared" si="68"/>
        <v>0</v>
      </c>
      <c r="AJ64" s="87"/>
      <c r="AK64" s="51"/>
      <c r="AL64" s="83"/>
      <c r="AM64" s="84"/>
      <c r="AN64" s="82"/>
      <c r="AO64" s="564"/>
      <c r="AP64" s="565"/>
      <c r="AQ64" s="566">
        <f t="shared" ref="AQ64:AQ73" si="69">INT(AO64*AP64)</f>
        <v>0</v>
      </c>
      <c r="AR64" s="567"/>
      <c r="AS64" s="568">
        <f t="shared" ref="AS64:AS73" si="70">INT(AO64*AR64)</f>
        <v>0</v>
      </c>
      <c r="AT64" s="569">
        <f t="shared" ref="AT64:AU73" si="71">AP64-AR64</f>
        <v>0</v>
      </c>
      <c r="AU64" s="569">
        <f t="shared" si="71"/>
        <v>0</v>
      </c>
      <c r="AV64" s="87"/>
      <c r="AW64" s="51"/>
      <c r="AX64" s="83"/>
      <c r="AY64" s="84"/>
      <c r="AZ64" s="82"/>
      <c r="BA64" s="564"/>
      <c r="BB64" s="565"/>
      <c r="BC64" s="566">
        <f t="shared" ref="BC64:BC73" si="72">INT(BA64*BB64)</f>
        <v>0</v>
      </c>
      <c r="BD64" s="567"/>
      <c r="BE64" s="568">
        <f t="shared" ref="BE64:BE73" si="73">INT(BA64*BD64)</f>
        <v>0</v>
      </c>
      <c r="BF64" s="569">
        <f t="shared" ref="BF64:BG73" si="74">BB64-BD64</f>
        <v>0</v>
      </c>
      <c r="BG64" s="569">
        <f t="shared" si="74"/>
        <v>0</v>
      </c>
      <c r="BH64" s="87"/>
    </row>
    <row r="65" spans="1:60" s="971" customFormat="1">
      <c r="A65" s="959"/>
      <c r="B65" s="83"/>
      <c r="C65" s="84"/>
      <c r="D65" s="82"/>
      <c r="E65" s="564"/>
      <c r="F65" s="565"/>
      <c r="G65" s="566">
        <f t="shared" si="60"/>
        <v>0</v>
      </c>
      <c r="H65" s="567"/>
      <c r="I65" s="568">
        <f t="shared" si="61"/>
        <v>0</v>
      </c>
      <c r="J65" s="569">
        <f t="shared" si="62"/>
        <v>0</v>
      </c>
      <c r="K65" s="569">
        <f t="shared" si="62"/>
        <v>0</v>
      </c>
      <c r="L65" s="87"/>
      <c r="M65" s="51"/>
      <c r="N65" s="83"/>
      <c r="O65" s="84"/>
      <c r="P65" s="82"/>
      <c r="Q65" s="564"/>
      <c r="R65" s="565"/>
      <c r="S65" s="566">
        <f t="shared" si="63"/>
        <v>0</v>
      </c>
      <c r="T65" s="567"/>
      <c r="U65" s="568">
        <f t="shared" si="64"/>
        <v>0</v>
      </c>
      <c r="V65" s="569">
        <f t="shared" si="65"/>
        <v>0</v>
      </c>
      <c r="W65" s="569">
        <f t="shared" si="65"/>
        <v>0</v>
      </c>
      <c r="X65" s="87"/>
      <c r="Y65" s="51"/>
      <c r="Z65" s="83"/>
      <c r="AA65" s="84"/>
      <c r="AB65" s="82"/>
      <c r="AC65" s="564"/>
      <c r="AD65" s="565"/>
      <c r="AE65" s="566">
        <f t="shared" si="66"/>
        <v>0</v>
      </c>
      <c r="AF65" s="567"/>
      <c r="AG65" s="568">
        <f t="shared" si="67"/>
        <v>0</v>
      </c>
      <c r="AH65" s="569">
        <f t="shared" si="68"/>
        <v>0</v>
      </c>
      <c r="AI65" s="569">
        <f t="shared" si="68"/>
        <v>0</v>
      </c>
      <c r="AJ65" s="87"/>
      <c r="AK65" s="51"/>
      <c r="AL65" s="83"/>
      <c r="AM65" s="84"/>
      <c r="AN65" s="82"/>
      <c r="AO65" s="564"/>
      <c r="AP65" s="565"/>
      <c r="AQ65" s="566">
        <f t="shared" si="69"/>
        <v>0</v>
      </c>
      <c r="AR65" s="567"/>
      <c r="AS65" s="568">
        <f t="shared" si="70"/>
        <v>0</v>
      </c>
      <c r="AT65" s="569">
        <f t="shared" si="71"/>
        <v>0</v>
      </c>
      <c r="AU65" s="569">
        <f t="shared" si="71"/>
        <v>0</v>
      </c>
      <c r="AV65" s="87"/>
      <c r="AW65" s="51"/>
      <c r="AX65" s="83"/>
      <c r="AY65" s="84"/>
      <c r="AZ65" s="82"/>
      <c r="BA65" s="564"/>
      <c r="BB65" s="565"/>
      <c r="BC65" s="566">
        <f t="shared" si="72"/>
        <v>0</v>
      </c>
      <c r="BD65" s="567"/>
      <c r="BE65" s="568">
        <f t="shared" si="73"/>
        <v>0</v>
      </c>
      <c r="BF65" s="569">
        <f t="shared" si="74"/>
        <v>0</v>
      </c>
      <c r="BG65" s="569">
        <f t="shared" si="74"/>
        <v>0</v>
      </c>
      <c r="BH65" s="87"/>
    </row>
    <row r="66" spans="1:60" s="971" customFormat="1">
      <c r="A66" s="959"/>
      <c r="B66" s="83"/>
      <c r="C66" s="84"/>
      <c r="D66" s="82"/>
      <c r="E66" s="564"/>
      <c r="F66" s="565"/>
      <c r="G66" s="566">
        <f t="shared" si="60"/>
        <v>0</v>
      </c>
      <c r="H66" s="567"/>
      <c r="I66" s="568">
        <f t="shared" si="61"/>
        <v>0</v>
      </c>
      <c r="J66" s="569">
        <f t="shared" si="62"/>
        <v>0</v>
      </c>
      <c r="K66" s="569">
        <f t="shared" si="62"/>
        <v>0</v>
      </c>
      <c r="L66" s="87"/>
      <c r="M66" s="51"/>
      <c r="N66" s="83"/>
      <c r="O66" s="84"/>
      <c r="P66" s="82"/>
      <c r="Q66" s="564"/>
      <c r="R66" s="565"/>
      <c r="S66" s="566">
        <f t="shared" si="63"/>
        <v>0</v>
      </c>
      <c r="T66" s="567"/>
      <c r="U66" s="568">
        <f t="shared" si="64"/>
        <v>0</v>
      </c>
      <c r="V66" s="569">
        <f t="shared" si="65"/>
        <v>0</v>
      </c>
      <c r="W66" s="569">
        <f t="shared" si="65"/>
        <v>0</v>
      </c>
      <c r="X66" s="87"/>
      <c r="Y66" s="51"/>
      <c r="Z66" s="83"/>
      <c r="AA66" s="84"/>
      <c r="AB66" s="82"/>
      <c r="AC66" s="564"/>
      <c r="AD66" s="565"/>
      <c r="AE66" s="566">
        <f t="shared" si="66"/>
        <v>0</v>
      </c>
      <c r="AF66" s="567"/>
      <c r="AG66" s="568">
        <f t="shared" si="67"/>
        <v>0</v>
      </c>
      <c r="AH66" s="569">
        <f t="shared" si="68"/>
        <v>0</v>
      </c>
      <c r="AI66" s="569">
        <f t="shared" si="68"/>
        <v>0</v>
      </c>
      <c r="AJ66" s="87"/>
      <c r="AK66" s="51"/>
      <c r="AL66" s="83"/>
      <c r="AM66" s="84"/>
      <c r="AN66" s="82"/>
      <c r="AO66" s="564"/>
      <c r="AP66" s="565"/>
      <c r="AQ66" s="566">
        <f t="shared" si="69"/>
        <v>0</v>
      </c>
      <c r="AR66" s="567"/>
      <c r="AS66" s="568">
        <f t="shared" si="70"/>
        <v>0</v>
      </c>
      <c r="AT66" s="569">
        <f t="shared" si="71"/>
        <v>0</v>
      </c>
      <c r="AU66" s="569">
        <f t="shared" si="71"/>
        <v>0</v>
      </c>
      <c r="AV66" s="87"/>
      <c r="AW66" s="51"/>
      <c r="AX66" s="83"/>
      <c r="AY66" s="84"/>
      <c r="AZ66" s="82"/>
      <c r="BA66" s="564"/>
      <c r="BB66" s="565"/>
      <c r="BC66" s="566">
        <f t="shared" si="72"/>
        <v>0</v>
      </c>
      <c r="BD66" s="567"/>
      <c r="BE66" s="568">
        <f t="shared" si="73"/>
        <v>0</v>
      </c>
      <c r="BF66" s="569">
        <f t="shared" si="74"/>
        <v>0</v>
      </c>
      <c r="BG66" s="569">
        <f t="shared" si="74"/>
        <v>0</v>
      </c>
      <c r="BH66" s="87"/>
    </row>
    <row r="67" spans="1:60" s="971" customFormat="1">
      <c r="A67" s="959"/>
      <c r="B67" s="83"/>
      <c r="C67" s="84"/>
      <c r="D67" s="82"/>
      <c r="E67" s="564"/>
      <c r="F67" s="565"/>
      <c r="G67" s="566">
        <f t="shared" si="60"/>
        <v>0</v>
      </c>
      <c r="H67" s="567"/>
      <c r="I67" s="568">
        <f t="shared" si="61"/>
        <v>0</v>
      </c>
      <c r="J67" s="569">
        <f t="shared" si="62"/>
        <v>0</v>
      </c>
      <c r="K67" s="569">
        <f t="shared" si="62"/>
        <v>0</v>
      </c>
      <c r="L67" s="87"/>
      <c r="M67" s="51"/>
      <c r="N67" s="83"/>
      <c r="O67" s="84"/>
      <c r="P67" s="82"/>
      <c r="Q67" s="564"/>
      <c r="R67" s="565"/>
      <c r="S67" s="566">
        <f t="shared" si="63"/>
        <v>0</v>
      </c>
      <c r="T67" s="567"/>
      <c r="U67" s="568">
        <f t="shared" si="64"/>
        <v>0</v>
      </c>
      <c r="V67" s="569">
        <f t="shared" si="65"/>
        <v>0</v>
      </c>
      <c r="W67" s="569">
        <f t="shared" si="65"/>
        <v>0</v>
      </c>
      <c r="X67" s="87"/>
      <c r="Y67" s="51"/>
      <c r="Z67" s="83"/>
      <c r="AA67" s="84"/>
      <c r="AB67" s="82"/>
      <c r="AC67" s="564"/>
      <c r="AD67" s="565"/>
      <c r="AE67" s="566">
        <f t="shared" si="66"/>
        <v>0</v>
      </c>
      <c r="AF67" s="567"/>
      <c r="AG67" s="568">
        <f t="shared" si="67"/>
        <v>0</v>
      </c>
      <c r="AH67" s="569">
        <f t="shared" si="68"/>
        <v>0</v>
      </c>
      <c r="AI67" s="569">
        <f t="shared" si="68"/>
        <v>0</v>
      </c>
      <c r="AJ67" s="87"/>
      <c r="AK67" s="51"/>
      <c r="AL67" s="83"/>
      <c r="AM67" s="84"/>
      <c r="AN67" s="82"/>
      <c r="AO67" s="564"/>
      <c r="AP67" s="565"/>
      <c r="AQ67" s="566">
        <f t="shared" si="69"/>
        <v>0</v>
      </c>
      <c r="AR67" s="567"/>
      <c r="AS67" s="568">
        <f t="shared" si="70"/>
        <v>0</v>
      </c>
      <c r="AT67" s="569">
        <f t="shared" si="71"/>
        <v>0</v>
      </c>
      <c r="AU67" s="569">
        <f t="shared" si="71"/>
        <v>0</v>
      </c>
      <c r="AV67" s="87"/>
      <c r="AW67" s="51"/>
      <c r="AX67" s="83"/>
      <c r="AY67" s="84"/>
      <c r="AZ67" s="82"/>
      <c r="BA67" s="564"/>
      <c r="BB67" s="565"/>
      <c r="BC67" s="566">
        <f t="shared" si="72"/>
        <v>0</v>
      </c>
      <c r="BD67" s="567"/>
      <c r="BE67" s="568">
        <f t="shared" si="73"/>
        <v>0</v>
      </c>
      <c r="BF67" s="569">
        <f t="shared" si="74"/>
        <v>0</v>
      </c>
      <c r="BG67" s="569">
        <f t="shared" si="74"/>
        <v>0</v>
      </c>
      <c r="BH67" s="87"/>
    </row>
    <row r="68" spans="1:60" s="971" customFormat="1">
      <c r="A68" s="959"/>
      <c r="B68" s="83"/>
      <c r="C68" s="84"/>
      <c r="D68" s="82"/>
      <c r="E68" s="564"/>
      <c r="F68" s="565"/>
      <c r="G68" s="566">
        <f t="shared" si="60"/>
        <v>0</v>
      </c>
      <c r="H68" s="567"/>
      <c r="I68" s="568">
        <f t="shared" si="61"/>
        <v>0</v>
      </c>
      <c r="J68" s="569">
        <f t="shared" si="62"/>
        <v>0</v>
      </c>
      <c r="K68" s="569">
        <f t="shared" si="62"/>
        <v>0</v>
      </c>
      <c r="L68" s="87"/>
      <c r="M68" s="51"/>
      <c r="N68" s="83"/>
      <c r="O68" s="84"/>
      <c r="P68" s="82"/>
      <c r="Q68" s="564"/>
      <c r="R68" s="565"/>
      <c r="S68" s="566">
        <f t="shared" si="63"/>
        <v>0</v>
      </c>
      <c r="T68" s="567"/>
      <c r="U68" s="568">
        <f t="shared" si="64"/>
        <v>0</v>
      </c>
      <c r="V68" s="569">
        <f t="shared" si="65"/>
        <v>0</v>
      </c>
      <c r="W68" s="569">
        <f t="shared" si="65"/>
        <v>0</v>
      </c>
      <c r="X68" s="87"/>
      <c r="Y68" s="51"/>
      <c r="Z68" s="83"/>
      <c r="AA68" s="84"/>
      <c r="AB68" s="82"/>
      <c r="AC68" s="564"/>
      <c r="AD68" s="565"/>
      <c r="AE68" s="566">
        <f t="shared" si="66"/>
        <v>0</v>
      </c>
      <c r="AF68" s="567"/>
      <c r="AG68" s="568">
        <f t="shared" si="67"/>
        <v>0</v>
      </c>
      <c r="AH68" s="569">
        <f t="shared" si="68"/>
        <v>0</v>
      </c>
      <c r="AI68" s="569">
        <f t="shared" si="68"/>
        <v>0</v>
      </c>
      <c r="AJ68" s="87"/>
      <c r="AK68" s="51"/>
      <c r="AL68" s="83"/>
      <c r="AM68" s="84"/>
      <c r="AN68" s="82"/>
      <c r="AO68" s="564"/>
      <c r="AP68" s="565"/>
      <c r="AQ68" s="566">
        <f t="shared" si="69"/>
        <v>0</v>
      </c>
      <c r="AR68" s="567"/>
      <c r="AS68" s="568">
        <f t="shared" si="70"/>
        <v>0</v>
      </c>
      <c r="AT68" s="569">
        <f t="shared" si="71"/>
        <v>0</v>
      </c>
      <c r="AU68" s="569">
        <f t="shared" si="71"/>
        <v>0</v>
      </c>
      <c r="AV68" s="87"/>
      <c r="AW68" s="51"/>
      <c r="AX68" s="83"/>
      <c r="AY68" s="84"/>
      <c r="AZ68" s="82"/>
      <c r="BA68" s="564"/>
      <c r="BB68" s="565"/>
      <c r="BC68" s="566">
        <f t="shared" si="72"/>
        <v>0</v>
      </c>
      <c r="BD68" s="567"/>
      <c r="BE68" s="568">
        <f t="shared" si="73"/>
        <v>0</v>
      </c>
      <c r="BF68" s="569">
        <f t="shared" si="74"/>
        <v>0</v>
      </c>
      <c r="BG68" s="569">
        <f t="shared" si="74"/>
        <v>0</v>
      </c>
      <c r="BH68" s="87"/>
    </row>
    <row r="69" spans="1:60" s="971" customFormat="1">
      <c r="A69" s="959"/>
      <c r="B69" s="83"/>
      <c r="C69" s="84"/>
      <c r="D69" s="82"/>
      <c r="E69" s="564"/>
      <c r="F69" s="565"/>
      <c r="G69" s="566">
        <f t="shared" si="60"/>
        <v>0</v>
      </c>
      <c r="H69" s="567"/>
      <c r="I69" s="568">
        <f t="shared" si="61"/>
        <v>0</v>
      </c>
      <c r="J69" s="569">
        <f t="shared" si="62"/>
        <v>0</v>
      </c>
      <c r="K69" s="569">
        <f t="shared" si="62"/>
        <v>0</v>
      </c>
      <c r="L69" s="87"/>
      <c r="M69" s="51"/>
      <c r="N69" s="83"/>
      <c r="O69" s="84"/>
      <c r="P69" s="82"/>
      <c r="Q69" s="564"/>
      <c r="R69" s="565"/>
      <c r="S69" s="566">
        <f t="shared" si="63"/>
        <v>0</v>
      </c>
      <c r="T69" s="567"/>
      <c r="U69" s="568">
        <f t="shared" si="64"/>
        <v>0</v>
      </c>
      <c r="V69" s="569">
        <f t="shared" si="65"/>
        <v>0</v>
      </c>
      <c r="W69" s="569">
        <f t="shared" si="65"/>
        <v>0</v>
      </c>
      <c r="X69" s="87"/>
      <c r="Y69" s="51"/>
      <c r="Z69" s="83"/>
      <c r="AA69" s="84"/>
      <c r="AB69" s="82"/>
      <c r="AC69" s="564"/>
      <c r="AD69" s="565"/>
      <c r="AE69" s="566">
        <f t="shared" si="66"/>
        <v>0</v>
      </c>
      <c r="AF69" s="567"/>
      <c r="AG69" s="568">
        <f t="shared" si="67"/>
        <v>0</v>
      </c>
      <c r="AH69" s="569">
        <f t="shared" si="68"/>
        <v>0</v>
      </c>
      <c r="AI69" s="569">
        <f t="shared" si="68"/>
        <v>0</v>
      </c>
      <c r="AJ69" s="87"/>
      <c r="AK69" s="51"/>
      <c r="AL69" s="83"/>
      <c r="AM69" s="84"/>
      <c r="AN69" s="82"/>
      <c r="AO69" s="564"/>
      <c r="AP69" s="565"/>
      <c r="AQ69" s="566">
        <f t="shared" si="69"/>
        <v>0</v>
      </c>
      <c r="AR69" s="567"/>
      <c r="AS69" s="568">
        <f t="shared" si="70"/>
        <v>0</v>
      </c>
      <c r="AT69" s="569">
        <f t="shared" si="71"/>
        <v>0</v>
      </c>
      <c r="AU69" s="569">
        <f t="shared" si="71"/>
        <v>0</v>
      </c>
      <c r="AV69" s="87"/>
      <c r="AW69" s="51"/>
      <c r="AX69" s="83"/>
      <c r="AY69" s="84"/>
      <c r="AZ69" s="82"/>
      <c r="BA69" s="564"/>
      <c r="BB69" s="565"/>
      <c r="BC69" s="566">
        <f t="shared" si="72"/>
        <v>0</v>
      </c>
      <c r="BD69" s="567"/>
      <c r="BE69" s="568">
        <f t="shared" si="73"/>
        <v>0</v>
      </c>
      <c r="BF69" s="569">
        <f t="shared" si="74"/>
        <v>0</v>
      </c>
      <c r="BG69" s="569">
        <f t="shared" si="74"/>
        <v>0</v>
      </c>
      <c r="BH69" s="87"/>
    </row>
    <row r="70" spans="1:60" s="971" customFormat="1">
      <c r="A70" s="959"/>
      <c r="B70" s="83"/>
      <c r="C70" s="84"/>
      <c r="D70" s="82"/>
      <c r="E70" s="564"/>
      <c r="F70" s="565"/>
      <c r="G70" s="566">
        <f t="shared" si="60"/>
        <v>0</v>
      </c>
      <c r="H70" s="567"/>
      <c r="I70" s="568">
        <f t="shared" si="61"/>
        <v>0</v>
      </c>
      <c r="J70" s="569">
        <f t="shared" si="62"/>
        <v>0</v>
      </c>
      <c r="K70" s="569">
        <f t="shared" si="62"/>
        <v>0</v>
      </c>
      <c r="L70" s="87"/>
      <c r="M70" s="51"/>
      <c r="N70" s="83"/>
      <c r="O70" s="84"/>
      <c r="P70" s="82"/>
      <c r="Q70" s="564"/>
      <c r="R70" s="565"/>
      <c r="S70" s="566">
        <f t="shared" si="63"/>
        <v>0</v>
      </c>
      <c r="T70" s="567"/>
      <c r="U70" s="568">
        <f t="shared" si="64"/>
        <v>0</v>
      </c>
      <c r="V70" s="569">
        <f t="shared" si="65"/>
        <v>0</v>
      </c>
      <c r="W70" s="569">
        <f t="shared" si="65"/>
        <v>0</v>
      </c>
      <c r="X70" s="87"/>
      <c r="Y70" s="51"/>
      <c r="Z70" s="83"/>
      <c r="AA70" s="84"/>
      <c r="AB70" s="82"/>
      <c r="AC70" s="564"/>
      <c r="AD70" s="565"/>
      <c r="AE70" s="566">
        <f t="shared" si="66"/>
        <v>0</v>
      </c>
      <c r="AF70" s="567"/>
      <c r="AG70" s="568">
        <f t="shared" si="67"/>
        <v>0</v>
      </c>
      <c r="AH70" s="569">
        <f t="shared" si="68"/>
        <v>0</v>
      </c>
      <c r="AI70" s="569">
        <f t="shared" si="68"/>
        <v>0</v>
      </c>
      <c r="AJ70" s="87"/>
      <c r="AK70" s="51"/>
      <c r="AL70" s="83"/>
      <c r="AM70" s="84"/>
      <c r="AN70" s="82"/>
      <c r="AO70" s="564"/>
      <c r="AP70" s="565"/>
      <c r="AQ70" s="566">
        <f t="shared" si="69"/>
        <v>0</v>
      </c>
      <c r="AR70" s="567"/>
      <c r="AS70" s="568">
        <f t="shared" si="70"/>
        <v>0</v>
      </c>
      <c r="AT70" s="569">
        <f t="shared" si="71"/>
        <v>0</v>
      </c>
      <c r="AU70" s="569">
        <f t="shared" si="71"/>
        <v>0</v>
      </c>
      <c r="AV70" s="87"/>
      <c r="AW70" s="51"/>
      <c r="AX70" s="83"/>
      <c r="AY70" s="84"/>
      <c r="AZ70" s="82"/>
      <c r="BA70" s="564"/>
      <c r="BB70" s="565"/>
      <c r="BC70" s="566">
        <f t="shared" si="72"/>
        <v>0</v>
      </c>
      <c r="BD70" s="567"/>
      <c r="BE70" s="568">
        <f t="shared" si="73"/>
        <v>0</v>
      </c>
      <c r="BF70" s="569">
        <f t="shared" si="74"/>
        <v>0</v>
      </c>
      <c r="BG70" s="569">
        <f t="shared" si="74"/>
        <v>0</v>
      </c>
      <c r="BH70" s="87"/>
    </row>
    <row r="71" spans="1:60" s="971" customFormat="1">
      <c r="A71" s="959"/>
      <c r="B71" s="83"/>
      <c r="C71" s="84"/>
      <c r="D71" s="82"/>
      <c r="E71" s="564"/>
      <c r="F71" s="565"/>
      <c r="G71" s="566">
        <f t="shared" si="60"/>
        <v>0</v>
      </c>
      <c r="H71" s="567"/>
      <c r="I71" s="568">
        <f t="shared" si="61"/>
        <v>0</v>
      </c>
      <c r="J71" s="569">
        <f t="shared" si="62"/>
        <v>0</v>
      </c>
      <c r="K71" s="569">
        <f t="shared" si="62"/>
        <v>0</v>
      </c>
      <c r="L71" s="87"/>
      <c r="M71" s="51"/>
      <c r="N71" s="83"/>
      <c r="O71" s="84"/>
      <c r="P71" s="82"/>
      <c r="Q71" s="564"/>
      <c r="R71" s="565"/>
      <c r="S71" s="566">
        <f t="shared" si="63"/>
        <v>0</v>
      </c>
      <c r="T71" s="567"/>
      <c r="U71" s="568">
        <f t="shared" si="64"/>
        <v>0</v>
      </c>
      <c r="V71" s="569">
        <f t="shared" si="65"/>
        <v>0</v>
      </c>
      <c r="W71" s="569">
        <f t="shared" si="65"/>
        <v>0</v>
      </c>
      <c r="X71" s="87"/>
      <c r="Y71" s="51"/>
      <c r="Z71" s="83"/>
      <c r="AA71" s="84"/>
      <c r="AB71" s="82"/>
      <c r="AC71" s="564"/>
      <c r="AD71" s="565"/>
      <c r="AE71" s="566">
        <f t="shared" si="66"/>
        <v>0</v>
      </c>
      <c r="AF71" s="567"/>
      <c r="AG71" s="568">
        <f t="shared" si="67"/>
        <v>0</v>
      </c>
      <c r="AH71" s="569">
        <f t="shared" si="68"/>
        <v>0</v>
      </c>
      <c r="AI71" s="569">
        <f t="shared" si="68"/>
        <v>0</v>
      </c>
      <c r="AJ71" s="87"/>
      <c r="AK71" s="51"/>
      <c r="AL71" s="83"/>
      <c r="AM71" s="84"/>
      <c r="AN71" s="82"/>
      <c r="AO71" s="564"/>
      <c r="AP71" s="565"/>
      <c r="AQ71" s="566">
        <f t="shared" si="69"/>
        <v>0</v>
      </c>
      <c r="AR71" s="567"/>
      <c r="AS71" s="568">
        <f t="shared" si="70"/>
        <v>0</v>
      </c>
      <c r="AT71" s="569">
        <f t="shared" si="71"/>
        <v>0</v>
      </c>
      <c r="AU71" s="569">
        <f t="shared" si="71"/>
        <v>0</v>
      </c>
      <c r="AV71" s="87"/>
      <c r="AW71" s="51"/>
      <c r="AX71" s="83"/>
      <c r="AY71" s="84"/>
      <c r="AZ71" s="82"/>
      <c r="BA71" s="564"/>
      <c r="BB71" s="565"/>
      <c r="BC71" s="566">
        <f t="shared" si="72"/>
        <v>0</v>
      </c>
      <c r="BD71" s="567"/>
      <c r="BE71" s="568">
        <f t="shared" si="73"/>
        <v>0</v>
      </c>
      <c r="BF71" s="569">
        <f t="shared" si="74"/>
        <v>0</v>
      </c>
      <c r="BG71" s="569">
        <f t="shared" si="74"/>
        <v>0</v>
      </c>
      <c r="BH71" s="87"/>
    </row>
    <row r="72" spans="1:60" s="971" customFormat="1">
      <c r="A72" s="959"/>
      <c r="B72" s="83"/>
      <c r="C72" s="84"/>
      <c r="D72" s="82"/>
      <c r="E72" s="564"/>
      <c r="F72" s="565"/>
      <c r="G72" s="566">
        <f t="shared" si="60"/>
        <v>0</v>
      </c>
      <c r="H72" s="567"/>
      <c r="I72" s="568">
        <f t="shared" si="61"/>
        <v>0</v>
      </c>
      <c r="J72" s="569">
        <f t="shared" si="62"/>
        <v>0</v>
      </c>
      <c r="K72" s="569">
        <f t="shared" si="62"/>
        <v>0</v>
      </c>
      <c r="L72" s="87"/>
      <c r="M72" s="51"/>
      <c r="N72" s="83"/>
      <c r="O72" s="84"/>
      <c r="P72" s="82"/>
      <c r="Q72" s="564"/>
      <c r="R72" s="565"/>
      <c r="S72" s="566">
        <f t="shared" si="63"/>
        <v>0</v>
      </c>
      <c r="T72" s="567"/>
      <c r="U72" s="568">
        <f t="shared" si="64"/>
        <v>0</v>
      </c>
      <c r="V72" s="569">
        <f t="shared" si="65"/>
        <v>0</v>
      </c>
      <c r="W72" s="569">
        <f t="shared" si="65"/>
        <v>0</v>
      </c>
      <c r="X72" s="87"/>
      <c r="Y72" s="51"/>
      <c r="Z72" s="83"/>
      <c r="AA72" s="84"/>
      <c r="AB72" s="82"/>
      <c r="AC72" s="564"/>
      <c r="AD72" s="565"/>
      <c r="AE72" s="566">
        <f t="shared" si="66"/>
        <v>0</v>
      </c>
      <c r="AF72" s="567"/>
      <c r="AG72" s="568">
        <f t="shared" si="67"/>
        <v>0</v>
      </c>
      <c r="AH72" s="569">
        <f t="shared" si="68"/>
        <v>0</v>
      </c>
      <c r="AI72" s="569">
        <f t="shared" si="68"/>
        <v>0</v>
      </c>
      <c r="AJ72" s="87"/>
      <c r="AK72" s="51"/>
      <c r="AL72" s="83"/>
      <c r="AM72" s="84"/>
      <c r="AN72" s="82"/>
      <c r="AO72" s="564"/>
      <c r="AP72" s="565"/>
      <c r="AQ72" s="566">
        <f t="shared" si="69"/>
        <v>0</v>
      </c>
      <c r="AR72" s="567"/>
      <c r="AS72" s="568">
        <f t="shared" si="70"/>
        <v>0</v>
      </c>
      <c r="AT72" s="569">
        <f t="shared" si="71"/>
        <v>0</v>
      </c>
      <c r="AU72" s="569">
        <f t="shared" si="71"/>
        <v>0</v>
      </c>
      <c r="AV72" s="87"/>
      <c r="AW72" s="51"/>
      <c r="AX72" s="83"/>
      <c r="AY72" s="84"/>
      <c r="AZ72" s="82"/>
      <c r="BA72" s="564"/>
      <c r="BB72" s="565"/>
      <c r="BC72" s="566">
        <f t="shared" si="72"/>
        <v>0</v>
      </c>
      <c r="BD72" s="567"/>
      <c r="BE72" s="568">
        <f t="shared" si="73"/>
        <v>0</v>
      </c>
      <c r="BF72" s="569">
        <f t="shared" si="74"/>
        <v>0</v>
      </c>
      <c r="BG72" s="569">
        <f t="shared" si="74"/>
        <v>0</v>
      </c>
      <c r="BH72" s="87"/>
    </row>
    <row r="73" spans="1:60" s="971" customFormat="1" ht="24.75" thickBot="1">
      <c r="A73" s="959"/>
      <c r="B73" s="85"/>
      <c r="C73" s="580"/>
      <c r="D73" s="86"/>
      <c r="E73" s="564"/>
      <c r="F73" s="565"/>
      <c r="G73" s="566">
        <f t="shared" si="60"/>
        <v>0</v>
      </c>
      <c r="H73" s="567"/>
      <c r="I73" s="568">
        <f t="shared" si="61"/>
        <v>0</v>
      </c>
      <c r="J73" s="569">
        <f t="shared" si="62"/>
        <v>0</v>
      </c>
      <c r="K73" s="569">
        <f t="shared" si="62"/>
        <v>0</v>
      </c>
      <c r="L73" s="88"/>
      <c r="M73" s="51"/>
      <c r="N73" s="85"/>
      <c r="O73" s="580"/>
      <c r="P73" s="86"/>
      <c r="Q73" s="564"/>
      <c r="R73" s="565"/>
      <c r="S73" s="566">
        <f t="shared" si="63"/>
        <v>0</v>
      </c>
      <c r="T73" s="567"/>
      <c r="U73" s="568">
        <f t="shared" si="64"/>
        <v>0</v>
      </c>
      <c r="V73" s="569">
        <f t="shared" si="65"/>
        <v>0</v>
      </c>
      <c r="W73" s="569">
        <f t="shared" si="65"/>
        <v>0</v>
      </c>
      <c r="X73" s="88"/>
      <c r="Y73" s="51"/>
      <c r="Z73" s="85"/>
      <c r="AA73" s="580"/>
      <c r="AB73" s="86"/>
      <c r="AC73" s="564"/>
      <c r="AD73" s="565"/>
      <c r="AE73" s="566">
        <f t="shared" si="66"/>
        <v>0</v>
      </c>
      <c r="AF73" s="567"/>
      <c r="AG73" s="568">
        <f t="shared" si="67"/>
        <v>0</v>
      </c>
      <c r="AH73" s="569">
        <f t="shared" si="68"/>
        <v>0</v>
      </c>
      <c r="AI73" s="569">
        <f t="shared" si="68"/>
        <v>0</v>
      </c>
      <c r="AJ73" s="88"/>
      <c r="AK73" s="51"/>
      <c r="AL73" s="85"/>
      <c r="AM73" s="580"/>
      <c r="AN73" s="86"/>
      <c r="AO73" s="564"/>
      <c r="AP73" s="565"/>
      <c r="AQ73" s="566">
        <f t="shared" si="69"/>
        <v>0</v>
      </c>
      <c r="AR73" s="567"/>
      <c r="AS73" s="568">
        <f t="shared" si="70"/>
        <v>0</v>
      </c>
      <c r="AT73" s="569">
        <f t="shared" si="71"/>
        <v>0</v>
      </c>
      <c r="AU73" s="569">
        <f t="shared" si="71"/>
        <v>0</v>
      </c>
      <c r="AV73" s="88"/>
      <c r="AW73" s="51"/>
      <c r="AX73" s="85"/>
      <c r="AY73" s="580"/>
      <c r="AZ73" s="86"/>
      <c r="BA73" s="564"/>
      <c r="BB73" s="565"/>
      <c r="BC73" s="566">
        <f t="shared" si="72"/>
        <v>0</v>
      </c>
      <c r="BD73" s="567"/>
      <c r="BE73" s="568">
        <f t="shared" si="73"/>
        <v>0</v>
      </c>
      <c r="BF73" s="569">
        <f t="shared" si="74"/>
        <v>0</v>
      </c>
      <c r="BG73" s="569">
        <f t="shared" si="74"/>
        <v>0</v>
      </c>
      <c r="BH73" s="88"/>
    </row>
    <row r="74" spans="1:60" s="971" customFormat="1" ht="25.5" thickTop="1" thickBot="1">
      <c r="A74" s="959"/>
      <c r="B74" s="1823" t="s">
        <v>899</v>
      </c>
      <c r="C74" s="1824"/>
      <c r="D74" s="1824"/>
      <c r="E74" s="1824"/>
      <c r="F74" s="570"/>
      <c r="G74" s="570">
        <f>SUM(G64:G73)</f>
        <v>0</v>
      </c>
      <c r="H74" s="571"/>
      <c r="I74" s="571">
        <f>SUM(I64:I73)</f>
        <v>0</v>
      </c>
      <c r="J74" s="572"/>
      <c r="K74" s="572">
        <f>SUM(K64:K73)</f>
        <v>0</v>
      </c>
      <c r="L74" s="46"/>
      <c r="M74" s="51"/>
      <c r="N74" s="1823" t="s">
        <v>899</v>
      </c>
      <c r="O74" s="1824"/>
      <c r="P74" s="1824"/>
      <c r="Q74" s="1824"/>
      <c r="R74" s="570"/>
      <c r="S74" s="570">
        <f>SUM(S64:S73)</f>
        <v>0</v>
      </c>
      <c r="T74" s="571"/>
      <c r="U74" s="571">
        <f>SUM(U64:U73)</f>
        <v>0</v>
      </c>
      <c r="V74" s="572"/>
      <c r="W74" s="572">
        <f>SUM(W64:W73)</f>
        <v>0</v>
      </c>
      <c r="X74" s="46"/>
      <c r="Y74" s="51"/>
      <c r="Z74" s="1823" t="s">
        <v>899</v>
      </c>
      <c r="AA74" s="1824"/>
      <c r="AB74" s="1824"/>
      <c r="AC74" s="1824"/>
      <c r="AD74" s="570"/>
      <c r="AE74" s="570">
        <f>SUM(AE64:AE73)</f>
        <v>0</v>
      </c>
      <c r="AF74" s="571"/>
      <c r="AG74" s="571">
        <f>SUM(AG64:AG73)</f>
        <v>0</v>
      </c>
      <c r="AH74" s="572"/>
      <c r="AI74" s="572">
        <f>SUM(AI64:AI73)</f>
        <v>0</v>
      </c>
      <c r="AJ74" s="46"/>
      <c r="AK74" s="51"/>
      <c r="AL74" s="1823" t="s">
        <v>899</v>
      </c>
      <c r="AM74" s="1824"/>
      <c r="AN74" s="1824"/>
      <c r="AO74" s="1824"/>
      <c r="AP74" s="570"/>
      <c r="AQ74" s="570">
        <f>SUM(AQ64:AQ73)</f>
        <v>0</v>
      </c>
      <c r="AR74" s="571"/>
      <c r="AS74" s="571">
        <f>SUM(AS64:AS73)</f>
        <v>0</v>
      </c>
      <c r="AT74" s="572"/>
      <c r="AU74" s="572">
        <f>SUM(AU64:AU73)</f>
        <v>0</v>
      </c>
      <c r="AV74" s="46"/>
      <c r="AW74" s="51"/>
      <c r="AX74" s="1823" t="s">
        <v>899</v>
      </c>
      <c r="AY74" s="1824"/>
      <c r="AZ74" s="1824"/>
      <c r="BA74" s="1824"/>
      <c r="BB74" s="570"/>
      <c r="BC74" s="570">
        <f>SUM(BC64:BC73)</f>
        <v>0</v>
      </c>
      <c r="BD74" s="571"/>
      <c r="BE74" s="571">
        <f>SUM(BE64:BE73)</f>
        <v>0</v>
      </c>
      <c r="BF74" s="572"/>
      <c r="BG74" s="572">
        <f>SUM(BG64:BG73)</f>
        <v>0</v>
      </c>
      <c r="BH74" s="46"/>
    </row>
    <row r="75" spans="1:60" ht="42.75" thickBot="1">
      <c r="A75" s="972"/>
      <c r="B75" s="1820" t="s">
        <v>288</v>
      </c>
      <c r="C75" s="1821"/>
      <c r="D75" s="1821"/>
      <c r="E75" s="1821"/>
      <c r="F75" s="973"/>
      <c r="G75" s="973">
        <f>SUM(G30,G41,G52,G63,G74)</f>
        <v>0</v>
      </c>
      <c r="H75" s="974"/>
      <c r="I75" s="974">
        <f>SUM(I30,I41,I52,I63,I74)</f>
        <v>0</v>
      </c>
      <c r="J75" s="975"/>
      <c r="K75" s="975">
        <f>SUM(K30,K41,K52,K63,K74)</f>
        <v>0</v>
      </c>
      <c r="L75" s="50"/>
      <c r="N75" s="1820" t="s">
        <v>288</v>
      </c>
      <c r="O75" s="1821"/>
      <c r="P75" s="1821"/>
      <c r="Q75" s="1821"/>
      <c r="R75" s="973"/>
      <c r="S75" s="973">
        <f>SUM(S30,S41,S52,S63,S74)</f>
        <v>0</v>
      </c>
      <c r="T75" s="974"/>
      <c r="U75" s="974">
        <f>SUM(U30,U41,U52,U63,U74)</f>
        <v>0</v>
      </c>
      <c r="V75" s="975"/>
      <c r="W75" s="975">
        <f>SUM(W30,W41,W52,W63,W74)</f>
        <v>0</v>
      </c>
      <c r="X75" s="50"/>
      <c r="Z75" s="1820" t="s">
        <v>288</v>
      </c>
      <c r="AA75" s="1821"/>
      <c r="AB75" s="1821"/>
      <c r="AC75" s="1821"/>
      <c r="AD75" s="973"/>
      <c r="AE75" s="973">
        <f>SUM(AE30,AE41,AE52,AE63,AE74)</f>
        <v>0</v>
      </c>
      <c r="AF75" s="974"/>
      <c r="AG75" s="974">
        <f>SUM(AG30,AG41,AG52,AG63,AG74)</f>
        <v>0</v>
      </c>
      <c r="AH75" s="975"/>
      <c r="AI75" s="975">
        <f>SUM(AI30,AI41,AI52,AI63,AI74)</f>
        <v>0</v>
      </c>
      <c r="AJ75" s="50"/>
      <c r="AL75" s="1820" t="s">
        <v>288</v>
      </c>
      <c r="AM75" s="1821"/>
      <c r="AN75" s="1821"/>
      <c r="AO75" s="1821"/>
      <c r="AP75" s="973"/>
      <c r="AQ75" s="973">
        <f>SUM(AQ30,AQ41,AQ52,AQ63,AQ74)</f>
        <v>0</v>
      </c>
      <c r="AR75" s="974"/>
      <c r="AS75" s="974">
        <f>SUM(AS30,AS41,AS52,AS63,AS74)</f>
        <v>0</v>
      </c>
      <c r="AT75" s="975"/>
      <c r="AU75" s="975">
        <f>SUM(AU30,AU41,AU52,AU63,AU74)</f>
        <v>0</v>
      </c>
      <c r="AV75" s="50"/>
      <c r="AX75" s="1820" t="s">
        <v>288</v>
      </c>
      <c r="AY75" s="1821"/>
      <c r="AZ75" s="1821"/>
      <c r="BA75" s="1821"/>
      <c r="BB75" s="973"/>
      <c r="BC75" s="973">
        <f>SUM(BC30,BC41,BC52,BC63,BC74)</f>
        <v>0</v>
      </c>
      <c r="BD75" s="974"/>
      <c r="BE75" s="974">
        <f>SUM(BE30,BE41,BE52,BE63,BE74)</f>
        <v>0</v>
      </c>
      <c r="BF75" s="975"/>
      <c r="BG75" s="975">
        <f>SUM(BG30,BG41,BG52,BG63,BG74)</f>
        <v>0</v>
      </c>
      <c r="BH75" s="50"/>
    </row>
  </sheetData>
  <sheetProtection insertRows="0" deleteRows="0"/>
  <mergeCells count="90">
    <mergeCell ref="B6:L6"/>
    <mergeCell ref="N6:X6"/>
    <mergeCell ref="Z6:AJ6"/>
    <mergeCell ref="AL6:AV6"/>
    <mergeCell ref="AX6:BH6"/>
    <mergeCell ref="B11:L11"/>
    <mergeCell ref="N11:X11"/>
    <mergeCell ref="Z11:AJ11"/>
    <mergeCell ref="AL11:AV11"/>
    <mergeCell ref="AX11:BH11"/>
    <mergeCell ref="AA12:AA14"/>
    <mergeCell ref="B12:B14"/>
    <mergeCell ref="C12:C14"/>
    <mergeCell ref="D12:D14"/>
    <mergeCell ref="E12:K12"/>
    <mergeCell ref="L12:L14"/>
    <mergeCell ref="N12:N14"/>
    <mergeCell ref="O12:O14"/>
    <mergeCell ref="P12:P14"/>
    <mergeCell ref="Q12:W12"/>
    <mergeCell ref="X12:X14"/>
    <mergeCell ref="Z12:Z14"/>
    <mergeCell ref="AL12:AL14"/>
    <mergeCell ref="AM12:AM14"/>
    <mergeCell ref="AN12:AN14"/>
    <mergeCell ref="AD13:AE13"/>
    <mergeCell ref="AF13:AG13"/>
    <mergeCell ref="AH13:AI13"/>
    <mergeCell ref="BH12:BH14"/>
    <mergeCell ref="E13:E14"/>
    <mergeCell ref="F13:G13"/>
    <mergeCell ref="H13:I13"/>
    <mergeCell ref="J13:K13"/>
    <mergeCell ref="Q13:Q14"/>
    <mergeCell ref="R13:S13"/>
    <mergeCell ref="T13:U13"/>
    <mergeCell ref="V13:W13"/>
    <mergeCell ref="AC13:AC14"/>
    <mergeCell ref="AO12:AU12"/>
    <mergeCell ref="AV12:AV14"/>
    <mergeCell ref="AX12:AX14"/>
    <mergeCell ref="AY12:AY14"/>
    <mergeCell ref="AZ12:AZ14"/>
    <mergeCell ref="BA12:BG12"/>
    <mergeCell ref="BA13:BA14"/>
    <mergeCell ref="BB13:BC13"/>
    <mergeCell ref="BD13:BE13"/>
    <mergeCell ref="BF13:BG13"/>
    <mergeCell ref="B30:E30"/>
    <mergeCell ref="N30:Q30"/>
    <mergeCell ref="Z30:AC30"/>
    <mergeCell ref="AL30:AO30"/>
    <mergeCell ref="AX30:BA30"/>
    <mergeCell ref="AO13:AO14"/>
    <mergeCell ref="AP13:AQ13"/>
    <mergeCell ref="AR13:AS13"/>
    <mergeCell ref="AT13:AU13"/>
    <mergeCell ref="AB12:AB14"/>
    <mergeCell ref="AC12:AI12"/>
    <mergeCell ref="AJ12:AJ14"/>
    <mergeCell ref="B52:E52"/>
    <mergeCell ref="N52:Q52"/>
    <mergeCell ref="Z52:AC52"/>
    <mergeCell ref="AL52:AO52"/>
    <mergeCell ref="AX52:BA52"/>
    <mergeCell ref="B41:E41"/>
    <mergeCell ref="N41:Q41"/>
    <mergeCell ref="Z41:AC41"/>
    <mergeCell ref="AL41:AO41"/>
    <mergeCell ref="AX41:BA41"/>
    <mergeCell ref="B74:E74"/>
    <mergeCell ref="N74:Q74"/>
    <mergeCell ref="Z74:AC74"/>
    <mergeCell ref="AL74:AO74"/>
    <mergeCell ref="AX74:BA74"/>
    <mergeCell ref="B63:E63"/>
    <mergeCell ref="N63:Q63"/>
    <mergeCell ref="Z63:AC63"/>
    <mergeCell ref="AL63:AO63"/>
    <mergeCell ref="AX63:BA63"/>
    <mergeCell ref="B8:K9"/>
    <mergeCell ref="N8:W9"/>
    <mergeCell ref="Z8:AI9"/>
    <mergeCell ref="AL8:AU9"/>
    <mergeCell ref="AX8:BG9"/>
    <mergeCell ref="B75:E75"/>
    <mergeCell ref="N75:Q75"/>
    <mergeCell ref="Z75:AC75"/>
    <mergeCell ref="AL75:AO75"/>
    <mergeCell ref="AX75:BA75"/>
  </mergeCells>
  <phoneticPr fontId="18"/>
  <conditionalFormatting sqref="B14:D14">
    <cfRule type="containsBlanks" dxfId="39" priority="23">
      <formula>LEN(TRIM(B14))=0</formula>
    </cfRule>
  </conditionalFormatting>
  <conditionalFormatting sqref="Z14 AB14">
    <cfRule type="containsBlanks" dxfId="38" priority="21">
      <formula>LEN(TRIM(Z14))=0</formula>
    </cfRule>
  </conditionalFormatting>
  <conditionalFormatting sqref="O14">
    <cfRule type="containsBlanks" dxfId="37" priority="19">
      <formula>LEN(TRIM(O14))=0</formula>
    </cfRule>
  </conditionalFormatting>
  <conditionalFormatting sqref="N14">
    <cfRule type="containsBlanks" dxfId="36" priority="20">
      <formula>LEN(TRIM(N14))=0</formula>
    </cfRule>
  </conditionalFormatting>
  <conditionalFormatting sqref="P14">
    <cfRule type="containsBlanks" dxfId="35" priority="18">
      <formula>LEN(TRIM(P14))=0</formula>
    </cfRule>
  </conditionalFormatting>
  <conditionalFormatting sqref="AA14">
    <cfRule type="containsBlanks" dxfId="34" priority="17">
      <formula>LEN(TRIM(AA14))=0</formula>
    </cfRule>
  </conditionalFormatting>
  <conditionalFormatting sqref="AM14">
    <cfRule type="containsBlanks" dxfId="33" priority="15">
      <formula>LEN(TRIM(AM14))=0</formula>
    </cfRule>
  </conditionalFormatting>
  <conditionalFormatting sqref="AL14 AN14">
    <cfRule type="containsBlanks" dxfId="32" priority="16">
      <formula>LEN(TRIM(AL14))=0</formula>
    </cfRule>
  </conditionalFormatting>
  <conditionalFormatting sqref="AX14 AZ14">
    <cfRule type="containsBlanks" dxfId="31" priority="14">
      <formula>LEN(TRIM(AX14))=0</formula>
    </cfRule>
  </conditionalFormatting>
  <conditionalFormatting sqref="AY14">
    <cfRule type="containsBlanks" dxfId="30" priority="13">
      <formula>LEN(TRIM(AY14))=0</formula>
    </cfRule>
  </conditionalFormatting>
  <dataValidations count="3">
    <dataValidation type="list" allowBlank="1" showInputMessage="1" sqref="D15:D29 D31:D40 D42:D51 D53:D62 D64:D73 P15:P29 P31:P40 P42:P51 P53:P62 P64:P73 AB15:AB29 AB31:AB40 AB42:AB51 AB53:AB62 AB64:AB73 AN15:AN29 AN31:AN40 AN42:AN51 AN53:AN62 AN64:AN73 AZ15:AZ29 AZ31:AZ40 AZ42:AZ51 AZ53:AZ62 AZ64:AZ73" xr:uid="{A6B8E9D1-682F-4087-8605-A1C67A817611}">
      <formula1>"式,台,個,本,ｍ,面,ヶ所,㎡"</formula1>
    </dataValidation>
    <dataValidation imeMode="on" allowBlank="1" showInputMessage="1" showErrorMessage="1" sqref="AJ15:AJ75 AV15:AV75 X15:X75 L15:L75 BH15:BH75" xr:uid="{8A14A99D-E415-4D9D-9061-583DC1F8FB47}"/>
    <dataValidation imeMode="disabled" allowBlank="1" showInputMessage="1" showErrorMessage="1" sqref="Q31:U40 Q53:U62 AP75:AU75 Q42:U51 AP74 AD52 AD63 AC53:AG62 AD75:AI75 AP52 BB74 AP63 AD74 R74 AC64:AG73 BB75:BG75 F52 R52 F63 AO53:AS62 F75:K75 E15:I29 Q15:U29 AC42:AG51 R63 AC15:AG29 AO64:AS73 F74 E31:I40 E53:I62 Q64:U73 E64:I73 AO42:AS51 E42:I51 R75:W75 BA64:BE73 AC31:AG40 BA42:BE51 BB52 BB63 BA31:BE40 BA53:BE62 AT15:AU74 AO31:AS40 J15:K74 V15:W74 AH15:AI74 AO15:AS29 BA15:BE29 BF15:BG74" xr:uid="{858F7C53-CFF3-40EE-81CC-17BE644CA08C}"/>
  </dataValidations>
  <printOptions horizontalCentered="1"/>
  <pageMargins left="0.59055118110236227" right="0.39370078740157483" top="0.59055118110236227" bottom="0.35433070866141736" header="0.31496062992125984" footer="0.11811023622047245"/>
  <pageSetup paperSize="9" scale="45" fitToWidth="0" orientation="portrait" r:id="rId1"/>
  <headerFooter scaleWithDoc="0">
    <oddFooter>&amp;R&amp;8R5超高層ZEH-M_ver.1</oddFooter>
  </headerFooter>
  <colBreaks count="4" manualBreakCount="4">
    <brk id="12" max="1048575" man="1"/>
    <brk id="24" max="1048575" man="1"/>
    <brk id="36" max="1048575" man="1"/>
    <brk id="48" max="104857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4" id="{EED312DC-EC96-4EEB-9807-F6B4C909F8A7}">
            <xm:f>入力シート!$F$13="4年度事業（1年目）"</xm:f>
            <x14:dxf>
              <fill>
                <patternFill>
                  <bgColor theme="0" tint="-0.499984740745262"/>
                </patternFill>
              </fill>
            </x14:dxf>
          </x14:cfRule>
          <xm:sqref>AW5:BH75</xm:sqref>
        </x14:conditionalFormatting>
        <x14:conditionalFormatting xmlns:xm="http://schemas.microsoft.com/office/excel/2006/main">
          <x14:cfRule type="expression" priority="3" id="{8478C9B8-26F8-4F3C-9E8C-996C3BB3E164}">
            <xm:f>入力シート!$F$13="単年度事業"</xm:f>
            <x14:dxf>
              <fill>
                <patternFill>
                  <bgColor theme="0" tint="-0.499984740745262"/>
                </patternFill>
              </fill>
            </x14:dxf>
          </x14:cfRule>
          <xm:sqref>M5:BH75</xm:sqref>
        </x14:conditionalFormatting>
        <x14:conditionalFormatting xmlns:xm="http://schemas.microsoft.com/office/excel/2006/main">
          <x14:cfRule type="expression" priority="2" id="{1A3D1017-5035-4F6D-B090-0BED0C8BF404}">
            <xm:f>入力シート!$F$13="2年度事業（1年目）"</xm:f>
            <x14:dxf>
              <fill>
                <patternFill>
                  <bgColor theme="0" tint="-0.499984740745262"/>
                </patternFill>
              </fill>
            </x14:dxf>
          </x14:cfRule>
          <xm:sqref>Y5:BH75</xm:sqref>
        </x14:conditionalFormatting>
        <x14:conditionalFormatting xmlns:xm="http://schemas.microsoft.com/office/excel/2006/main">
          <x14:cfRule type="expression" priority="1" id="{0B61CCF6-FCB5-4B10-8A94-2DCC5F9306A2}">
            <xm:f>入力シート!$F$13="3年度事業（1年目）"</xm:f>
            <x14:dxf>
              <fill>
                <patternFill>
                  <bgColor theme="0" tint="-0.499984740745262"/>
                </patternFill>
              </fill>
            </x14:dxf>
          </x14:cfRule>
          <xm:sqref>AK5:BH75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A0F01-8754-455B-9BCF-206F12E8B84F}">
  <sheetPr>
    <pageSetUpPr fitToPage="1"/>
  </sheetPr>
  <dimension ref="B1:AN203"/>
  <sheetViews>
    <sheetView showGridLines="0" view="pageBreakPreview" zoomScaleNormal="100" zoomScaleSheetLayoutView="100" workbookViewId="0">
      <selection activeCell="D18" sqref="D18:G18"/>
    </sheetView>
  </sheetViews>
  <sheetFormatPr defaultRowHeight="20.100000000000001" customHeight="1"/>
  <cols>
    <col min="1" max="1" width="1.125" style="267" customWidth="1"/>
    <col min="2" max="2" width="1.5" style="267" customWidth="1"/>
    <col min="3" max="3" width="2.5" style="267" customWidth="1"/>
    <col min="4" max="5" width="3.875" style="267" customWidth="1"/>
    <col min="6" max="8" width="4" style="267" customWidth="1"/>
    <col min="9" max="25" width="3.875" style="267" customWidth="1"/>
    <col min="26" max="27" width="3.75" style="267" customWidth="1"/>
    <col min="28" max="28" width="3.875" style="243" customWidth="1"/>
    <col min="29" max="29" width="3.875" style="307" customWidth="1"/>
    <col min="30" max="30" width="3.875" style="308" customWidth="1"/>
    <col min="31" max="33" width="4" style="267" customWidth="1"/>
    <col min="34" max="38" width="3.875" style="267" customWidth="1"/>
    <col min="39" max="16384" width="9" style="267"/>
  </cols>
  <sheetData>
    <row r="1" spans="2:36" ht="20.100000000000001" customHeight="1">
      <c r="B1" s="608"/>
    </row>
    <row r="2" spans="2:36" ht="20.100000000000001" customHeight="1">
      <c r="B2" s="608" t="s">
        <v>520</v>
      </c>
    </row>
    <row r="3" spans="2:36" ht="20.100000000000001" customHeight="1">
      <c r="B3" s="608" t="s">
        <v>521</v>
      </c>
    </row>
    <row r="4" spans="2:36" ht="7.5" customHeight="1">
      <c r="B4" s="268"/>
      <c r="C4" s="268"/>
      <c r="D4" s="268"/>
      <c r="E4" s="268"/>
      <c r="F4" s="268"/>
      <c r="G4" s="268"/>
      <c r="H4" s="268"/>
      <c r="I4" s="268"/>
      <c r="J4" s="268"/>
      <c r="K4" s="268"/>
      <c r="L4" s="268"/>
      <c r="M4" s="268"/>
      <c r="N4" s="268"/>
      <c r="O4" s="268"/>
      <c r="P4" s="268"/>
      <c r="Q4" s="269"/>
      <c r="R4" s="268"/>
      <c r="S4" s="268"/>
      <c r="T4" s="268"/>
      <c r="U4" s="268"/>
      <c r="V4" s="268"/>
      <c r="W4" s="268"/>
      <c r="X4" s="268"/>
      <c r="Y4" s="269"/>
      <c r="Z4" s="270"/>
      <c r="AA4" s="270"/>
    </row>
    <row r="5" spans="2:36" ht="19.5" customHeight="1">
      <c r="B5" s="271" t="s">
        <v>901</v>
      </c>
      <c r="C5" s="268"/>
      <c r="D5" s="272"/>
      <c r="E5" s="272"/>
      <c r="F5" s="272"/>
      <c r="G5" s="272"/>
      <c r="H5" s="272"/>
      <c r="I5" s="272"/>
      <c r="J5" s="272"/>
      <c r="K5" s="272"/>
      <c r="L5" s="272"/>
      <c r="M5" s="272"/>
      <c r="N5" s="272"/>
      <c r="O5" s="272"/>
      <c r="P5" s="272"/>
      <c r="Q5" s="272"/>
      <c r="R5" s="272"/>
      <c r="S5" s="272"/>
      <c r="T5" s="272"/>
      <c r="U5" s="272"/>
      <c r="V5" s="272"/>
      <c r="W5" s="272"/>
      <c r="X5" s="272"/>
      <c r="Y5" s="272"/>
      <c r="Z5" s="273" t="s">
        <v>375</v>
      </c>
      <c r="AA5" s="273"/>
    </row>
    <row r="6" spans="2:36" ht="15.75" customHeight="1">
      <c r="B6" s="268"/>
      <c r="C6" s="274"/>
      <c r="D6" s="275"/>
      <c r="E6" s="275"/>
      <c r="F6" s="275"/>
      <c r="G6" s="275"/>
      <c r="H6" s="275"/>
      <c r="I6" s="272"/>
      <c r="J6" s="272"/>
      <c r="K6" s="272"/>
      <c r="L6" s="272"/>
      <c r="M6" s="272"/>
      <c r="N6" s="272"/>
      <c r="O6" s="272"/>
      <c r="P6" s="272"/>
      <c r="Q6" s="272"/>
      <c r="R6" s="272"/>
      <c r="S6" s="272"/>
      <c r="T6" s="272"/>
      <c r="U6" s="272"/>
      <c r="V6" s="272"/>
      <c r="W6" s="272"/>
      <c r="X6" s="272"/>
      <c r="Y6" s="272"/>
      <c r="Z6" s="268"/>
      <c r="AA6" s="268"/>
    </row>
    <row r="7" spans="2:36" ht="15.75" customHeight="1">
      <c r="B7" s="268"/>
      <c r="C7" s="274"/>
      <c r="D7" s="275"/>
      <c r="E7" s="275"/>
      <c r="F7" s="275"/>
      <c r="G7" s="275"/>
      <c r="H7" s="275"/>
      <c r="I7" s="272"/>
      <c r="J7" s="272"/>
      <c r="K7" s="272"/>
      <c r="L7" s="272"/>
      <c r="M7" s="272"/>
      <c r="N7" s="272"/>
      <c r="O7" s="272"/>
      <c r="P7" s="272"/>
      <c r="Q7" s="272"/>
      <c r="R7" s="272"/>
      <c r="S7" s="272"/>
      <c r="T7" s="272"/>
      <c r="U7" s="272"/>
      <c r="V7" s="272"/>
      <c r="W7" s="272"/>
      <c r="X7" s="272"/>
      <c r="Y7" s="272"/>
      <c r="Z7" s="268"/>
      <c r="AA7" s="268"/>
    </row>
    <row r="8" spans="2:36" ht="15.75" customHeight="1">
      <c r="B8" s="268"/>
      <c r="C8" s="277" t="s">
        <v>431</v>
      </c>
      <c r="D8" s="275"/>
      <c r="E8" s="275"/>
      <c r="F8" s="275"/>
      <c r="G8" s="275"/>
      <c r="H8" s="275"/>
      <c r="I8" s="272"/>
      <c r="J8" s="272"/>
      <c r="K8" s="272"/>
      <c r="L8" s="272"/>
      <c r="M8" s="272"/>
      <c r="N8" s="272"/>
      <c r="O8" s="272"/>
      <c r="P8" s="272"/>
      <c r="Q8" s="272"/>
      <c r="R8" s="272"/>
      <c r="S8" s="272"/>
      <c r="T8" s="272"/>
      <c r="U8" s="272"/>
      <c r="V8" s="272"/>
      <c r="W8" s="272"/>
      <c r="X8" s="272"/>
      <c r="Y8" s="272"/>
      <c r="Z8" s="268"/>
      <c r="AA8" s="268"/>
    </row>
    <row r="9" spans="2:36" ht="15.75" customHeight="1">
      <c r="B9" s="268"/>
      <c r="C9" s="274"/>
      <c r="D9" s="1893" t="s">
        <v>775</v>
      </c>
      <c r="E9" s="1893"/>
      <c r="F9" s="1893"/>
      <c r="G9" s="1914" t="str">
        <f>IF(入力シート!F11="","",入力シート!F11)</f>
        <v/>
      </c>
      <c r="H9" s="1914"/>
      <c r="I9" s="1914"/>
      <c r="J9" s="1914"/>
      <c r="K9" s="1914"/>
      <c r="L9" s="1914"/>
      <c r="M9" s="1914"/>
      <c r="N9" s="1915"/>
      <c r="O9" s="1916" t="s">
        <v>902</v>
      </c>
      <c r="P9" s="1917"/>
      <c r="Q9" s="1917"/>
      <c r="R9" s="1917"/>
      <c r="S9" s="1917"/>
      <c r="T9" s="272"/>
      <c r="U9" s="272"/>
      <c r="V9" s="272"/>
      <c r="W9" s="272"/>
      <c r="X9" s="272"/>
      <c r="Y9" s="272"/>
      <c r="Z9" s="268"/>
      <c r="AA9" s="268"/>
    </row>
    <row r="10" spans="2:36" ht="15.75" customHeight="1">
      <c r="B10" s="268"/>
      <c r="C10" s="274"/>
      <c r="D10" s="1893"/>
      <c r="E10" s="1893"/>
      <c r="F10" s="1893"/>
      <c r="G10" s="1914"/>
      <c r="H10" s="1914"/>
      <c r="I10" s="1914"/>
      <c r="J10" s="1914"/>
      <c r="K10" s="1914"/>
      <c r="L10" s="1914"/>
      <c r="M10" s="1914"/>
      <c r="N10" s="1915"/>
      <c r="O10" s="1916"/>
      <c r="P10" s="1917"/>
      <c r="Q10" s="1917"/>
      <c r="R10" s="1917"/>
      <c r="S10" s="1917"/>
      <c r="T10" s="272"/>
      <c r="U10" s="272"/>
      <c r="V10" s="272"/>
      <c r="W10" s="272"/>
      <c r="X10" s="272"/>
      <c r="Y10" s="272"/>
      <c r="Z10" s="268"/>
      <c r="AA10" s="268"/>
      <c r="AJ10" s="643" t="s">
        <v>628</v>
      </c>
    </row>
    <row r="11" spans="2:36" ht="15.75" customHeight="1">
      <c r="B11" s="268"/>
      <c r="C11" s="274"/>
      <c r="D11" s="818" t="s">
        <v>782</v>
      </c>
      <c r="E11" s="813"/>
      <c r="F11" s="813"/>
      <c r="G11" s="811"/>
      <c r="H11" s="811"/>
      <c r="I11" s="811"/>
      <c r="J11" s="811"/>
      <c r="K11" s="811"/>
      <c r="L11" s="811"/>
      <c r="M11" s="811"/>
      <c r="N11" s="811"/>
      <c r="O11" s="812"/>
      <c r="P11" s="812"/>
      <c r="Q11" s="812"/>
      <c r="R11" s="812"/>
      <c r="S11" s="812"/>
      <c r="T11" s="272"/>
      <c r="U11" s="272"/>
      <c r="V11" s="272"/>
      <c r="W11" s="272"/>
      <c r="X11" s="272"/>
      <c r="Y11" s="272"/>
      <c r="Z11" s="268"/>
      <c r="AA11" s="268"/>
    </row>
    <row r="12" spans="2:36" ht="15.75" customHeight="1">
      <c r="B12" s="268"/>
      <c r="C12" s="274"/>
      <c r="D12" s="814" t="s">
        <v>770</v>
      </c>
      <c r="E12" s="813"/>
      <c r="F12" s="813"/>
      <c r="G12" s="811"/>
      <c r="H12" s="811"/>
      <c r="I12" s="811"/>
      <c r="J12" s="811"/>
      <c r="K12" s="811"/>
      <c r="L12" s="811"/>
      <c r="M12" s="811"/>
      <c r="N12" s="811"/>
      <c r="O12" s="812"/>
      <c r="P12" s="812"/>
      <c r="Q12" s="812"/>
      <c r="R12" s="812"/>
      <c r="S12" s="812"/>
      <c r="T12" s="272"/>
      <c r="U12" s="272"/>
      <c r="V12" s="272"/>
      <c r="W12" s="272"/>
      <c r="X12" s="272"/>
      <c r="Y12" s="272"/>
      <c r="Z12" s="268"/>
      <c r="AA12" s="268"/>
    </row>
    <row r="13" spans="2:36" ht="15.75" customHeight="1">
      <c r="B13" s="268"/>
      <c r="C13" s="274"/>
      <c r="D13" s="814" t="s">
        <v>406</v>
      </c>
      <c r="E13" s="813"/>
      <c r="F13" s="813"/>
      <c r="G13" s="811"/>
      <c r="H13" s="811"/>
      <c r="I13" s="811"/>
      <c r="J13" s="811"/>
      <c r="K13" s="811"/>
      <c r="L13" s="811"/>
      <c r="M13" s="811"/>
      <c r="N13" s="811"/>
      <c r="O13" s="812"/>
      <c r="P13" s="812"/>
      <c r="Q13" s="812"/>
      <c r="R13" s="812"/>
      <c r="S13" s="812"/>
      <c r="T13" s="272"/>
      <c r="U13" s="272"/>
      <c r="V13" s="272"/>
      <c r="W13" s="272"/>
      <c r="X13" s="272"/>
      <c r="Y13" s="272"/>
      <c r="Z13" s="268"/>
      <c r="AA13" s="268"/>
    </row>
    <row r="14" spans="2:36" ht="15.75" customHeight="1">
      <c r="B14" s="268"/>
      <c r="C14" s="274"/>
      <c r="D14" s="814" t="s">
        <v>791</v>
      </c>
      <c r="E14" s="813"/>
      <c r="F14" s="813"/>
      <c r="G14" s="811"/>
      <c r="H14" s="811"/>
      <c r="I14" s="811"/>
      <c r="J14" s="811"/>
      <c r="K14" s="811"/>
      <c r="L14" s="811"/>
      <c r="M14" s="811"/>
      <c r="N14" s="811"/>
      <c r="O14" s="812"/>
      <c r="P14" s="812"/>
      <c r="Q14" s="812"/>
      <c r="R14" s="812"/>
      <c r="S14" s="812"/>
      <c r="T14" s="272"/>
      <c r="U14" s="272"/>
      <c r="V14" s="272"/>
      <c r="W14" s="272"/>
      <c r="X14" s="272"/>
      <c r="Y14" s="272"/>
      <c r="Z14" s="268"/>
      <c r="AA14" s="268"/>
    </row>
    <row r="15" spans="2:36" ht="15.75" customHeight="1">
      <c r="B15" s="268"/>
      <c r="C15" s="274"/>
      <c r="D15" s="828" t="s">
        <v>786</v>
      </c>
      <c r="E15" s="813"/>
      <c r="F15" s="813"/>
      <c r="G15" s="811"/>
      <c r="H15" s="811"/>
      <c r="I15" s="811"/>
      <c r="J15" s="811"/>
      <c r="K15" s="811"/>
      <c r="L15" s="811"/>
      <c r="M15" s="811"/>
      <c r="N15" s="811"/>
      <c r="O15" s="812"/>
      <c r="P15" s="812"/>
      <c r="Q15" s="812"/>
      <c r="R15" s="812"/>
      <c r="S15" s="812"/>
      <c r="T15" s="272"/>
      <c r="U15" s="272"/>
      <c r="V15" s="272"/>
      <c r="W15" s="272"/>
      <c r="X15" s="272"/>
      <c r="Y15" s="272"/>
      <c r="Z15" s="268"/>
      <c r="AA15" s="268"/>
    </row>
    <row r="16" spans="2:36" ht="26.25" customHeight="1">
      <c r="B16" s="268"/>
      <c r="D16" s="1868" t="s">
        <v>277</v>
      </c>
      <c r="E16" s="1869"/>
      <c r="F16" s="1869"/>
      <c r="G16" s="1870"/>
      <c r="H16" s="1874" t="s">
        <v>317</v>
      </c>
      <c r="I16" s="1874"/>
      <c r="J16" s="1874"/>
      <c r="K16" s="1874"/>
      <c r="L16" s="1874"/>
      <c r="M16" s="1875" t="s">
        <v>278</v>
      </c>
      <c r="N16" s="1876" t="s">
        <v>280</v>
      </c>
      <c r="O16" s="1876"/>
      <c r="P16" s="1877"/>
      <c r="Q16" s="1880" t="s">
        <v>281</v>
      </c>
      <c r="R16" s="1881"/>
      <c r="S16" s="1881"/>
      <c r="T16" s="1882"/>
      <c r="U16" s="1862" t="s">
        <v>771</v>
      </c>
      <c r="V16" s="1862"/>
      <c r="W16" s="1862"/>
      <c r="X16" s="1862"/>
      <c r="Y16" s="1863" t="s">
        <v>283</v>
      </c>
      <c r="Z16" s="1863"/>
      <c r="AA16" s="1863"/>
      <c r="AB16" s="1863"/>
      <c r="AC16" s="1864" t="s">
        <v>536</v>
      </c>
      <c r="AD16" s="1864"/>
      <c r="AE16" s="1864"/>
      <c r="AF16" s="1864"/>
      <c r="AG16" s="1864"/>
      <c r="AH16" s="1864"/>
      <c r="AJ16" s="643"/>
    </row>
    <row r="17" spans="2:36" ht="26.25" customHeight="1">
      <c r="B17" s="268"/>
      <c r="D17" s="1871"/>
      <c r="E17" s="1872"/>
      <c r="F17" s="1872"/>
      <c r="G17" s="1873"/>
      <c r="H17" s="1874"/>
      <c r="I17" s="1874"/>
      <c r="J17" s="1874"/>
      <c r="K17" s="1874"/>
      <c r="L17" s="1874"/>
      <c r="M17" s="1875"/>
      <c r="N17" s="1878"/>
      <c r="O17" s="1878"/>
      <c r="P17" s="1879"/>
      <c r="Q17" s="819" t="s">
        <v>284</v>
      </c>
      <c r="R17" s="1828" t="s">
        <v>285</v>
      </c>
      <c r="S17" s="1865"/>
      <c r="T17" s="1829"/>
      <c r="U17" s="820" t="s">
        <v>284</v>
      </c>
      <c r="V17" s="1866" t="s">
        <v>285</v>
      </c>
      <c r="W17" s="1866"/>
      <c r="X17" s="1866"/>
      <c r="Y17" s="821" t="s">
        <v>284</v>
      </c>
      <c r="Z17" s="1867" t="s">
        <v>465</v>
      </c>
      <c r="AA17" s="1867"/>
      <c r="AB17" s="1867"/>
      <c r="AC17" s="1864"/>
      <c r="AD17" s="1864"/>
      <c r="AE17" s="1864"/>
      <c r="AF17" s="1864"/>
      <c r="AG17" s="1864"/>
      <c r="AH17" s="1864"/>
    </row>
    <row r="18" spans="2:36" ht="19.5" customHeight="1">
      <c r="B18" s="268"/>
      <c r="C18" s="836"/>
      <c r="D18" s="1883"/>
      <c r="E18" s="1884"/>
      <c r="F18" s="1884"/>
      <c r="G18" s="1885"/>
      <c r="H18" s="1883"/>
      <c r="I18" s="1884"/>
      <c r="J18" s="1884"/>
      <c r="K18" s="1884"/>
      <c r="L18" s="1885"/>
      <c r="M18" s="826"/>
      <c r="N18" s="1886"/>
      <c r="O18" s="1887"/>
      <c r="P18" s="1888"/>
      <c r="Q18" s="842"/>
      <c r="R18" s="1889">
        <f t="shared" ref="R18:R25" si="0">INT(Q18*N18)</f>
        <v>0</v>
      </c>
      <c r="S18" s="1890"/>
      <c r="T18" s="1891"/>
      <c r="U18" s="845"/>
      <c r="V18" s="1889">
        <f t="shared" ref="V18:V25" si="1">INT(N18*U18)</f>
        <v>0</v>
      </c>
      <c r="W18" s="1890"/>
      <c r="X18" s="1891"/>
      <c r="Y18" s="824">
        <f t="shared" ref="Y18:Y25" si="2">Q18-U18</f>
        <v>0</v>
      </c>
      <c r="Z18" s="1889">
        <f t="shared" ref="Z18:Z25" si="3">R18-V18</f>
        <v>0</v>
      </c>
      <c r="AA18" s="1890"/>
      <c r="AB18" s="1891"/>
      <c r="AC18" s="1853"/>
      <c r="AD18" s="1854"/>
      <c r="AE18" s="1854"/>
      <c r="AF18" s="1854"/>
      <c r="AG18" s="1854"/>
      <c r="AH18" s="1855"/>
      <c r="AJ18" s="644" t="s">
        <v>789</v>
      </c>
    </row>
    <row r="19" spans="2:36" ht="19.5" customHeight="1">
      <c r="B19" s="268"/>
      <c r="C19" s="836"/>
      <c r="D19" s="1883"/>
      <c r="E19" s="1884"/>
      <c r="F19" s="1884"/>
      <c r="G19" s="1885"/>
      <c r="H19" s="1883"/>
      <c r="I19" s="1884"/>
      <c r="J19" s="1884"/>
      <c r="K19" s="1884"/>
      <c r="L19" s="1885"/>
      <c r="M19" s="826"/>
      <c r="N19" s="1886"/>
      <c r="O19" s="1887"/>
      <c r="P19" s="1888"/>
      <c r="Q19" s="842"/>
      <c r="R19" s="1889">
        <f t="shared" si="0"/>
        <v>0</v>
      </c>
      <c r="S19" s="1890"/>
      <c r="T19" s="1891"/>
      <c r="U19" s="845"/>
      <c r="V19" s="1889">
        <f t="shared" si="1"/>
        <v>0</v>
      </c>
      <c r="W19" s="1890"/>
      <c r="X19" s="1891"/>
      <c r="Y19" s="824">
        <f t="shared" si="2"/>
        <v>0</v>
      </c>
      <c r="Z19" s="1889">
        <f t="shared" si="3"/>
        <v>0</v>
      </c>
      <c r="AA19" s="1890"/>
      <c r="AB19" s="1891"/>
      <c r="AC19" s="1853"/>
      <c r="AD19" s="1854"/>
      <c r="AE19" s="1854"/>
      <c r="AF19" s="1854"/>
      <c r="AG19" s="1854"/>
      <c r="AH19" s="1855"/>
    </row>
    <row r="20" spans="2:36" ht="19.5" customHeight="1">
      <c r="B20" s="268"/>
      <c r="C20" s="836"/>
      <c r="D20" s="1883"/>
      <c r="E20" s="1884"/>
      <c r="F20" s="1884"/>
      <c r="G20" s="1885"/>
      <c r="H20" s="1883"/>
      <c r="I20" s="1884"/>
      <c r="J20" s="1884"/>
      <c r="K20" s="1884"/>
      <c r="L20" s="1885"/>
      <c r="M20" s="826"/>
      <c r="N20" s="1886"/>
      <c r="O20" s="1887"/>
      <c r="P20" s="1888"/>
      <c r="Q20" s="842"/>
      <c r="R20" s="1889">
        <f t="shared" si="0"/>
        <v>0</v>
      </c>
      <c r="S20" s="1890"/>
      <c r="T20" s="1891"/>
      <c r="U20" s="845"/>
      <c r="V20" s="1889">
        <f t="shared" si="1"/>
        <v>0</v>
      </c>
      <c r="W20" s="1890"/>
      <c r="X20" s="1891"/>
      <c r="Y20" s="824">
        <f t="shared" si="2"/>
        <v>0</v>
      </c>
      <c r="Z20" s="1889">
        <f t="shared" si="3"/>
        <v>0</v>
      </c>
      <c r="AA20" s="1890"/>
      <c r="AB20" s="1891"/>
      <c r="AC20" s="1853"/>
      <c r="AD20" s="1854"/>
      <c r="AE20" s="1854"/>
      <c r="AF20" s="1854"/>
      <c r="AG20" s="1854"/>
      <c r="AH20" s="1855"/>
    </row>
    <row r="21" spans="2:36" ht="19.5" customHeight="1">
      <c r="B21" s="268"/>
      <c r="C21" s="836"/>
      <c r="D21" s="1883"/>
      <c r="E21" s="1884"/>
      <c r="F21" s="1884"/>
      <c r="G21" s="1885"/>
      <c r="H21" s="1883"/>
      <c r="I21" s="1884"/>
      <c r="J21" s="1884"/>
      <c r="K21" s="1884"/>
      <c r="L21" s="1885"/>
      <c r="M21" s="826"/>
      <c r="N21" s="1886"/>
      <c r="O21" s="1887"/>
      <c r="P21" s="1888"/>
      <c r="Q21" s="842"/>
      <c r="R21" s="1889">
        <f t="shared" si="0"/>
        <v>0</v>
      </c>
      <c r="S21" s="1890"/>
      <c r="T21" s="1891"/>
      <c r="U21" s="845"/>
      <c r="V21" s="1889">
        <f t="shared" si="1"/>
        <v>0</v>
      </c>
      <c r="W21" s="1890"/>
      <c r="X21" s="1891"/>
      <c r="Y21" s="824">
        <f t="shared" si="2"/>
        <v>0</v>
      </c>
      <c r="Z21" s="1889">
        <f t="shared" si="3"/>
        <v>0</v>
      </c>
      <c r="AA21" s="1890"/>
      <c r="AB21" s="1891"/>
      <c r="AC21" s="1853"/>
      <c r="AD21" s="1854"/>
      <c r="AE21" s="1854"/>
      <c r="AF21" s="1854"/>
      <c r="AG21" s="1854"/>
      <c r="AH21" s="1855"/>
    </row>
    <row r="22" spans="2:36" ht="19.5" customHeight="1">
      <c r="B22" s="268"/>
      <c r="C22" s="836"/>
      <c r="D22" s="1883"/>
      <c r="E22" s="1884"/>
      <c r="F22" s="1884"/>
      <c r="G22" s="1885"/>
      <c r="H22" s="1883"/>
      <c r="I22" s="1884"/>
      <c r="J22" s="1884"/>
      <c r="K22" s="1884"/>
      <c r="L22" s="1885"/>
      <c r="M22" s="826"/>
      <c r="N22" s="1886"/>
      <c r="O22" s="1887"/>
      <c r="P22" s="1888"/>
      <c r="Q22" s="842"/>
      <c r="R22" s="1889">
        <f t="shared" si="0"/>
        <v>0</v>
      </c>
      <c r="S22" s="1890"/>
      <c r="T22" s="1891"/>
      <c r="U22" s="845"/>
      <c r="V22" s="1889">
        <f t="shared" si="1"/>
        <v>0</v>
      </c>
      <c r="W22" s="1890"/>
      <c r="X22" s="1891"/>
      <c r="Y22" s="824">
        <f t="shared" si="2"/>
        <v>0</v>
      </c>
      <c r="Z22" s="1889">
        <f t="shared" si="3"/>
        <v>0</v>
      </c>
      <c r="AA22" s="1890"/>
      <c r="AB22" s="1891"/>
      <c r="AC22" s="1853"/>
      <c r="AD22" s="1854"/>
      <c r="AE22" s="1854"/>
      <c r="AF22" s="1854"/>
      <c r="AG22" s="1854"/>
      <c r="AH22" s="1855"/>
    </row>
    <row r="23" spans="2:36" ht="19.5" customHeight="1">
      <c r="B23" s="268"/>
      <c r="C23" s="836"/>
      <c r="D23" s="1883"/>
      <c r="E23" s="1884"/>
      <c r="F23" s="1884"/>
      <c r="G23" s="1885"/>
      <c r="H23" s="1883"/>
      <c r="I23" s="1884"/>
      <c r="J23" s="1884"/>
      <c r="K23" s="1884"/>
      <c r="L23" s="1885"/>
      <c r="M23" s="826"/>
      <c r="N23" s="1886"/>
      <c r="O23" s="1887"/>
      <c r="P23" s="1888"/>
      <c r="Q23" s="842"/>
      <c r="R23" s="1889">
        <f t="shared" si="0"/>
        <v>0</v>
      </c>
      <c r="S23" s="1890"/>
      <c r="T23" s="1891"/>
      <c r="U23" s="845"/>
      <c r="V23" s="1889">
        <f t="shared" si="1"/>
        <v>0</v>
      </c>
      <c r="W23" s="1890"/>
      <c r="X23" s="1891"/>
      <c r="Y23" s="824">
        <f t="shared" si="2"/>
        <v>0</v>
      </c>
      <c r="Z23" s="1889">
        <f t="shared" si="3"/>
        <v>0</v>
      </c>
      <c r="AA23" s="1890"/>
      <c r="AB23" s="1891"/>
      <c r="AC23" s="1853"/>
      <c r="AD23" s="1854"/>
      <c r="AE23" s="1854"/>
      <c r="AF23" s="1854"/>
      <c r="AG23" s="1854"/>
      <c r="AH23" s="1855"/>
    </row>
    <row r="24" spans="2:36" ht="19.5" customHeight="1">
      <c r="B24" s="268"/>
      <c r="C24" s="852"/>
      <c r="D24" s="1883"/>
      <c r="E24" s="1884"/>
      <c r="F24" s="1884"/>
      <c r="G24" s="1885"/>
      <c r="H24" s="1883"/>
      <c r="I24" s="1884"/>
      <c r="J24" s="1884"/>
      <c r="K24" s="1884"/>
      <c r="L24" s="1885"/>
      <c r="M24" s="826"/>
      <c r="N24" s="1886"/>
      <c r="O24" s="1887"/>
      <c r="P24" s="1888"/>
      <c r="Q24" s="842"/>
      <c r="R24" s="1889">
        <f t="shared" si="0"/>
        <v>0</v>
      </c>
      <c r="S24" s="1890"/>
      <c r="T24" s="1891"/>
      <c r="U24" s="845"/>
      <c r="V24" s="1889">
        <f t="shared" si="1"/>
        <v>0</v>
      </c>
      <c r="W24" s="1890"/>
      <c r="X24" s="1891"/>
      <c r="Y24" s="824">
        <f t="shared" si="2"/>
        <v>0</v>
      </c>
      <c r="Z24" s="1889">
        <f t="shared" si="3"/>
        <v>0</v>
      </c>
      <c r="AA24" s="1890"/>
      <c r="AB24" s="1891"/>
      <c r="AC24" s="1853"/>
      <c r="AD24" s="1854"/>
      <c r="AE24" s="1854"/>
      <c r="AF24" s="1854"/>
      <c r="AG24" s="1854"/>
      <c r="AH24" s="1855"/>
    </row>
    <row r="25" spans="2:36" s="305" customFormat="1" ht="19.5" customHeight="1" thickBot="1">
      <c r="B25" s="283"/>
      <c r="C25" s="852"/>
      <c r="D25" s="1905"/>
      <c r="E25" s="1906"/>
      <c r="F25" s="1906"/>
      <c r="G25" s="1907"/>
      <c r="H25" s="1905"/>
      <c r="I25" s="1906"/>
      <c r="J25" s="1906"/>
      <c r="K25" s="1906"/>
      <c r="L25" s="1907"/>
      <c r="M25" s="827"/>
      <c r="N25" s="1908"/>
      <c r="O25" s="1909"/>
      <c r="P25" s="1910"/>
      <c r="Q25" s="843"/>
      <c r="R25" s="1856">
        <f t="shared" si="0"/>
        <v>0</v>
      </c>
      <c r="S25" s="1857"/>
      <c r="T25" s="1858"/>
      <c r="U25" s="846"/>
      <c r="V25" s="1856">
        <f t="shared" si="1"/>
        <v>0</v>
      </c>
      <c r="W25" s="1857"/>
      <c r="X25" s="1858"/>
      <c r="Y25" s="825">
        <f t="shared" si="2"/>
        <v>0</v>
      </c>
      <c r="Z25" s="1856">
        <f t="shared" si="3"/>
        <v>0</v>
      </c>
      <c r="AA25" s="1857"/>
      <c r="AB25" s="1858"/>
      <c r="AC25" s="1859"/>
      <c r="AD25" s="1860"/>
      <c r="AE25" s="1860"/>
      <c r="AF25" s="1860"/>
      <c r="AG25" s="1860"/>
      <c r="AH25" s="1861"/>
      <c r="AJ25" s="267"/>
    </row>
    <row r="26" spans="2:36" s="305" customFormat="1" ht="19.5" customHeight="1" thickTop="1">
      <c r="B26" s="283"/>
      <c r="C26" s="274"/>
      <c r="D26" s="1902" t="s">
        <v>288</v>
      </c>
      <c r="E26" s="1902"/>
      <c r="F26" s="1902"/>
      <c r="G26" s="1902"/>
      <c r="H26" s="1902"/>
      <c r="I26" s="1902"/>
      <c r="J26" s="1902"/>
      <c r="K26" s="1902"/>
      <c r="L26" s="1902"/>
      <c r="M26" s="1902"/>
      <c r="N26" s="1902"/>
      <c r="O26" s="1902"/>
      <c r="P26" s="1903"/>
      <c r="Q26" s="823"/>
      <c r="R26" s="1904">
        <f>SUM(R18:T25)</f>
        <v>0</v>
      </c>
      <c r="S26" s="1904"/>
      <c r="T26" s="1904"/>
      <c r="U26" s="822"/>
      <c r="V26" s="1904">
        <f>SUM(V18:X25)</f>
        <v>0</v>
      </c>
      <c r="W26" s="1904"/>
      <c r="X26" s="1904"/>
      <c r="Y26" s="822"/>
      <c r="Z26" s="1904">
        <f>SUM(Z18:AB25)</f>
        <v>0</v>
      </c>
      <c r="AA26" s="1904"/>
      <c r="AB26" s="1904"/>
      <c r="AC26" s="1901"/>
      <c r="AD26" s="1901"/>
      <c r="AE26" s="1901"/>
      <c r="AF26" s="1901"/>
      <c r="AG26" s="1901"/>
      <c r="AH26" s="1901"/>
      <c r="AJ26" s="267"/>
    </row>
    <row r="27" spans="2:36" s="281" customFormat="1" ht="26.25" customHeight="1">
      <c r="B27" s="276"/>
      <c r="C27" s="277" t="s">
        <v>419</v>
      </c>
      <c r="AJ27" s="305"/>
    </row>
    <row r="28" spans="2:36" s="305" customFormat="1" ht="30" customHeight="1">
      <c r="B28" s="283"/>
      <c r="C28" s="274"/>
      <c r="D28" s="1893" t="s">
        <v>276</v>
      </c>
      <c r="E28" s="1893"/>
      <c r="F28" s="1893"/>
      <c r="G28" s="1893"/>
      <c r="H28" s="1893"/>
      <c r="I28" s="1893"/>
      <c r="J28" s="1900"/>
      <c r="K28" s="1900"/>
      <c r="L28" s="1900"/>
      <c r="M28" s="1900"/>
      <c r="N28" s="1900"/>
      <c r="O28" s="1900"/>
      <c r="P28" s="1900"/>
      <c r="Q28" s="847"/>
      <c r="R28" s="848"/>
      <c r="S28" s="848"/>
      <c r="T28" s="848"/>
      <c r="U28" s="848"/>
      <c r="V28" s="848"/>
      <c r="W28" s="724"/>
      <c r="X28" s="724"/>
      <c r="Y28" s="724"/>
      <c r="Z28" s="723"/>
      <c r="AA28" s="723"/>
      <c r="AB28" s="306"/>
      <c r="AC28" s="285"/>
      <c r="AD28" s="308"/>
      <c r="AJ28" s="281"/>
    </row>
    <row r="29" spans="2:36" s="305" customFormat="1" ht="30" customHeight="1">
      <c r="B29" s="283"/>
      <c r="C29" s="274"/>
      <c r="D29" s="1893" t="s">
        <v>607</v>
      </c>
      <c r="E29" s="1893"/>
      <c r="F29" s="1893"/>
      <c r="G29" s="1893"/>
      <c r="H29" s="1893"/>
      <c r="I29" s="1893"/>
      <c r="J29" s="1900"/>
      <c r="K29" s="1900"/>
      <c r="L29" s="1900"/>
      <c r="M29" s="1900"/>
      <c r="N29" s="1900"/>
      <c r="O29" s="1900"/>
      <c r="P29" s="1900"/>
      <c r="Q29" s="847"/>
      <c r="R29" s="848"/>
      <c r="S29" s="848"/>
      <c r="T29" s="848"/>
      <c r="U29" s="848"/>
      <c r="V29" s="848"/>
      <c r="W29" s="849"/>
      <c r="X29" s="724"/>
      <c r="Y29" s="724"/>
      <c r="Z29" s="723"/>
      <c r="AA29" s="723"/>
      <c r="AB29" s="306"/>
      <c r="AC29" s="285"/>
      <c r="AD29" s="308"/>
      <c r="AJ29" s="644" t="s">
        <v>629</v>
      </c>
    </row>
    <row r="30" spans="2:36" s="305" customFormat="1" ht="30" customHeight="1">
      <c r="B30" s="283"/>
      <c r="C30" s="274"/>
      <c r="D30" s="1893" t="s">
        <v>608</v>
      </c>
      <c r="E30" s="1893"/>
      <c r="F30" s="1893"/>
      <c r="G30" s="1893"/>
      <c r="H30" s="1893"/>
      <c r="I30" s="1893"/>
      <c r="J30" s="1900"/>
      <c r="K30" s="1900"/>
      <c r="L30" s="1900"/>
      <c r="M30" s="1900"/>
      <c r="N30" s="1900"/>
      <c r="O30" s="1900"/>
      <c r="P30" s="1900"/>
      <c r="Q30" s="850" t="s">
        <v>627</v>
      </c>
      <c r="R30" s="848"/>
      <c r="S30" s="848"/>
      <c r="T30" s="848"/>
      <c r="U30" s="848"/>
      <c r="V30" s="848"/>
      <c r="W30" s="851"/>
      <c r="X30" s="724"/>
      <c r="Y30" s="724"/>
      <c r="Z30" s="723"/>
      <c r="AA30" s="723"/>
      <c r="AB30" s="306"/>
      <c r="AC30" s="285"/>
      <c r="AD30" s="308"/>
    </row>
    <row r="31" spans="2:36" s="305" customFormat="1" ht="15" customHeight="1">
      <c r="B31" s="283"/>
      <c r="C31" s="274"/>
      <c r="D31" s="284"/>
      <c r="E31" s="284"/>
      <c r="F31" s="284"/>
      <c r="G31" s="284"/>
      <c r="H31" s="284"/>
      <c r="I31" s="284"/>
      <c r="J31" s="284"/>
      <c r="K31" s="284"/>
      <c r="L31" s="284"/>
      <c r="M31" s="284"/>
      <c r="N31" s="284"/>
      <c r="O31" s="284"/>
      <c r="P31" s="284"/>
      <c r="Q31" s="725"/>
      <c r="R31" s="725"/>
      <c r="S31" s="725"/>
      <c r="T31" s="725"/>
      <c r="U31" s="725"/>
      <c r="V31" s="725"/>
      <c r="W31" s="724"/>
      <c r="X31" s="724"/>
      <c r="Y31" s="724"/>
      <c r="Z31" s="723"/>
      <c r="AA31" s="723"/>
      <c r="AB31" s="306"/>
      <c r="AC31" s="307"/>
      <c r="AD31" s="308"/>
    </row>
    <row r="32" spans="2:36" s="281" customFormat="1" ht="15">
      <c r="B32" s="276"/>
      <c r="C32" s="277" t="s">
        <v>783</v>
      </c>
      <c r="D32" s="278"/>
      <c r="E32" s="279"/>
      <c r="F32" s="279"/>
      <c r="G32" s="279"/>
      <c r="H32" s="279"/>
      <c r="I32" s="279"/>
      <c r="J32" s="279"/>
      <c r="K32" s="279"/>
      <c r="L32" s="279"/>
      <c r="M32" s="279"/>
      <c r="N32" s="279"/>
      <c r="O32" s="279"/>
      <c r="P32" s="279"/>
      <c r="Q32" s="721"/>
      <c r="R32" s="721"/>
      <c r="S32" s="721"/>
      <c r="T32" s="721"/>
      <c r="U32" s="722"/>
      <c r="V32" s="721"/>
      <c r="W32" s="721"/>
      <c r="X32" s="721"/>
      <c r="Y32" s="721"/>
      <c r="Z32" s="719"/>
      <c r="AA32" s="719"/>
      <c r="AB32" s="244"/>
      <c r="AC32" s="307"/>
      <c r="AD32" s="308"/>
      <c r="AJ32" s="305"/>
    </row>
    <row r="33" spans="2:40" s="281" customFormat="1" ht="15">
      <c r="B33" s="276"/>
      <c r="C33" s="277"/>
      <c r="D33" s="266" t="s">
        <v>611</v>
      </c>
      <c r="E33" s="279"/>
      <c r="F33" s="279"/>
      <c r="G33" s="279"/>
      <c r="H33" s="279"/>
      <c r="I33" s="279"/>
      <c r="J33" s="279"/>
      <c r="K33" s="279"/>
      <c r="L33" s="279"/>
      <c r="M33" s="279"/>
      <c r="N33" s="279"/>
      <c r="O33" s="279"/>
      <c r="P33" s="279"/>
      <c r="Q33" s="721"/>
      <c r="R33" s="721"/>
      <c r="S33" s="721"/>
      <c r="T33" s="721"/>
      <c r="U33" s="722"/>
      <c r="V33" s="721"/>
      <c r="W33" s="721"/>
      <c r="X33" s="721"/>
      <c r="Y33" s="721"/>
      <c r="Z33" s="719"/>
      <c r="AA33" s="719"/>
      <c r="AB33" s="244"/>
      <c r="AC33" s="307"/>
      <c r="AD33" s="308"/>
    </row>
    <row r="34" spans="2:40" s="305" customFormat="1" ht="30" customHeight="1">
      <c r="B34" s="283"/>
      <c r="C34" s="274"/>
      <c r="D34" s="1892" t="s">
        <v>612</v>
      </c>
      <c r="E34" s="1892"/>
      <c r="F34" s="1892"/>
      <c r="G34" s="1892"/>
      <c r="H34" s="1892"/>
      <c r="I34" s="1892"/>
      <c r="J34" s="1894">
        <f>V26</f>
        <v>0</v>
      </c>
      <c r="K34" s="1895"/>
      <c r="L34" s="1895"/>
      <c r="M34" s="1895"/>
      <c r="N34" s="1895"/>
      <c r="O34" s="1895"/>
      <c r="P34" s="1896"/>
      <c r="Q34" s="727" t="s">
        <v>275</v>
      </c>
      <c r="R34" s="720" t="s">
        <v>420</v>
      </c>
      <c r="S34" s="1913"/>
      <c r="T34" s="1913"/>
      <c r="U34" s="1913"/>
      <c r="V34" s="1913"/>
      <c r="W34" s="1913"/>
      <c r="X34" s="1913"/>
      <c r="Y34" s="724"/>
      <c r="Z34" s="724"/>
      <c r="AA34" s="723"/>
      <c r="AB34" s="306"/>
      <c r="AC34" s="307"/>
      <c r="AD34" s="308"/>
      <c r="AJ34" s="644" t="s">
        <v>792</v>
      </c>
    </row>
    <row r="35" spans="2:40" s="281" customFormat="1" ht="30" customHeight="1">
      <c r="B35" s="276"/>
      <c r="C35" s="277"/>
      <c r="D35" s="1893" t="s">
        <v>609</v>
      </c>
      <c r="E35" s="1893"/>
      <c r="F35" s="1893"/>
      <c r="G35" s="1893"/>
      <c r="H35" s="1893"/>
      <c r="I35" s="1893"/>
      <c r="J35" s="1897"/>
      <c r="K35" s="1898"/>
      <c r="L35" s="1898"/>
      <c r="M35" s="1898"/>
      <c r="N35" s="1898"/>
      <c r="O35" s="1898"/>
      <c r="P35" s="1899"/>
      <c r="Q35" s="726" t="s">
        <v>433</v>
      </c>
      <c r="R35" s="724" t="s">
        <v>434</v>
      </c>
      <c r="S35" s="726"/>
      <c r="T35" s="724"/>
      <c r="U35" s="721"/>
      <c r="V35" s="721"/>
      <c r="W35" s="721"/>
      <c r="X35" s="721"/>
      <c r="Y35" s="721"/>
      <c r="Z35" s="719"/>
      <c r="AA35" s="719"/>
      <c r="AB35" s="244"/>
      <c r="AC35" s="307"/>
      <c r="AD35" s="308"/>
    </row>
    <row r="36" spans="2:40" s="305" customFormat="1" ht="30" customHeight="1">
      <c r="B36" s="283"/>
      <c r="C36" s="274"/>
      <c r="D36" s="1893" t="s">
        <v>610</v>
      </c>
      <c r="E36" s="1893"/>
      <c r="F36" s="1893"/>
      <c r="G36" s="1893"/>
      <c r="H36" s="1893"/>
      <c r="I36" s="1893"/>
      <c r="J36" s="1912">
        <f>J34*J35</f>
        <v>0</v>
      </c>
      <c r="K36" s="1912"/>
      <c r="L36" s="1912"/>
      <c r="M36" s="1912"/>
      <c r="N36" s="1912"/>
      <c r="O36" s="1912"/>
      <c r="P36" s="1912"/>
      <c r="Q36" s="727" t="s">
        <v>275</v>
      </c>
      <c r="R36" s="720" t="s">
        <v>621</v>
      </c>
      <c r="S36" s="1913" t="s">
        <v>613</v>
      </c>
      <c r="T36" s="1913"/>
      <c r="U36" s="1913"/>
      <c r="V36" s="1913"/>
      <c r="W36" s="1913"/>
      <c r="X36" s="724"/>
      <c r="Y36" s="724"/>
      <c r="Z36" s="724"/>
      <c r="AA36" s="723"/>
      <c r="AB36" s="306"/>
      <c r="AC36" s="307"/>
      <c r="AD36" s="308"/>
      <c r="AJ36" s="644" t="s">
        <v>792</v>
      </c>
      <c r="AN36" s="281"/>
    </row>
    <row r="37" spans="2:40" s="305" customFormat="1" ht="15" customHeight="1">
      <c r="B37" s="283"/>
      <c r="C37" s="274"/>
      <c r="D37" s="598"/>
      <c r="E37" s="286"/>
      <c r="F37" s="287"/>
      <c r="G37" s="288"/>
      <c r="H37" s="288"/>
      <c r="I37" s="288"/>
      <c r="J37" s="288"/>
      <c r="K37" s="288"/>
      <c r="L37" s="245"/>
      <c r="M37" s="245"/>
      <c r="N37" s="245"/>
      <c r="O37" s="245"/>
      <c r="P37" s="245"/>
      <c r="Q37" s="728"/>
      <c r="R37" s="728"/>
      <c r="S37" s="728"/>
      <c r="T37" s="728"/>
      <c r="U37" s="728"/>
      <c r="V37" s="728"/>
      <c r="W37" s="728"/>
      <c r="X37" s="728"/>
      <c r="Y37" s="728"/>
      <c r="Z37" s="723"/>
      <c r="AA37" s="723"/>
      <c r="AB37" s="306"/>
      <c r="AC37" s="307"/>
      <c r="AD37" s="308"/>
    </row>
    <row r="38" spans="2:40" s="281" customFormat="1" ht="15">
      <c r="B38" s="276"/>
      <c r="C38" s="277"/>
      <c r="D38" s="266" t="s">
        <v>784</v>
      </c>
      <c r="E38" s="279"/>
      <c r="F38" s="279"/>
      <c r="G38" s="279"/>
      <c r="H38" s="279"/>
      <c r="I38" s="279"/>
      <c r="J38" s="279"/>
      <c r="K38" s="279"/>
      <c r="L38" s="279"/>
      <c r="M38" s="279"/>
      <c r="N38" s="279"/>
      <c r="O38" s="279"/>
      <c r="P38" s="279"/>
      <c r="Q38" s="721"/>
      <c r="R38" s="721"/>
      <c r="S38" s="721"/>
      <c r="T38" s="721"/>
      <c r="U38" s="722"/>
      <c r="V38" s="721"/>
      <c r="W38" s="721"/>
      <c r="X38" s="721"/>
      <c r="Y38" s="721"/>
      <c r="Z38" s="719"/>
      <c r="AA38" s="719"/>
      <c r="AB38" s="244"/>
      <c r="AC38" s="307"/>
      <c r="AD38" s="308"/>
    </row>
    <row r="39" spans="2:40" s="305" customFormat="1" ht="30" customHeight="1">
      <c r="B39" s="283"/>
      <c r="C39" s="274"/>
      <c r="D39" s="1911" t="s">
        <v>614</v>
      </c>
      <c r="E39" s="1911"/>
      <c r="F39" s="1911"/>
      <c r="G39" s="1911"/>
      <c r="H39" s="1911"/>
      <c r="I39" s="1911"/>
      <c r="J39" s="1912">
        <f>J30*160000*J35</f>
        <v>0</v>
      </c>
      <c r="K39" s="1912"/>
      <c r="L39" s="1912"/>
      <c r="M39" s="1912"/>
      <c r="N39" s="1912"/>
      <c r="O39" s="1912"/>
      <c r="P39" s="1912"/>
      <c r="Q39" s="727" t="s">
        <v>275</v>
      </c>
      <c r="R39" s="720" t="s">
        <v>630</v>
      </c>
      <c r="S39" s="1913" t="s">
        <v>633</v>
      </c>
      <c r="T39" s="1913"/>
      <c r="U39" s="1913"/>
      <c r="V39" s="1913"/>
      <c r="W39" s="1913"/>
      <c r="X39" s="1913"/>
      <c r="Y39" s="1913"/>
      <c r="Z39" s="724"/>
      <c r="AA39" s="723"/>
      <c r="AB39" s="306"/>
      <c r="AC39" s="307"/>
      <c r="AD39" s="308"/>
      <c r="AJ39" s="644" t="s">
        <v>792</v>
      </c>
    </row>
    <row r="40" spans="2:40" s="305" customFormat="1" ht="15" customHeight="1">
      <c r="B40" s="283"/>
      <c r="C40" s="274"/>
      <c r="D40" s="290"/>
      <c r="E40" s="597"/>
      <c r="F40" s="291"/>
      <c r="G40" s="290"/>
      <c r="H40" s="290"/>
      <c r="I40" s="595"/>
      <c r="J40" s="595"/>
      <c r="K40" s="595"/>
      <c r="L40" s="595"/>
      <c r="M40" s="595"/>
      <c r="N40" s="595"/>
      <c r="O40" s="595"/>
      <c r="P40" s="595"/>
      <c r="Q40" s="817"/>
      <c r="R40" s="817"/>
      <c r="S40" s="817"/>
      <c r="T40" s="817"/>
      <c r="U40" s="817"/>
      <c r="V40" s="817"/>
      <c r="W40" s="817"/>
      <c r="X40" s="817"/>
      <c r="Y40" s="817"/>
      <c r="Z40" s="723"/>
      <c r="AA40" s="723"/>
      <c r="AB40" s="306"/>
      <c r="AC40" s="307"/>
      <c r="AD40" s="308"/>
    </row>
    <row r="41" spans="2:40" s="281" customFormat="1" ht="15">
      <c r="B41" s="276"/>
      <c r="C41" s="277"/>
      <c r="D41" s="266" t="s">
        <v>785</v>
      </c>
      <c r="E41" s="279"/>
      <c r="F41" s="279"/>
      <c r="G41" s="279"/>
      <c r="H41" s="279"/>
      <c r="I41" s="279"/>
      <c r="J41" s="279"/>
      <c r="K41" s="279"/>
      <c r="L41" s="279"/>
      <c r="M41" s="279"/>
      <c r="N41" s="279"/>
      <c r="O41" s="279"/>
      <c r="P41" s="279"/>
      <c r="Q41" s="721"/>
      <c r="R41" s="721"/>
      <c r="S41" s="721"/>
      <c r="T41" s="721"/>
      <c r="U41" s="722"/>
      <c r="V41" s="721"/>
      <c r="W41" s="721"/>
      <c r="X41" s="721"/>
      <c r="Y41" s="721"/>
      <c r="Z41" s="719"/>
      <c r="AA41" s="719"/>
      <c r="AB41" s="244"/>
      <c r="AC41" s="307"/>
      <c r="AD41" s="308"/>
    </row>
    <row r="42" spans="2:40" s="305" customFormat="1" ht="39.950000000000003" customHeight="1">
      <c r="B42" s="283"/>
      <c r="C42" s="274"/>
      <c r="D42" s="1911" t="s">
        <v>615</v>
      </c>
      <c r="E42" s="1911"/>
      <c r="F42" s="1911"/>
      <c r="G42" s="1911"/>
      <c r="H42" s="1911"/>
      <c r="I42" s="1911"/>
      <c r="J42" s="1912">
        <f>MIN(J36,J39)</f>
        <v>0</v>
      </c>
      <c r="K42" s="1912"/>
      <c r="L42" s="1912"/>
      <c r="M42" s="1912"/>
      <c r="N42" s="1912"/>
      <c r="O42" s="1912"/>
      <c r="P42" s="1912"/>
      <c r="Q42" s="727" t="s">
        <v>275</v>
      </c>
      <c r="R42" s="720" t="s">
        <v>631</v>
      </c>
      <c r="S42" s="1913" t="s">
        <v>632</v>
      </c>
      <c r="T42" s="1913"/>
      <c r="U42" s="1913"/>
      <c r="V42" s="1913"/>
      <c r="W42" s="1913"/>
      <c r="X42" s="1913"/>
      <c r="Y42" s="724"/>
      <c r="Z42" s="724"/>
      <c r="AA42" s="723"/>
      <c r="AB42" s="306"/>
      <c r="AC42" s="307"/>
      <c r="AD42" s="308"/>
      <c r="AJ42" s="644" t="s">
        <v>792</v>
      </c>
    </row>
    <row r="43" spans="2:40" s="305" customFormat="1" ht="15" customHeight="1">
      <c r="B43" s="283"/>
      <c r="C43" s="274"/>
      <c r="D43" s="609" t="s">
        <v>903</v>
      </c>
      <c r="E43" s="245"/>
      <c r="F43" s="245"/>
      <c r="G43" s="245"/>
      <c r="H43" s="245"/>
      <c r="I43" s="245"/>
      <c r="J43" s="245"/>
      <c r="K43" s="245"/>
      <c r="L43" s="245"/>
      <c r="M43" s="245"/>
      <c r="N43" s="245"/>
      <c r="O43" s="245"/>
      <c r="P43" s="245"/>
      <c r="Q43" s="728"/>
      <c r="R43" s="728"/>
      <c r="S43" s="728"/>
      <c r="T43" s="728"/>
      <c r="U43" s="728"/>
      <c r="V43" s="728"/>
      <c r="W43" s="728"/>
      <c r="X43" s="728"/>
      <c r="Y43" s="728"/>
      <c r="Z43" s="728"/>
      <c r="AA43" s="723"/>
      <c r="AB43" s="306"/>
      <c r="AC43" s="307"/>
      <c r="AD43" s="308"/>
    </row>
    <row r="44" spans="2:40" s="281" customFormat="1" ht="15">
      <c r="B44" s="276"/>
      <c r="C44" s="277"/>
      <c r="D44" s="245"/>
      <c r="E44" s="245"/>
      <c r="F44" s="245"/>
      <c r="G44" s="245"/>
      <c r="H44" s="245"/>
      <c r="I44" s="245"/>
      <c r="J44" s="245"/>
      <c r="K44" s="245"/>
      <c r="L44" s="245"/>
      <c r="M44" s="245"/>
      <c r="N44" s="245"/>
      <c r="O44" s="245"/>
      <c r="P44" s="245"/>
      <c r="Q44" s="245"/>
      <c r="R44" s="245"/>
      <c r="S44" s="245"/>
      <c r="T44" s="245"/>
      <c r="U44" s="245"/>
      <c r="V44" s="245"/>
      <c r="W44" s="245"/>
      <c r="X44" s="245"/>
      <c r="Y44" s="245"/>
      <c r="Z44" s="245"/>
      <c r="AA44" s="276"/>
      <c r="AB44" s="244"/>
      <c r="AC44" s="307"/>
      <c r="AD44" s="308"/>
    </row>
    <row r="45" spans="2:40" s="281" customFormat="1" ht="15">
      <c r="B45" s="276"/>
      <c r="C45" s="277"/>
      <c r="D45" s="278"/>
      <c r="E45" s="279"/>
      <c r="F45" s="279"/>
      <c r="G45" s="279"/>
      <c r="H45" s="279"/>
      <c r="I45" s="279"/>
      <c r="J45" s="279"/>
      <c r="K45" s="279"/>
      <c r="L45" s="279"/>
      <c r="M45" s="279"/>
      <c r="N45" s="279"/>
      <c r="O45" s="279"/>
      <c r="P45" s="279"/>
      <c r="Q45" s="279"/>
      <c r="R45" s="279"/>
      <c r="S45" s="279"/>
      <c r="T45" s="279"/>
      <c r="U45" s="280"/>
      <c r="V45" s="279"/>
      <c r="W45" s="279"/>
      <c r="X45" s="279"/>
      <c r="Y45" s="279"/>
      <c r="Z45" s="276"/>
      <c r="AA45" s="276"/>
      <c r="AB45" s="244"/>
      <c r="AC45" s="307"/>
      <c r="AD45" s="308"/>
    </row>
    <row r="46" spans="2:40" s="281" customFormat="1" ht="15">
      <c r="B46" s="276"/>
      <c r="C46" s="277"/>
      <c r="D46" s="278"/>
      <c r="E46" s="279"/>
      <c r="F46" s="279"/>
      <c r="G46" s="279"/>
      <c r="H46" s="279"/>
      <c r="I46" s="279"/>
      <c r="J46" s="279"/>
      <c r="K46" s="279"/>
      <c r="L46" s="279"/>
      <c r="M46" s="279"/>
      <c r="N46" s="279"/>
      <c r="O46" s="279"/>
      <c r="P46" s="279"/>
      <c r="Q46" s="279"/>
      <c r="R46" s="279"/>
      <c r="S46" s="279"/>
      <c r="T46" s="279"/>
      <c r="U46" s="280"/>
      <c r="V46" s="279"/>
      <c r="W46" s="279"/>
      <c r="X46" s="279"/>
      <c r="Y46" s="279"/>
      <c r="Z46" s="276"/>
      <c r="AA46" s="276"/>
      <c r="AB46" s="244"/>
      <c r="AC46" s="307"/>
      <c r="AD46" s="308"/>
    </row>
    <row r="47" spans="2:40" s="281" customFormat="1" ht="15">
      <c r="B47" s="276"/>
      <c r="C47" s="277"/>
      <c r="D47" s="278"/>
      <c r="E47" s="279"/>
      <c r="F47" s="279"/>
      <c r="G47" s="279"/>
      <c r="H47" s="279"/>
      <c r="I47" s="279"/>
      <c r="J47" s="279"/>
      <c r="K47" s="279"/>
      <c r="L47" s="279"/>
      <c r="M47" s="279"/>
      <c r="N47" s="279"/>
      <c r="O47" s="279"/>
      <c r="P47" s="279"/>
      <c r="Q47" s="279"/>
      <c r="R47" s="279"/>
      <c r="S47" s="279"/>
      <c r="T47" s="279"/>
      <c r="U47" s="280"/>
      <c r="V47" s="279"/>
      <c r="W47" s="279"/>
      <c r="X47" s="279"/>
      <c r="Y47" s="279"/>
      <c r="Z47" s="276"/>
      <c r="AA47" s="276"/>
      <c r="AB47" s="244"/>
      <c r="AC47" s="307"/>
      <c r="AD47" s="308"/>
    </row>
    <row r="48" spans="2:40" s="281" customFormat="1" ht="15">
      <c r="B48" s="276"/>
      <c r="C48" s="277"/>
      <c r="D48" s="278"/>
      <c r="E48" s="279"/>
      <c r="F48" s="279"/>
      <c r="G48" s="279"/>
      <c r="H48" s="279"/>
      <c r="I48" s="279"/>
      <c r="J48" s="279"/>
      <c r="K48" s="279"/>
      <c r="L48" s="279"/>
      <c r="M48" s="279"/>
      <c r="N48" s="279"/>
      <c r="O48" s="279"/>
      <c r="P48" s="279"/>
      <c r="Q48" s="279"/>
      <c r="R48" s="279"/>
      <c r="S48" s="279"/>
      <c r="T48" s="279"/>
      <c r="U48" s="280"/>
      <c r="V48" s="279"/>
      <c r="W48" s="279"/>
      <c r="X48" s="279"/>
      <c r="Y48" s="279"/>
      <c r="Z48" s="276"/>
      <c r="AA48" s="276"/>
      <c r="AB48" s="244"/>
      <c r="AC48" s="307"/>
      <c r="AD48" s="308"/>
    </row>
    <row r="49" spans="2:31" s="281" customFormat="1" ht="15">
      <c r="B49" s="276"/>
      <c r="C49" s="277"/>
      <c r="D49" s="278"/>
      <c r="E49" s="279"/>
      <c r="F49" s="279"/>
      <c r="G49" s="279"/>
      <c r="H49" s="279"/>
      <c r="I49" s="279"/>
      <c r="J49" s="279"/>
      <c r="K49" s="279"/>
      <c r="L49" s="279"/>
      <c r="M49" s="279"/>
      <c r="N49" s="279"/>
      <c r="O49" s="279"/>
      <c r="P49" s="279"/>
      <c r="Q49" s="279"/>
      <c r="R49" s="279"/>
      <c r="S49" s="279"/>
      <c r="T49" s="279"/>
      <c r="U49" s="280"/>
      <c r="V49" s="279"/>
      <c r="W49" s="279"/>
      <c r="X49" s="279"/>
      <c r="Y49" s="279"/>
      <c r="Z49" s="276"/>
      <c r="AA49" s="276"/>
      <c r="AB49" s="244"/>
      <c r="AC49" s="307"/>
      <c r="AD49" s="308"/>
    </row>
    <row r="50" spans="2:31" s="281" customFormat="1" ht="15">
      <c r="B50" s="276"/>
      <c r="C50" s="277"/>
      <c r="D50" s="278"/>
      <c r="E50" s="279"/>
      <c r="F50" s="279"/>
      <c r="G50" s="279"/>
      <c r="H50" s="279"/>
      <c r="I50" s="279"/>
      <c r="J50" s="279"/>
      <c r="K50" s="279"/>
      <c r="L50" s="279"/>
      <c r="M50" s="279"/>
      <c r="N50" s="279"/>
      <c r="O50" s="279"/>
      <c r="P50" s="279"/>
      <c r="Q50" s="279"/>
      <c r="R50" s="279"/>
      <c r="S50" s="279"/>
      <c r="T50" s="279"/>
      <c r="U50" s="280"/>
      <c r="V50" s="279"/>
      <c r="W50" s="279"/>
      <c r="X50" s="279"/>
      <c r="Y50" s="279"/>
      <c r="Z50" s="276"/>
      <c r="AA50" s="276"/>
      <c r="AB50" s="244"/>
      <c r="AC50" s="292"/>
      <c r="AD50" s="293"/>
    </row>
    <row r="51" spans="2:31" s="281" customFormat="1" ht="15">
      <c r="B51" s="276"/>
      <c r="C51" s="277"/>
      <c r="D51" s="278"/>
      <c r="E51" s="279"/>
      <c r="F51" s="279"/>
      <c r="G51" s="279"/>
      <c r="H51" s="279"/>
      <c r="I51" s="279"/>
      <c r="J51" s="279"/>
      <c r="K51" s="279"/>
      <c r="L51" s="279"/>
      <c r="M51" s="279"/>
      <c r="N51" s="279"/>
      <c r="O51" s="279"/>
      <c r="P51" s="279"/>
      <c r="Q51" s="279"/>
      <c r="R51" s="279"/>
      <c r="S51" s="279"/>
      <c r="T51" s="279"/>
      <c r="U51" s="280"/>
      <c r="V51" s="279"/>
      <c r="W51" s="279"/>
      <c r="X51" s="279"/>
      <c r="Y51" s="279"/>
      <c r="Z51" s="276"/>
      <c r="AA51" s="276"/>
      <c r="AB51" s="244"/>
      <c r="AC51" s="292"/>
      <c r="AD51" s="293"/>
    </row>
    <row r="52" spans="2:31" s="281" customFormat="1" ht="15">
      <c r="B52" s="276"/>
      <c r="C52" s="277"/>
      <c r="D52" s="278"/>
      <c r="E52" s="279"/>
      <c r="F52" s="279"/>
      <c r="G52" s="279"/>
      <c r="H52" s="279"/>
      <c r="I52" s="279"/>
      <c r="J52" s="279"/>
      <c r="K52" s="279"/>
      <c r="L52" s="279"/>
      <c r="M52" s="279"/>
      <c r="N52" s="279"/>
      <c r="O52" s="279"/>
      <c r="P52" s="279"/>
      <c r="Q52" s="279"/>
      <c r="R52" s="279"/>
      <c r="S52" s="279"/>
      <c r="T52" s="279"/>
      <c r="U52" s="280"/>
      <c r="V52" s="279"/>
      <c r="W52" s="279"/>
      <c r="X52" s="279"/>
      <c r="Y52" s="279"/>
      <c r="Z52" s="276"/>
      <c r="AA52" s="276"/>
      <c r="AB52" s="244"/>
      <c r="AC52" s="292"/>
      <c r="AD52" s="293"/>
    </row>
    <row r="53" spans="2:31" s="281" customFormat="1" ht="15">
      <c r="B53" s="276"/>
      <c r="C53" s="277"/>
      <c r="D53" s="278"/>
      <c r="E53" s="279"/>
      <c r="F53" s="279"/>
      <c r="G53" s="279"/>
      <c r="H53" s="279"/>
      <c r="I53" s="279"/>
      <c r="J53" s="279"/>
      <c r="K53" s="279"/>
      <c r="L53" s="279"/>
      <c r="M53" s="279"/>
      <c r="N53" s="279"/>
      <c r="O53" s="279"/>
      <c r="P53" s="279"/>
      <c r="Q53" s="279"/>
      <c r="R53" s="279"/>
      <c r="S53" s="279"/>
      <c r="T53" s="279"/>
      <c r="U53" s="280"/>
      <c r="V53" s="279"/>
      <c r="W53" s="279"/>
      <c r="X53" s="279"/>
      <c r="Y53" s="279"/>
      <c r="Z53" s="276"/>
      <c r="AA53" s="276"/>
      <c r="AB53" s="244"/>
      <c r="AC53" s="292"/>
      <c r="AD53" s="293"/>
    </row>
    <row r="54" spans="2:31" s="281" customFormat="1" ht="15">
      <c r="B54" s="276"/>
      <c r="C54" s="277"/>
      <c r="D54" s="278"/>
      <c r="E54" s="279"/>
      <c r="F54" s="279"/>
      <c r="G54" s="279"/>
      <c r="H54" s="279"/>
      <c r="I54" s="279"/>
      <c r="J54" s="279"/>
      <c r="K54" s="279"/>
      <c r="L54" s="279"/>
      <c r="M54" s="279"/>
      <c r="N54" s="279"/>
      <c r="O54" s="279"/>
      <c r="P54" s="279"/>
      <c r="Q54" s="279"/>
      <c r="R54" s="279"/>
      <c r="S54" s="279"/>
      <c r="T54" s="279"/>
      <c r="U54" s="280"/>
      <c r="V54" s="279"/>
      <c r="W54" s="279"/>
      <c r="X54" s="279"/>
      <c r="Y54" s="279"/>
      <c r="Z54" s="276"/>
      <c r="AA54" s="276"/>
      <c r="AB54" s="244"/>
      <c r="AC54" s="292"/>
      <c r="AD54" s="293"/>
    </row>
    <row r="55" spans="2:31" s="281" customFormat="1" ht="15">
      <c r="B55" s="276"/>
      <c r="C55" s="277"/>
      <c r="D55" s="278"/>
      <c r="E55" s="279"/>
      <c r="F55" s="279"/>
      <c r="G55" s="279"/>
      <c r="H55" s="279"/>
      <c r="I55" s="279"/>
      <c r="J55" s="279"/>
      <c r="K55" s="279"/>
      <c r="L55" s="279"/>
      <c r="M55" s="279"/>
      <c r="N55" s="279"/>
      <c r="O55" s="279"/>
      <c r="P55" s="279"/>
      <c r="Q55" s="279"/>
      <c r="R55" s="279"/>
      <c r="S55" s="279"/>
      <c r="T55" s="279"/>
      <c r="U55" s="280"/>
      <c r="V55" s="279"/>
      <c r="W55" s="279"/>
      <c r="X55" s="279"/>
      <c r="Y55" s="279"/>
      <c r="Z55" s="276"/>
      <c r="AA55" s="276"/>
      <c r="AB55" s="244"/>
      <c r="AC55" s="292"/>
      <c r="AD55" s="293"/>
    </row>
    <row r="56" spans="2:31" s="281" customFormat="1" ht="15">
      <c r="B56" s="276"/>
      <c r="C56" s="277"/>
      <c r="D56" s="278"/>
      <c r="E56" s="279"/>
      <c r="F56" s="279"/>
      <c r="G56" s="279"/>
      <c r="H56" s="279"/>
      <c r="I56" s="279"/>
      <c r="J56" s="279"/>
      <c r="K56" s="279"/>
      <c r="L56" s="279"/>
      <c r="M56" s="279"/>
      <c r="N56" s="279"/>
      <c r="O56" s="279"/>
      <c r="P56" s="279"/>
      <c r="Q56" s="279"/>
      <c r="R56" s="279"/>
      <c r="S56" s="279"/>
      <c r="T56" s="279"/>
      <c r="U56" s="280"/>
      <c r="V56" s="279"/>
      <c r="W56" s="279"/>
      <c r="X56" s="279"/>
      <c r="Y56" s="279"/>
      <c r="Z56" s="276"/>
      <c r="AA56" s="276"/>
      <c r="AB56" s="244"/>
      <c r="AC56" s="292"/>
      <c r="AD56" s="293"/>
    </row>
    <row r="57" spans="2:31" s="281" customFormat="1" ht="15">
      <c r="B57" s="276"/>
      <c r="C57" s="277"/>
      <c r="D57" s="278"/>
      <c r="E57" s="279"/>
      <c r="F57" s="279"/>
      <c r="G57" s="279"/>
      <c r="H57" s="279"/>
      <c r="I57" s="279"/>
      <c r="J57" s="279"/>
      <c r="K57" s="279"/>
      <c r="L57" s="279"/>
      <c r="M57" s="279"/>
      <c r="N57" s="279"/>
      <c r="O57" s="279"/>
      <c r="P57" s="279"/>
      <c r="Q57" s="279"/>
      <c r="R57" s="279"/>
      <c r="S57" s="279"/>
      <c r="T57" s="279"/>
      <c r="U57" s="280"/>
      <c r="V57" s="279"/>
      <c r="W57" s="279"/>
      <c r="X57" s="279"/>
      <c r="Y57" s="279"/>
      <c r="Z57" s="276"/>
      <c r="AA57" s="276"/>
      <c r="AB57" s="244"/>
      <c r="AC57" s="292"/>
      <c r="AD57" s="293"/>
    </row>
    <row r="58" spans="2:31" ht="12.75" customHeight="1">
      <c r="B58" s="268"/>
      <c r="C58" s="268"/>
      <c r="D58" s="268"/>
      <c r="E58" s="268"/>
      <c r="F58" s="268"/>
      <c r="G58" s="268"/>
      <c r="H58" s="268"/>
      <c r="I58" s="268"/>
      <c r="J58" s="268"/>
      <c r="K58" s="268"/>
      <c r="L58" s="268"/>
      <c r="M58" s="268"/>
      <c r="N58" s="268"/>
      <c r="O58" s="268"/>
      <c r="P58" s="268"/>
      <c r="Q58" s="268"/>
      <c r="R58" s="268"/>
      <c r="S58" s="268"/>
      <c r="T58" s="268"/>
      <c r="U58" s="268"/>
      <c r="V58" s="268"/>
      <c r="W58" s="268"/>
      <c r="X58" s="268"/>
      <c r="Y58" s="268"/>
      <c r="Z58" s="268"/>
      <c r="AA58" s="268"/>
      <c r="AC58" s="292"/>
      <c r="AD58" s="293"/>
    </row>
    <row r="59" spans="2:31" ht="20.100000000000001" customHeight="1">
      <c r="AC59" s="292"/>
      <c r="AD59" s="293"/>
    </row>
    <row r="60" spans="2:31" ht="20.100000000000001" customHeight="1">
      <c r="AC60" s="292"/>
      <c r="AD60" s="293"/>
    </row>
    <row r="61" spans="2:31" ht="20.100000000000001" customHeight="1">
      <c r="AC61" s="292"/>
      <c r="AD61" s="293"/>
    </row>
    <row r="62" spans="2:31" ht="20.100000000000001" customHeight="1">
      <c r="AC62" s="292"/>
      <c r="AD62" s="293"/>
    </row>
    <row r="63" spans="2:31" ht="20.100000000000001" customHeight="1">
      <c r="AC63" s="292"/>
      <c r="AD63" s="293"/>
      <c r="AE63" s="294"/>
    </row>
    <row r="64" spans="2:31" ht="20.100000000000001" customHeight="1">
      <c r="AC64" s="292"/>
      <c r="AD64" s="293"/>
    </row>
    <row r="65" spans="29:30" ht="20.100000000000001" customHeight="1">
      <c r="AC65" s="292"/>
      <c r="AD65" s="293"/>
    </row>
    <row r="66" spans="29:30" ht="20.100000000000001" customHeight="1">
      <c r="AC66" s="292"/>
      <c r="AD66" s="293"/>
    </row>
    <row r="67" spans="29:30" ht="20.100000000000001" customHeight="1">
      <c r="AC67" s="292"/>
      <c r="AD67" s="293"/>
    </row>
    <row r="68" spans="29:30" ht="20.100000000000001" customHeight="1">
      <c r="AC68" s="292"/>
      <c r="AD68" s="293"/>
    </row>
    <row r="69" spans="29:30" ht="20.100000000000001" customHeight="1">
      <c r="AC69" s="292"/>
      <c r="AD69" s="293"/>
    </row>
    <row r="70" spans="29:30" ht="20.100000000000001" customHeight="1">
      <c r="AC70" s="292"/>
      <c r="AD70" s="293"/>
    </row>
    <row r="71" spans="29:30" ht="20.100000000000001" customHeight="1">
      <c r="AC71" s="292"/>
      <c r="AD71" s="293"/>
    </row>
    <row r="72" spans="29:30" ht="20.100000000000001" customHeight="1">
      <c r="AC72" s="292"/>
      <c r="AD72" s="293"/>
    </row>
    <row r="73" spans="29:30" ht="20.100000000000001" customHeight="1">
      <c r="AC73" s="292"/>
      <c r="AD73" s="293"/>
    </row>
    <row r="74" spans="29:30" ht="20.100000000000001" customHeight="1">
      <c r="AC74" s="292"/>
      <c r="AD74" s="293"/>
    </row>
    <row r="75" spans="29:30" ht="20.100000000000001" customHeight="1">
      <c r="AC75" s="295"/>
      <c r="AD75" s="296"/>
    </row>
    <row r="76" spans="29:30" ht="20.100000000000001" customHeight="1">
      <c r="AC76" s="292"/>
      <c r="AD76" s="293"/>
    </row>
    <row r="77" spans="29:30" ht="20.100000000000001" customHeight="1">
      <c r="AC77" s="292"/>
      <c r="AD77" s="293"/>
    </row>
    <row r="78" spans="29:30" ht="20.100000000000001" customHeight="1">
      <c r="AC78" s="292"/>
      <c r="AD78" s="293"/>
    </row>
    <row r="79" spans="29:30" ht="20.100000000000001" customHeight="1">
      <c r="AC79" s="292"/>
      <c r="AD79" s="293"/>
    </row>
    <row r="80" spans="29:30" ht="20.100000000000001" customHeight="1">
      <c r="AC80" s="292"/>
      <c r="AD80" s="293"/>
    </row>
    <row r="81" spans="29:30" ht="20.100000000000001" customHeight="1">
      <c r="AC81" s="292"/>
      <c r="AD81" s="293"/>
    </row>
    <row r="82" spans="29:30" ht="20.100000000000001" customHeight="1">
      <c r="AC82" s="292"/>
      <c r="AD82" s="293"/>
    </row>
    <row r="83" spans="29:30" ht="20.100000000000001" customHeight="1">
      <c r="AC83" s="292"/>
      <c r="AD83" s="293"/>
    </row>
    <row r="84" spans="29:30" ht="20.100000000000001" customHeight="1">
      <c r="AC84" s="292"/>
      <c r="AD84" s="293"/>
    </row>
    <row r="92" spans="29:30" ht="20.100000000000001" customHeight="1">
      <c r="AD92" s="297"/>
    </row>
    <row r="93" spans="29:30" ht="20.100000000000001" customHeight="1">
      <c r="AD93" s="298"/>
    </row>
    <row r="157" spans="29:30" ht="20.100000000000001" customHeight="1">
      <c r="AC157" s="299"/>
      <c r="AD157" s="300"/>
    </row>
    <row r="158" spans="29:30" ht="20.100000000000001" customHeight="1">
      <c r="AC158" s="299"/>
      <c r="AD158" s="300"/>
    </row>
    <row r="159" spans="29:30" ht="20.100000000000001" customHeight="1">
      <c r="AC159" s="299"/>
      <c r="AD159" s="300"/>
    </row>
    <row r="160" spans="29:30" ht="20.100000000000001" customHeight="1">
      <c r="AC160" s="299"/>
      <c r="AD160" s="300"/>
    </row>
    <row r="161" spans="29:30" ht="20.100000000000001" customHeight="1">
      <c r="AC161" s="299"/>
      <c r="AD161" s="300"/>
    </row>
    <row r="162" spans="29:30" ht="20.100000000000001" customHeight="1">
      <c r="AC162" s="299"/>
      <c r="AD162" s="300"/>
    </row>
    <row r="163" spans="29:30" ht="20.100000000000001" customHeight="1">
      <c r="AC163" s="299"/>
      <c r="AD163" s="300"/>
    </row>
    <row r="164" spans="29:30" ht="20.100000000000001" customHeight="1">
      <c r="AC164" s="299"/>
      <c r="AD164" s="300"/>
    </row>
    <row r="165" spans="29:30" ht="20.100000000000001" customHeight="1">
      <c r="AC165" s="299"/>
      <c r="AD165" s="300"/>
    </row>
    <row r="166" spans="29:30" ht="20.100000000000001" customHeight="1">
      <c r="AC166" s="299"/>
      <c r="AD166" s="300"/>
    </row>
    <row r="167" spans="29:30" ht="20.100000000000001" customHeight="1">
      <c r="AC167" s="299"/>
      <c r="AD167" s="300"/>
    </row>
    <row r="168" spans="29:30" ht="20.100000000000001" customHeight="1">
      <c r="AC168" s="299"/>
      <c r="AD168" s="300"/>
    </row>
    <row r="169" spans="29:30" ht="20.100000000000001" customHeight="1">
      <c r="AC169" s="299"/>
      <c r="AD169" s="300"/>
    </row>
    <row r="170" spans="29:30" ht="20.100000000000001" customHeight="1">
      <c r="AC170" s="299"/>
      <c r="AD170" s="300"/>
    </row>
    <row r="171" spans="29:30" ht="20.100000000000001" customHeight="1">
      <c r="AC171" s="299"/>
      <c r="AD171" s="300"/>
    </row>
    <row r="172" spans="29:30" ht="20.100000000000001" customHeight="1">
      <c r="AC172" s="299"/>
      <c r="AD172" s="300"/>
    </row>
    <row r="173" spans="29:30" ht="20.100000000000001" customHeight="1">
      <c r="AC173" s="299"/>
      <c r="AD173" s="300"/>
    </row>
    <row r="174" spans="29:30" ht="20.100000000000001" customHeight="1">
      <c r="AC174" s="299"/>
      <c r="AD174" s="300"/>
    </row>
    <row r="175" spans="29:30" ht="20.100000000000001" customHeight="1">
      <c r="AC175" s="299"/>
      <c r="AD175" s="300"/>
    </row>
    <row r="176" spans="29:30" ht="20.100000000000001" customHeight="1">
      <c r="AC176" s="299"/>
      <c r="AD176" s="300"/>
    </row>
    <row r="177" spans="29:30" ht="20.100000000000001" customHeight="1">
      <c r="AC177" s="299"/>
      <c r="AD177" s="300"/>
    </row>
    <row r="178" spans="29:30" ht="20.100000000000001" customHeight="1">
      <c r="AC178" s="299"/>
      <c r="AD178" s="300"/>
    </row>
    <row r="179" spans="29:30" ht="20.100000000000001" customHeight="1">
      <c r="AC179" s="299"/>
      <c r="AD179" s="300"/>
    </row>
    <row r="180" spans="29:30" ht="20.100000000000001" customHeight="1">
      <c r="AC180" s="299"/>
      <c r="AD180" s="300"/>
    </row>
    <row r="181" spans="29:30" ht="20.100000000000001" customHeight="1">
      <c r="AC181" s="299"/>
      <c r="AD181" s="300"/>
    </row>
    <row r="182" spans="29:30" ht="20.100000000000001" customHeight="1">
      <c r="AC182" s="299"/>
      <c r="AD182" s="300"/>
    </row>
    <row r="183" spans="29:30" ht="20.100000000000001" customHeight="1">
      <c r="AC183" s="299"/>
      <c r="AD183" s="300"/>
    </row>
    <row r="184" spans="29:30" ht="20.100000000000001" customHeight="1">
      <c r="AC184" s="299"/>
      <c r="AD184" s="300"/>
    </row>
    <row r="185" spans="29:30" ht="20.100000000000001" customHeight="1">
      <c r="AC185" s="299"/>
      <c r="AD185" s="300"/>
    </row>
    <row r="186" spans="29:30" ht="20.100000000000001" customHeight="1">
      <c r="AC186" s="299"/>
      <c r="AD186" s="300"/>
    </row>
    <row r="187" spans="29:30" ht="20.100000000000001" customHeight="1">
      <c r="AC187" s="299"/>
      <c r="AD187" s="300"/>
    </row>
    <row r="188" spans="29:30" ht="20.100000000000001" customHeight="1">
      <c r="AC188" s="299"/>
      <c r="AD188" s="300"/>
    </row>
    <row r="189" spans="29:30" ht="20.100000000000001" customHeight="1">
      <c r="AC189" s="299"/>
      <c r="AD189" s="300"/>
    </row>
    <row r="190" spans="29:30" ht="20.100000000000001" customHeight="1">
      <c r="AC190" s="299"/>
      <c r="AD190" s="300"/>
    </row>
    <row r="191" spans="29:30" ht="20.100000000000001" customHeight="1">
      <c r="AC191" s="299"/>
      <c r="AD191" s="300"/>
    </row>
    <row r="192" spans="29:30" ht="20.100000000000001" customHeight="1">
      <c r="AC192" s="299"/>
      <c r="AD192" s="300"/>
    </row>
    <row r="193" spans="29:30" ht="20.100000000000001" customHeight="1">
      <c r="AC193" s="299"/>
      <c r="AD193" s="300"/>
    </row>
    <row r="194" spans="29:30" ht="20.100000000000001" customHeight="1">
      <c r="AC194" s="299"/>
      <c r="AD194" s="300"/>
    </row>
    <row r="195" spans="29:30" ht="20.100000000000001" customHeight="1">
      <c r="AC195" s="299"/>
      <c r="AD195" s="300"/>
    </row>
    <row r="196" spans="29:30" ht="20.100000000000001" customHeight="1">
      <c r="AC196" s="299"/>
      <c r="AD196" s="300"/>
    </row>
    <row r="197" spans="29:30" ht="20.100000000000001" customHeight="1">
      <c r="AC197" s="299"/>
      <c r="AD197" s="300"/>
    </row>
    <row r="198" spans="29:30" ht="20.100000000000001" customHeight="1">
      <c r="AC198" s="301"/>
      <c r="AD198" s="246"/>
    </row>
    <row r="199" spans="29:30" ht="20.100000000000001" customHeight="1">
      <c r="AC199" s="301"/>
      <c r="AD199" s="246"/>
    </row>
    <row r="200" spans="29:30" ht="20.100000000000001" customHeight="1">
      <c r="AC200" s="302"/>
      <c r="AD200" s="247"/>
    </row>
    <row r="201" spans="29:30" ht="20.100000000000001" customHeight="1">
      <c r="AC201" s="302"/>
      <c r="AD201" s="247"/>
    </row>
    <row r="202" spans="29:30" ht="20.100000000000001" customHeight="1">
      <c r="AC202" s="302"/>
      <c r="AD202" s="247"/>
    </row>
    <row r="203" spans="29:30" ht="20.100000000000001" customHeight="1">
      <c r="AC203" s="302"/>
      <c r="AD203" s="247"/>
    </row>
  </sheetData>
  <sheetProtection formatCells="0" formatRows="0" insertRows="0" deleteRows="0" autoFilter="0" pivotTables="0"/>
  <mergeCells count="95">
    <mergeCell ref="S36:W36"/>
    <mergeCell ref="S39:Y39"/>
    <mergeCell ref="D30:I30"/>
    <mergeCell ref="D9:F10"/>
    <mergeCell ref="G9:N10"/>
    <mergeCell ref="O9:S10"/>
    <mergeCell ref="H20:L20"/>
    <mergeCell ref="H21:L21"/>
    <mergeCell ref="D20:G20"/>
    <mergeCell ref="D21:G21"/>
    <mergeCell ref="N21:P21"/>
    <mergeCell ref="R21:T21"/>
    <mergeCell ref="V21:X21"/>
    <mergeCell ref="N22:P22"/>
    <mergeCell ref="R22:T22"/>
    <mergeCell ref="V22:X22"/>
    <mergeCell ref="Z22:AB22"/>
    <mergeCell ref="N20:P20"/>
    <mergeCell ref="R20:T20"/>
    <mergeCell ref="V20:X20"/>
    <mergeCell ref="D42:I42"/>
    <mergeCell ref="J42:P42"/>
    <mergeCell ref="D39:I39"/>
    <mergeCell ref="J39:P39"/>
    <mergeCell ref="D36:I36"/>
    <mergeCell ref="J36:P36"/>
    <mergeCell ref="S42:X42"/>
    <mergeCell ref="H22:L22"/>
    <mergeCell ref="H23:L23"/>
    <mergeCell ref="D22:G22"/>
    <mergeCell ref="D23:G23"/>
    <mergeCell ref="S34:X34"/>
    <mergeCell ref="Z23:AB23"/>
    <mergeCell ref="D26:P26"/>
    <mergeCell ref="R26:T26"/>
    <mergeCell ref="V26:X26"/>
    <mergeCell ref="Z26:AB26"/>
    <mergeCell ref="D25:G25"/>
    <mergeCell ref="H25:L25"/>
    <mergeCell ref="N25:P25"/>
    <mergeCell ref="D24:G24"/>
    <mergeCell ref="H24:L24"/>
    <mergeCell ref="N24:P24"/>
    <mergeCell ref="V24:X24"/>
    <mergeCell ref="Z24:AB24"/>
    <mergeCell ref="AC22:AH22"/>
    <mergeCell ref="D34:I34"/>
    <mergeCell ref="D35:I35"/>
    <mergeCell ref="J34:P34"/>
    <mergeCell ref="J35:P35"/>
    <mergeCell ref="D29:I29"/>
    <mergeCell ref="D28:I28"/>
    <mergeCell ref="J28:P28"/>
    <mergeCell ref="J29:P29"/>
    <mergeCell ref="J30:P30"/>
    <mergeCell ref="AC23:AH23"/>
    <mergeCell ref="N23:P23"/>
    <mergeCell ref="R23:T23"/>
    <mergeCell ref="V23:X23"/>
    <mergeCell ref="AC26:AH26"/>
    <mergeCell ref="R24:T24"/>
    <mergeCell ref="AC20:AH20"/>
    <mergeCell ref="Z21:AB21"/>
    <mergeCell ref="AC21:AH21"/>
    <mergeCell ref="Z18:AB18"/>
    <mergeCell ref="AC18:AH18"/>
    <mergeCell ref="Z19:AB19"/>
    <mergeCell ref="AC19:AH19"/>
    <mergeCell ref="Z20:AB20"/>
    <mergeCell ref="D19:G19"/>
    <mergeCell ref="H19:L19"/>
    <mergeCell ref="N19:P19"/>
    <mergeCell ref="R19:T19"/>
    <mergeCell ref="V19:X19"/>
    <mergeCell ref="D18:G18"/>
    <mergeCell ref="H18:L18"/>
    <mergeCell ref="N18:P18"/>
    <mergeCell ref="R18:T18"/>
    <mergeCell ref="V18:X18"/>
    <mergeCell ref="D16:G17"/>
    <mergeCell ref="H16:L17"/>
    <mergeCell ref="M16:M17"/>
    <mergeCell ref="N16:P17"/>
    <mergeCell ref="Q16:T16"/>
    <mergeCell ref="U16:X16"/>
    <mergeCell ref="Y16:AB16"/>
    <mergeCell ref="AC16:AH17"/>
    <mergeCell ref="R17:T17"/>
    <mergeCell ref="V17:X17"/>
    <mergeCell ref="Z17:AB17"/>
    <mergeCell ref="AC24:AH24"/>
    <mergeCell ref="R25:T25"/>
    <mergeCell ref="V25:X25"/>
    <mergeCell ref="Z25:AB25"/>
    <mergeCell ref="AC25:AH25"/>
  </mergeCells>
  <phoneticPr fontId="18"/>
  <conditionalFormatting sqref="AD92:AD93 AC157:AD203 W30">
    <cfRule type="expression" priority="37">
      <formula>CELL("protect",W30)=0</formula>
    </cfRule>
  </conditionalFormatting>
  <conditionalFormatting sqref="B1:B2 AB35:AB36 AB38:AB39">
    <cfRule type="expression" dxfId="25" priority="36">
      <formula>_xlfn.ISFORMULA(B1)=TRUE</formula>
    </cfRule>
  </conditionalFormatting>
  <conditionalFormatting sqref="B3">
    <cfRule type="expression" dxfId="24" priority="35">
      <formula>_xlfn.ISFORMULA(B3)=TRUE</formula>
    </cfRule>
  </conditionalFormatting>
  <conditionalFormatting sqref="Q36:R36 Q34:R34">
    <cfRule type="expression" dxfId="23" priority="25">
      <formula>#REF!="■"</formula>
    </cfRule>
  </conditionalFormatting>
  <conditionalFormatting sqref="Q36:R36 Q34:R34">
    <cfRule type="notContainsBlanks" dxfId="22" priority="23">
      <formula>LEN(TRIM(Q34))&gt;0</formula>
    </cfRule>
    <cfRule type="expression" dxfId="21" priority="24">
      <formula>#REF!="■"</formula>
    </cfRule>
  </conditionalFormatting>
  <conditionalFormatting sqref="J28:J30 D18:P25">
    <cfRule type="containsBlanks" dxfId="20" priority="7">
      <formula>LEN(TRIM(D18))=0</formula>
    </cfRule>
  </conditionalFormatting>
  <conditionalFormatting sqref="Q30">
    <cfRule type="expression" priority="6">
      <formula>CELL("protect",Q30)=0</formula>
    </cfRule>
  </conditionalFormatting>
  <conditionalFormatting sqref="J34:J35">
    <cfRule type="expression" dxfId="19" priority="4">
      <formula>#REF!="■"</formula>
    </cfRule>
  </conditionalFormatting>
  <conditionalFormatting sqref="J34:J35">
    <cfRule type="notContainsBlanks" dxfId="18" priority="2">
      <formula>LEN(TRIM(J34))&gt;0</formula>
    </cfRule>
    <cfRule type="expression" dxfId="17" priority="3">
      <formula>#REF!="■"</formula>
    </cfRule>
  </conditionalFormatting>
  <dataValidations count="9">
    <dataValidation type="custom" imeMode="disabled" allowBlank="1" showInputMessage="1" showErrorMessage="1" error="整数で入力してください。" sqref="L65507:R65507 L131043:R131043 L196579:R196579 L262115:R262115 L327651:R327651 L393187:R393187 L458723:R458723 L524259:R524259 L589795:R589795 L655331:R655331 L720867:R720867 L786403:R786403 L851939:R851939 L917475:R917475 L983011:R983011" xr:uid="{E379C1CE-FE03-456A-9899-49CC1A742587}">
      <formula1>L65507-ROUNDDOWN(L65507,0)=0</formula1>
    </dataValidation>
    <dataValidation type="list" allowBlank="1" showInputMessage="1" showErrorMessage="1" sqref="L65496:M65496 L131032:M131032 L196568:M196568 L262104:M262104 L327640:M327640 L393176:M393176 L458712:M458712 L524248:M524248 L589784:M589784 L655320:M655320 L720856:M720856 L786392:M786392 L851928:M851928 L917464:M917464 L983000:M983000" xr:uid="{85F36FD5-0767-4225-B4E1-8CCCD60C6698}">
      <formula1>"□,■"</formula1>
    </dataValidation>
    <dataValidation type="list" allowBlank="1" showInputMessage="1" showErrorMessage="1" sqref="L65502:R65502 L131038:R131038 L196574:R196574 L262110:R262110 L327646:R327646 L393182:R393182 L458718:R458718 L524254:R524254 L589790:R589790 L655326:R655326 L720862:R720862 L786398:R786398 L851934:R851934 L917470:R917470 L983006:R983006" xr:uid="{13401582-E360-4951-B657-19C0BA348680}">
      <formula1>"専用,ハイブリット"</formula1>
    </dataValidation>
    <dataValidation type="list" allowBlank="1" showInputMessage="1" showErrorMessage="1" sqref="Z65584:AA65584 Z131120:AA131120 Z196656:AA196656 Z262192:AA262192 Z327728:AA327728 Z393264:AA393264 Z458800:AA458800 Z524336:AA524336 Z589872:AA589872 Z655408:AA655408 Z720944:AA720944 Z786480:AA786480 Z852016:AA852016 Z917552:AA917552 Z983088:AA983088 Z65582:AA65582 Z131118:AA131118 Z196654:AA196654 Z262190:AA262190 Z327726:AA327726 Z393262:AA393262 Z458798:AA458798 Z524334:AA524334 Z589870:AA589870 Z655406:AA655406 Z720942:AA720942 Z786478:AA786478 Z852014:AA852014 Z917550:AA917550 Z983086:AA983086" xr:uid="{7607AB88-10B3-4554-B54A-608251BD4FCA}">
      <formula1>"無,有"</formula1>
    </dataValidation>
    <dataValidation type="custom" imeMode="disabled" allowBlank="1" showInputMessage="1" showErrorMessage="1" error="小数点以下は第一位まで、二位以下切り捨てで入力して下さい。" sqref="L65499:R65499 L131035:R131035 L196571:R196571 L262107:R262107 L327643:R327643 L393179:R393179 L458715:R458715 L524251:R524251 L589787:R589787 L655323:R655323 L720859:R720859 L786395:R786395 L851931:R851931 L917467:R917467 L983003:R983003" xr:uid="{6CA5C088-3958-4C6A-BFE0-417BE03122A7}">
      <formula1>L65499-ROUNDDOWN(L65499,1)=0</formula1>
    </dataValidation>
    <dataValidation imeMode="hiragana" allowBlank="1" showInputMessage="1" showErrorMessage="1" sqref="L65559:AA65560 L131095:AA131096 L196631:AA196632 L262167:AA262168 L327703:AA327704 L393239:AA393240 L458775:AA458776 L524311:AA524312 L589847:AA589848 L655383:AA655384 L720919:AA720920 L786455:AA786456 L851991:AA851992 L917527:AA917528 L983063:AA983064 H65574:AA65574 H131110:AA131110 H196646:AA196646 H262182:AA262182 H327718:AA327718 H393254:AA393254 H458790:AA458790 H524326:AA524326 H589862:AA589862 H655398:AA655398 H720934:AA720934 H786470:AA786470 H852006:AA852006 H917542:AA917542 H983078:AA983078 L65569:AA65570 L131105:AA131106 L196641:AA196642 L262177:AA262178 L327713:AA327714 L393249:AA393250 L458785:AA458786 L524321:AA524322 L589857:AA589858 L655393:AA655394 L720929:AA720930 L786465:AA786466 L852001:AA852002 L917537:AA917538 L983073:AA983074 O65564:O65567 O131100:O131103 O196636:O196639 O262172:O262175 O327708:O327711 O393244:O393247 O458780:O458783 O524316:O524319 O589852:O589855 O655388:O655391 O720924:O720927 O786460:O786463 O851996:O851999 O917532:O917535 O983068:O983071 H65578:AA65580 H131114:AA131116 H196650:AA196652 H262186:AA262188 H327722:AA327724 H393258:AA393260 H458794:AA458796 H524330:AA524332 H589866:AA589868 H655402:AA655404 H720938:AA720940 H786474:AA786476 H852010:AA852012 H917546:AA917548 H983082:AA983084 O65561:O65562 O131097:O131098 O196633:O196634 O262169:O262170 O327705:O327706 O393241:O393242 O458777:O458778 O524313:O524314 O589849:O589850 O655385:O655386 O720921:O720922 O786457:O786458 O851993:O851994 O917529:O917530 O983065:O983066 L65555:L65557 L131091:L131093 L196627:L196629 L262163:L262165 L327699:L327701 L393235:L393237 L458771:L458773 L524307:L524309 L589843:L589845 L655379:L655381 L720915:L720917 L786451:L786453 L851987:L851989 L917523:L917525 L983059:L983061 M65556:N65557 M131092:N131093 M196628:N196629 M262164:N262165 M327700:N327701 M393236:N393237 M458772:N458773 M524308:N524309 M589844:N589845 M655380:N655381 M720916:N720917 M786452:N786453 M851988:N851989 M917524:N917525 M983060:N983061 L65553 L131089 L196625 L262161 L327697 L393233 L458769 L524305 L589841 L655377 L720913 L786449 L851985 L917521 L983057 O65553:O65557 O131089:O131093 O196625:O196629 O262161:O262165 O327697:O327701 O393233:O393237 O458769:O458773 O524305:O524309 O589841:O589845 O655377:O655381 O720913:O720917 O786449:O786453 O851985:O851989 O917521:O917525 O983057:O983061 P65556:AA65557 P131092:AA131093 P196628:AA196629 P262164:AA262165 P327700:AA327701 P393236:AA393237 P458772:AA458773 P524308:AA524309 P589844:AA589845 P655380:AA655381 P720916:AA720917 P786452:AA786453 P851988:AA851989 P917524:AA917525 P983060:AA983061 O65548:AA65551 O131084:AA131087 O196620:AA196623 O262156:AA262159 O327692:AA327695 O393228:AA393231 O458764:AA458767 O524300:AA524303 O589836:AA589839 O655372:AA655375 O720908:AA720911 O786444:AA786447 O851980:AA851983 O917516:AA917519 O983052:AA983055" xr:uid="{4B2B275C-67F2-4EDF-966A-33654518924B}"/>
    <dataValidation imeMode="disabled" allowBlank="1" showInputMessage="1" showErrorMessage="1" sqref="P65541 P131077 P196613 P262149 P327685 P393221 P458757 P524293 P589829 P655365 P720901 P786437 P851973 P917509 P983045" xr:uid="{5744F1B1-02F1-4753-B65F-5B5BD1723501}"/>
    <dataValidation type="custom" imeMode="disabled" allowBlank="1" showInputMessage="1" showErrorMessage="1" sqref="N18:P25" xr:uid="{B8AA189E-35B3-4AEC-80FF-7D0319329DF2}">
      <formula1>INT(N18)&gt;=0</formula1>
    </dataValidation>
    <dataValidation type="list" allowBlank="1" showInputMessage="1" showErrorMessage="1" sqref="M18:M26" xr:uid="{70711E3B-CF5D-48B1-8C97-D6ED58CFDBFB}">
      <formula1>"式,台,個,本,ｍ,面,ヶ所,㎡"</formula1>
    </dataValidation>
  </dataValidations>
  <printOptions horizontalCentered="1"/>
  <pageMargins left="0.51181102362204722" right="0.11811023622047245" top="0.35433070866141736" bottom="0.35433070866141736" header="0.31496062992125984" footer="0.11811023622047245"/>
  <pageSetup paperSize="9" scale="71" orientation="portrait" r:id="rId1"/>
  <headerFooter scaleWithDoc="0">
    <oddFooter>&amp;R&amp;K00-043R5超高層ZEH-M_ver.1</oddFooter>
  </headerFooter>
  <rowBreaks count="1" manualBreakCount="1">
    <brk id="43" min="1" max="2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773B2-E37B-4DFE-9833-C4EB5EDA53DA}">
  <sheetPr>
    <pageSetUpPr fitToPage="1"/>
  </sheetPr>
  <dimension ref="B1:AS196"/>
  <sheetViews>
    <sheetView showGridLines="0" view="pageBreakPreview" zoomScale="96" zoomScaleNormal="100" zoomScaleSheetLayoutView="96" workbookViewId="0">
      <selection activeCell="D16" sqref="D16:G16"/>
    </sheetView>
  </sheetViews>
  <sheetFormatPr defaultRowHeight="20.100000000000001" customHeight="1"/>
  <cols>
    <col min="1" max="1" width="1.125" style="267" customWidth="1"/>
    <col min="2" max="2" width="1.5" style="267" customWidth="1"/>
    <col min="3" max="3" width="2.5" style="267" customWidth="1"/>
    <col min="4" max="12" width="3.875" style="267" customWidth="1"/>
    <col min="13" max="13" width="4.125" style="267" customWidth="1"/>
    <col min="14" max="23" width="3.875" style="267" customWidth="1"/>
    <col min="24" max="24" width="3.125" style="267" customWidth="1"/>
    <col min="25" max="25" width="3.875" style="267" customWidth="1"/>
    <col min="26" max="26" width="3.75" style="267" customWidth="1"/>
    <col min="27" max="27" width="4.125" style="267" customWidth="1"/>
    <col min="28" max="28" width="4" style="243" customWidth="1"/>
    <col min="29" max="29" width="3.875" style="307" customWidth="1"/>
    <col min="30" max="30" width="3.875" style="308" customWidth="1"/>
    <col min="31" max="34" width="3.875" style="267" customWidth="1"/>
    <col min="35" max="43" width="8.625" style="267"/>
    <col min="44" max="44" width="16.875" style="267" bestFit="1" customWidth="1"/>
    <col min="45" max="45" width="13.375" style="267" customWidth="1"/>
    <col min="46" max="217" width="8.625" style="267"/>
    <col min="218" max="241" width="3.75" style="267" customWidth="1"/>
    <col min="242" max="250" width="9" style="267" customWidth="1"/>
    <col min="251" max="251" width="2" style="267" customWidth="1"/>
    <col min="252" max="473" width="8.625" style="267"/>
    <col min="474" max="497" width="3.75" style="267" customWidth="1"/>
    <col min="498" max="506" width="9" style="267" customWidth="1"/>
    <col min="507" max="507" width="2" style="267" customWidth="1"/>
    <col min="508" max="729" width="8.625" style="267"/>
    <col min="730" max="753" width="3.75" style="267" customWidth="1"/>
    <col min="754" max="762" width="9" style="267" customWidth="1"/>
    <col min="763" max="763" width="2" style="267" customWidth="1"/>
    <col min="764" max="985" width="8.625" style="267"/>
    <col min="986" max="1009" width="3.75" style="267" customWidth="1"/>
    <col min="1010" max="1018" width="9" style="267" customWidth="1"/>
    <col min="1019" max="1019" width="2" style="267" customWidth="1"/>
    <col min="1020" max="1241" width="8.625" style="267"/>
    <col min="1242" max="1265" width="3.75" style="267" customWidth="1"/>
    <col min="1266" max="1274" width="9" style="267" customWidth="1"/>
    <col min="1275" max="1275" width="2" style="267" customWidth="1"/>
    <col min="1276" max="1497" width="8.625" style="267"/>
    <col min="1498" max="1521" width="3.75" style="267" customWidth="1"/>
    <col min="1522" max="1530" width="9" style="267" customWidth="1"/>
    <col min="1531" max="1531" width="2" style="267" customWidth="1"/>
    <col min="1532" max="1753" width="8.625" style="267"/>
    <col min="1754" max="1777" width="3.75" style="267" customWidth="1"/>
    <col min="1778" max="1786" width="9" style="267" customWidth="1"/>
    <col min="1787" max="1787" width="2" style="267" customWidth="1"/>
    <col min="1788" max="2009" width="8.625" style="267"/>
    <col min="2010" max="2033" width="3.75" style="267" customWidth="1"/>
    <col min="2034" max="2042" width="9" style="267" customWidth="1"/>
    <col min="2043" max="2043" width="2" style="267" customWidth="1"/>
    <col min="2044" max="2265" width="8.625" style="267"/>
    <col min="2266" max="2289" width="3.75" style="267" customWidth="1"/>
    <col min="2290" max="2298" width="9" style="267" customWidth="1"/>
    <col min="2299" max="2299" width="2" style="267" customWidth="1"/>
    <col min="2300" max="2521" width="8.625" style="267"/>
    <col min="2522" max="2545" width="3.75" style="267" customWidth="1"/>
    <col min="2546" max="2554" width="9" style="267" customWidth="1"/>
    <col min="2555" max="2555" width="2" style="267" customWidth="1"/>
    <col min="2556" max="2777" width="8.625" style="267"/>
    <col min="2778" max="2801" width="3.75" style="267" customWidth="1"/>
    <col min="2802" max="2810" width="9" style="267" customWidth="1"/>
    <col min="2811" max="2811" width="2" style="267" customWidth="1"/>
    <col min="2812" max="3033" width="8.625" style="267"/>
    <col min="3034" max="3057" width="3.75" style="267" customWidth="1"/>
    <col min="3058" max="3066" width="9" style="267" customWidth="1"/>
    <col min="3067" max="3067" width="2" style="267" customWidth="1"/>
    <col min="3068" max="3289" width="8.625" style="267"/>
    <col min="3290" max="3313" width="3.75" style="267" customWidth="1"/>
    <col min="3314" max="3322" width="9" style="267" customWidth="1"/>
    <col min="3323" max="3323" width="2" style="267" customWidth="1"/>
    <col min="3324" max="3545" width="8.625" style="267"/>
    <col min="3546" max="3569" width="3.75" style="267" customWidth="1"/>
    <col min="3570" max="3578" width="9" style="267" customWidth="1"/>
    <col min="3579" max="3579" width="2" style="267" customWidth="1"/>
    <col min="3580" max="3801" width="8.625" style="267"/>
    <col min="3802" max="3825" width="3.75" style="267" customWidth="1"/>
    <col min="3826" max="3834" width="9" style="267" customWidth="1"/>
    <col min="3835" max="3835" width="2" style="267" customWidth="1"/>
    <col min="3836" max="4057" width="8.625" style="267"/>
    <col min="4058" max="4081" width="3.75" style="267" customWidth="1"/>
    <col min="4082" max="4090" width="9" style="267" customWidth="1"/>
    <col min="4091" max="4091" width="2" style="267" customWidth="1"/>
    <col min="4092" max="4313" width="8.625" style="267"/>
    <col min="4314" max="4337" width="3.75" style="267" customWidth="1"/>
    <col min="4338" max="4346" width="9" style="267" customWidth="1"/>
    <col min="4347" max="4347" width="2" style="267" customWidth="1"/>
    <col min="4348" max="4569" width="8.625" style="267"/>
    <col min="4570" max="4593" width="3.75" style="267" customWidth="1"/>
    <col min="4594" max="4602" width="9" style="267" customWidth="1"/>
    <col min="4603" max="4603" width="2" style="267" customWidth="1"/>
    <col min="4604" max="4825" width="8.625" style="267"/>
    <col min="4826" max="4849" width="3.75" style="267" customWidth="1"/>
    <col min="4850" max="4858" width="9" style="267" customWidth="1"/>
    <col min="4859" max="4859" width="2" style="267" customWidth="1"/>
    <col min="4860" max="5081" width="8.625" style="267"/>
    <col min="5082" max="5105" width="3.75" style="267" customWidth="1"/>
    <col min="5106" max="5114" width="9" style="267" customWidth="1"/>
    <col min="5115" max="5115" width="2" style="267" customWidth="1"/>
    <col min="5116" max="5337" width="8.625" style="267"/>
    <col min="5338" max="5361" width="3.75" style="267" customWidth="1"/>
    <col min="5362" max="5370" width="9" style="267" customWidth="1"/>
    <col min="5371" max="5371" width="2" style="267" customWidth="1"/>
    <col min="5372" max="5593" width="8.625" style="267"/>
    <col min="5594" max="5617" width="3.75" style="267" customWidth="1"/>
    <col min="5618" max="5626" width="9" style="267" customWidth="1"/>
    <col min="5627" max="5627" width="2" style="267" customWidth="1"/>
    <col min="5628" max="5849" width="8.625" style="267"/>
    <col min="5850" max="5873" width="3.75" style="267" customWidth="1"/>
    <col min="5874" max="5882" width="9" style="267" customWidth="1"/>
    <col min="5883" max="5883" width="2" style="267" customWidth="1"/>
    <col min="5884" max="6105" width="8.625" style="267"/>
    <col min="6106" max="6129" width="3.75" style="267" customWidth="1"/>
    <col min="6130" max="6138" width="9" style="267" customWidth="1"/>
    <col min="6139" max="6139" width="2" style="267" customWidth="1"/>
    <col min="6140" max="6361" width="8.625" style="267"/>
    <col min="6362" max="6385" width="3.75" style="267" customWidth="1"/>
    <col min="6386" max="6394" width="9" style="267" customWidth="1"/>
    <col min="6395" max="6395" width="2" style="267" customWidth="1"/>
    <col min="6396" max="6617" width="8.625" style="267"/>
    <col min="6618" max="6641" width="3.75" style="267" customWidth="1"/>
    <col min="6642" max="6650" width="9" style="267" customWidth="1"/>
    <col min="6651" max="6651" width="2" style="267" customWidth="1"/>
    <col min="6652" max="6873" width="8.625" style="267"/>
    <col min="6874" max="6897" width="3.75" style="267" customWidth="1"/>
    <col min="6898" max="6906" width="9" style="267" customWidth="1"/>
    <col min="6907" max="6907" width="2" style="267" customWidth="1"/>
    <col min="6908" max="7129" width="8.625" style="267"/>
    <col min="7130" max="7153" width="3.75" style="267" customWidth="1"/>
    <col min="7154" max="7162" width="9" style="267" customWidth="1"/>
    <col min="7163" max="7163" width="2" style="267" customWidth="1"/>
    <col min="7164" max="7385" width="8.625" style="267"/>
    <col min="7386" max="7409" width="3.75" style="267" customWidth="1"/>
    <col min="7410" max="7418" width="9" style="267" customWidth="1"/>
    <col min="7419" max="7419" width="2" style="267" customWidth="1"/>
    <col min="7420" max="7641" width="8.625" style="267"/>
    <col min="7642" max="7665" width="3.75" style="267" customWidth="1"/>
    <col min="7666" max="7674" width="9" style="267" customWidth="1"/>
    <col min="7675" max="7675" width="2" style="267" customWidth="1"/>
    <col min="7676" max="7897" width="8.625" style="267"/>
    <col min="7898" max="7921" width="3.75" style="267" customWidth="1"/>
    <col min="7922" max="7930" width="9" style="267" customWidth="1"/>
    <col min="7931" max="7931" width="2" style="267" customWidth="1"/>
    <col min="7932" max="8153" width="8.625" style="267"/>
    <col min="8154" max="8177" width="3.75" style="267" customWidth="1"/>
    <col min="8178" max="8186" width="9" style="267" customWidth="1"/>
    <col min="8187" max="8187" width="2" style="267" customWidth="1"/>
    <col min="8188" max="8409" width="8.625" style="267"/>
    <col min="8410" max="8433" width="3.75" style="267" customWidth="1"/>
    <col min="8434" max="8442" width="9" style="267" customWidth="1"/>
    <col min="8443" max="8443" width="2" style="267" customWidth="1"/>
    <col min="8444" max="8665" width="8.625" style="267"/>
    <col min="8666" max="8689" width="3.75" style="267" customWidth="1"/>
    <col min="8690" max="8698" width="9" style="267" customWidth="1"/>
    <col min="8699" max="8699" width="2" style="267" customWidth="1"/>
    <col min="8700" max="8921" width="8.625" style="267"/>
    <col min="8922" max="8945" width="3.75" style="267" customWidth="1"/>
    <col min="8946" max="8954" width="9" style="267" customWidth="1"/>
    <col min="8955" max="8955" width="2" style="267" customWidth="1"/>
    <col min="8956" max="9177" width="8.625" style="267"/>
    <col min="9178" max="9201" width="3.75" style="267" customWidth="1"/>
    <col min="9202" max="9210" width="9" style="267" customWidth="1"/>
    <col min="9211" max="9211" width="2" style="267" customWidth="1"/>
    <col min="9212" max="9433" width="8.625" style="267"/>
    <col min="9434" max="9457" width="3.75" style="267" customWidth="1"/>
    <col min="9458" max="9466" width="9" style="267" customWidth="1"/>
    <col min="9467" max="9467" width="2" style="267" customWidth="1"/>
    <col min="9468" max="9689" width="8.625" style="267"/>
    <col min="9690" max="9713" width="3.75" style="267" customWidth="1"/>
    <col min="9714" max="9722" width="9" style="267" customWidth="1"/>
    <col min="9723" max="9723" width="2" style="267" customWidth="1"/>
    <col min="9724" max="9945" width="8.625" style="267"/>
    <col min="9946" max="9969" width="3.75" style="267" customWidth="1"/>
    <col min="9970" max="9978" width="9" style="267" customWidth="1"/>
    <col min="9979" max="9979" width="2" style="267" customWidth="1"/>
    <col min="9980" max="10201" width="8.625" style="267"/>
    <col min="10202" max="10225" width="3.75" style="267" customWidth="1"/>
    <col min="10226" max="10234" width="9" style="267" customWidth="1"/>
    <col min="10235" max="10235" width="2" style="267" customWidth="1"/>
    <col min="10236" max="10457" width="8.625" style="267"/>
    <col min="10458" max="10481" width="3.75" style="267" customWidth="1"/>
    <col min="10482" max="10490" width="9" style="267" customWidth="1"/>
    <col min="10491" max="10491" width="2" style="267" customWidth="1"/>
    <col min="10492" max="10713" width="8.625" style="267"/>
    <col min="10714" max="10737" width="3.75" style="267" customWidth="1"/>
    <col min="10738" max="10746" width="9" style="267" customWidth="1"/>
    <col min="10747" max="10747" width="2" style="267" customWidth="1"/>
    <col min="10748" max="10969" width="8.625" style="267"/>
    <col min="10970" max="10993" width="3.75" style="267" customWidth="1"/>
    <col min="10994" max="11002" width="9" style="267" customWidth="1"/>
    <col min="11003" max="11003" width="2" style="267" customWidth="1"/>
    <col min="11004" max="11225" width="8.625" style="267"/>
    <col min="11226" max="11249" width="3.75" style="267" customWidth="1"/>
    <col min="11250" max="11258" width="9" style="267" customWidth="1"/>
    <col min="11259" max="11259" width="2" style="267" customWidth="1"/>
    <col min="11260" max="11481" width="8.625" style="267"/>
    <col min="11482" max="11505" width="3.75" style="267" customWidth="1"/>
    <col min="11506" max="11514" width="9" style="267" customWidth="1"/>
    <col min="11515" max="11515" width="2" style="267" customWidth="1"/>
    <col min="11516" max="11737" width="8.625" style="267"/>
    <col min="11738" max="11761" width="3.75" style="267" customWidth="1"/>
    <col min="11762" max="11770" width="9" style="267" customWidth="1"/>
    <col min="11771" max="11771" width="2" style="267" customWidth="1"/>
    <col min="11772" max="11993" width="8.625" style="267"/>
    <col min="11994" max="12017" width="3.75" style="267" customWidth="1"/>
    <col min="12018" max="12026" width="9" style="267" customWidth="1"/>
    <col min="12027" max="12027" width="2" style="267" customWidth="1"/>
    <col min="12028" max="12249" width="8.625" style="267"/>
    <col min="12250" max="12273" width="3.75" style="267" customWidth="1"/>
    <col min="12274" max="12282" width="9" style="267" customWidth="1"/>
    <col min="12283" max="12283" width="2" style="267" customWidth="1"/>
    <col min="12284" max="12505" width="8.625" style="267"/>
    <col min="12506" max="12529" width="3.75" style="267" customWidth="1"/>
    <col min="12530" max="12538" width="9" style="267" customWidth="1"/>
    <col min="12539" max="12539" width="2" style="267" customWidth="1"/>
    <col min="12540" max="12761" width="8.625" style="267"/>
    <col min="12762" max="12785" width="3.75" style="267" customWidth="1"/>
    <col min="12786" max="12794" width="9" style="267" customWidth="1"/>
    <col min="12795" max="12795" width="2" style="267" customWidth="1"/>
    <col min="12796" max="13017" width="8.625" style="267"/>
    <col min="13018" max="13041" width="3.75" style="267" customWidth="1"/>
    <col min="13042" max="13050" width="9" style="267" customWidth="1"/>
    <col min="13051" max="13051" width="2" style="267" customWidth="1"/>
    <col min="13052" max="13273" width="8.625" style="267"/>
    <col min="13274" max="13297" width="3.75" style="267" customWidth="1"/>
    <col min="13298" max="13306" width="9" style="267" customWidth="1"/>
    <col min="13307" max="13307" width="2" style="267" customWidth="1"/>
    <col min="13308" max="13529" width="8.625" style="267"/>
    <col min="13530" max="13553" width="3.75" style="267" customWidth="1"/>
    <col min="13554" max="13562" width="9" style="267" customWidth="1"/>
    <col min="13563" max="13563" width="2" style="267" customWidth="1"/>
    <col min="13564" max="13785" width="8.625" style="267"/>
    <col min="13786" max="13809" width="3.75" style="267" customWidth="1"/>
    <col min="13810" max="13818" width="9" style="267" customWidth="1"/>
    <col min="13819" max="13819" width="2" style="267" customWidth="1"/>
    <col min="13820" max="14041" width="8.625" style="267"/>
    <col min="14042" max="14065" width="3.75" style="267" customWidth="1"/>
    <col min="14066" max="14074" width="9" style="267" customWidth="1"/>
    <col min="14075" max="14075" width="2" style="267" customWidth="1"/>
    <col min="14076" max="14297" width="8.625" style="267"/>
    <col min="14298" max="14321" width="3.75" style="267" customWidth="1"/>
    <col min="14322" max="14330" width="9" style="267" customWidth="1"/>
    <col min="14331" max="14331" width="2" style="267" customWidth="1"/>
    <col min="14332" max="14553" width="8.625" style="267"/>
    <col min="14554" max="14577" width="3.75" style="267" customWidth="1"/>
    <col min="14578" max="14586" width="9" style="267" customWidth="1"/>
    <col min="14587" max="14587" width="2" style="267" customWidth="1"/>
    <col min="14588" max="14809" width="8.625" style="267"/>
    <col min="14810" max="14833" width="3.75" style="267" customWidth="1"/>
    <col min="14834" max="14842" width="9" style="267" customWidth="1"/>
    <col min="14843" max="14843" width="2" style="267" customWidth="1"/>
    <col min="14844" max="15065" width="8.625" style="267"/>
    <col min="15066" max="15089" width="3.75" style="267" customWidth="1"/>
    <col min="15090" max="15098" width="9" style="267" customWidth="1"/>
    <col min="15099" max="15099" width="2" style="267" customWidth="1"/>
    <col min="15100" max="15321" width="8.625" style="267"/>
    <col min="15322" max="15345" width="3.75" style="267" customWidth="1"/>
    <col min="15346" max="15354" width="9" style="267" customWidth="1"/>
    <col min="15355" max="15355" width="2" style="267" customWidth="1"/>
    <col min="15356" max="15577" width="8.625" style="267"/>
    <col min="15578" max="15601" width="3.75" style="267" customWidth="1"/>
    <col min="15602" max="15610" width="9" style="267" customWidth="1"/>
    <col min="15611" max="15611" width="2" style="267" customWidth="1"/>
    <col min="15612" max="15833" width="8.625" style="267"/>
    <col min="15834" max="15857" width="3.75" style="267" customWidth="1"/>
    <col min="15858" max="15866" width="9" style="267" customWidth="1"/>
    <col min="15867" max="15867" width="2" style="267" customWidth="1"/>
    <col min="15868" max="16089" width="8.625" style="267"/>
    <col min="16090" max="16113" width="3.75" style="267" customWidth="1"/>
    <col min="16114" max="16122" width="9" style="267" customWidth="1"/>
    <col min="16123" max="16123" width="2" style="267" customWidth="1"/>
    <col min="16124" max="16384" width="8.625" style="267"/>
  </cols>
  <sheetData>
    <row r="1" spans="2:45" ht="20.100000000000001" customHeight="1">
      <c r="B1" s="608" t="s">
        <v>366</v>
      </c>
    </row>
    <row r="2" spans="2:45" ht="20.100000000000001" customHeight="1">
      <c r="B2" s="608" t="s">
        <v>520</v>
      </c>
    </row>
    <row r="3" spans="2:45" ht="20.100000000000001" customHeight="1">
      <c r="B3" s="608" t="s">
        <v>521</v>
      </c>
    </row>
    <row r="4" spans="2:45" ht="7.5" customHeight="1">
      <c r="B4" s="268"/>
      <c r="C4" s="268"/>
      <c r="D4" s="268"/>
      <c r="E4" s="268"/>
      <c r="F4" s="268"/>
      <c r="G4" s="268"/>
      <c r="H4" s="268"/>
      <c r="I4" s="268"/>
      <c r="J4" s="268"/>
      <c r="K4" s="268"/>
      <c r="L4" s="268"/>
      <c r="M4" s="268"/>
      <c r="N4" s="268"/>
      <c r="O4" s="268"/>
      <c r="P4" s="268"/>
      <c r="Q4" s="269"/>
      <c r="R4" s="268"/>
      <c r="S4" s="268"/>
      <c r="T4" s="268"/>
      <c r="U4" s="268"/>
      <c r="V4" s="268"/>
      <c r="W4" s="268"/>
      <c r="X4" s="268"/>
      <c r="Y4" s="269"/>
      <c r="Z4" s="270"/>
      <c r="AA4" s="270"/>
    </row>
    <row r="5" spans="2:45" ht="19.5" customHeight="1">
      <c r="B5" s="271" t="s">
        <v>820</v>
      </c>
      <c r="C5" s="268"/>
      <c r="D5" s="272"/>
      <c r="E5" s="272"/>
      <c r="F5" s="272"/>
      <c r="G5" s="272"/>
      <c r="H5" s="272"/>
      <c r="I5" s="272"/>
      <c r="J5" s="272"/>
      <c r="K5" s="272"/>
      <c r="L5" s="272"/>
      <c r="M5" s="272"/>
      <c r="N5" s="272"/>
      <c r="O5" s="272"/>
      <c r="P5" s="272"/>
      <c r="Q5" s="272"/>
      <c r="R5" s="272"/>
      <c r="S5" s="272"/>
      <c r="T5" s="272"/>
      <c r="U5" s="272"/>
      <c r="V5" s="272"/>
      <c r="W5" s="272"/>
      <c r="X5" s="272"/>
      <c r="Y5" s="272"/>
      <c r="Z5" s="273" t="s">
        <v>375</v>
      </c>
      <c r="AA5" s="273"/>
    </row>
    <row r="6" spans="2:45" ht="15.75" customHeight="1">
      <c r="B6" s="268"/>
      <c r="C6" s="274"/>
      <c r="D6" s="275"/>
      <c r="E6" s="275"/>
      <c r="F6" s="275"/>
      <c r="G6" s="275"/>
      <c r="H6" s="275"/>
      <c r="I6" s="272"/>
      <c r="J6" s="272"/>
      <c r="K6" s="272"/>
      <c r="L6" s="272"/>
      <c r="M6" s="272"/>
      <c r="N6" s="272"/>
      <c r="O6" s="272"/>
      <c r="P6" s="272"/>
      <c r="Q6" s="272"/>
      <c r="R6" s="272"/>
      <c r="S6" s="272"/>
      <c r="T6" s="272"/>
      <c r="U6" s="272"/>
      <c r="V6" s="272"/>
      <c r="W6" s="272"/>
      <c r="X6" s="272"/>
      <c r="Y6" s="272"/>
      <c r="Z6" s="268"/>
      <c r="AA6" s="268"/>
    </row>
    <row r="7" spans="2:45" s="281" customFormat="1" ht="15" customHeight="1">
      <c r="B7" s="276"/>
      <c r="C7" s="277" t="s">
        <v>431</v>
      </c>
      <c r="D7" s="278"/>
      <c r="E7" s="279"/>
      <c r="F7" s="279"/>
      <c r="G7" s="279"/>
      <c r="H7" s="279"/>
      <c r="I7" s="279"/>
      <c r="J7" s="279"/>
      <c r="K7" s="279"/>
      <c r="L7" s="279"/>
      <c r="M7" s="279"/>
      <c r="N7" s="279"/>
      <c r="O7" s="279"/>
      <c r="P7" s="279"/>
      <c r="Q7" s="279"/>
      <c r="R7" s="279"/>
      <c r="S7" s="279"/>
      <c r="T7" s="279"/>
      <c r="U7" s="280"/>
      <c r="V7" s="279"/>
      <c r="W7" s="279"/>
      <c r="X7" s="279"/>
      <c r="Y7" s="279"/>
      <c r="Z7" s="276"/>
      <c r="AA7" s="276"/>
      <c r="AB7" s="244"/>
      <c r="AC7" s="307"/>
      <c r="AD7" s="308"/>
      <c r="AR7" s="308"/>
      <c r="AS7" s="282"/>
    </row>
    <row r="8" spans="2:45" s="305" customFormat="1" ht="30" customHeight="1">
      <c r="B8" s="283"/>
      <c r="C8" s="274"/>
      <c r="D8" s="1928" t="s">
        <v>432</v>
      </c>
      <c r="E8" s="1929"/>
      <c r="F8" s="1929"/>
      <c r="G8" s="1929"/>
      <c r="H8" s="1929"/>
      <c r="I8" s="1930"/>
      <c r="J8" s="1941" t="str">
        <f>IF(入力シート!F11="","",入力シート!F11)</f>
        <v/>
      </c>
      <c r="K8" s="1942"/>
      <c r="L8" s="1942"/>
      <c r="M8" s="1942"/>
      <c r="N8" s="1942"/>
      <c r="O8" s="1942"/>
      <c r="P8" s="1942"/>
      <c r="Q8" s="1942"/>
      <c r="R8" s="1942"/>
      <c r="S8" s="1942"/>
      <c r="T8" s="1943" t="s">
        <v>902</v>
      </c>
      <c r="U8" s="1943"/>
      <c r="V8" s="1943"/>
      <c r="W8" s="1943"/>
      <c r="X8" s="1944"/>
      <c r="Y8" s="596"/>
      <c r="Z8" s="283"/>
      <c r="AA8" s="283"/>
      <c r="AB8" s="306"/>
      <c r="AC8" s="307"/>
      <c r="AD8" s="308"/>
    </row>
    <row r="9" spans="2:45" s="305" customFormat="1" ht="15" customHeight="1">
      <c r="B9" s="283"/>
      <c r="C9" s="274"/>
      <c r="D9" s="284"/>
      <c r="E9" s="284"/>
      <c r="F9" s="284"/>
      <c r="G9" s="284"/>
      <c r="H9" s="284"/>
      <c r="I9" s="284"/>
      <c r="J9" s="284"/>
      <c r="K9" s="284"/>
      <c r="L9" s="284"/>
      <c r="M9" s="284"/>
      <c r="N9" s="284"/>
      <c r="O9" s="284"/>
      <c r="P9" s="284"/>
      <c r="Q9" s="284"/>
      <c r="R9" s="284"/>
      <c r="S9" s="284"/>
      <c r="T9" s="284"/>
      <c r="U9" s="284"/>
      <c r="V9" s="284"/>
      <c r="W9" s="596"/>
      <c r="X9" s="596"/>
      <c r="Y9" s="596"/>
      <c r="Z9" s="283"/>
      <c r="AA9" s="283"/>
      <c r="AB9" s="306"/>
      <c r="AC9" s="307"/>
      <c r="AD9" s="308"/>
    </row>
    <row r="10" spans="2:45" s="305" customFormat="1" ht="15" customHeight="1">
      <c r="B10" s="283"/>
      <c r="C10" s="274"/>
      <c r="D10" s="818" t="s">
        <v>782</v>
      </c>
      <c r="E10" s="284"/>
      <c r="F10" s="284"/>
      <c r="G10" s="284"/>
      <c r="H10" s="284"/>
      <c r="I10" s="284"/>
      <c r="J10" s="284"/>
      <c r="K10" s="284"/>
      <c r="L10" s="284"/>
      <c r="M10" s="284"/>
      <c r="N10" s="284"/>
      <c r="O10" s="284"/>
      <c r="P10" s="284"/>
      <c r="Q10" s="284"/>
      <c r="R10" s="284"/>
      <c r="S10" s="284"/>
      <c r="T10" s="284"/>
      <c r="U10" s="284"/>
      <c r="V10" s="284"/>
      <c r="W10" s="815"/>
      <c r="X10" s="815"/>
      <c r="Y10" s="815"/>
      <c r="Z10" s="283"/>
      <c r="AA10" s="283"/>
      <c r="AB10" s="306"/>
      <c r="AC10" s="307"/>
      <c r="AD10" s="308"/>
    </row>
    <row r="11" spans="2:45" s="305" customFormat="1" ht="15" customHeight="1">
      <c r="B11" s="283"/>
      <c r="C11" s="274"/>
      <c r="D11" s="814" t="s">
        <v>770</v>
      </c>
      <c r="E11" s="284"/>
      <c r="F11" s="284"/>
      <c r="G11" s="284"/>
      <c r="H11" s="284"/>
      <c r="I11" s="284"/>
      <c r="J11" s="284"/>
      <c r="K11" s="284"/>
      <c r="L11" s="284"/>
      <c r="M11" s="284"/>
      <c r="N11" s="284"/>
      <c r="O11" s="284"/>
      <c r="P11" s="284"/>
      <c r="Q11" s="284"/>
      <c r="R11" s="284"/>
      <c r="S11" s="284"/>
      <c r="T11" s="284"/>
      <c r="U11" s="284"/>
      <c r="V11" s="284"/>
      <c r="W11" s="815"/>
      <c r="X11" s="815"/>
      <c r="Y11" s="815"/>
      <c r="Z11" s="283"/>
      <c r="AA11" s="283"/>
      <c r="AB11" s="306"/>
      <c r="AC11" s="307"/>
      <c r="AD11" s="308"/>
    </row>
    <row r="12" spans="2:45" s="305" customFormat="1" ht="15" customHeight="1">
      <c r="B12" s="283"/>
      <c r="C12" s="274"/>
      <c r="D12" s="814" t="s">
        <v>406</v>
      </c>
      <c r="E12" s="284"/>
      <c r="F12" s="284"/>
      <c r="G12" s="284"/>
      <c r="H12" s="284"/>
      <c r="I12" s="284"/>
      <c r="J12" s="284"/>
      <c r="K12" s="284"/>
      <c r="L12" s="284"/>
      <c r="M12" s="284"/>
      <c r="N12" s="284"/>
      <c r="O12" s="284"/>
      <c r="P12" s="284"/>
      <c r="Q12" s="284"/>
      <c r="R12" s="284"/>
      <c r="S12" s="284"/>
      <c r="T12" s="284"/>
      <c r="U12" s="284"/>
      <c r="V12" s="284"/>
      <c r="W12" s="815"/>
      <c r="X12" s="815"/>
      <c r="Y12" s="815"/>
      <c r="Z12" s="283"/>
      <c r="AA12" s="283"/>
      <c r="AB12" s="306"/>
      <c r="AC12" s="307"/>
      <c r="AD12" s="308"/>
    </row>
    <row r="13" spans="2:45" s="305" customFormat="1" ht="15" customHeight="1">
      <c r="B13" s="283"/>
      <c r="C13" s="274"/>
      <c r="D13" s="828" t="s">
        <v>786</v>
      </c>
      <c r="E13" s="284"/>
      <c r="F13" s="284"/>
      <c r="G13" s="284"/>
      <c r="H13" s="284"/>
      <c r="I13" s="284"/>
      <c r="J13" s="284"/>
      <c r="K13" s="284"/>
      <c r="L13" s="284"/>
      <c r="M13" s="284"/>
      <c r="N13" s="284"/>
      <c r="O13" s="284"/>
      <c r="P13" s="284"/>
      <c r="Q13" s="284"/>
      <c r="R13" s="284"/>
      <c r="S13" s="284"/>
      <c r="T13" s="284"/>
      <c r="U13" s="284"/>
      <c r="V13" s="284"/>
      <c r="W13" s="816"/>
      <c r="X13" s="816"/>
      <c r="Y13" s="816"/>
      <c r="Z13" s="283"/>
      <c r="AA13" s="283"/>
      <c r="AB13" s="306"/>
      <c r="AC13" s="307"/>
      <c r="AD13" s="308"/>
    </row>
    <row r="14" spans="2:45" s="305" customFormat="1" ht="26.25" customHeight="1">
      <c r="B14" s="283"/>
      <c r="C14" s="274"/>
      <c r="D14" s="1868" t="s">
        <v>277</v>
      </c>
      <c r="E14" s="1869"/>
      <c r="F14" s="1869"/>
      <c r="G14" s="1870"/>
      <c r="H14" s="1874" t="s">
        <v>317</v>
      </c>
      <c r="I14" s="1874"/>
      <c r="J14" s="1874"/>
      <c r="K14" s="1874"/>
      <c r="L14" s="1874"/>
      <c r="M14" s="1875" t="s">
        <v>278</v>
      </c>
      <c r="N14" s="1876" t="s">
        <v>280</v>
      </c>
      <c r="O14" s="1876"/>
      <c r="P14" s="1877"/>
      <c r="Q14" s="1924" t="s">
        <v>788</v>
      </c>
      <c r="R14" s="1881"/>
      <c r="S14" s="1881"/>
      <c r="T14" s="1882"/>
      <c r="U14" s="1862" t="s">
        <v>771</v>
      </c>
      <c r="V14" s="1862"/>
      <c r="W14" s="1862"/>
      <c r="X14" s="1862"/>
      <c r="Y14" s="1863" t="s">
        <v>283</v>
      </c>
      <c r="Z14" s="1863"/>
      <c r="AA14" s="1863"/>
      <c r="AB14" s="1863"/>
      <c r="AC14" s="1864" t="s">
        <v>772</v>
      </c>
      <c r="AD14" s="1864"/>
      <c r="AE14" s="1864"/>
      <c r="AF14" s="1864"/>
      <c r="AG14" s="1864"/>
      <c r="AH14" s="1864"/>
    </row>
    <row r="15" spans="2:45" s="305" customFormat="1" ht="26.25" customHeight="1">
      <c r="B15" s="283"/>
      <c r="C15" s="274"/>
      <c r="D15" s="1871"/>
      <c r="E15" s="1872"/>
      <c r="F15" s="1872"/>
      <c r="G15" s="1873"/>
      <c r="H15" s="1874"/>
      <c r="I15" s="1874"/>
      <c r="J15" s="1874"/>
      <c r="K15" s="1874"/>
      <c r="L15" s="1874"/>
      <c r="M15" s="1875"/>
      <c r="N15" s="1878"/>
      <c r="O15" s="1878"/>
      <c r="P15" s="1879"/>
      <c r="Q15" s="819" t="s">
        <v>284</v>
      </c>
      <c r="R15" s="1828" t="s">
        <v>285</v>
      </c>
      <c r="S15" s="1865"/>
      <c r="T15" s="1829"/>
      <c r="U15" s="844" t="s">
        <v>284</v>
      </c>
      <c r="V15" s="1866" t="s">
        <v>285</v>
      </c>
      <c r="W15" s="1866"/>
      <c r="X15" s="1866"/>
      <c r="Y15" s="821" t="s">
        <v>284</v>
      </c>
      <c r="Z15" s="1867" t="s">
        <v>773</v>
      </c>
      <c r="AA15" s="1867"/>
      <c r="AB15" s="1867"/>
      <c r="AC15" s="1864"/>
      <c r="AD15" s="1864"/>
      <c r="AE15" s="1864"/>
      <c r="AF15" s="1864"/>
      <c r="AG15" s="1864"/>
      <c r="AH15" s="1864"/>
    </row>
    <row r="16" spans="2:45" s="305" customFormat="1" ht="19.5" customHeight="1">
      <c r="B16" s="283"/>
      <c r="C16" s="852"/>
      <c r="D16" s="1921"/>
      <c r="E16" s="1922"/>
      <c r="F16" s="1922"/>
      <c r="G16" s="1923"/>
      <c r="H16" s="1918"/>
      <c r="I16" s="1919"/>
      <c r="J16" s="1919"/>
      <c r="K16" s="1919"/>
      <c r="L16" s="1920"/>
      <c r="M16" s="826"/>
      <c r="N16" s="1886"/>
      <c r="O16" s="1887"/>
      <c r="P16" s="1888"/>
      <c r="Q16" s="842"/>
      <c r="R16" s="1889">
        <f t="shared" ref="R16:R23" si="0">INT(Q16*N16)</f>
        <v>0</v>
      </c>
      <c r="S16" s="1890"/>
      <c r="T16" s="1891"/>
      <c r="U16" s="845"/>
      <c r="V16" s="1889">
        <f t="shared" ref="V16:V23" si="1">INT(N16*U16)</f>
        <v>0</v>
      </c>
      <c r="W16" s="1890"/>
      <c r="X16" s="1891"/>
      <c r="Y16" s="824">
        <f t="shared" ref="Y16:Y23" si="2">Q16-U16</f>
        <v>0</v>
      </c>
      <c r="Z16" s="1889">
        <f t="shared" ref="Z16:Z23" si="3">R16-V16</f>
        <v>0</v>
      </c>
      <c r="AA16" s="1890"/>
      <c r="AB16" s="1891"/>
      <c r="AC16" s="1853"/>
      <c r="AD16" s="1854"/>
      <c r="AE16" s="1854"/>
      <c r="AF16" s="1854"/>
      <c r="AG16" s="1854"/>
      <c r="AH16" s="1855"/>
      <c r="AJ16" s="644" t="s">
        <v>787</v>
      </c>
    </row>
    <row r="17" spans="2:36" s="305" customFormat="1" ht="19.5" customHeight="1">
      <c r="B17" s="283"/>
      <c r="C17" s="852"/>
      <c r="D17" s="1921"/>
      <c r="E17" s="1922"/>
      <c r="F17" s="1922"/>
      <c r="G17" s="1923"/>
      <c r="H17" s="1921"/>
      <c r="I17" s="1922"/>
      <c r="J17" s="1922"/>
      <c r="K17" s="1922"/>
      <c r="L17" s="1923"/>
      <c r="M17" s="826"/>
      <c r="N17" s="1886"/>
      <c r="O17" s="1887"/>
      <c r="P17" s="1888"/>
      <c r="Q17" s="842"/>
      <c r="R17" s="1889">
        <f t="shared" si="0"/>
        <v>0</v>
      </c>
      <c r="S17" s="1890"/>
      <c r="T17" s="1891"/>
      <c r="U17" s="845"/>
      <c r="V17" s="1889">
        <f t="shared" si="1"/>
        <v>0</v>
      </c>
      <c r="W17" s="1890"/>
      <c r="X17" s="1891"/>
      <c r="Y17" s="824">
        <f t="shared" si="2"/>
        <v>0</v>
      </c>
      <c r="Z17" s="1889">
        <f t="shared" si="3"/>
        <v>0</v>
      </c>
      <c r="AA17" s="1890"/>
      <c r="AB17" s="1891"/>
      <c r="AC17" s="1853"/>
      <c r="AD17" s="1854"/>
      <c r="AE17" s="1854"/>
      <c r="AF17" s="1854"/>
      <c r="AG17" s="1854"/>
      <c r="AH17" s="1855"/>
    </row>
    <row r="18" spans="2:36" s="305" customFormat="1" ht="19.5" customHeight="1">
      <c r="B18" s="283"/>
      <c r="C18" s="852"/>
      <c r="D18" s="1921"/>
      <c r="E18" s="1922"/>
      <c r="F18" s="1922"/>
      <c r="G18" s="1923"/>
      <c r="H18" s="1921"/>
      <c r="I18" s="1922"/>
      <c r="J18" s="1922"/>
      <c r="K18" s="1922"/>
      <c r="L18" s="1923"/>
      <c r="M18" s="826"/>
      <c r="N18" s="1886"/>
      <c r="O18" s="1887"/>
      <c r="P18" s="1888"/>
      <c r="Q18" s="842"/>
      <c r="R18" s="1889">
        <f t="shared" si="0"/>
        <v>0</v>
      </c>
      <c r="S18" s="1890"/>
      <c r="T18" s="1891"/>
      <c r="U18" s="845"/>
      <c r="V18" s="1889">
        <f t="shared" si="1"/>
        <v>0</v>
      </c>
      <c r="W18" s="1890"/>
      <c r="X18" s="1891"/>
      <c r="Y18" s="824">
        <f t="shared" si="2"/>
        <v>0</v>
      </c>
      <c r="Z18" s="1889">
        <f t="shared" si="3"/>
        <v>0</v>
      </c>
      <c r="AA18" s="1890"/>
      <c r="AB18" s="1891"/>
      <c r="AC18" s="1853"/>
      <c r="AD18" s="1854"/>
      <c r="AE18" s="1854"/>
      <c r="AF18" s="1854"/>
      <c r="AG18" s="1854"/>
      <c r="AH18" s="1855"/>
    </row>
    <row r="19" spans="2:36" s="305" customFormat="1" ht="19.5" customHeight="1">
      <c r="B19" s="283"/>
      <c r="C19" s="852"/>
      <c r="D19" s="1921"/>
      <c r="E19" s="1922"/>
      <c r="F19" s="1922"/>
      <c r="G19" s="1923"/>
      <c r="H19" s="1921"/>
      <c r="I19" s="1922"/>
      <c r="J19" s="1922"/>
      <c r="K19" s="1922"/>
      <c r="L19" s="1923"/>
      <c r="M19" s="826"/>
      <c r="N19" s="1886"/>
      <c r="O19" s="1887"/>
      <c r="P19" s="1888"/>
      <c r="Q19" s="842"/>
      <c r="R19" s="1889">
        <f t="shared" si="0"/>
        <v>0</v>
      </c>
      <c r="S19" s="1890"/>
      <c r="T19" s="1891"/>
      <c r="U19" s="845"/>
      <c r="V19" s="1889">
        <f t="shared" si="1"/>
        <v>0</v>
      </c>
      <c r="W19" s="1890"/>
      <c r="X19" s="1891"/>
      <c r="Y19" s="824">
        <f t="shared" si="2"/>
        <v>0</v>
      </c>
      <c r="Z19" s="1889">
        <f t="shared" si="3"/>
        <v>0</v>
      </c>
      <c r="AA19" s="1890"/>
      <c r="AB19" s="1891"/>
      <c r="AC19" s="1853"/>
      <c r="AD19" s="1854"/>
      <c r="AE19" s="1854"/>
      <c r="AF19" s="1854"/>
      <c r="AG19" s="1854"/>
      <c r="AH19" s="1855"/>
    </row>
    <row r="20" spans="2:36" s="305" customFormat="1" ht="19.5" customHeight="1">
      <c r="B20" s="283"/>
      <c r="C20" s="852"/>
      <c r="D20" s="1921"/>
      <c r="E20" s="1922"/>
      <c r="F20" s="1922"/>
      <c r="G20" s="1923"/>
      <c r="H20" s="1921"/>
      <c r="I20" s="1922"/>
      <c r="J20" s="1922"/>
      <c r="K20" s="1922"/>
      <c r="L20" s="1923"/>
      <c r="M20" s="826"/>
      <c r="N20" s="1886"/>
      <c r="O20" s="1887"/>
      <c r="P20" s="1888"/>
      <c r="Q20" s="842"/>
      <c r="R20" s="1889">
        <f t="shared" si="0"/>
        <v>0</v>
      </c>
      <c r="S20" s="1890"/>
      <c r="T20" s="1891"/>
      <c r="U20" s="845"/>
      <c r="V20" s="1889">
        <f t="shared" si="1"/>
        <v>0</v>
      </c>
      <c r="W20" s="1890"/>
      <c r="X20" s="1891"/>
      <c r="Y20" s="824">
        <f t="shared" si="2"/>
        <v>0</v>
      </c>
      <c r="Z20" s="1889">
        <f t="shared" si="3"/>
        <v>0</v>
      </c>
      <c r="AA20" s="1890"/>
      <c r="AB20" s="1891"/>
      <c r="AC20" s="1853"/>
      <c r="AD20" s="1854"/>
      <c r="AE20" s="1854"/>
      <c r="AF20" s="1854"/>
      <c r="AG20" s="1854"/>
      <c r="AH20" s="1855"/>
    </row>
    <row r="21" spans="2:36" s="305" customFormat="1" ht="19.5" customHeight="1">
      <c r="B21" s="283"/>
      <c r="C21" s="852"/>
      <c r="D21" s="1921"/>
      <c r="E21" s="1922"/>
      <c r="F21" s="1922"/>
      <c r="G21" s="1923"/>
      <c r="H21" s="1921"/>
      <c r="I21" s="1922"/>
      <c r="J21" s="1922"/>
      <c r="K21" s="1922"/>
      <c r="L21" s="1923"/>
      <c r="M21" s="826"/>
      <c r="N21" s="1886"/>
      <c r="O21" s="1887"/>
      <c r="P21" s="1888"/>
      <c r="Q21" s="842"/>
      <c r="R21" s="1889">
        <f t="shared" si="0"/>
        <v>0</v>
      </c>
      <c r="S21" s="1890"/>
      <c r="T21" s="1891"/>
      <c r="U21" s="845"/>
      <c r="V21" s="1889">
        <f t="shared" si="1"/>
        <v>0</v>
      </c>
      <c r="W21" s="1890"/>
      <c r="X21" s="1891"/>
      <c r="Y21" s="824">
        <f t="shared" si="2"/>
        <v>0</v>
      </c>
      <c r="Z21" s="1889">
        <f t="shared" si="3"/>
        <v>0</v>
      </c>
      <c r="AA21" s="1890"/>
      <c r="AB21" s="1891"/>
      <c r="AC21" s="1853"/>
      <c r="AD21" s="1854"/>
      <c r="AE21" s="1854"/>
      <c r="AF21" s="1854"/>
      <c r="AG21" s="1854"/>
      <c r="AH21" s="1855"/>
    </row>
    <row r="22" spans="2:36" s="305" customFormat="1" ht="19.5" customHeight="1">
      <c r="B22" s="283"/>
      <c r="C22" s="852"/>
      <c r="D22" s="1921"/>
      <c r="E22" s="1922"/>
      <c r="F22" s="1922"/>
      <c r="G22" s="1923"/>
      <c r="H22" s="1921"/>
      <c r="I22" s="1922"/>
      <c r="J22" s="1922"/>
      <c r="K22" s="1922"/>
      <c r="L22" s="1923"/>
      <c r="M22" s="826"/>
      <c r="N22" s="1886"/>
      <c r="O22" s="1887"/>
      <c r="P22" s="1888"/>
      <c r="Q22" s="842"/>
      <c r="R22" s="1889">
        <f t="shared" si="0"/>
        <v>0</v>
      </c>
      <c r="S22" s="1890"/>
      <c r="T22" s="1891"/>
      <c r="U22" s="845"/>
      <c r="V22" s="1889">
        <f t="shared" si="1"/>
        <v>0</v>
      </c>
      <c r="W22" s="1890"/>
      <c r="X22" s="1891"/>
      <c r="Y22" s="824">
        <f t="shared" si="2"/>
        <v>0</v>
      </c>
      <c r="Z22" s="1889">
        <f t="shared" si="3"/>
        <v>0</v>
      </c>
      <c r="AA22" s="1890"/>
      <c r="AB22" s="1891"/>
      <c r="AC22" s="1853"/>
      <c r="AD22" s="1854"/>
      <c r="AE22" s="1854"/>
      <c r="AF22" s="1854"/>
      <c r="AG22" s="1854"/>
      <c r="AH22" s="1855"/>
    </row>
    <row r="23" spans="2:36" s="305" customFormat="1" ht="19.5" customHeight="1" thickBot="1">
      <c r="B23" s="283"/>
      <c r="C23" s="852"/>
      <c r="D23" s="1925"/>
      <c r="E23" s="1926"/>
      <c r="F23" s="1926"/>
      <c r="G23" s="1926"/>
      <c r="H23" s="1925"/>
      <c r="I23" s="1926"/>
      <c r="J23" s="1926"/>
      <c r="K23" s="1926"/>
      <c r="L23" s="1927"/>
      <c r="M23" s="827"/>
      <c r="N23" s="1908"/>
      <c r="O23" s="1909"/>
      <c r="P23" s="1910"/>
      <c r="Q23" s="843"/>
      <c r="R23" s="1856">
        <f t="shared" si="0"/>
        <v>0</v>
      </c>
      <c r="S23" s="1857"/>
      <c r="T23" s="1858"/>
      <c r="U23" s="846"/>
      <c r="V23" s="1856">
        <f t="shared" si="1"/>
        <v>0</v>
      </c>
      <c r="W23" s="1857"/>
      <c r="X23" s="1858"/>
      <c r="Y23" s="825">
        <f t="shared" si="2"/>
        <v>0</v>
      </c>
      <c r="Z23" s="1856">
        <f t="shared" si="3"/>
        <v>0</v>
      </c>
      <c r="AA23" s="1857"/>
      <c r="AB23" s="1858"/>
      <c r="AC23" s="1859"/>
      <c r="AD23" s="1860"/>
      <c r="AE23" s="1860"/>
      <c r="AF23" s="1860"/>
      <c r="AG23" s="1860"/>
      <c r="AH23" s="1861"/>
    </row>
    <row r="24" spans="2:36" s="305" customFormat="1" ht="19.5" customHeight="1" thickTop="1">
      <c r="B24" s="283"/>
      <c r="C24" s="274"/>
      <c r="D24" s="1902" t="s">
        <v>774</v>
      </c>
      <c r="E24" s="1902"/>
      <c r="F24" s="1902"/>
      <c r="G24" s="1902"/>
      <c r="H24" s="1902"/>
      <c r="I24" s="1902"/>
      <c r="J24" s="1902"/>
      <c r="K24" s="1902"/>
      <c r="L24" s="1902"/>
      <c r="M24" s="1902"/>
      <c r="N24" s="1902"/>
      <c r="O24" s="1902"/>
      <c r="P24" s="1903"/>
      <c r="Q24" s="823"/>
      <c r="R24" s="1904">
        <f>SUM(R16:T23)</f>
        <v>0</v>
      </c>
      <c r="S24" s="1904"/>
      <c r="T24" s="1904"/>
      <c r="U24" s="822"/>
      <c r="V24" s="1904">
        <f>SUM(V16:X23)</f>
        <v>0</v>
      </c>
      <c r="W24" s="1904"/>
      <c r="X24" s="1904"/>
      <c r="Y24" s="822"/>
      <c r="Z24" s="1904">
        <f>SUM(Z16:AB23)</f>
        <v>0</v>
      </c>
      <c r="AA24" s="1904"/>
      <c r="AB24" s="1904"/>
      <c r="AC24" s="1901"/>
      <c r="AD24" s="1901"/>
      <c r="AE24" s="1901"/>
      <c r="AF24" s="1901"/>
      <c r="AG24" s="1901"/>
      <c r="AH24" s="1901"/>
    </row>
    <row r="25" spans="2:36" s="305" customFormat="1" ht="15" customHeight="1">
      <c r="B25" s="283"/>
      <c r="C25" s="274"/>
      <c r="D25" s="284"/>
      <c r="E25" s="284"/>
      <c r="F25" s="284"/>
      <c r="G25" s="284"/>
      <c r="H25" s="284"/>
      <c r="I25" s="284"/>
      <c r="J25" s="284"/>
      <c r="K25" s="284"/>
      <c r="L25" s="284"/>
      <c r="M25" s="284"/>
      <c r="N25" s="284"/>
      <c r="O25" s="284"/>
      <c r="P25" s="284"/>
      <c r="Q25" s="284"/>
      <c r="R25" s="284"/>
      <c r="S25" s="284"/>
      <c r="T25" s="284"/>
      <c r="U25" s="284"/>
      <c r="V25" s="284"/>
      <c r="W25" s="815"/>
      <c r="X25" s="815"/>
      <c r="Y25" s="815"/>
      <c r="Z25" s="283"/>
      <c r="AA25" s="283"/>
      <c r="AB25" s="306"/>
      <c r="AC25" s="307"/>
      <c r="AD25" s="308"/>
    </row>
    <row r="26" spans="2:36" s="281" customFormat="1" ht="15">
      <c r="B26" s="276"/>
      <c r="C26" s="277" t="s">
        <v>623</v>
      </c>
      <c r="D26" s="278"/>
      <c r="E26" s="279"/>
      <c r="F26" s="279"/>
      <c r="G26" s="279"/>
      <c r="H26" s="279"/>
      <c r="I26" s="279"/>
      <c r="J26" s="279"/>
      <c r="K26" s="279"/>
      <c r="L26" s="279"/>
      <c r="M26" s="279"/>
      <c r="N26" s="279"/>
      <c r="O26" s="279"/>
      <c r="P26" s="279"/>
      <c r="Q26" s="279"/>
      <c r="R26" s="279"/>
      <c r="S26" s="279"/>
      <c r="T26" s="279"/>
      <c r="U26" s="280"/>
      <c r="V26" s="279"/>
      <c r="W26" s="279"/>
      <c r="X26" s="279"/>
      <c r="Y26" s="279"/>
      <c r="Z26" s="276"/>
      <c r="AA26" s="276"/>
      <c r="AB26" s="244"/>
      <c r="AC26" s="307"/>
      <c r="AD26" s="308"/>
    </row>
    <row r="27" spans="2:36" s="281" customFormat="1" ht="15">
      <c r="B27" s="276"/>
      <c r="C27" s="277"/>
      <c r="D27" s="266" t="s">
        <v>790</v>
      </c>
      <c r="E27" s="279"/>
      <c r="F27" s="279"/>
      <c r="G27" s="279"/>
      <c r="H27" s="279"/>
      <c r="I27" s="279"/>
      <c r="J27" s="279"/>
      <c r="K27" s="279"/>
      <c r="L27" s="279"/>
      <c r="M27" s="279"/>
      <c r="N27" s="279"/>
      <c r="O27" s="279"/>
      <c r="P27" s="279"/>
      <c r="Q27" s="279"/>
      <c r="R27" s="279"/>
      <c r="S27" s="279"/>
      <c r="T27" s="279"/>
      <c r="U27" s="280"/>
      <c r="V27" s="279"/>
      <c r="W27" s="279"/>
      <c r="X27" s="279"/>
      <c r="Y27" s="279"/>
      <c r="Z27" s="276"/>
      <c r="AA27" s="276"/>
      <c r="AB27" s="244"/>
      <c r="AC27" s="307"/>
      <c r="AD27" s="308"/>
    </row>
    <row r="28" spans="2:36" s="305" customFormat="1" ht="30" customHeight="1">
      <c r="B28" s="283"/>
      <c r="C28" s="274"/>
      <c r="D28" s="1935" t="s">
        <v>616</v>
      </c>
      <c r="E28" s="1936"/>
      <c r="F28" s="1936"/>
      <c r="G28" s="1936"/>
      <c r="H28" s="1936"/>
      <c r="I28" s="1937"/>
      <c r="J28" s="1938">
        <f>V24</f>
        <v>0</v>
      </c>
      <c r="K28" s="1939"/>
      <c r="L28" s="1939"/>
      <c r="M28" s="1939"/>
      <c r="N28" s="1939"/>
      <c r="O28" s="1939"/>
      <c r="P28" s="1939"/>
      <c r="Q28" s="1939"/>
      <c r="R28" s="1940"/>
      <c r="S28" s="289" t="s">
        <v>275</v>
      </c>
      <c r="T28" s="277" t="s">
        <v>420</v>
      </c>
      <c r="U28" s="1934"/>
      <c r="V28" s="1934"/>
      <c r="W28" s="1934"/>
      <c r="X28" s="1934"/>
      <c r="Y28" s="1934"/>
      <c r="Z28" s="1934"/>
      <c r="AA28" s="283"/>
      <c r="AB28" s="306"/>
      <c r="AC28" s="307"/>
      <c r="AD28" s="308"/>
      <c r="AJ28" s="644" t="s">
        <v>792</v>
      </c>
    </row>
    <row r="29" spans="2:36" s="305" customFormat="1" ht="15" customHeight="1">
      <c r="B29" s="283"/>
      <c r="C29" s="274"/>
      <c r="D29" s="598"/>
      <c r="E29" s="286"/>
      <c r="F29" s="287"/>
      <c r="G29" s="288"/>
      <c r="H29" s="288"/>
      <c r="I29" s="288"/>
      <c r="J29" s="288"/>
      <c r="K29" s="288"/>
      <c r="L29" s="245"/>
      <c r="M29" s="245"/>
      <c r="N29" s="245"/>
      <c r="O29" s="245"/>
      <c r="P29" s="245"/>
      <c r="Q29" s="245"/>
      <c r="R29" s="245"/>
      <c r="S29" s="245"/>
      <c r="T29" s="245"/>
      <c r="U29" s="245"/>
      <c r="V29" s="245"/>
      <c r="W29" s="245"/>
      <c r="X29" s="245"/>
      <c r="Y29" s="245"/>
      <c r="Z29" s="283"/>
      <c r="AA29" s="283"/>
      <c r="AB29" s="306"/>
      <c r="AC29" s="307"/>
      <c r="AD29" s="308"/>
    </row>
    <row r="30" spans="2:36" s="281" customFormat="1" ht="15">
      <c r="B30" s="276"/>
      <c r="C30" s="277"/>
      <c r="D30" s="266" t="s">
        <v>617</v>
      </c>
      <c r="E30" s="279"/>
      <c r="F30" s="279"/>
      <c r="G30" s="279"/>
      <c r="H30" s="279"/>
      <c r="I30" s="279"/>
      <c r="J30" s="279"/>
      <c r="K30" s="279"/>
      <c r="L30" s="279"/>
      <c r="M30" s="279"/>
      <c r="N30" s="279"/>
      <c r="O30" s="279"/>
      <c r="P30" s="279"/>
      <c r="Q30" s="279"/>
      <c r="R30" s="279"/>
      <c r="S30" s="279"/>
      <c r="T30" s="279"/>
      <c r="U30" s="280"/>
      <c r="V30" s="279"/>
      <c r="W30" s="279"/>
      <c r="X30" s="279"/>
      <c r="Y30" s="279"/>
      <c r="Z30" s="276"/>
      <c r="AA30" s="276"/>
      <c r="AB30" s="244"/>
      <c r="AC30" s="307"/>
      <c r="AD30" s="308"/>
    </row>
    <row r="31" spans="2:36" s="305" customFormat="1" ht="30" customHeight="1">
      <c r="B31" s="283"/>
      <c r="C31" s="274"/>
      <c r="D31" s="1928" t="s">
        <v>421</v>
      </c>
      <c r="E31" s="1929"/>
      <c r="F31" s="1929"/>
      <c r="G31" s="1929"/>
      <c r="H31" s="1929"/>
      <c r="I31" s="1930"/>
      <c r="J31" s="1931">
        <v>900000</v>
      </c>
      <c r="K31" s="1932"/>
      <c r="L31" s="1932"/>
      <c r="M31" s="1932"/>
      <c r="N31" s="1932"/>
      <c r="O31" s="1932"/>
      <c r="P31" s="1932"/>
      <c r="Q31" s="1932"/>
      <c r="R31" s="1933"/>
      <c r="S31" s="289" t="s">
        <v>275</v>
      </c>
      <c r="T31" s="277" t="s">
        <v>618</v>
      </c>
      <c r="U31" s="1934" t="s">
        <v>619</v>
      </c>
      <c r="V31" s="1934"/>
      <c r="W31" s="1934"/>
      <c r="X31" s="1934"/>
      <c r="Y31" s="1934"/>
      <c r="Z31" s="1934"/>
      <c r="AA31" s="283"/>
      <c r="AB31" s="306"/>
      <c r="AC31" s="307"/>
      <c r="AD31" s="308"/>
      <c r="AJ31" s="644" t="s">
        <v>792</v>
      </c>
    </row>
    <row r="32" spans="2:36" s="305" customFormat="1" ht="15" customHeight="1">
      <c r="B32" s="283"/>
      <c r="C32" s="274"/>
      <c r="D32" s="286"/>
      <c r="E32" s="286"/>
      <c r="F32" s="287"/>
      <c r="G32" s="288"/>
      <c r="H32" s="288"/>
      <c r="I32" s="595"/>
      <c r="J32" s="595"/>
      <c r="K32" s="595"/>
      <c r="L32" s="595"/>
      <c r="M32" s="595"/>
      <c r="N32" s="595"/>
      <c r="O32" s="595"/>
      <c r="P32" s="595"/>
      <c r="Q32" s="595"/>
      <c r="R32" s="595"/>
      <c r="S32" s="595"/>
      <c r="T32" s="595"/>
      <c r="U32" s="595"/>
      <c r="V32" s="595"/>
      <c r="W32" s="595"/>
      <c r="X32" s="595"/>
      <c r="Y32" s="595"/>
      <c r="Z32" s="283"/>
      <c r="AA32" s="283"/>
      <c r="AB32" s="306"/>
      <c r="AC32" s="307"/>
      <c r="AD32" s="308"/>
    </row>
    <row r="33" spans="2:36" s="281" customFormat="1" ht="15">
      <c r="B33" s="276"/>
      <c r="C33" s="277" t="s">
        <v>624</v>
      </c>
      <c r="D33" s="278"/>
      <c r="E33" s="279"/>
      <c r="F33" s="279"/>
      <c r="G33" s="279"/>
      <c r="H33" s="279"/>
      <c r="I33" s="279"/>
      <c r="J33" s="279"/>
      <c r="K33" s="279"/>
      <c r="L33" s="279"/>
      <c r="M33" s="279"/>
      <c r="N33" s="279"/>
      <c r="O33" s="279"/>
      <c r="P33" s="279"/>
      <c r="Q33" s="279"/>
      <c r="R33" s="279"/>
      <c r="S33" s="279"/>
      <c r="T33" s="279"/>
      <c r="U33" s="280"/>
      <c r="V33" s="279"/>
      <c r="W33" s="279"/>
      <c r="X33" s="279"/>
      <c r="Y33" s="279"/>
      <c r="Z33" s="276"/>
      <c r="AA33" s="276"/>
      <c r="AB33" s="244"/>
      <c r="AC33" s="307"/>
      <c r="AD33" s="308"/>
    </row>
    <row r="34" spans="2:36" s="305" customFormat="1" ht="50.1" customHeight="1">
      <c r="B34" s="283"/>
      <c r="C34" s="274"/>
      <c r="D34" s="1928" t="s">
        <v>620</v>
      </c>
      <c r="E34" s="1929"/>
      <c r="F34" s="1929"/>
      <c r="G34" s="1929"/>
      <c r="H34" s="1929"/>
      <c r="I34" s="1930"/>
      <c r="J34" s="1931">
        <f>IF(J28="",0,MIN(J28,J31))</f>
        <v>0</v>
      </c>
      <c r="K34" s="1932"/>
      <c r="L34" s="1932"/>
      <c r="M34" s="1932"/>
      <c r="N34" s="1932"/>
      <c r="O34" s="1932"/>
      <c r="P34" s="1932"/>
      <c r="Q34" s="1932"/>
      <c r="R34" s="1933"/>
      <c r="S34" s="289" t="s">
        <v>275</v>
      </c>
      <c r="T34" s="277" t="s">
        <v>621</v>
      </c>
      <c r="U34" s="1934" t="s">
        <v>622</v>
      </c>
      <c r="V34" s="1934"/>
      <c r="W34" s="1934"/>
      <c r="X34" s="1934"/>
      <c r="Y34" s="1934"/>
      <c r="Z34" s="1934"/>
      <c r="AA34" s="283"/>
      <c r="AB34" s="306"/>
      <c r="AC34" s="307"/>
      <c r="AD34" s="308"/>
      <c r="AJ34" s="644" t="s">
        <v>792</v>
      </c>
    </row>
    <row r="35" spans="2:36" s="305" customFormat="1" ht="15" customHeight="1">
      <c r="B35" s="283"/>
      <c r="C35" s="274"/>
      <c r="D35" s="609" t="s">
        <v>904</v>
      </c>
      <c r="E35" s="597"/>
      <c r="F35" s="291"/>
      <c r="G35" s="290"/>
      <c r="H35" s="290"/>
      <c r="I35" s="595"/>
      <c r="J35" s="595"/>
      <c r="K35" s="595"/>
      <c r="L35" s="595"/>
      <c r="M35" s="595"/>
      <c r="N35" s="595"/>
      <c r="O35" s="595"/>
      <c r="P35" s="595"/>
      <c r="Q35" s="595"/>
      <c r="R35" s="595"/>
      <c r="S35" s="595"/>
      <c r="T35" s="595"/>
      <c r="U35" s="595"/>
      <c r="V35" s="595"/>
      <c r="W35" s="595"/>
      <c r="X35" s="595"/>
      <c r="Y35" s="595"/>
      <c r="Z35" s="283"/>
      <c r="AA35" s="283"/>
      <c r="AB35" s="306"/>
      <c r="AC35" s="307"/>
      <c r="AD35" s="308"/>
    </row>
    <row r="36" spans="2:36" s="305" customFormat="1" ht="15" customHeight="1">
      <c r="B36" s="283"/>
      <c r="C36" s="274"/>
      <c r="D36" s="609"/>
      <c r="E36" s="597"/>
      <c r="F36" s="291"/>
      <c r="G36" s="290"/>
      <c r="H36" s="290"/>
      <c r="I36" s="595"/>
      <c r="J36" s="595"/>
      <c r="K36" s="595"/>
      <c r="L36" s="595"/>
      <c r="M36" s="595"/>
      <c r="N36" s="595"/>
      <c r="O36" s="595"/>
      <c r="P36" s="595"/>
      <c r="Q36" s="595"/>
      <c r="R36" s="595"/>
      <c r="S36" s="595"/>
      <c r="T36" s="595"/>
      <c r="U36" s="595"/>
      <c r="V36" s="595"/>
      <c r="W36" s="595"/>
      <c r="X36" s="595"/>
      <c r="Y36" s="595"/>
      <c r="Z36" s="283"/>
      <c r="AA36" s="283"/>
      <c r="AB36" s="306"/>
      <c r="AC36" s="307"/>
      <c r="AD36" s="308"/>
    </row>
    <row r="37" spans="2:36" s="618" customFormat="1" ht="15">
      <c r="B37" s="612"/>
      <c r="C37" s="277" t="s">
        <v>625</v>
      </c>
      <c r="D37" s="614"/>
      <c r="E37" s="610"/>
      <c r="F37" s="610"/>
      <c r="G37" s="610"/>
      <c r="H37" s="610"/>
      <c r="I37" s="610"/>
      <c r="J37" s="610"/>
      <c r="K37" s="610"/>
      <c r="L37" s="610"/>
      <c r="M37" s="610"/>
      <c r="N37" s="610"/>
      <c r="O37" s="610"/>
      <c r="P37" s="610"/>
      <c r="Q37" s="610"/>
      <c r="R37" s="610"/>
      <c r="S37" s="610"/>
      <c r="T37" s="610"/>
      <c r="U37" s="611"/>
      <c r="V37" s="610"/>
      <c r="W37" s="610"/>
      <c r="X37" s="610"/>
      <c r="Y37" s="610"/>
      <c r="Z37" s="612"/>
      <c r="AA37" s="612"/>
      <c r="AB37" s="615"/>
      <c r="AC37" s="616"/>
      <c r="AD37" s="617"/>
    </row>
    <row r="38" spans="2:36" s="618" customFormat="1" ht="15">
      <c r="B38" s="612"/>
      <c r="C38" s="613"/>
      <c r="D38" s="614" t="s">
        <v>626</v>
      </c>
      <c r="E38" s="610"/>
      <c r="F38" s="610"/>
      <c r="G38" s="610"/>
      <c r="H38" s="610"/>
      <c r="I38" s="610"/>
      <c r="J38" s="610"/>
      <c r="K38" s="610"/>
      <c r="L38" s="610"/>
      <c r="M38" s="610"/>
      <c r="N38" s="610"/>
      <c r="O38" s="610"/>
      <c r="P38" s="610"/>
      <c r="Q38" s="610"/>
      <c r="R38" s="610"/>
      <c r="S38" s="610"/>
      <c r="T38" s="610"/>
      <c r="U38" s="611"/>
      <c r="V38" s="610"/>
      <c r="W38" s="610"/>
      <c r="X38" s="610"/>
      <c r="Y38" s="610"/>
      <c r="Z38" s="829"/>
      <c r="AA38" s="829"/>
      <c r="AB38" s="830"/>
      <c r="AC38" s="831"/>
      <c r="AD38" s="832"/>
      <c r="AE38" s="833"/>
      <c r="AF38" s="833"/>
      <c r="AG38" s="833"/>
      <c r="AH38" s="833"/>
    </row>
    <row r="39" spans="2:36" s="618" customFormat="1" ht="15">
      <c r="B39" s="612"/>
      <c r="C39" s="613"/>
      <c r="D39" s="649"/>
      <c r="E39" s="650"/>
      <c r="F39" s="650"/>
      <c r="G39" s="650"/>
      <c r="H39" s="650"/>
      <c r="I39" s="650"/>
      <c r="J39" s="650"/>
      <c r="K39" s="650"/>
      <c r="L39" s="650"/>
      <c r="M39" s="650"/>
      <c r="N39" s="650"/>
      <c r="O39" s="650"/>
      <c r="P39" s="650"/>
      <c r="Q39" s="650"/>
      <c r="R39" s="650"/>
      <c r="S39" s="650"/>
      <c r="T39" s="650"/>
      <c r="U39" s="651"/>
      <c r="V39" s="650"/>
      <c r="W39" s="650"/>
      <c r="X39" s="650"/>
      <c r="Y39" s="650"/>
      <c r="Z39" s="612"/>
      <c r="AA39" s="612"/>
      <c r="AB39" s="615"/>
      <c r="AC39" s="616"/>
      <c r="AD39" s="617"/>
      <c r="AH39" s="834"/>
    </row>
    <row r="40" spans="2:36" s="618" customFormat="1" ht="15">
      <c r="B40" s="612"/>
      <c r="C40" s="613"/>
      <c r="D40" s="652"/>
      <c r="E40" s="653"/>
      <c r="F40" s="653"/>
      <c r="G40" s="653"/>
      <c r="H40" s="653"/>
      <c r="I40" s="653"/>
      <c r="J40" s="653"/>
      <c r="K40" s="653"/>
      <c r="L40" s="653"/>
      <c r="M40" s="653"/>
      <c r="N40" s="653"/>
      <c r="O40" s="653"/>
      <c r="P40" s="653"/>
      <c r="Q40" s="653"/>
      <c r="R40" s="653"/>
      <c r="S40" s="653"/>
      <c r="T40" s="653"/>
      <c r="U40" s="654"/>
      <c r="V40" s="653"/>
      <c r="W40" s="653"/>
      <c r="X40" s="653"/>
      <c r="Y40" s="653"/>
      <c r="Z40" s="612"/>
      <c r="AA40" s="612"/>
      <c r="AB40" s="615"/>
      <c r="AC40" s="616"/>
      <c r="AD40" s="617"/>
      <c r="AH40" s="835"/>
    </row>
    <row r="41" spans="2:36" s="618" customFormat="1" ht="15">
      <c r="B41" s="612"/>
      <c r="C41" s="613"/>
      <c r="D41" s="655"/>
      <c r="E41" s="653"/>
      <c r="F41" s="653"/>
      <c r="G41" s="653"/>
      <c r="H41" s="653"/>
      <c r="I41" s="653"/>
      <c r="J41" s="653"/>
      <c r="K41" s="653"/>
      <c r="L41" s="653"/>
      <c r="M41" s="653"/>
      <c r="N41" s="653"/>
      <c r="O41" s="653"/>
      <c r="P41" s="653"/>
      <c r="Q41" s="653"/>
      <c r="R41" s="653"/>
      <c r="S41" s="653"/>
      <c r="T41" s="653"/>
      <c r="U41" s="654"/>
      <c r="V41" s="653"/>
      <c r="W41" s="653"/>
      <c r="X41" s="653"/>
      <c r="Y41" s="653"/>
      <c r="Z41" s="612"/>
      <c r="AA41" s="612"/>
      <c r="AB41" s="615"/>
      <c r="AC41" s="616"/>
      <c r="AD41" s="617"/>
      <c r="AH41" s="835"/>
    </row>
    <row r="42" spans="2:36" s="281" customFormat="1" ht="15">
      <c r="B42" s="276"/>
      <c r="C42" s="277"/>
      <c r="D42" s="655"/>
      <c r="E42" s="653"/>
      <c r="F42" s="653"/>
      <c r="G42" s="653"/>
      <c r="H42" s="653"/>
      <c r="I42" s="653"/>
      <c r="J42" s="653"/>
      <c r="K42" s="653"/>
      <c r="L42" s="653"/>
      <c r="M42" s="653"/>
      <c r="N42" s="653"/>
      <c r="O42" s="653"/>
      <c r="P42" s="653"/>
      <c r="Q42" s="653"/>
      <c r="R42" s="653"/>
      <c r="S42" s="653"/>
      <c r="T42" s="653"/>
      <c r="U42" s="654"/>
      <c r="V42" s="653"/>
      <c r="W42" s="653"/>
      <c r="X42" s="653"/>
      <c r="Y42" s="653"/>
      <c r="Z42" s="276"/>
      <c r="AA42" s="276"/>
      <c r="AB42" s="244"/>
      <c r="AC42" s="307"/>
      <c r="AD42" s="308"/>
      <c r="AH42" s="835"/>
    </row>
    <row r="43" spans="2:36" s="281" customFormat="1" ht="15">
      <c r="B43" s="276"/>
      <c r="C43" s="277"/>
      <c r="D43" s="655"/>
      <c r="E43" s="653"/>
      <c r="F43" s="653"/>
      <c r="G43" s="653"/>
      <c r="H43" s="653"/>
      <c r="I43" s="653"/>
      <c r="J43" s="653"/>
      <c r="K43" s="653"/>
      <c r="L43" s="653"/>
      <c r="M43" s="653"/>
      <c r="N43" s="653"/>
      <c r="O43" s="653"/>
      <c r="P43" s="653"/>
      <c r="Q43" s="653"/>
      <c r="R43" s="653"/>
      <c r="S43" s="653"/>
      <c r="T43" s="653"/>
      <c r="U43" s="654"/>
      <c r="V43" s="653"/>
      <c r="W43" s="653"/>
      <c r="X43" s="653"/>
      <c r="Y43" s="653"/>
      <c r="Z43" s="276"/>
      <c r="AA43" s="276"/>
      <c r="AB43" s="244"/>
      <c r="AC43" s="292"/>
      <c r="AD43" s="293"/>
      <c r="AH43" s="835"/>
    </row>
    <row r="44" spans="2:36" s="281" customFormat="1" ht="15">
      <c r="B44" s="276"/>
      <c r="C44" s="277"/>
      <c r="D44" s="655"/>
      <c r="E44" s="653"/>
      <c r="F44" s="653"/>
      <c r="G44" s="653"/>
      <c r="H44" s="653"/>
      <c r="I44" s="653"/>
      <c r="J44" s="653"/>
      <c r="K44" s="653"/>
      <c r="L44" s="653"/>
      <c r="M44" s="653"/>
      <c r="N44" s="653"/>
      <c r="O44" s="653"/>
      <c r="P44" s="653"/>
      <c r="Q44" s="653"/>
      <c r="R44" s="653"/>
      <c r="S44" s="653"/>
      <c r="T44" s="653"/>
      <c r="U44" s="654"/>
      <c r="V44" s="653"/>
      <c r="W44" s="653"/>
      <c r="X44" s="653"/>
      <c r="Y44" s="653"/>
      <c r="Z44" s="276"/>
      <c r="AA44" s="276"/>
      <c r="AB44" s="244"/>
      <c r="AC44" s="292"/>
      <c r="AD44" s="293"/>
      <c r="AH44" s="835"/>
    </row>
    <row r="45" spans="2:36" s="281" customFormat="1" ht="15">
      <c r="B45" s="276"/>
      <c r="C45" s="277"/>
      <c r="D45" s="655"/>
      <c r="E45" s="653"/>
      <c r="F45" s="653"/>
      <c r="G45" s="653"/>
      <c r="H45" s="653"/>
      <c r="I45" s="653"/>
      <c r="J45" s="653"/>
      <c r="K45" s="653"/>
      <c r="L45" s="653"/>
      <c r="M45" s="653"/>
      <c r="N45" s="653"/>
      <c r="O45" s="653"/>
      <c r="P45" s="653"/>
      <c r="Q45" s="653"/>
      <c r="R45" s="653"/>
      <c r="S45" s="653"/>
      <c r="T45" s="653"/>
      <c r="U45" s="654"/>
      <c r="V45" s="653"/>
      <c r="W45" s="653"/>
      <c r="X45" s="653"/>
      <c r="Y45" s="653"/>
      <c r="Z45" s="276"/>
      <c r="AA45" s="276"/>
      <c r="AB45" s="244"/>
      <c r="AC45" s="292"/>
      <c r="AD45" s="293"/>
      <c r="AH45" s="835"/>
    </row>
    <row r="46" spans="2:36" s="281" customFormat="1" ht="15">
      <c r="B46" s="276"/>
      <c r="C46" s="277"/>
      <c r="D46" s="655"/>
      <c r="E46" s="653"/>
      <c r="F46" s="653"/>
      <c r="G46" s="653"/>
      <c r="H46" s="653"/>
      <c r="I46" s="653"/>
      <c r="J46" s="653"/>
      <c r="K46" s="653"/>
      <c r="L46" s="653"/>
      <c r="M46" s="653"/>
      <c r="N46" s="653"/>
      <c r="O46" s="653"/>
      <c r="P46" s="653"/>
      <c r="Q46" s="653"/>
      <c r="R46" s="653"/>
      <c r="S46" s="653"/>
      <c r="T46" s="653"/>
      <c r="U46" s="654"/>
      <c r="V46" s="653"/>
      <c r="W46" s="653"/>
      <c r="X46" s="653"/>
      <c r="Y46" s="653"/>
      <c r="Z46" s="276"/>
      <c r="AA46" s="276"/>
      <c r="AB46" s="244"/>
      <c r="AC46" s="292"/>
      <c r="AD46" s="293"/>
      <c r="AH46" s="835"/>
    </row>
    <row r="47" spans="2:36" s="281" customFormat="1" ht="15">
      <c r="B47" s="276"/>
      <c r="C47" s="277"/>
      <c r="D47" s="655"/>
      <c r="E47" s="653"/>
      <c r="F47" s="653"/>
      <c r="G47" s="653"/>
      <c r="H47" s="653"/>
      <c r="I47" s="653"/>
      <c r="J47" s="653"/>
      <c r="K47" s="653"/>
      <c r="L47" s="653"/>
      <c r="M47" s="653"/>
      <c r="N47" s="653"/>
      <c r="O47" s="653"/>
      <c r="P47" s="653"/>
      <c r="Q47" s="653"/>
      <c r="R47" s="653"/>
      <c r="S47" s="653"/>
      <c r="T47" s="653"/>
      <c r="U47" s="654"/>
      <c r="V47" s="653"/>
      <c r="W47" s="653"/>
      <c r="X47" s="653"/>
      <c r="Y47" s="653"/>
      <c r="Z47" s="276"/>
      <c r="AA47" s="276"/>
      <c r="AB47" s="244"/>
      <c r="AC47" s="292"/>
      <c r="AD47" s="293"/>
      <c r="AH47" s="835"/>
    </row>
    <row r="48" spans="2:36" s="281" customFormat="1" ht="15">
      <c r="B48" s="276"/>
      <c r="C48" s="277"/>
      <c r="D48" s="655"/>
      <c r="E48" s="653"/>
      <c r="F48" s="653"/>
      <c r="G48" s="653"/>
      <c r="H48" s="653"/>
      <c r="I48" s="653"/>
      <c r="J48" s="653"/>
      <c r="K48" s="653"/>
      <c r="L48" s="653"/>
      <c r="M48" s="653"/>
      <c r="N48" s="653"/>
      <c r="O48" s="653"/>
      <c r="P48" s="653"/>
      <c r="Q48" s="653"/>
      <c r="R48" s="653"/>
      <c r="S48" s="653"/>
      <c r="T48" s="653"/>
      <c r="U48" s="654"/>
      <c r="V48" s="653"/>
      <c r="W48" s="653"/>
      <c r="X48" s="653"/>
      <c r="Y48" s="653"/>
      <c r="Z48" s="276"/>
      <c r="AA48" s="276"/>
      <c r="AB48" s="244"/>
      <c r="AC48" s="292"/>
      <c r="AD48" s="293"/>
      <c r="AH48" s="835"/>
    </row>
    <row r="49" spans="2:34" s="281" customFormat="1" ht="15">
      <c r="B49" s="276"/>
      <c r="C49" s="277"/>
      <c r="D49" s="655"/>
      <c r="E49" s="653"/>
      <c r="F49" s="653"/>
      <c r="G49" s="653"/>
      <c r="H49" s="653"/>
      <c r="I49" s="653"/>
      <c r="J49" s="653"/>
      <c r="K49" s="653"/>
      <c r="L49" s="653"/>
      <c r="M49" s="653"/>
      <c r="N49" s="653"/>
      <c r="O49" s="653"/>
      <c r="P49" s="653"/>
      <c r="Q49" s="653"/>
      <c r="R49" s="653"/>
      <c r="S49" s="653"/>
      <c r="T49" s="653"/>
      <c r="U49" s="654"/>
      <c r="V49" s="653"/>
      <c r="W49" s="653"/>
      <c r="X49" s="653"/>
      <c r="Y49" s="653"/>
      <c r="Z49" s="276"/>
      <c r="AA49" s="276"/>
      <c r="AB49" s="244"/>
      <c r="AC49" s="292"/>
      <c r="AD49" s="293"/>
      <c r="AH49" s="835"/>
    </row>
    <row r="50" spans="2:34" s="281" customFormat="1" ht="15">
      <c r="B50" s="276"/>
      <c r="C50" s="277"/>
      <c r="D50" s="655"/>
      <c r="E50" s="653"/>
      <c r="F50" s="653"/>
      <c r="G50" s="653"/>
      <c r="H50" s="653"/>
      <c r="I50" s="653"/>
      <c r="J50" s="653"/>
      <c r="K50" s="653"/>
      <c r="L50" s="653"/>
      <c r="M50" s="653"/>
      <c r="N50" s="653"/>
      <c r="O50" s="653"/>
      <c r="P50" s="653"/>
      <c r="Q50" s="653"/>
      <c r="R50" s="653"/>
      <c r="S50" s="653"/>
      <c r="T50" s="653"/>
      <c r="U50" s="654"/>
      <c r="V50" s="653"/>
      <c r="W50" s="653"/>
      <c r="X50" s="653"/>
      <c r="Y50" s="653"/>
      <c r="Z50" s="276"/>
      <c r="AA50" s="276"/>
      <c r="AB50" s="244"/>
      <c r="AC50" s="292"/>
      <c r="AD50" s="293"/>
      <c r="AH50" s="835"/>
    </row>
    <row r="51" spans="2:34" ht="12.75" customHeight="1">
      <c r="B51" s="268"/>
      <c r="C51" s="268"/>
      <c r="D51" s="656"/>
      <c r="E51" s="657"/>
      <c r="F51" s="657"/>
      <c r="G51" s="657"/>
      <c r="H51" s="657"/>
      <c r="I51" s="657"/>
      <c r="J51" s="657"/>
      <c r="K51" s="657"/>
      <c r="L51" s="657"/>
      <c r="M51" s="657"/>
      <c r="N51" s="657"/>
      <c r="O51" s="657"/>
      <c r="P51" s="657"/>
      <c r="Q51" s="657"/>
      <c r="R51" s="657"/>
      <c r="S51" s="657"/>
      <c r="T51" s="657"/>
      <c r="U51" s="657"/>
      <c r="V51" s="657"/>
      <c r="W51" s="657"/>
      <c r="X51" s="657"/>
      <c r="Y51" s="657"/>
      <c r="Z51" s="268"/>
      <c r="AA51" s="268"/>
      <c r="AC51" s="292"/>
      <c r="AD51" s="293"/>
      <c r="AH51" s="836"/>
    </row>
    <row r="52" spans="2:34" ht="20.100000000000001" customHeight="1">
      <c r="D52" s="658"/>
      <c r="E52" s="659"/>
      <c r="F52" s="659"/>
      <c r="G52" s="659"/>
      <c r="H52" s="659"/>
      <c r="I52" s="659"/>
      <c r="J52" s="659"/>
      <c r="K52" s="659"/>
      <c r="L52" s="659"/>
      <c r="M52" s="659"/>
      <c r="N52" s="659"/>
      <c r="O52" s="659"/>
      <c r="P52" s="659"/>
      <c r="Q52" s="659"/>
      <c r="R52" s="659"/>
      <c r="S52" s="659"/>
      <c r="T52" s="659"/>
      <c r="U52" s="659"/>
      <c r="V52" s="659"/>
      <c r="W52" s="659"/>
      <c r="X52" s="659"/>
      <c r="Y52" s="659"/>
      <c r="AC52" s="292"/>
      <c r="AD52" s="293"/>
      <c r="AH52" s="836"/>
    </row>
    <row r="53" spans="2:34" ht="20.100000000000001" customHeight="1">
      <c r="D53" s="658"/>
      <c r="E53" s="659"/>
      <c r="F53" s="659"/>
      <c r="G53" s="659"/>
      <c r="H53" s="659"/>
      <c r="I53" s="659"/>
      <c r="J53" s="659"/>
      <c r="K53" s="659"/>
      <c r="L53" s="659"/>
      <c r="M53" s="659"/>
      <c r="N53" s="659"/>
      <c r="O53" s="659"/>
      <c r="P53" s="659"/>
      <c r="Q53" s="659"/>
      <c r="R53" s="659"/>
      <c r="S53" s="659"/>
      <c r="T53" s="659"/>
      <c r="U53" s="659"/>
      <c r="V53" s="659"/>
      <c r="W53" s="659"/>
      <c r="X53" s="659"/>
      <c r="Y53" s="659"/>
      <c r="AC53" s="292"/>
      <c r="AD53" s="293"/>
      <c r="AH53" s="836"/>
    </row>
    <row r="54" spans="2:34" ht="20.100000000000001" customHeight="1">
      <c r="D54" s="658"/>
      <c r="E54" s="659"/>
      <c r="F54" s="659"/>
      <c r="G54" s="659"/>
      <c r="H54" s="659"/>
      <c r="I54" s="659"/>
      <c r="J54" s="659"/>
      <c r="K54" s="659"/>
      <c r="L54" s="659"/>
      <c r="M54" s="659"/>
      <c r="N54" s="659"/>
      <c r="O54" s="659"/>
      <c r="P54" s="659"/>
      <c r="Q54" s="659"/>
      <c r="R54" s="659"/>
      <c r="S54" s="659"/>
      <c r="T54" s="659"/>
      <c r="U54" s="659"/>
      <c r="V54" s="659"/>
      <c r="W54" s="659"/>
      <c r="X54" s="659"/>
      <c r="Y54" s="659"/>
      <c r="AC54" s="292"/>
      <c r="AD54" s="293"/>
      <c r="AH54" s="836"/>
    </row>
    <row r="55" spans="2:34" ht="20.100000000000001" customHeight="1">
      <c r="D55" s="658"/>
      <c r="E55" s="659"/>
      <c r="F55" s="659"/>
      <c r="G55" s="659"/>
      <c r="H55" s="659"/>
      <c r="I55" s="659"/>
      <c r="J55" s="659"/>
      <c r="K55" s="659"/>
      <c r="L55" s="659"/>
      <c r="M55" s="659"/>
      <c r="N55" s="659"/>
      <c r="O55" s="659"/>
      <c r="P55" s="659"/>
      <c r="Q55" s="659"/>
      <c r="R55" s="659"/>
      <c r="S55" s="659"/>
      <c r="T55" s="659"/>
      <c r="U55" s="659"/>
      <c r="V55" s="659"/>
      <c r="W55" s="659"/>
      <c r="X55" s="659"/>
      <c r="Y55" s="659"/>
      <c r="AC55" s="292"/>
      <c r="AD55" s="293"/>
      <c r="AH55" s="836"/>
    </row>
    <row r="56" spans="2:34" ht="20.100000000000001" customHeight="1">
      <c r="D56" s="658"/>
      <c r="E56" s="659"/>
      <c r="F56" s="659"/>
      <c r="G56" s="659"/>
      <c r="H56" s="659"/>
      <c r="I56" s="659"/>
      <c r="J56" s="659"/>
      <c r="K56" s="659"/>
      <c r="L56" s="659"/>
      <c r="M56" s="659"/>
      <c r="N56" s="659"/>
      <c r="O56" s="659"/>
      <c r="P56" s="659"/>
      <c r="Q56" s="659"/>
      <c r="R56" s="659"/>
      <c r="S56" s="659"/>
      <c r="T56" s="659"/>
      <c r="U56" s="659"/>
      <c r="V56" s="659"/>
      <c r="W56" s="659"/>
      <c r="X56" s="659"/>
      <c r="Y56" s="659"/>
      <c r="AC56" s="292"/>
      <c r="AD56" s="293"/>
      <c r="AE56" s="294"/>
      <c r="AH56" s="836"/>
    </row>
    <row r="57" spans="2:34" ht="20.100000000000001" customHeight="1">
      <c r="D57" s="658"/>
      <c r="E57" s="659"/>
      <c r="F57" s="659"/>
      <c r="G57" s="659"/>
      <c r="H57" s="659"/>
      <c r="I57" s="659"/>
      <c r="J57" s="659"/>
      <c r="K57" s="659"/>
      <c r="L57" s="659"/>
      <c r="M57" s="659"/>
      <c r="N57" s="659"/>
      <c r="O57" s="659"/>
      <c r="P57" s="659"/>
      <c r="Q57" s="659"/>
      <c r="R57" s="659"/>
      <c r="S57" s="659"/>
      <c r="T57" s="659"/>
      <c r="U57" s="659"/>
      <c r="V57" s="659"/>
      <c r="W57" s="659"/>
      <c r="X57" s="659"/>
      <c r="Y57" s="659"/>
      <c r="AC57" s="292"/>
      <c r="AD57" s="293"/>
      <c r="AH57" s="836"/>
    </row>
    <row r="58" spans="2:34" ht="20.100000000000001" customHeight="1">
      <c r="D58" s="658"/>
      <c r="E58" s="659"/>
      <c r="F58" s="659"/>
      <c r="G58" s="659"/>
      <c r="H58" s="659"/>
      <c r="I58" s="659"/>
      <c r="J58" s="659"/>
      <c r="K58" s="659"/>
      <c r="L58" s="659"/>
      <c r="M58" s="659"/>
      <c r="N58" s="659"/>
      <c r="O58" s="659"/>
      <c r="P58" s="659"/>
      <c r="Q58" s="659"/>
      <c r="R58" s="659"/>
      <c r="S58" s="659"/>
      <c r="T58" s="659"/>
      <c r="U58" s="659"/>
      <c r="V58" s="659"/>
      <c r="W58" s="659"/>
      <c r="X58" s="659"/>
      <c r="Y58" s="659"/>
      <c r="AC58" s="292"/>
      <c r="AD58" s="293"/>
      <c r="AH58" s="836"/>
    </row>
    <row r="59" spans="2:34" ht="20.100000000000001" customHeight="1">
      <c r="D59" s="658"/>
      <c r="E59" s="659"/>
      <c r="F59" s="659"/>
      <c r="G59" s="659"/>
      <c r="H59" s="659"/>
      <c r="I59" s="659"/>
      <c r="J59" s="659"/>
      <c r="K59" s="659"/>
      <c r="L59" s="659"/>
      <c r="M59" s="659"/>
      <c r="N59" s="659"/>
      <c r="O59" s="659"/>
      <c r="P59" s="659"/>
      <c r="Q59" s="659"/>
      <c r="R59" s="659"/>
      <c r="S59" s="659"/>
      <c r="T59" s="659"/>
      <c r="U59" s="659"/>
      <c r="V59" s="659"/>
      <c r="W59" s="659"/>
      <c r="X59" s="659"/>
      <c r="Y59" s="659"/>
      <c r="AC59" s="292"/>
      <c r="AD59" s="293"/>
      <c r="AH59" s="836"/>
    </row>
    <row r="60" spans="2:34" ht="20.100000000000001" customHeight="1">
      <c r="D60" s="658"/>
      <c r="E60" s="659"/>
      <c r="F60" s="659"/>
      <c r="G60" s="659"/>
      <c r="H60" s="659"/>
      <c r="I60" s="659"/>
      <c r="J60" s="659"/>
      <c r="K60" s="659"/>
      <c r="L60" s="659"/>
      <c r="M60" s="659"/>
      <c r="N60" s="659"/>
      <c r="O60" s="659"/>
      <c r="P60" s="659"/>
      <c r="Q60" s="659"/>
      <c r="R60" s="659"/>
      <c r="S60" s="659"/>
      <c r="T60" s="659"/>
      <c r="U60" s="659"/>
      <c r="V60" s="659"/>
      <c r="W60" s="659"/>
      <c r="X60" s="659"/>
      <c r="Y60" s="659"/>
      <c r="AC60" s="292"/>
      <c r="AD60" s="293"/>
      <c r="AH60" s="836"/>
    </row>
    <row r="61" spans="2:34" ht="20.100000000000001" customHeight="1">
      <c r="D61" s="658"/>
      <c r="E61" s="659"/>
      <c r="F61" s="659"/>
      <c r="G61" s="659"/>
      <c r="H61" s="659"/>
      <c r="I61" s="659"/>
      <c r="J61" s="659"/>
      <c r="K61" s="659"/>
      <c r="L61" s="659"/>
      <c r="M61" s="659"/>
      <c r="N61" s="659"/>
      <c r="O61" s="659"/>
      <c r="P61" s="659"/>
      <c r="Q61" s="659"/>
      <c r="R61" s="659"/>
      <c r="S61" s="659"/>
      <c r="T61" s="659"/>
      <c r="U61" s="659"/>
      <c r="V61" s="659"/>
      <c r="W61" s="659"/>
      <c r="X61" s="659"/>
      <c r="Y61" s="659"/>
      <c r="AC61" s="292"/>
      <c r="AD61" s="293"/>
      <c r="AH61" s="836"/>
    </row>
    <row r="62" spans="2:34" ht="20.100000000000001" customHeight="1">
      <c r="D62" s="658"/>
      <c r="E62" s="659"/>
      <c r="F62" s="659"/>
      <c r="G62" s="659"/>
      <c r="H62" s="659"/>
      <c r="I62" s="659"/>
      <c r="J62" s="659"/>
      <c r="K62" s="659"/>
      <c r="L62" s="659"/>
      <c r="M62" s="659"/>
      <c r="N62" s="659"/>
      <c r="O62" s="659"/>
      <c r="P62" s="659"/>
      <c r="Q62" s="659"/>
      <c r="R62" s="659"/>
      <c r="S62" s="659"/>
      <c r="T62" s="659"/>
      <c r="U62" s="659"/>
      <c r="V62" s="659"/>
      <c r="W62" s="659"/>
      <c r="X62" s="659"/>
      <c r="Y62" s="659"/>
      <c r="AC62" s="292"/>
      <c r="AD62" s="293"/>
      <c r="AH62" s="836"/>
    </row>
    <row r="63" spans="2:34" ht="20.100000000000001" customHeight="1">
      <c r="D63" s="660"/>
      <c r="E63" s="661"/>
      <c r="F63" s="661"/>
      <c r="G63" s="661"/>
      <c r="H63" s="661"/>
      <c r="I63" s="661"/>
      <c r="J63" s="661"/>
      <c r="K63" s="661"/>
      <c r="L63" s="661"/>
      <c r="M63" s="661"/>
      <c r="N63" s="661"/>
      <c r="O63" s="661"/>
      <c r="P63" s="661"/>
      <c r="Q63" s="661"/>
      <c r="R63" s="661"/>
      <c r="S63" s="661"/>
      <c r="T63" s="661"/>
      <c r="U63" s="661"/>
      <c r="V63" s="661"/>
      <c r="W63" s="661"/>
      <c r="X63" s="661"/>
      <c r="Y63" s="661"/>
      <c r="Z63" s="837"/>
      <c r="AA63" s="837"/>
      <c r="AB63" s="838"/>
      <c r="AC63" s="839"/>
      <c r="AD63" s="840"/>
      <c r="AE63" s="837"/>
      <c r="AF63" s="837"/>
      <c r="AG63" s="837"/>
      <c r="AH63" s="841"/>
    </row>
    <row r="64" spans="2:34" ht="20.100000000000001" customHeight="1">
      <c r="AC64" s="292"/>
      <c r="AD64" s="293"/>
    </row>
    <row r="65" spans="29:30" ht="20.100000000000001" customHeight="1">
      <c r="AC65" s="292"/>
      <c r="AD65" s="293"/>
    </row>
    <row r="66" spans="29:30" ht="20.100000000000001" customHeight="1">
      <c r="AC66" s="292"/>
      <c r="AD66" s="293"/>
    </row>
    <row r="67" spans="29:30" ht="20.100000000000001" customHeight="1">
      <c r="AC67" s="292"/>
      <c r="AD67" s="293"/>
    </row>
    <row r="68" spans="29:30" ht="20.100000000000001" customHeight="1">
      <c r="AC68" s="295"/>
      <c r="AD68" s="296"/>
    </row>
    <row r="69" spans="29:30" ht="20.100000000000001" customHeight="1">
      <c r="AC69" s="292"/>
      <c r="AD69" s="293"/>
    </row>
    <row r="70" spans="29:30" ht="20.100000000000001" customHeight="1">
      <c r="AC70" s="292"/>
      <c r="AD70" s="293"/>
    </row>
    <row r="71" spans="29:30" ht="20.100000000000001" customHeight="1">
      <c r="AC71" s="292"/>
      <c r="AD71" s="293"/>
    </row>
    <row r="72" spans="29:30" ht="20.100000000000001" customHeight="1">
      <c r="AC72" s="292"/>
      <c r="AD72" s="293"/>
    </row>
    <row r="73" spans="29:30" ht="20.100000000000001" customHeight="1">
      <c r="AC73" s="292"/>
      <c r="AD73" s="293"/>
    </row>
    <row r="74" spans="29:30" ht="20.100000000000001" customHeight="1">
      <c r="AC74" s="292"/>
      <c r="AD74" s="293"/>
    </row>
    <row r="75" spans="29:30" ht="20.100000000000001" customHeight="1">
      <c r="AC75" s="292"/>
      <c r="AD75" s="293"/>
    </row>
    <row r="76" spans="29:30" ht="20.100000000000001" customHeight="1">
      <c r="AC76" s="292"/>
      <c r="AD76" s="293"/>
    </row>
    <row r="77" spans="29:30" ht="20.100000000000001" customHeight="1">
      <c r="AC77" s="292"/>
      <c r="AD77" s="293"/>
    </row>
    <row r="85" spans="30:30" ht="20.100000000000001" customHeight="1">
      <c r="AD85" s="297"/>
    </row>
    <row r="86" spans="30:30" ht="20.100000000000001" customHeight="1">
      <c r="AD86" s="298"/>
    </row>
    <row r="150" spans="29:30" ht="20.100000000000001" customHeight="1">
      <c r="AC150" s="299"/>
      <c r="AD150" s="300"/>
    </row>
    <row r="151" spans="29:30" ht="20.100000000000001" customHeight="1">
      <c r="AC151" s="299"/>
      <c r="AD151" s="300"/>
    </row>
    <row r="152" spans="29:30" ht="20.100000000000001" customHeight="1">
      <c r="AC152" s="299"/>
      <c r="AD152" s="300"/>
    </row>
    <row r="153" spans="29:30" ht="20.100000000000001" customHeight="1">
      <c r="AC153" s="299"/>
      <c r="AD153" s="300"/>
    </row>
    <row r="154" spans="29:30" ht="20.100000000000001" customHeight="1">
      <c r="AC154" s="299"/>
      <c r="AD154" s="300"/>
    </row>
    <row r="155" spans="29:30" ht="20.100000000000001" customHeight="1">
      <c r="AC155" s="299"/>
      <c r="AD155" s="300"/>
    </row>
    <row r="156" spans="29:30" ht="20.100000000000001" customHeight="1">
      <c r="AC156" s="299"/>
      <c r="AD156" s="300"/>
    </row>
    <row r="157" spans="29:30" ht="20.100000000000001" customHeight="1">
      <c r="AC157" s="299"/>
      <c r="AD157" s="300"/>
    </row>
    <row r="158" spans="29:30" ht="20.100000000000001" customHeight="1">
      <c r="AC158" s="299"/>
      <c r="AD158" s="300"/>
    </row>
    <row r="159" spans="29:30" ht="20.100000000000001" customHeight="1">
      <c r="AC159" s="299"/>
      <c r="AD159" s="300"/>
    </row>
    <row r="160" spans="29:30" ht="20.100000000000001" customHeight="1">
      <c r="AC160" s="299"/>
      <c r="AD160" s="300"/>
    </row>
    <row r="161" spans="29:30" ht="20.100000000000001" customHeight="1">
      <c r="AC161" s="299"/>
      <c r="AD161" s="300"/>
    </row>
    <row r="162" spans="29:30" ht="20.100000000000001" customHeight="1">
      <c r="AC162" s="299"/>
      <c r="AD162" s="300"/>
    </row>
    <row r="163" spans="29:30" ht="20.100000000000001" customHeight="1">
      <c r="AC163" s="299"/>
      <c r="AD163" s="300"/>
    </row>
    <row r="164" spans="29:30" ht="20.100000000000001" customHeight="1">
      <c r="AC164" s="299"/>
      <c r="AD164" s="300"/>
    </row>
    <row r="165" spans="29:30" ht="20.100000000000001" customHeight="1">
      <c r="AC165" s="299"/>
      <c r="AD165" s="300"/>
    </row>
    <row r="166" spans="29:30" ht="20.100000000000001" customHeight="1">
      <c r="AC166" s="299"/>
      <c r="AD166" s="300"/>
    </row>
    <row r="167" spans="29:30" ht="20.100000000000001" customHeight="1">
      <c r="AC167" s="299"/>
      <c r="AD167" s="300"/>
    </row>
    <row r="168" spans="29:30" ht="20.100000000000001" customHeight="1">
      <c r="AC168" s="299"/>
      <c r="AD168" s="300"/>
    </row>
    <row r="169" spans="29:30" ht="20.100000000000001" customHeight="1">
      <c r="AC169" s="299"/>
      <c r="AD169" s="300"/>
    </row>
    <row r="170" spans="29:30" ht="20.100000000000001" customHeight="1">
      <c r="AC170" s="299"/>
      <c r="AD170" s="300"/>
    </row>
    <row r="171" spans="29:30" ht="20.100000000000001" customHeight="1">
      <c r="AC171" s="299"/>
      <c r="AD171" s="300"/>
    </row>
    <row r="172" spans="29:30" ht="20.100000000000001" customHeight="1">
      <c r="AC172" s="299"/>
      <c r="AD172" s="300"/>
    </row>
    <row r="173" spans="29:30" ht="20.100000000000001" customHeight="1">
      <c r="AC173" s="299"/>
      <c r="AD173" s="300"/>
    </row>
    <row r="174" spans="29:30" ht="20.100000000000001" customHeight="1">
      <c r="AC174" s="299"/>
      <c r="AD174" s="300"/>
    </row>
    <row r="175" spans="29:30" ht="20.100000000000001" customHeight="1">
      <c r="AC175" s="299"/>
      <c r="AD175" s="300"/>
    </row>
    <row r="176" spans="29:30" ht="20.100000000000001" customHeight="1">
      <c r="AC176" s="299"/>
      <c r="AD176" s="300"/>
    </row>
    <row r="177" spans="29:30" ht="20.100000000000001" customHeight="1">
      <c r="AC177" s="299"/>
      <c r="AD177" s="300"/>
    </row>
    <row r="178" spans="29:30" ht="20.100000000000001" customHeight="1">
      <c r="AC178" s="299"/>
      <c r="AD178" s="300"/>
    </row>
    <row r="179" spans="29:30" ht="20.100000000000001" customHeight="1">
      <c r="AC179" s="299"/>
      <c r="AD179" s="300"/>
    </row>
    <row r="180" spans="29:30" ht="20.100000000000001" customHeight="1">
      <c r="AC180" s="299"/>
      <c r="AD180" s="300"/>
    </row>
    <row r="181" spans="29:30" ht="20.100000000000001" customHeight="1">
      <c r="AC181" s="299"/>
      <c r="AD181" s="300"/>
    </row>
    <row r="182" spans="29:30" ht="20.100000000000001" customHeight="1">
      <c r="AC182" s="299"/>
      <c r="AD182" s="300"/>
    </row>
    <row r="183" spans="29:30" ht="20.100000000000001" customHeight="1">
      <c r="AC183" s="299"/>
      <c r="AD183" s="300"/>
    </row>
    <row r="184" spans="29:30" ht="20.100000000000001" customHeight="1">
      <c r="AC184" s="299"/>
      <c r="AD184" s="300"/>
    </row>
    <row r="185" spans="29:30" ht="20.100000000000001" customHeight="1">
      <c r="AC185" s="299"/>
      <c r="AD185" s="300"/>
    </row>
    <row r="186" spans="29:30" ht="20.100000000000001" customHeight="1">
      <c r="AC186" s="299"/>
      <c r="AD186" s="300"/>
    </row>
    <row r="187" spans="29:30" ht="20.100000000000001" customHeight="1">
      <c r="AC187" s="299"/>
      <c r="AD187" s="300"/>
    </row>
    <row r="188" spans="29:30" ht="20.100000000000001" customHeight="1">
      <c r="AC188" s="299"/>
      <c r="AD188" s="300"/>
    </row>
    <row r="189" spans="29:30" ht="20.100000000000001" customHeight="1">
      <c r="AC189" s="299"/>
      <c r="AD189" s="300"/>
    </row>
    <row r="190" spans="29:30" ht="20.100000000000001" customHeight="1">
      <c r="AC190" s="299"/>
      <c r="AD190" s="300"/>
    </row>
    <row r="191" spans="29:30" ht="20.100000000000001" customHeight="1">
      <c r="AC191" s="301"/>
      <c r="AD191" s="246"/>
    </row>
    <row r="192" spans="29:30" ht="20.100000000000001" customHeight="1">
      <c r="AC192" s="301"/>
      <c r="AD192" s="246"/>
    </row>
    <row r="193" spans="29:30" ht="20.100000000000001" customHeight="1">
      <c r="AC193" s="302"/>
      <c r="AD193" s="247"/>
    </row>
    <row r="194" spans="29:30" ht="20.100000000000001" customHeight="1">
      <c r="AC194" s="302"/>
      <c r="AD194" s="247"/>
    </row>
    <row r="195" spans="29:30" ht="20.100000000000001" customHeight="1">
      <c r="AC195" s="302"/>
      <c r="AD195" s="247"/>
    </row>
    <row r="196" spans="29:30" ht="20.100000000000001" customHeight="1">
      <c r="AC196" s="302"/>
      <c r="AD196" s="247"/>
    </row>
  </sheetData>
  <sheetProtection formatCells="0" formatRows="0" insertRows="0" deleteRows="0" selectLockedCells="1" autoFilter="0" pivotTables="0"/>
  <mergeCells count="84">
    <mergeCell ref="D8:I8"/>
    <mergeCell ref="D34:I34"/>
    <mergeCell ref="J34:R34"/>
    <mergeCell ref="U34:Z34"/>
    <mergeCell ref="D28:I28"/>
    <mergeCell ref="J28:R28"/>
    <mergeCell ref="U28:Z28"/>
    <mergeCell ref="D31:I31"/>
    <mergeCell ref="J31:R31"/>
    <mergeCell ref="U31:Z31"/>
    <mergeCell ref="J8:S8"/>
    <mergeCell ref="T8:X8"/>
    <mergeCell ref="Z18:AB18"/>
    <mergeCell ref="Z20:AB20"/>
    <mergeCell ref="D21:G21"/>
    <mergeCell ref="H21:L21"/>
    <mergeCell ref="AC18:AH18"/>
    <mergeCell ref="D19:G19"/>
    <mergeCell ref="H19:L19"/>
    <mergeCell ref="N19:P19"/>
    <mergeCell ref="R19:T19"/>
    <mergeCell ref="V19:X19"/>
    <mergeCell ref="Z19:AB19"/>
    <mergeCell ref="AC19:AH19"/>
    <mergeCell ref="D18:G18"/>
    <mergeCell ref="H18:L18"/>
    <mergeCell ref="N18:P18"/>
    <mergeCell ref="R18:T18"/>
    <mergeCell ref="V18:X18"/>
    <mergeCell ref="AC20:AH20"/>
    <mergeCell ref="D20:G20"/>
    <mergeCell ref="H20:L20"/>
    <mergeCell ref="N20:P20"/>
    <mergeCell ref="R20:T20"/>
    <mergeCell ref="V20:X20"/>
    <mergeCell ref="N21:P21"/>
    <mergeCell ref="R21:T21"/>
    <mergeCell ref="V21:X21"/>
    <mergeCell ref="Z21:AB21"/>
    <mergeCell ref="AC21:AH21"/>
    <mergeCell ref="Z22:AB22"/>
    <mergeCell ref="AC22:AH22"/>
    <mergeCell ref="D23:G23"/>
    <mergeCell ref="H23:L23"/>
    <mergeCell ref="N23:P23"/>
    <mergeCell ref="R23:T23"/>
    <mergeCell ref="V23:X23"/>
    <mergeCell ref="Z23:AB23"/>
    <mergeCell ref="AC23:AH23"/>
    <mergeCell ref="D22:G22"/>
    <mergeCell ref="H22:L22"/>
    <mergeCell ref="N22:P22"/>
    <mergeCell ref="R22:T22"/>
    <mergeCell ref="V22:X22"/>
    <mergeCell ref="Z24:AB24"/>
    <mergeCell ref="AC24:AH24"/>
    <mergeCell ref="D24:P24"/>
    <mergeCell ref="R24:T24"/>
    <mergeCell ref="V24:X24"/>
    <mergeCell ref="AC14:AH15"/>
    <mergeCell ref="AC16:AH16"/>
    <mergeCell ref="AC17:AH17"/>
    <mergeCell ref="Q14:T14"/>
    <mergeCell ref="U14:X14"/>
    <mergeCell ref="R15:T15"/>
    <mergeCell ref="R16:T16"/>
    <mergeCell ref="V15:X15"/>
    <mergeCell ref="V16:X16"/>
    <mergeCell ref="Z15:AB15"/>
    <mergeCell ref="Y14:AB14"/>
    <mergeCell ref="Z16:AB16"/>
    <mergeCell ref="R17:T17"/>
    <mergeCell ref="V17:X17"/>
    <mergeCell ref="Z17:AB17"/>
    <mergeCell ref="H16:L16"/>
    <mergeCell ref="H17:L17"/>
    <mergeCell ref="N17:P17"/>
    <mergeCell ref="H14:L15"/>
    <mergeCell ref="D14:G15"/>
    <mergeCell ref="M14:M15"/>
    <mergeCell ref="N14:P15"/>
    <mergeCell ref="N16:P16"/>
    <mergeCell ref="D16:G16"/>
    <mergeCell ref="D17:G17"/>
  </mergeCells>
  <phoneticPr fontId="18"/>
  <conditionalFormatting sqref="AD85:AD86 AC150:AD196">
    <cfRule type="expression" priority="8">
      <formula>CELL("protect",AC85)=0</formula>
    </cfRule>
  </conditionalFormatting>
  <conditionalFormatting sqref="B1:B2">
    <cfRule type="expression" dxfId="16" priority="7">
      <formula>_xlfn.ISFORMULA(B1)=TRUE</formula>
    </cfRule>
  </conditionalFormatting>
  <conditionalFormatting sqref="J28">
    <cfRule type="containsBlanks" dxfId="15" priority="6">
      <formula>LEN(TRIM(J28))=0</formula>
    </cfRule>
  </conditionalFormatting>
  <conditionalFormatting sqref="B3">
    <cfRule type="expression" dxfId="14" priority="5">
      <formula>_xlfn.ISFORMULA(B3)=TRUE</formula>
    </cfRule>
  </conditionalFormatting>
  <conditionalFormatting sqref="T8">
    <cfRule type="containsBlanks" dxfId="13" priority="3">
      <formula>LEN(TRIM(T8))=0</formula>
    </cfRule>
  </conditionalFormatting>
  <conditionalFormatting sqref="T8:X8">
    <cfRule type="expression" dxfId="12" priority="2">
      <formula>_xlfn.ISFORMULA(T8)=TRUE</formula>
    </cfRule>
  </conditionalFormatting>
  <conditionalFormatting sqref="D16:P23">
    <cfRule type="containsBlanks" dxfId="11" priority="1">
      <formula>LEN(TRIM(D16))=0</formula>
    </cfRule>
  </conditionalFormatting>
  <dataValidations count="7">
    <dataValidation type="custom" imeMode="disabled" allowBlank="1" showInputMessage="1" showErrorMessage="1" error="小数点以下は第一位まで、二位以下切り捨てで入力して下さい。" sqref="L65492:R65492 HS65490:HY65490 RO65490:RU65490 ABK65490:ABQ65490 ALG65490:ALM65490 AVC65490:AVI65490 BEY65490:BFE65490 BOU65490:BPA65490 BYQ65490:BYW65490 CIM65490:CIS65490 CSI65490:CSO65490 DCE65490:DCK65490 DMA65490:DMG65490 DVW65490:DWC65490 EFS65490:EFY65490 EPO65490:EPU65490 EZK65490:EZQ65490 FJG65490:FJM65490 FTC65490:FTI65490 GCY65490:GDE65490 GMU65490:GNA65490 GWQ65490:GWW65490 HGM65490:HGS65490 HQI65490:HQO65490 IAE65490:IAK65490 IKA65490:IKG65490 ITW65490:IUC65490 JDS65490:JDY65490 JNO65490:JNU65490 JXK65490:JXQ65490 KHG65490:KHM65490 KRC65490:KRI65490 LAY65490:LBE65490 LKU65490:LLA65490 LUQ65490:LUW65490 MEM65490:MES65490 MOI65490:MOO65490 MYE65490:MYK65490 NIA65490:NIG65490 NRW65490:NSC65490 OBS65490:OBY65490 OLO65490:OLU65490 OVK65490:OVQ65490 PFG65490:PFM65490 PPC65490:PPI65490 PYY65490:PZE65490 QIU65490:QJA65490 QSQ65490:QSW65490 RCM65490:RCS65490 RMI65490:RMO65490 RWE65490:RWK65490 SGA65490:SGG65490 SPW65490:SQC65490 SZS65490:SZY65490 TJO65490:TJU65490 TTK65490:TTQ65490 UDG65490:UDM65490 UNC65490:UNI65490 UWY65490:UXE65490 VGU65490:VHA65490 VQQ65490:VQW65490 WAM65490:WAS65490 WKI65490:WKO65490 WUE65490:WUK65490 L131028:R131028 HS131026:HY131026 RO131026:RU131026 ABK131026:ABQ131026 ALG131026:ALM131026 AVC131026:AVI131026 BEY131026:BFE131026 BOU131026:BPA131026 BYQ131026:BYW131026 CIM131026:CIS131026 CSI131026:CSO131026 DCE131026:DCK131026 DMA131026:DMG131026 DVW131026:DWC131026 EFS131026:EFY131026 EPO131026:EPU131026 EZK131026:EZQ131026 FJG131026:FJM131026 FTC131026:FTI131026 GCY131026:GDE131026 GMU131026:GNA131026 GWQ131026:GWW131026 HGM131026:HGS131026 HQI131026:HQO131026 IAE131026:IAK131026 IKA131026:IKG131026 ITW131026:IUC131026 JDS131026:JDY131026 JNO131026:JNU131026 JXK131026:JXQ131026 KHG131026:KHM131026 KRC131026:KRI131026 LAY131026:LBE131026 LKU131026:LLA131026 LUQ131026:LUW131026 MEM131026:MES131026 MOI131026:MOO131026 MYE131026:MYK131026 NIA131026:NIG131026 NRW131026:NSC131026 OBS131026:OBY131026 OLO131026:OLU131026 OVK131026:OVQ131026 PFG131026:PFM131026 PPC131026:PPI131026 PYY131026:PZE131026 QIU131026:QJA131026 QSQ131026:QSW131026 RCM131026:RCS131026 RMI131026:RMO131026 RWE131026:RWK131026 SGA131026:SGG131026 SPW131026:SQC131026 SZS131026:SZY131026 TJO131026:TJU131026 TTK131026:TTQ131026 UDG131026:UDM131026 UNC131026:UNI131026 UWY131026:UXE131026 VGU131026:VHA131026 VQQ131026:VQW131026 WAM131026:WAS131026 WKI131026:WKO131026 WUE131026:WUK131026 L196564:R196564 HS196562:HY196562 RO196562:RU196562 ABK196562:ABQ196562 ALG196562:ALM196562 AVC196562:AVI196562 BEY196562:BFE196562 BOU196562:BPA196562 BYQ196562:BYW196562 CIM196562:CIS196562 CSI196562:CSO196562 DCE196562:DCK196562 DMA196562:DMG196562 DVW196562:DWC196562 EFS196562:EFY196562 EPO196562:EPU196562 EZK196562:EZQ196562 FJG196562:FJM196562 FTC196562:FTI196562 GCY196562:GDE196562 GMU196562:GNA196562 GWQ196562:GWW196562 HGM196562:HGS196562 HQI196562:HQO196562 IAE196562:IAK196562 IKA196562:IKG196562 ITW196562:IUC196562 JDS196562:JDY196562 JNO196562:JNU196562 JXK196562:JXQ196562 KHG196562:KHM196562 KRC196562:KRI196562 LAY196562:LBE196562 LKU196562:LLA196562 LUQ196562:LUW196562 MEM196562:MES196562 MOI196562:MOO196562 MYE196562:MYK196562 NIA196562:NIG196562 NRW196562:NSC196562 OBS196562:OBY196562 OLO196562:OLU196562 OVK196562:OVQ196562 PFG196562:PFM196562 PPC196562:PPI196562 PYY196562:PZE196562 QIU196562:QJA196562 QSQ196562:QSW196562 RCM196562:RCS196562 RMI196562:RMO196562 RWE196562:RWK196562 SGA196562:SGG196562 SPW196562:SQC196562 SZS196562:SZY196562 TJO196562:TJU196562 TTK196562:TTQ196562 UDG196562:UDM196562 UNC196562:UNI196562 UWY196562:UXE196562 VGU196562:VHA196562 VQQ196562:VQW196562 WAM196562:WAS196562 WKI196562:WKO196562 WUE196562:WUK196562 L262100:R262100 HS262098:HY262098 RO262098:RU262098 ABK262098:ABQ262098 ALG262098:ALM262098 AVC262098:AVI262098 BEY262098:BFE262098 BOU262098:BPA262098 BYQ262098:BYW262098 CIM262098:CIS262098 CSI262098:CSO262098 DCE262098:DCK262098 DMA262098:DMG262098 DVW262098:DWC262098 EFS262098:EFY262098 EPO262098:EPU262098 EZK262098:EZQ262098 FJG262098:FJM262098 FTC262098:FTI262098 GCY262098:GDE262098 GMU262098:GNA262098 GWQ262098:GWW262098 HGM262098:HGS262098 HQI262098:HQO262098 IAE262098:IAK262098 IKA262098:IKG262098 ITW262098:IUC262098 JDS262098:JDY262098 JNO262098:JNU262098 JXK262098:JXQ262098 KHG262098:KHM262098 KRC262098:KRI262098 LAY262098:LBE262098 LKU262098:LLA262098 LUQ262098:LUW262098 MEM262098:MES262098 MOI262098:MOO262098 MYE262098:MYK262098 NIA262098:NIG262098 NRW262098:NSC262098 OBS262098:OBY262098 OLO262098:OLU262098 OVK262098:OVQ262098 PFG262098:PFM262098 PPC262098:PPI262098 PYY262098:PZE262098 QIU262098:QJA262098 QSQ262098:QSW262098 RCM262098:RCS262098 RMI262098:RMO262098 RWE262098:RWK262098 SGA262098:SGG262098 SPW262098:SQC262098 SZS262098:SZY262098 TJO262098:TJU262098 TTK262098:TTQ262098 UDG262098:UDM262098 UNC262098:UNI262098 UWY262098:UXE262098 VGU262098:VHA262098 VQQ262098:VQW262098 WAM262098:WAS262098 WKI262098:WKO262098 WUE262098:WUK262098 L327636:R327636 HS327634:HY327634 RO327634:RU327634 ABK327634:ABQ327634 ALG327634:ALM327634 AVC327634:AVI327634 BEY327634:BFE327634 BOU327634:BPA327634 BYQ327634:BYW327634 CIM327634:CIS327634 CSI327634:CSO327634 DCE327634:DCK327634 DMA327634:DMG327634 DVW327634:DWC327634 EFS327634:EFY327634 EPO327634:EPU327634 EZK327634:EZQ327634 FJG327634:FJM327634 FTC327634:FTI327634 GCY327634:GDE327634 GMU327634:GNA327634 GWQ327634:GWW327634 HGM327634:HGS327634 HQI327634:HQO327634 IAE327634:IAK327634 IKA327634:IKG327634 ITW327634:IUC327634 JDS327634:JDY327634 JNO327634:JNU327634 JXK327634:JXQ327634 KHG327634:KHM327634 KRC327634:KRI327634 LAY327634:LBE327634 LKU327634:LLA327634 LUQ327634:LUW327634 MEM327634:MES327634 MOI327634:MOO327634 MYE327634:MYK327634 NIA327634:NIG327634 NRW327634:NSC327634 OBS327634:OBY327634 OLO327634:OLU327634 OVK327634:OVQ327634 PFG327634:PFM327634 PPC327634:PPI327634 PYY327634:PZE327634 QIU327634:QJA327634 QSQ327634:QSW327634 RCM327634:RCS327634 RMI327634:RMO327634 RWE327634:RWK327634 SGA327634:SGG327634 SPW327634:SQC327634 SZS327634:SZY327634 TJO327634:TJU327634 TTK327634:TTQ327634 UDG327634:UDM327634 UNC327634:UNI327634 UWY327634:UXE327634 VGU327634:VHA327634 VQQ327634:VQW327634 WAM327634:WAS327634 WKI327634:WKO327634 WUE327634:WUK327634 L393172:R393172 HS393170:HY393170 RO393170:RU393170 ABK393170:ABQ393170 ALG393170:ALM393170 AVC393170:AVI393170 BEY393170:BFE393170 BOU393170:BPA393170 BYQ393170:BYW393170 CIM393170:CIS393170 CSI393170:CSO393170 DCE393170:DCK393170 DMA393170:DMG393170 DVW393170:DWC393170 EFS393170:EFY393170 EPO393170:EPU393170 EZK393170:EZQ393170 FJG393170:FJM393170 FTC393170:FTI393170 GCY393170:GDE393170 GMU393170:GNA393170 GWQ393170:GWW393170 HGM393170:HGS393170 HQI393170:HQO393170 IAE393170:IAK393170 IKA393170:IKG393170 ITW393170:IUC393170 JDS393170:JDY393170 JNO393170:JNU393170 JXK393170:JXQ393170 KHG393170:KHM393170 KRC393170:KRI393170 LAY393170:LBE393170 LKU393170:LLA393170 LUQ393170:LUW393170 MEM393170:MES393170 MOI393170:MOO393170 MYE393170:MYK393170 NIA393170:NIG393170 NRW393170:NSC393170 OBS393170:OBY393170 OLO393170:OLU393170 OVK393170:OVQ393170 PFG393170:PFM393170 PPC393170:PPI393170 PYY393170:PZE393170 QIU393170:QJA393170 QSQ393170:QSW393170 RCM393170:RCS393170 RMI393170:RMO393170 RWE393170:RWK393170 SGA393170:SGG393170 SPW393170:SQC393170 SZS393170:SZY393170 TJO393170:TJU393170 TTK393170:TTQ393170 UDG393170:UDM393170 UNC393170:UNI393170 UWY393170:UXE393170 VGU393170:VHA393170 VQQ393170:VQW393170 WAM393170:WAS393170 WKI393170:WKO393170 WUE393170:WUK393170 L458708:R458708 HS458706:HY458706 RO458706:RU458706 ABK458706:ABQ458706 ALG458706:ALM458706 AVC458706:AVI458706 BEY458706:BFE458706 BOU458706:BPA458706 BYQ458706:BYW458706 CIM458706:CIS458706 CSI458706:CSO458706 DCE458706:DCK458706 DMA458706:DMG458706 DVW458706:DWC458706 EFS458706:EFY458706 EPO458706:EPU458706 EZK458706:EZQ458706 FJG458706:FJM458706 FTC458706:FTI458706 GCY458706:GDE458706 GMU458706:GNA458706 GWQ458706:GWW458706 HGM458706:HGS458706 HQI458706:HQO458706 IAE458706:IAK458706 IKA458706:IKG458706 ITW458706:IUC458706 JDS458706:JDY458706 JNO458706:JNU458706 JXK458706:JXQ458706 KHG458706:KHM458706 KRC458706:KRI458706 LAY458706:LBE458706 LKU458706:LLA458706 LUQ458706:LUW458706 MEM458706:MES458706 MOI458706:MOO458706 MYE458706:MYK458706 NIA458706:NIG458706 NRW458706:NSC458706 OBS458706:OBY458706 OLO458706:OLU458706 OVK458706:OVQ458706 PFG458706:PFM458706 PPC458706:PPI458706 PYY458706:PZE458706 QIU458706:QJA458706 QSQ458706:QSW458706 RCM458706:RCS458706 RMI458706:RMO458706 RWE458706:RWK458706 SGA458706:SGG458706 SPW458706:SQC458706 SZS458706:SZY458706 TJO458706:TJU458706 TTK458706:TTQ458706 UDG458706:UDM458706 UNC458706:UNI458706 UWY458706:UXE458706 VGU458706:VHA458706 VQQ458706:VQW458706 WAM458706:WAS458706 WKI458706:WKO458706 WUE458706:WUK458706 L524244:R524244 HS524242:HY524242 RO524242:RU524242 ABK524242:ABQ524242 ALG524242:ALM524242 AVC524242:AVI524242 BEY524242:BFE524242 BOU524242:BPA524242 BYQ524242:BYW524242 CIM524242:CIS524242 CSI524242:CSO524242 DCE524242:DCK524242 DMA524242:DMG524242 DVW524242:DWC524242 EFS524242:EFY524242 EPO524242:EPU524242 EZK524242:EZQ524242 FJG524242:FJM524242 FTC524242:FTI524242 GCY524242:GDE524242 GMU524242:GNA524242 GWQ524242:GWW524242 HGM524242:HGS524242 HQI524242:HQO524242 IAE524242:IAK524242 IKA524242:IKG524242 ITW524242:IUC524242 JDS524242:JDY524242 JNO524242:JNU524242 JXK524242:JXQ524242 KHG524242:KHM524242 KRC524242:KRI524242 LAY524242:LBE524242 LKU524242:LLA524242 LUQ524242:LUW524242 MEM524242:MES524242 MOI524242:MOO524242 MYE524242:MYK524242 NIA524242:NIG524242 NRW524242:NSC524242 OBS524242:OBY524242 OLO524242:OLU524242 OVK524242:OVQ524242 PFG524242:PFM524242 PPC524242:PPI524242 PYY524242:PZE524242 QIU524242:QJA524242 QSQ524242:QSW524242 RCM524242:RCS524242 RMI524242:RMO524242 RWE524242:RWK524242 SGA524242:SGG524242 SPW524242:SQC524242 SZS524242:SZY524242 TJO524242:TJU524242 TTK524242:TTQ524242 UDG524242:UDM524242 UNC524242:UNI524242 UWY524242:UXE524242 VGU524242:VHA524242 VQQ524242:VQW524242 WAM524242:WAS524242 WKI524242:WKO524242 WUE524242:WUK524242 L589780:R589780 HS589778:HY589778 RO589778:RU589778 ABK589778:ABQ589778 ALG589778:ALM589778 AVC589778:AVI589778 BEY589778:BFE589778 BOU589778:BPA589778 BYQ589778:BYW589778 CIM589778:CIS589778 CSI589778:CSO589778 DCE589778:DCK589778 DMA589778:DMG589778 DVW589778:DWC589778 EFS589778:EFY589778 EPO589778:EPU589778 EZK589778:EZQ589778 FJG589778:FJM589778 FTC589778:FTI589778 GCY589778:GDE589778 GMU589778:GNA589778 GWQ589778:GWW589778 HGM589778:HGS589778 HQI589778:HQO589778 IAE589778:IAK589778 IKA589778:IKG589778 ITW589778:IUC589778 JDS589778:JDY589778 JNO589778:JNU589778 JXK589778:JXQ589778 KHG589778:KHM589778 KRC589778:KRI589778 LAY589778:LBE589778 LKU589778:LLA589778 LUQ589778:LUW589778 MEM589778:MES589778 MOI589778:MOO589778 MYE589778:MYK589778 NIA589778:NIG589778 NRW589778:NSC589778 OBS589778:OBY589778 OLO589778:OLU589778 OVK589778:OVQ589778 PFG589778:PFM589778 PPC589778:PPI589778 PYY589778:PZE589778 QIU589778:QJA589778 QSQ589778:QSW589778 RCM589778:RCS589778 RMI589778:RMO589778 RWE589778:RWK589778 SGA589778:SGG589778 SPW589778:SQC589778 SZS589778:SZY589778 TJO589778:TJU589778 TTK589778:TTQ589778 UDG589778:UDM589778 UNC589778:UNI589778 UWY589778:UXE589778 VGU589778:VHA589778 VQQ589778:VQW589778 WAM589778:WAS589778 WKI589778:WKO589778 WUE589778:WUK589778 L655316:R655316 HS655314:HY655314 RO655314:RU655314 ABK655314:ABQ655314 ALG655314:ALM655314 AVC655314:AVI655314 BEY655314:BFE655314 BOU655314:BPA655314 BYQ655314:BYW655314 CIM655314:CIS655314 CSI655314:CSO655314 DCE655314:DCK655314 DMA655314:DMG655314 DVW655314:DWC655314 EFS655314:EFY655314 EPO655314:EPU655314 EZK655314:EZQ655314 FJG655314:FJM655314 FTC655314:FTI655314 GCY655314:GDE655314 GMU655314:GNA655314 GWQ655314:GWW655314 HGM655314:HGS655314 HQI655314:HQO655314 IAE655314:IAK655314 IKA655314:IKG655314 ITW655314:IUC655314 JDS655314:JDY655314 JNO655314:JNU655314 JXK655314:JXQ655314 KHG655314:KHM655314 KRC655314:KRI655314 LAY655314:LBE655314 LKU655314:LLA655314 LUQ655314:LUW655314 MEM655314:MES655314 MOI655314:MOO655314 MYE655314:MYK655314 NIA655314:NIG655314 NRW655314:NSC655314 OBS655314:OBY655314 OLO655314:OLU655314 OVK655314:OVQ655314 PFG655314:PFM655314 PPC655314:PPI655314 PYY655314:PZE655314 QIU655314:QJA655314 QSQ655314:QSW655314 RCM655314:RCS655314 RMI655314:RMO655314 RWE655314:RWK655314 SGA655314:SGG655314 SPW655314:SQC655314 SZS655314:SZY655314 TJO655314:TJU655314 TTK655314:TTQ655314 UDG655314:UDM655314 UNC655314:UNI655314 UWY655314:UXE655314 VGU655314:VHA655314 VQQ655314:VQW655314 WAM655314:WAS655314 WKI655314:WKO655314 WUE655314:WUK655314 L720852:R720852 HS720850:HY720850 RO720850:RU720850 ABK720850:ABQ720850 ALG720850:ALM720850 AVC720850:AVI720850 BEY720850:BFE720850 BOU720850:BPA720850 BYQ720850:BYW720850 CIM720850:CIS720850 CSI720850:CSO720850 DCE720850:DCK720850 DMA720850:DMG720850 DVW720850:DWC720850 EFS720850:EFY720850 EPO720850:EPU720850 EZK720850:EZQ720850 FJG720850:FJM720850 FTC720850:FTI720850 GCY720850:GDE720850 GMU720850:GNA720850 GWQ720850:GWW720850 HGM720850:HGS720850 HQI720850:HQO720850 IAE720850:IAK720850 IKA720850:IKG720850 ITW720850:IUC720850 JDS720850:JDY720850 JNO720850:JNU720850 JXK720850:JXQ720850 KHG720850:KHM720850 KRC720850:KRI720850 LAY720850:LBE720850 LKU720850:LLA720850 LUQ720850:LUW720850 MEM720850:MES720850 MOI720850:MOO720850 MYE720850:MYK720850 NIA720850:NIG720850 NRW720850:NSC720850 OBS720850:OBY720850 OLO720850:OLU720850 OVK720850:OVQ720850 PFG720850:PFM720850 PPC720850:PPI720850 PYY720850:PZE720850 QIU720850:QJA720850 QSQ720850:QSW720850 RCM720850:RCS720850 RMI720850:RMO720850 RWE720850:RWK720850 SGA720850:SGG720850 SPW720850:SQC720850 SZS720850:SZY720850 TJO720850:TJU720850 TTK720850:TTQ720850 UDG720850:UDM720850 UNC720850:UNI720850 UWY720850:UXE720850 VGU720850:VHA720850 VQQ720850:VQW720850 WAM720850:WAS720850 WKI720850:WKO720850 WUE720850:WUK720850 L786388:R786388 HS786386:HY786386 RO786386:RU786386 ABK786386:ABQ786386 ALG786386:ALM786386 AVC786386:AVI786386 BEY786386:BFE786386 BOU786386:BPA786386 BYQ786386:BYW786386 CIM786386:CIS786386 CSI786386:CSO786386 DCE786386:DCK786386 DMA786386:DMG786386 DVW786386:DWC786386 EFS786386:EFY786386 EPO786386:EPU786386 EZK786386:EZQ786386 FJG786386:FJM786386 FTC786386:FTI786386 GCY786386:GDE786386 GMU786386:GNA786386 GWQ786386:GWW786386 HGM786386:HGS786386 HQI786386:HQO786386 IAE786386:IAK786386 IKA786386:IKG786386 ITW786386:IUC786386 JDS786386:JDY786386 JNO786386:JNU786386 JXK786386:JXQ786386 KHG786386:KHM786386 KRC786386:KRI786386 LAY786386:LBE786386 LKU786386:LLA786386 LUQ786386:LUW786386 MEM786386:MES786386 MOI786386:MOO786386 MYE786386:MYK786386 NIA786386:NIG786386 NRW786386:NSC786386 OBS786386:OBY786386 OLO786386:OLU786386 OVK786386:OVQ786386 PFG786386:PFM786386 PPC786386:PPI786386 PYY786386:PZE786386 QIU786386:QJA786386 QSQ786386:QSW786386 RCM786386:RCS786386 RMI786386:RMO786386 RWE786386:RWK786386 SGA786386:SGG786386 SPW786386:SQC786386 SZS786386:SZY786386 TJO786386:TJU786386 TTK786386:TTQ786386 UDG786386:UDM786386 UNC786386:UNI786386 UWY786386:UXE786386 VGU786386:VHA786386 VQQ786386:VQW786386 WAM786386:WAS786386 WKI786386:WKO786386 WUE786386:WUK786386 L851924:R851924 HS851922:HY851922 RO851922:RU851922 ABK851922:ABQ851922 ALG851922:ALM851922 AVC851922:AVI851922 BEY851922:BFE851922 BOU851922:BPA851922 BYQ851922:BYW851922 CIM851922:CIS851922 CSI851922:CSO851922 DCE851922:DCK851922 DMA851922:DMG851922 DVW851922:DWC851922 EFS851922:EFY851922 EPO851922:EPU851922 EZK851922:EZQ851922 FJG851922:FJM851922 FTC851922:FTI851922 GCY851922:GDE851922 GMU851922:GNA851922 GWQ851922:GWW851922 HGM851922:HGS851922 HQI851922:HQO851922 IAE851922:IAK851922 IKA851922:IKG851922 ITW851922:IUC851922 JDS851922:JDY851922 JNO851922:JNU851922 JXK851922:JXQ851922 KHG851922:KHM851922 KRC851922:KRI851922 LAY851922:LBE851922 LKU851922:LLA851922 LUQ851922:LUW851922 MEM851922:MES851922 MOI851922:MOO851922 MYE851922:MYK851922 NIA851922:NIG851922 NRW851922:NSC851922 OBS851922:OBY851922 OLO851922:OLU851922 OVK851922:OVQ851922 PFG851922:PFM851922 PPC851922:PPI851922 PYY851922:PZE851922 QIU851922:QJA851922 QSQ851922:QSW851922 RCM851922:RCS851922 RMI851922:RMO851922 RWE851922:RWK851922 SGA851922:SGG851922 SPW851922:SQC851922 SZS851922:SZY851922 TJO851922:TJU851922 TTK851922:TTQ851922 UDG851922:UDM851922 UNC851922:UNI851922 UWY851922:UXE851922 VGU851922:VHA851922 VQQ851922:VQW851922 WAM851922:WAS851922 WKI851922:WKO851922 WUE851922:WUK851922 L917460:R917460 HS917458:HY917458 RO917458:RU917458 ABK917458:ABQ917458 ALG917458:ALM917458 AVC917458:AVI917458 BEY917458:BFE917458 BOU917458:BPA917458 BYQ917458:BYW917458 CIM917458:CIS917458 CSI917458:CSO917458 DCE917458:DCK917458 DMA917458:DMG917458 DVW917458:DWC917458 EFS917458:EFY917458 EPO917458:EPU917458 EZK917458:EZQ917458 FJG917458:FJM917458 FTC917458:FTI917458 GCY917458:GDE917458 GMU917458:GNA917458 GWQ917458:GWW917458 HGM917458:HGS917458 HQI917458:HQO917458 IAE917458:IAK917458 IKA917458:IKG917458 ITW917458:IUC917458 JDS917458:JDY917458 JNO917458:JNU917458 JXK917458:JXQ917458 KHG917458:KHM917458 KRC917458:KRI917458 LAY917458:LBE917458 LKU917458:LLA917458 LUQ917458:LUW917458 MEM917458:MES917458 MOI917458:MOO917458 MYE917458:MYK917458 NIA917458:NIG917458 NRW917458:NSC917458 OBS917458:OBY917458 OLO917458:OLU917458 OVK917458:OVQ917458 PFG917458:PFM917458 PPC917458:PPI917458 PYY917458:PZE917458 QIU917458:QJA917458 QSQ917458:QSW917458 RCM917458:RCS917458 RMI917458:RMO917458 RWE917458:RWK917458 SGA917458:SGG917458 SPW917458:SQC917458 SZS917458:SZY917458 TJO917458:TJU917458 TTK917458:TTQ917458 UDG917458:UDM917458 UNC917458:UNI917458 UWY917458:UXE917458 VGU917458:VHA917458 VQQ917458:VQW917458 WAM917458:WAS917458 WKI917458:WKO917458 WUE917458:WUK917458 L982996:R982996 HS982994:HY982994 RO982994:RU982994 ABK982994:ABQ982994 ALG982994:ALM982994 AVC982994:AVI982994 BEY982994:BFE982994 BOU982994:BPA982994 BYQ982994:BYW982994 CIM982994:CIS982994 CSI982994:CSO982994 DCE982994:DCK982994 DMA982994:DMG982994 DVW982994:DWC982994 EFS982994:EFY982994 EPO982994:EPU982994 EZK982994:EZQ982994 FJG982994:FJM982994 FTC982994:FTI982994 GCY982994:GDE982994 GMU982994:GNA982994 GWQ982994:GWW982994 HGM982994:HGS982994 HQI982994:HQO982994 IAE982994:IAK982994 IKA982994:IKG982994 ITW982994:IUC982994 JDS982994:JDY982994 JNO982994:JNU982994 JXK982994:JXQ982994 KHG982994:KHM982994 KRC982994:KRI982994 LAY982994:LBE982994 LKU982994:LLA982994 LUQ982994:LUW982994 MEM982994:MES982994 MOI982994:MOO982994 MYE982994:MYK982994 NIA982994:NIG982994 NRW982994:NSC982994 OBS982994:OBY982994 OLO982994:OLU982994 OVK982994:OVQ982994 PFG982994:PFM982994 PPC982994:PPI982994 PYY982994:PZE982994 QIU982994:QJA982994 QSQ982994:QSW982994 RCM982994:RCS982994 RMI982994:RMO982994 RWE982994:RWK982994 SGA982994:SGG982994 SPW982994:SQC982994 SZS982994:SZY982994 TJO982994:TJU982994 TTK982994:TTQ982994 UDG982994:UDM982994 UNC982994:UNI982994 UWY982994:UXE982994 VGU982994:VHA982994 VQQ982994:VQW982994 WAM982994:WAS982994 WKI982994:WKO982994 WUE982994:WUK982994" xr:uid="{4ED20DB1-99B8-4B62-94F7-EE371F2D0953}">
      <formula1>L65490-ROUNDDOWN(L65490,1)=0</formula1>
    </dataValidation>
    <dataValidation type="list" allowBlank="1" showInputMessage="1" showErrorMessage="1" sqref="Z65577:AA65577 IG65575 SC65575 ABY65575 ALU65575 AVQ65575 BFM65575 BPI65575 BZE65575 CJA65575 CSW65575 DCS65575 DMO65575 DWK65575 EGG65575 EQC65575 EZY65575 FJU65575 FTQ65575 GDM65575 GNI65575 GXE65575 HHA65575 HQW65575 IAS65575 IKO65575 IUK65575 JEG65575 JOC65575 JXY65575 KHU65575 KRQ65575 LBM65575 LLI65575 LVE65575 MFA65575 MOW65575 MYS65575 NIO65575 NSK65575 OCG65575 OMC65575 OVY65575 PFU65575 PPQ65575 PZM65575 QJI65575 QTE65575 RDA65575 RMW65575 RWS65575 SGO65575 SQK65575 TAG65575 TKC65575 TTY65575 UDU65575 UNQ65575 UXM65575 VHI65575 VRE65575 WBA65575 WKW65575 WUS65575 Z131113:AA131113 IG131111 SC131111 ABY131111 ALU131111 AVQ131111 BFM131111 BPI131111 BZE131111 CJA131111 CSW131111 DCS131111 DMO131111 DWK131111 EGG131111 EQC131111 EZY131111 FJU131111 FTQ131111 GDM131111 GNI131111 GXE131111 HHA131111 HQW131111 IAS131111 IKO131111 IUK131111 JEG131111 JOC131111 JXY131111 KHU131111 KRQ131111 LBM131111 LLI131111 LVE131111 MFA131111 MOW131111 MYS131111 NIO131111 NSK131111 OCG131111 OMC131111 OVY131111 PFU131111 PPQ131111 PZM131111 QJI131111 QTE131111 RDA131111 RMW131111 RWS131111 SGO131111 SQK131111 TAG131111 TKC131111 TTY131111 UDU131111 UNQ131111 UXM131111 VHI131111 VRE131111 WBA131111 WKW131111 WUS131111 Z196649:AA196649 IG196647 SC196647 ABY196647 ALU196647 AVQ196647 BFM196647 BPI196647 BZE196647 CJA196647 CSW196647 DCS196647 DMO196647 DWK196647 EGG196647 EQC196647 EZY196647 FJU196647 FTQ196647 GDM196647 GNI196647 GXE196647 HHA196647 HQW196647 IAS196647 IKO196647 IUK196647 JEG196647 JOC196647 JXY196647 KHU196647 KRQ196647 LBM196647 LLI196647 LVE196647 MFA196647 MOW196647 MYS196647 NIO196647 NSK196647 OCG196647 OMC196647 OVY196647 PFU196647 PPQ196647 PZM196647 QJI196647 QTE196647 RDA196647 RMW196647 RWS196647 SGO196647 SQK196647 TAG196647 TKC196647 TTY196647 UDU196647 UNQ196647 UXM196647 VHI196647 VRE196647 WBA196647 WKW196647 WUS196647 Z262185:AA262185 IG262183 SC262183 ABY262183 ALU262183 AVQ262183 BFM262183 BPI262183 BZE262183 CJA262183 CSW262183 DCS262183 DMO262183 DWK262183 EGG262183 EQC262183 EZY262183 FJU262183 FTQ262183 GDM262183 GNI262183 GXE262183 HHA262183 HQW262183 IAS262183 IKO262183 IUK262183 JEG262183 JOC262183 JXY262183 KHU262183 KRQ262183 LBM262183 LLI262183 LVE262183 MFA262183 MOW262183 MYS262183 NIO262183 NSK262183 OCG262183 OMC262183 OVY262183 PFU262183 PPQ262183 PZM262183 QJI262183 QTE262183 RDA262183 RMW262183 RWS262183 SGO262183 SQK262183 TAG262183 TKC262183 TTY262183 UDU262183 UNQ262183 UXM262183 VHI262183 VRE262183 WBA262183 WKW262183 WUS262183 Z327721:AA327721 IG327719 SC327719 ABY327719 ALU327719 AVQ327719 BFM327719 BPI327719 BZE327719 CJA327719 CSW327719 DCS327719 DMO327719 DWK327719 EGG327719 EQC327719 EZY327719 FJU327719 FTQ327719 GDM327719 GNI327719 GXE327719 HHA327719 HQW327719 IAS327719 IKO327719 IUK327719 JEG327719 JOC327719 JXY327719 KHU327719 KRQ327719 LBM327719 LLI327719 LVE327719 MFA327719 MOW327719 MYS327719 NIO327719 NSK327719 OCG327719 OMC327719 OVY327719 PFU327719 PPQ327719 PZM327719 QJI327719 QTE327719 RDA327719 RMW327719 RWS327719 SGO327719 SQK327719 TAG327719 TKC327719 TTY327719 UDU327719 UNQ327719 UXM327719 VHI327719 VRE327719 WBA327719 WKW327719 WUS327719 Z393257:AA393257 IG393255 SC393255 ABY393255 ALU393255 AVQ393255 BFM393255 BPI393255 BZE393255 CJA393255 CSW393255 DCS393255 DMO393255 DWK393255 EGG393255 EQC393255 EZY393255 FJU393255 FTQ393255 GDM393255 GNI393255 GXE393255 HHA393255 HQW393255 IAS393255 IKO393255 IUK393255 JEG393255 JOC393255 JXY393255 KHU393255 KRQ393255 LBM393255 LLI393255 LVE393255 MFA393255 MOW393255 MYS393255 NIO393255 NSK393255 OCG393255 OMC393255 OVY393255 PFU393255 PPQ393255 PZM393255 QJI393255 QTE393255 RDA393255 RMW393255 RWS393255 SGO393255 SQK393255 TAG393255 TKC393255 TTY393255 UDU393255 UNQ393255 UXM393255 VHI393255 VRE393255 WBA393255 WKW393255 WUS393255 Z458793:AA458793 IG458791 SC458791 ABY458791 ALU458791 AVQ458791 BFM458791 BPI458791 BZE458791 CJA458791 CSW458791 DCS458791 DMO458791 DWK458791 EGG458791 EQC458791 EZY458791 FJU458791 FTQ458791 GDM458791 GNI458791 GXE458791 HHA458791 HQW458791 IAS458791 IKO458791 IUK458791 JEG458791 JOC458791 JXY458791 KHU458791 KRQ458791 LBM458791 LLI458791 LVE458791 MFA458791 MOW458791 MYS458791 NIO458791 NSK458791 OCG458791 OMC458791 OVY458791 PFU458791 PPQ458791 PZM458791 QJI458791 QTE458791 RDA458791 RMW458791 RWS458791 SGO458791 SQK458791 TAG458791 TKC458791 TTY458791 UDU458791 UNQ458791 UXM458791 VHI458791 VRE458791 WBA458791 WKW458791 WUS458791 Z524329:AA524329 IG524327 SC524327 ABY524327 ALU524327 AVQ524327 BFM524327 BPI524327 BZE524327 CJA524327 CSW524327 DCS524327 DMO524327 DWK524327 EGG524327 EQC524327 EZY524327 FJU524327 FTQ524327 GDM524327 GNI524327 GXE524327 HHA524327 HQW524327 IAS524327 IKO524327 IUK524327 JEG524327 JOC524327 JXY524327 KHU524327 KRQ524327 LBM524327 LLI524327 LVE524327 MFA524327 MOW524327 MYS524327 NIO524327 NSK524327 OCG524327 OMC524327 OVY524327 PFU524327 PPQ524327 PZM524327 QJI524327 QTE524327 RDA524327 RMW524327 RWS524327 SGO524327 SQK524327 TAG524327 TKC524327 TTY524327 UDU524327 UNQ524327 UXM524327 VHI524327 VRE524327 WBA524327 WKW524327 WUS524327 Z589865:AA589865 IG589863 SC589863 ABY589863 ALU589863 AVQ589863 BFM589863 BPI589863 BZE589863 CJA589863 CSW589863 DCS589863 DMO589863 DWK589863 EGG589863 EQC589863 EZY589863 FJU589863 FTQ589863 GDM589863 GNI589863 GXE589863 HHA589863 HQW589863 IAS589863 IKO589863 IUK589863 JEG589863 JOC589863 JXY589863 KHU589863 KRQ589863 LBM589863 LLI589863 LVE589863 MFA589863 MOW589863 MYS589863 NIO589863 NSK589863 OCG589863 OMC589863 OVY589863 PFU589863 PPQ589863 PZM589863 QJI589863 QTE589863 RDA589863 RMW589863 RWS589863 SGO589863 SQK589863 TAG589863 TKC589863 TTY589863 UDU589863 UNQ589863 UXM589863 VHI589863 VRE589863 WBA589863 WKW589863 WUS589863 Z655401:AA655401 IG655399 SC655399 ABY655399 ALU655399 AVQ655399 BFM655399 BPI655399 BZE655399 CJA655399 CSW655399 DCS655399 DMO655399 DWK655399 EGG655399 EQC655399 EZY655399 FJU655399 FTQ655399 GDM655399 GNI655399 GXE655399 HHA655399 HQW655399 IAS655399 IKO655399 IUK655399 JEG655399 JOC655399 JXY655399 KHU655399 KRQ655399 LBM655399 LLI655399 LVE655399 MFA655399 MOW655399 MYS655399 NIO655399 NSK655399 OCG655399 OMC655399 OVY655399 PFU655399 PPQ655399 PZM655399 QJI655399 QTE655399 RDA655399 RMW655399 RWS655399 SGO655399 SQK655399 TAG655399 TKC655399 TTY655399 UDU655399 UNQ655399 UXM655399 VHI655399 VRE655399 WBA655399 WKW655399 WUS655399 Z720937:AA720937 IG720935 SC720935 ABY720935 ALU720935 AVQ720935 BFM720935 BPI720935 BZE720935 CJA720935 CSW720935 DCS720935 DMO720935 DWK720935 EGG720935 EQC720935 EZY720935 FJU720935 FTQ720935 GDM720935 GNI720935 GXE720935 HHA720935 HQW720935 IAS720935 IKO720935 IUK720935 JEG720935 JOC720935 JXY720935 KHU720935 KRQ720935 LBM720935 LLI720935 LVE720935 MFA720935 MOW720935 MYS720935 NIO720935 NSK720935 OCG720935 OMC720935 OVY720935 PFU720935 PPQ720935 PZM720935 QJI720935 QTE720935 RDA720935 RMW720935 RWS720935 SGO720935 SQK720935 TAG720935 TKC720935 TTY720935 UDU720935 UNQ720935 UXM720935 VHI720935 VRE720935 WBA720935 WKW720935 WUS720935 Z786473:AA786473 IG786471 SC786471 ABY786471 ALU786471 AVQ786471 BFM786471 BPI786471 BZE786471 CJA786471 CSW786471 DCS786471 DMO786471 DWK786471 EGG786471 EQC786471 EZY786471 FJU786471 FTQ786471 GDM786471 GNI786471 GXE786471 HHA786471 HQW786471 IAS786471 IKO786471 IUK786471 JEG786471 JOC786471 JXY786471 KHU786471 KRQ786471 LBM786471 LLI786471 LVE786471 MFA786471 MOW786471 MYS786471 NIO786471 NSK786471 OCG786471 OMC786471 OVY786471 PFU786471 PPQ786471 PZM786471 QJI786471 QTE786471 RDA786471 RMW786471 RWS786471 SGO786471 SQK786471 TAG786471 TKC786471 TTY786471 UDU786471 UNQ786471 UXM786471 VHI786471 VRE786471 WBA786471 WKW786471 WUS786471 Z852009:AA852009 IG852007 SC852007 ABY852007 ALU852007 AVQ852007 BFM852007 BPI852007 BZE852007 CJA852007 CSW852007 DCS852007 DMO852007 DWK852007 EGG852007 EQC852007 EZY852007 FJU852007 FTQ852007 GDM852007 GNI852007 GXE852007 HHA852007 HQW852007 IAS852007 IKO852007 IUK852007 JEG852007 JOC852007 JXY852007 KHU852007 KRQ852007 LBM852007 LLI852007 LVE852007 MFA852007 MOW852007 MYS852007 NIO852007 NSK852007 OCG852007 OMC852007 OVY852007 PFU852007 PPQ852007 PZM852007 QJI852007 QTE852007 RDA852007 RMW852007 RWS852007 SGO852007 SQK852007 TAG852007 TKC852007 TTY852007 UDU852007 UNQ852007 UXM852007 VHI852007 VRE852007 WBA852007 WKW852007 WUS852007 Z917545:AA917545 IG917543 SC917543 ABY917543 ALU917543 AVQ917543 BFM917543 BPI917543 BZE917543 CJA917543 CSW917543 DCS917543 DMO917543 DWK917543 EGG917543 EQC917543 EZY917543 FJU917543 FTQ917543 GDM917543 GNI917543 GXE917543 HHA917543 HQW917543 IAS917543 IKO917543 IUK917543 JEG917543 JOC917543 JXY917543 KHU917543 KRQ917543 LBM917543 LLI917543 LVE917543 MFA917543 MOW917543 MYS917543 NIO917543 NSK917543 OCG917543 OMC917543 OVY917543 PFU917543 PPQ917543 PZM917543 QJI917543 QTE917543 RDA917543 RMW917543 RWS917543 SGO917543 SQK917543 TAG917543 TKC917543 TTY917543 UDU917543 UNQ917543 UXM917543 VHI917543 VRE917543 WBA917543 WKW917543 WUS917543 Z983081:AA983081 IG983079 SC983079 ABY983079 ALU983079 AVQ983079 BFM983079 BPI983079 BZE983079 CJA983079 CSW983079 DCS983079 DMO983079 DWK983079 EGG983079 EQC983079 EZY983079 FJU983079 FTQ983079 GDM983079 GNI983079 GXE983079 HHA983079 HQW983079 IAS983079 IKO983079 IUK983079 JEG983079 JOC983079 JXY983079 KHU983079 KRQ983079 LBM983079 LLI983079 LVE983079 MFA983079 MOW983079 MYS983079 NIO983079 NSK983079 OCG983079 OMC983079 OVY983079 PFU983079 PPQ983079 PZM983079 QJI983079 QTE983079 RDA983079 RMW983079 RWS983079 SGO983079 SQK983079 TAG983079 TKC983079 TTY983079 UDU983079 UNQ983079 UXM983079 VHI983079 VRE983079 WBA983079 WKW983079 WUS983079 Z65575:AA65575 IG65573 SC65573 ABY65573 ALU65573 AVQ65573 BFM65573 BPI65573 BZE65573 CJA65573 CSW65573 DCS65573 DMO65573 DWK65573 EGG65573 EQC65573 EZY65573 FJU65573 FTQ65573 GDM65573 GNI65573 GXE65573 HHA65573 HQW65573 IAS65573 IKO65573 IUK65573 JEG65573 JOC65573 JXY65573 KHU65573 KRQ65573 LBM65573 LLI65573 LVE65573 MFA65573 MOW65573 MYS65573 NIO65573 NSK65573 OCG65573 OMC65573 OVY65573 PFU65573 PPQ65573 PZM65573 QJI65573 QTE65573 RDA65573 RMW65573 RWS65573 SGO65573 SQK65573 TAG65573 TKC65573 TTY65573 UDU65573 UNQ65573 UXM65573 VHI65573 VRE65573 WBA65573 WKW65573 WUS65573 Z131111:AA131111 IG131109 SC131109 ABY131109 ALU131109 AVQ131109 BFM131109 BPI131109 BZE131109 CJA131109 CSW131109 DCS131109 DMO131109 DWK131109 EGG131109 EQC131109 EZY131109 FJU131109 FTQ131109 GDM131109 GNI131109 GXE131109 HHA131109 HQW131109 IAS131109 IKO131109 IUK131109 JEG131109 JOC131109 JXY131109 KHU131109 KRQ131109 LBM131109 LLI131109 LVE131109 MFA131109 MOW131109 MYS131109 NIO131109 NSK131109 OCG131109 OMC131109 OVY131109 PFU131109 PPQ131109 PZM131109 QJI131109 QTE131109 RDA131109 RMW131109 RWS131109 SGO131109 SQK131109 TAG131109 TKC131109 TTY131109 UDU131109 UNQ131109 UXM131109 VHI131109 VRE131109 WBA131109 WKW131109 WUS131109 Z196647:AA196647 IG196645 SC196645 ABY196645 ALU196645 AVQ196645 BFM196645 BPI196645 BZE196645 CJA196645 CSW196645 DCS196645 DMO196645 DWK196645 EGG196645 EQC196645 EZY196645 FJU196645 FTQ196645 GDM196645 GNI196645 GXE196645 HHA196645 HQW196645 IAS196645 IKO196645 IUK196645 JEG196645 JOC196645 JXY196645 KHU196645 KRQ196645 LBM196645 LLI196645 LVE196645 MFA196645 MOW196645 MYS196645 NIO196645 NSK196645 OCG196645 OMC196645 OVY196645 PFU196645 PPQ196645 PZM196645 QJI196645 QTE196645 RDA196645 RMW196645 RWS196645 SGO196645 SQK196645 TAG196645 TKC196645 TTY196645 UDU196645 UNQ196645 UXM196645 VHI196645 VRE196645 WBA196645 WKW196645 WUS196645 Z262183:AA262183 IG262181 SC262181 ABY262181 ALU262181 AVQ262181 BFM262181 BPI262181 BZE262181 CJA262181 CSW262181 DCS262181 DMO262181 DWK262181 EGG262181 EQC262181 EZY262181 FJU262181 FTQ262181 GDM262181 GNI262181 GXE262181 HHA262181 HQW262181 IAS262181 IKO262181 IUK262181 JEG262181 JOC262181 JXY262181 KHU262181 KRQ262181 LBM262181 LLI262181 LVE262181 MFA262181 MOW262181 MYS262181 NIO262181 NSK262181 OCG262181 OMC262181 OVY262181 PFU262181 PPQ262181 PZM262181 QJI262181 QTE262181 RDA262181 RMW262181 RWS262181 SGO262181 SQK262181 TAG262181 TKC262181 TTY262181 UDU262181 UNQ262181 UXM262181 VHI262181 VRE262181 WBA262181 WKW262181 WUS262181 Z327719:AA327719 IG327717 SC327717 ABY327717 ALU327717 AVQ327717 BFM327717 BPI327717 BZE327717 CJA327717 CSW327717 DCS327717 DMO327717 DWK327717 EGG327717 EQC327717 EZY327717 FJU327717 FTQ327717 GDM327717 GNI327717 GXE327717 HHA327717 HQW327717 IAS327717 IKO327717 IUK327717 JEG327717 JOC327717 JXY327717 KHU327717 KRQ327717 LBM327717 LLI327717 LVE327717 MFA327717 MOW327717 MYS327717 NIO327717 NSK327717 OCG327717 OMC327717 OVY327717 PFU327717 PPQ327717 PZM327717 QJI327717 QTE327717 RDA327717 RMW327717 RWS327717 SGO327717 SQK327717 TAG327717 TKC327717 TTY327717 UDU327717 UNQ327717 UXM327717 VHI327717 VRE327717 WBA327717 WKW327717 WUS327717 Z393255:AA393255 IG393253 SC393253 ABY393253 ALU393253 AVQ393253 BFM393253 BPI393253 BZE393253 CJA393253 CSW393253 DCS393253 DMO393253 DWK393253 EGG393253 EQC393253 EZY393253 FJU393253 FTQ393253 GDM393253 GNI393253 GXE393253 HHA393253 HQW393253 IAS393253 IKO393253 IUK393253 JEG393253 JOC393253 JXY393253 KHU393253 KRQ393253 LBM393253 LLI393253 LVE393253 MFA393253 MOW393253 MYS393253 NIO393253 NSK393253 OCG393253 OMC393253 OVY393253 PFU393253 PPQ393253 PZM393253 QJI393253 QTE393253 RDA393253 RMW393253 RWS393253 SGO393253 SQK393253 TAG393253 TKC393253 TTY393253 UDU393253 UNQ393253 UXM393253 VHI393253 VRE393253 WBA393253 WKW393253 WUS393253 Z458791:AA458791 IG458789 SC458789 ABY458789 ALU458789 AVQ458789 BFM458789 BPI458789 BZE458789 CJA458789 CSW458789 DCS458789 DMO458789 DWK458789 EGG458789 EQC458789 EZY458789 FJU458789 FTQ458789 GDM458789 GNI458789 GXE458789 HHA458789 HQW458789 IAS458789 IKO458789 IUK458789 JEG458789 JOC458789 JXY458789 KHU458789 KRQ458789 LBM458789 LLI458789 LVE458789 MFA458789 MOW458789 MYS458789 NIO458789 NSK458789 OCG458789 OMC458789 OVY458789 PFU458789 PPQ458789 PZM458789 QJI458789 QTE458789 RDA458789 RMW458789 RWS458789 SGO458789 SQK458789 TAG458789 TKC458789 TTY458789 UDU458789 UNQ458789 UXM458789 VHI458789 VRE458789 WBA458789 WKW458789 WUS458789 Z524327:AA524327 IG524325 SC524325 ABY524325 ALU524325 AVQ524325 BFM524325 BPI524325 BZE524325 CJA524325 CSW524325 DCS524325 DMO524325 DWK524325 EGG524325 EQC524325 EZY524325 FJU524325 FTQ524325 GDM524325 GNI524325 GXE524325 HHA524325 HQW524325 IAS524325 IKO524325 IUK524325 JEG524325 JOC524325 JXY524325 KHU524325 KRQ524325 LBM524325 LLI524325 LVE524325 MFA524325 MOW524325 MYS524325 NIO524325 NSK524325 OCG524325 OMC524325 OVY524325 PFU524325 PPQ524325 PZM524325 QJI524325 QTE524325 RDA524325 RMW524325 RWS524325 SGO524325 SQK524325 TAG524325 TKC524325 TTY524325 UDU524325 UNQ524325 UXM524325 VHI524325 VRE524325 WBA524325 WKW524325 WUS524325 Z589863:AA589863 IG589861 SC589861 ABY589861 ALU589861 AVQ589861 BFM589861 BPI589861 BZE589861 CJA589861 CSW589861 DCS589861 DMO589861 DWK589861 EGG589861 EQC589861 EZY589861 FJU589861 FTQ589861 GDM589861 GNI589861 GXE589861 HHA589861 HQW589861 IAS589861 IKO589861 IUK589861 JEG589861 JOC589861 JXY589861 KHU589861 KRQ589861 LBM589861 LLI589861 LVE589861 MFA589861 MOW589861 MYS589861 NIO589861 NSK589861 OCG589861 OMC589861 OVY589861 PFU589861 PPQ589861 PZM589861 QJI589861 QTE589861 RDA589861 RMW589861 RWS589861 SGO589861 SQK589861 TAG589861 TKC589861 TTY589861 UDU589861 UNQ589861 UXM589861 VHI589861 VRE589861 WBA589861 WKW589861 WUS589861 Z655399:AA655399 IG655397 SC655397 ABY655397 ALU655397 AVQ655397 BFM655397 BPI655397 BZE655397 CJA655397 CSW655397 DCS655397 DMO655397 DWK655397 EGG655397 EQC655397 EZY655397 FJU655397 FTQ655397 GDM655397 GNI655397 GXE655397 HHA655397 HQW655397 IAS655397 IKO655397 IUK655397 JEG655397 JOC655397 JXY655397 KHU655397 KRQ655397 LBM655397 LLI655397 LVE655397 MFA655397 MOW655397 MYS655397 NIO655397 NSK655397 OCG655397 OMC655397 OVY655397 PFU655397 PPQ655397 PZM655397 QJI655397 QTE655397 RDA655397 RMW655397 RWS655397 SGO655397 SQK655397 TAG655397 TKC655397 TTY655397 UDU655397 UNQ655397 UXM655397 VHI655397 VRE655397 WBA655397 WKW655397 WUS655397 Z720935:AA720935 IG720933 SC720933 ABY720933 ALU720933 AVQ720933 BFM720933 BPI720933 BZE720933 CJA720933 CSW720933 DCS720933 DMO720933 DWK720933 EGG720933 EQC720933 EZY720933 FJU720933 FTQ720933 GDM720933 GNI720933 GXE720933 HHA720933 HQW720933 IAS720933 IKO720933 IUK720933 JEG720933 JOC720933 JXY720933 KHU720933 KRQ720933 LBM720933 LLI720933 LVE720933 MFA720933 MOW720933 MYS720933 NIO720933 NSK720933 OCG720933 OMC720933 OVY720933 PFU720933 PPQ720933 PZM720933 QJI720933 QTE720933 RDA720933 RMW720933 RWS720933 SGO720933 SQK720933 TAG720933 TKC720933 TTY720933 UDU720933 UNQ720933 UXM720933 VHI720933 VRE720933 WBA720933 WKW720933 WUS720933 Z786471:AA786471 IG786469 SC786469 ABY786469 ALU786469 AVQ786469 BFM786469 BPI786469 BZE786469 CJA786469 CSW786469 DCS786469 DMO786469 DWK786469 EGG786469 EQC786469 EZY786469 FJU786469 FTQ786469 GDM786469 GNI786469 GXE786469 HHA786469 HQW786469 IAS786469 IKO786469 IUK786469 JEG786469 JOC786469 JXY786469 KHU786469 KRQ786469 LBM786469 LLI786469 LVE786469 MFA786469 MOW786469 MYS786469 NIO786469 NSK786469 OCG786469 OMC786469 OVY786469 PFU786469 PPQ786469 PZM786469 QJI786469 QTE786469 RDA786469 RMW786469 RWS786469 SGO786469 SQK786469 TAG786469 TKC786469 TTY786469 UDU786469 UNQ786469 UXM786469 VHI786469 VRE786469 WBA786469 WKW786469 WUS786469 Z852007:AA852007 IG852005 SC852005 ABY852005 ALU852005 AVQ852005 BFM852005 BPI852005 BZE852005 CJA852005 CSW852005 DCS852005 DMO852005 DWK852005 EGG852005 EQC852005 EZY852005 FJU852005 FTQ852005 GDM852005 GNI852005 GXE852005 HHA852005 HQW852005 IAS852005 IKO852005 IUK852005 JEG852005 JOC852005 JXY852005 KHU852005 KRQ852005 LBM852005 LLI852005 LVE852005 MFA852005 MOW852005 MYS852005 NIO852005 NSK852005 OCG852005 OMC852005 OVY852005 PFU852005 PPQ852005 PZM852005 QJI852005 QTE852005 RDA852005 RMW852005 RWS852005 SGO852005 SQK852005 TAG852005 TKC852005 TTY852005 UDU852005 UNQ852005 UXM852005 VHI852005 VRE852005 WBA852005 WKW852005 WUS852005 Z917543:AA917543 IG917541 SC917541 ABY917541 ALU917541 AVQ917541 BFM917541 BPI917541 BZE917541 CJA917541 CSW917541 DCS917541 DMO917541 DWK917541 EGG917541 EQC917541 EZY917541 FJU917541 FTQ917541 GDM917541 GNI917541 GXE917541 HHA917541 HQW917541 IAS917541 IKO917541 IUK917541 JEG917541 JOC917541 JXY917541 KHU917541 KRQ917541 LBM917541 LLI917541 LVE917541 MFA917541 MOW917541 MYS917541 NIO917541 NSK917541 OCG917541 OMC917541 OVY917541 PFU917541 PPQ917541 PZM917541 QJI917541 QTE917541 RDA917541 RMW917541 RWS917541 SGO917541 SQK917541 TAG917541 TKC917541 TTY917541 UDU917541 UNQ917541 UXM917541 VHI917541 VRE917541 WBA917541 WKW917541 WUS917541 Z983079:AA983079 IG983077 SC983077 ABY983077 ALU983077 AVQ983077 BFM983077 BPI983077 BZE983077 CJA983077 CSW983077 DCS983077 DMO983077 DWK983077 EGG983077 EQC983077 EZY983077 FJU983077 FTQ983077 GDM983077 GNI983077 GXE983077 HHA983077 HQW983077 IAS983077 IKO983077 IUK983077 JEG983077 JOC983077 JXY983077 KHU983077 KRQ983077 LBM983077 LLI983077 LVE983077 MFA983077 MOW983077 MYS983077 NIO983077 NSK983077 OCG983077 OMC983077 OVY983077 PFU983077 PPQ983077 PZM983077 QJI983077 QTE983077 RDA983077 RMW983077 RWS983077 SGO983077 SQK983077 TAG983077 TKC983077 TTY983077 UDU983077 UNQ983077 UXM983077 VHI983077 VRE983077 WBA983077 WKW983077 WUS983077" xr:uid="{AC1F67E1-AA72-481B-8216-35056A21C9EF}">
      <formula1>"無,有"</formula1>
    </dataValidation>
    <dataValidation type="list" allowBlank="1" showInputMessage="1" showErrorMessage="1" sqref="WUE982997:WUK982997 L65495:R65495 HS65493:HY65493 RO65493:RU65493 ABK65493:ABQ65493 ALG65493:ALM65493 AVC65493:AVI65493 BEY65493:BFE65493 BOU65493:BPA65493 BYQ65493:BYW65493 CIM65493:CIS65493 CSI65493:CSO65493 DCE65493:DCK65493 DMA65493:DMG65493 DVW65493:DWC65493 EFS65493:EFY65493 EPO65493:EPU65493 EZK65493:EZQ65493 FJG65493:FJM65493 FTC65493:FTI65493 GCY65493:GDE65493 GMU65493:GNA65493 GWQ65493:GWW65493 HGM65493:HGS65493 HQI65493:HQO65493 IAE65493:IAK65493 IKA65493:IKG65493 ITW65493:IUC65493 JDS65493:JDY65493 JNO65493:JNU65493 JXK65493:JXQ65493 KHG65493:KHM65493 KRC65493:KRI65493 LAY65493:LBE65493 LKU65493:LLA65493 LUQ65493:LUW65493 MEM65493:MES65493 MOI65493:MOO65493 MYE65493:MYK65493 NIA65493:NIG65493 NRW65493:NSC65493 OBS65493:OBY65493 OLO65493:OLU65493 OVK65493:OVQ65493 PFG65493:PFM65493 PPC65493:PPI65493 PYY65493:PZE65493 QIU65493:QJA65493 QSQ65493:QSW65493 RCM65493:RCS65493 RMI65493:RMO65493 RWE65493:RWK65493 SGA65493:SGG65493 SPW65493:SQC65493 SZS65493:SZY65493 TJO65493:TJU65493 TTK65493:TTQ65493 UDG65493:UDM65493 UNC65493:UNI65493 UWY65493:UXE65493 VGU65493:VHA65493 VQQ65493:VQW65493 WAM65493:WAS65493 WKI65493:WKO65493 WUE65493:WUK65493 L131031:R131031 HS131029:HY131029 RO131029:RU131029 ABK131029:ABQ131029 ALG131029:ALM131029 AVC131029:AVI131029 BEY131029:BFE131029 BOU131029:BPA131029 BYQ131029:BYW131029 CIM131029:CIS131029 CSI131029:CSO131029 DCE131029:DCK131029 DMA131029:DMG131029 DVW131029:DWC131029 EFS131029:EFY131029 EPO131029:EPU131029 EZK131029:EZQ131029 FJG131029:FJM131029 FTC131029:FTI131029 GCY131029:GDE131029 GMU131029:GNA131029 GWQ131029:GWW131029 HGM131029:HGS131029 HQI131029:HQO131029 IAE131029:IAK131029 IKA131029:IKG131029 ITW131029:IUC131029 JDS131029:JDY131029 JNO131029:JNU131029 JXK131029:JXQ131029 KHG131029:KHM131029 KRC131029:KRI131029 LAY131029:LBE131029 LKU131029:LLA131029 LUQ131029:LUW131029 MEM131029:MES131029 MOI131029:MOO131029 MYE131029:MYK131029 NIA131029:NIG131029 NRW131029:NSC131029 OBS131029:OBY131029 OLO131029:OLU131029 OVK131029:OVQ131029 PFG131029:PFM131029 PPC131029:PPI131029 PYY131029:PZE131029 QIU131029:QJA131029 QSQ131029:QSW131029 RCM131029:RCS131029 RMI131029:RMO131029 RWE131029:RWK131029 SGA131029:SGG131029 SPW131029:SQC131029 SZS131029:SZY131029 TJO131029:TJU131029 TTK131029:TTQ131029 UDG131029:UDM131029 UNC131029:UNI131029 UWY131029:UXE131029 VGU131029:VHA131029 VQQ131029:VQW131029 WAM131029:WAS131029 WKI131029:WKO131029 WUE131029:WUK131029 L196567:R196567 HS196565:HY196565 RO196565:RU196565 ABK196565:ABQ196565 ALG196565:ALM196565 AVC196565:AVI196565 BEY196565:BFE196565 BOU196565:BPA196565 BYQ196565:BYW196565 CIM196565:CIS196565 CSI196565:CSO196565 DCE196565:DCK196565 DMA196565:DMG196565 DVW196565:DWC196565 EFS196565:EFY196565 EPO196565:EPU196565 EZK196565:EZQ196565 FJG196565:FJM196565 FTC196565:FTI196565 GCY196565:GDE196565 GMU196565:GNA196565 GWQ196565:GWW196565 HGM196565:HGS196565 HQI196565:HQO196565 IAE196565:IAK196565 IKA196565:IKG196565 ITW196565:IUC196565 JDS196565:JDY196565 JNO196565:JNU196565 JXK196565:JXQ196565 KHG196565:KHM196565 KRC196565:KRI196565 LAY196565:LBE196565 LKU196565:LLA196565 LUQ196565:LUW196565 MEM196565:MES196565 MOI196565:MOO196565 MYE196565:MYK196565 NIA196565:NIG196565 NRW196565:NSC196565 OBS196565:OBY196565 OLO196565:OLU196565 OVK196565:OVQ196565 PFG196565:PFM196565 PPC196565:PPI196565 PYY196565:PZE196565 QIU196565:QJA196565 QSQ196565:QSW196565 RCM196565:RCS196565 RMI196565:RMO196565 RWE196565:RWK196565 SGA196565:SGG196565 SPW196565:SQC196565 SZS196565:SZY196565 TJO196565:TJU196565 TTK196565:TTQ196565 UDG196565:UDM196565 UNC196565:UNI196565 UWY196565:UXE196565 VGU196565:VHA196565 VQQ196565:VQW196565 WAM196565:WAS196565 WKI196565:WKO196565 WUE196565:WUK196565 L262103:R262103 HS262101:HY262101 RO262101:RU262101 ABK262101:ABQ262101 ALG262101:ALM262101 AVC262101:AVI262101 BEY262101:BFE262101 BOU262101:BPA262101 BYQ262101:BYW262101 CIM262101:CIS262101 CSI262101:CSO262101 DCE262101:DCK262101 DMA262101:DMG262101 DVW262101:DWC262101 EFS262101:EFY262101 EPO262101:EPU262101 EZK262101:EZQ262101 FJG262101:FJM262101 FTC262101:FTI262101 GCY262101:GDE262101 GMU262101:GNA262101 GWQ262101:GWW262101 HGM262101:HGS262101 HQI262101:HQO262101 IAE262101:IAK262101 IKA262101:IKG262101 ITW262101:IUC262101 JDS262101:JDY262101 JNO262101:JNU262101 JXK262101:JXQ262101 KHG262101:KHM262101 KRC262101:KRI262101 LAY262101:LBE262101 LKU262101:LLA262101 LUQ262101:LUW262101 MEM262101:MES262101 MOI262101:MOO262101 MYE262101:MYK262101 NIA262101:NIG262101 NRW262101:NSC262101 OBS262101:OBY262101 OLO262101:OLU262101 OVK262101:OVQ262101 PFG262101:PFM262101 PPC262101:PPI262101 PYY262101:PZE262101 QIU262101:QJA262101 QSQ262101:QSW262101 RCM262101:RCS262101 RMI262101:RMO262101 RWE262101:RWK262101 SGA262101:SGG262101 SPW262101:SQC262101 SZS262101:SZY262101 TJO262101:TJU262101 TTK262101:TTQ262101 UDG262101:UDM262101 UNC262101:UNI262101 UWY262101:UXE262101 VGU262101:VHA262101 VQQ262101:VQW262101 WAM262101:WAS262101 WKI262101:WKO262101 WUE262101:WUK262101 L327639:R327639 HS327637:HY327637 RO327637:RU327637 ABK327637:ABQ327637 ALG327637:ALM327637 AVC327637:AVI327637 BEY327637:BFE327637 BOU327637:BPA327637 BYQ327637:BYW327637 CIM327637:CIS327637 CSI327637:CSO327637 DCE327637:DCK327637 DMA327637:DMG327637 DVW327637:DWC327637 EFS327637:EFY327637 EPO327637:EPU327637 EZK327637:EZQ327637 FJG327637:FJM327637 FTC327637:FTI327637 GCY327637:GDE327637 GMU327637:GNA327637 GWQ327637:GWW327637 HGM327637:HGS327637 HQI327637:HQO327637 IAE327637:IAK327637 IKA327637:IKG327637 ITW327637:IUC327637 JDS327637:JDY327637 JNO327637:JNU327637 JXK327637:JXQ327637 KHG327637:KHM327637 KRC327637:KRI327637 LAY327637:LBE327637 LKU327637:LLA327637 LUQ327637:LUW327637 MEM327637:MES327637 MOI327637:MOO327637 MYE327637:MYK327637 NIA327637:NIG327637 NRW327637:NSC327637 OBS327637:OBY327637 OLO327637:OLU327637 OVK327637:OVQ327637 PFG327637:PFM327637 PPC327637:PPI327637 PYY327637:PZE327637 QIU327637:QJA327637 QSQ327637:QSW327637 RCM327637:RCS327637 RMI327637:RMO327637 RWE327637:RWK327637 SGA327637:SGG327637 SPW327637:SQC327637 SZS327637:SZY327637 TJO327637:TJU327637 TTK327637:TTQ327637 UDG327637:UDM327637 UNC327637:UNI327637 UWY327637:UXE327637 VGU327637:VHA327637 VQQ327637:VQW327637 WAM327637:WAS327637 WKI327637:WKO327637 WUE327637:WUK327637 L393175:R393175 HS393173:HY393173 RO393173:RU393173 ABK393173:ABQ393173 ALG393173:ALM393173 AVC393173:AVI393173 BEY393173:BFE393173 BOU393173:BPA393173 BYQ393173:BYW393173 CIM393173:CIS393173 CSI393173:CSO393173 DCE393173:DCK393173 DMA393173:DMG393173 DVW393173:DWC393173 EFS393173:EFY393173 EPO393173:EPU393173 EZK393173:EZQ393173 FJG393173:FJM393173 FTC393173:FTI393173 GCY393173:GDE393173 GMU393173:GNA393173 GWQ393173:GWW393173 HGM393173:HGS393173 HQI393173:HQO393173 IAE393173:IAK393173 IKA393173:IKG393173 ITW393173:IUC393173 JDS393173:JDY393173 JNO393173:JNU393173 JXK393173:JXQ393173 KHG393173:KHM393173 KRC393173:KRI393173 LAY393173:LBE393173 LKU393173:LLA393173 LUQ393173:LUW393173 MEM393173:MES393173 MOI393173:MOO393173 MYE393173:MYK393173 NIA393173:NIG393173 NRW393173:NSC393173 OBS393173:OBY393173 OLO393173:OLU393173 OVK393173:OVQ393173 PFG393173:PFM393173 PPC393173:PPI393173 PYY393173:PZE393173 QIU393173:QJA393173 QSQ393173:QSW393173 RCM393173:RCS393173 RMI393173:RMO393173 RWE393173:RWK393173 SGA393173:SGG393173 SPW393173:SQC393173 SZS393173:SZY393173 TJO393173:TJU393173 TTK393173:TTQ393173 UDG393173:UDM393173 UNC393173:UNI393173 UWY393173:UXE393173 VGU393173:VHA393173 VQQ393173:VQW393173 WAM393173:WAS393173 WKI393173:WKO393173 WUE393173:WUK393173 L458711:R458711 HS458709:HY458709 RO458709:RU458709 ABK458709:ABQ458709 ALG458709:ALM458709 AVC458709:AVI458709 BEY458709:BFE458709 BOU458709:BPA458709 BYQ458709:BYW458709 CIM458709:CIS458709 CSI458709:CSO458709 DCE458709:DCK458709 DMA458709:DMG458709 DVW458709:DWC458709 EFS458709:EFY458709 EPO458709:EPU458709 EZK458709:EZQ458709 FJG458709:FJM458709 FTC458709:FTI458709 GCY458709:GDE458709 GMU458709:GNA458709 GWQ458709:GWW458709 HGM458709:HGS458709 HQI458709:HQO458709 IAE458709:IAK458709 IKA458709:IKG458709 ITW458709:IUC458709 JDS458709:JDY458709 JNO458709:JNU458709 JXK458709:JXQ458709 KHG458709:KHM458709 KRC458709:KRI458709 LAY458709:LBE458709 LKU458709:LLA458709 LUQ458709:LUW458709 MEM458709:MES458709 MOI458709:MOO458709 MYE458709:MYK458709 NIA458709:NIG458709 NRW458709:NSC458709 OBS458709:OBY458709 OLO458709:OLU458709 OVK458709:OVQ458709 PFG458709:PFM458709 PPC458709:PPI458709 PYY458709:PZE458709 QIU458709:QJA458709 QSQ458709:QSW458709 RCM458709:RCS458709 RMI458709:RMO458709 RWE458709:RWK458709 SGA458709:SGG458709 SPW458709:SQC458709 SZS458709:SZY458709 TJO458709:TJU458709 TTK458709:TTQ458709 UDG458709:UDM458709 UNC458709:UNI458709 UWY458709:UXE458709 VGU458709:VHA458709 VQQ458709:VQW458709 WAM458709:WAS458709 WKI458709:WKO458709 WUE458709:WUK458709 L524247:R524247 HS524245:HY524245 RO524245:RU524245 ABK524245:ABQ524245 ALG524245:ALM524245 AVC524245:AVI524245 BEY524245:BFE524245 BOU524245:BPA524245 BYQ524245:BYW524245 CIM524245:CIS524245 CSI524245:CSO524245 DCE524245:DCK524245 DMA524245:DMG524245 DVW524245:DWC524245 EFS524245:EFY524245 EPO524245:EPU524245 EZK524245:EZQ524245 FJG524245:FJM524245 FTC524245:FTI524245 GCY524245:GDE524245 GMU524245:GNA524245 GWQ524245:GWW524245 HGM524245:HGS524245 HQI524245:HQO524245 IAE524245:IAK524245 IKA524245:IKG524245 ITW524245:IUC524245 JDS524245:JDY524245 JNO524245:JNU524245 JXK524245:JXQ524245 KHG524245:KHM524245 KRC524245:KRI524245 LAY524245:LBE524245 LKU524245:LLA524245 LUQ524245:LUW524245 MEM524245:MES524245 MOI524245:MOO524245 MYE524245:MYK524245 NIA524245:NIG524245 NRW524245:NSC524245 OBS524245:OBY524245 OLO524245:OLU524245 OVK524245:OVQ524245 PFG524245:PFM524245 PPC524245:PPI524245 PYY524245:PZE524245 QIU524245:QJA524245 QSQ524245:QSW524245 RCM524245:RCS524245 RMI524245:RMO524245 RWE524245:RWK524245 SGA524245:SGG524245 SPW524245:SQC524245 SZS524245:SZY524245 TJO524245:TJU524245 TTK524245:TTQ524245 UDG524245:UDM524245 UNC524245:UNI524245 UWY524245:UXE524245 VGU524245:VHA524245 VQQ524245:VQW524245 WAM524245:WAS524245 WKI524245:WKO524245 WUE524245:WUK524245 L589783:R589783 HS589781:HY589781 RO589781:RU589781 ABK589781:ABQ589781 ALG589781:ALM589781 AVC589781:AVI589781 BEY589781:BFE589781 BOU589781:BPA589781 BYQ589781:BYW589781 CIM589781:CIS589781 CSI589781:CSO589781 DCE589781:DCK589781 DMA589781:DMG589781 DVW589781:DWC589781 EFS589781:EFY589781 EPO589781:EPU589781 EZK589781:EZQ589781 FJG589781:FJM589781 FTC589781:FTI589781 GCY589781:GDE589781 GMU589781:GNA589781 GWQ589781:GWW589781 HGM589781:HGS589781 HQI589781:HQO589781 IAE589781:IAK589781 IKA589781:IKG589781 ITW589781:IUC589781 JDS589781:JDY589781 JNO589781:JNU589781 JXK589781:JXQ589781 KHG589781:KHM589781 KRC589781:KRI589781 LAY589781:LBE589781 LKU589781:LLA589781 LUQ589781:LUW589781 MEM589781:MES589781 MOI589781:MOO589781 MYE589781:MYK589781 NIA589781:NIG589781 NRW589781:NSC589781 OBS589781:OBY589781 OLO589781:OLU589781 OVK589781:OVQ589781 PFG589781:PFM589781 PPC589781:PPI589781 PYY589781:PZE589781 QIU589781:QJA589781 QSQ589781:QSW589781 RCM589781:RCS589781 RMI589781:RMO589781 RWE589781:RWK589781 SGA589781:SGG589781 SPW589781:SQC589781 SZS589781:SZY589781 TJO589781:TJU589781 TTK589781:TTQ589781 UDG589781:UDM589781 UNC589781:UNI589781 UWY589781:UXE589781 VGU589781:VHA589781 VQQ589781:VQW589781 WAM589781:WAS589781 WKI589781:WKO589781 WUE589781:WUK589781 L655319:R655319 HS655317:HY655317 RO655317:RU655317 ABK655317:ABQ655317 ALG655317:ALM655317 AVC655317:AVI655317 BEY655317:BFE655317 BOU655317:BPA655317 BYQ655317:BYW655317 CIM655317:CIS655317 CSI655317:CSO655317 DCE655317:DCK655317 DMA655317:DMG655317 DVW655317:DWC655317 EFS655317:EFY655317 EPO655317:EPU655317 EZK655317:EZQ655317 FJG655317:FJM655317 FTC655317:FTI655317 GCY655317:GDE655317 GMU655317:GNA655317 GWQ655317:GWW655317 HGM655317:HGS655317 HQI655317:HQO655317 IAE655317:IAK655317 IKA655317:IKG655317 ITW655317:IUC655317 JDS655317:JDY655317 JNO655317:JNU655317 JXK655317:JXQ655317 KHG655317:KHM655317 KRC655317:KRI655317 LAY655317:LBE655317 LKU655317:LLA655317 LUQ655317:LUW655317 MEM655317:MES655317 MOI655317:MOO655317 MYE655317:MYK655317 NIA655317:NIG655317 NRW655317:NSC655317 OBS655317:OBY655317 OLO655317:OLU655317 OVK655317:OVQ655317 PFG655317:PFM655317 PPC655317:PPI655317 PYY655317:PZE655317 QIU655317:QJA655317 QSQ655317:QSW655317 RCM655317:RCS655317 RMI655317:RMO655317 RWE655317:RWK655317 SGA655317:SGG655317 SPW655317:SQC655317 SZS655317:SZY655317 TJO655317:TJU655317 TTK655317:TTQ655317 UDG655317:UDM655317 UNC655317:UNI655317 UWY655317:UXE655317 VGU655317:VHA655317 VQQ655317:VQW655317 WAM655317:WAS655317 WKI655317:WKO655317 WUE655317:WUK655317 L720855:R720855 HS720853:HY720853 RO720853:RU720853 ABK720853:ABQ720853 ALG720853:ALM720853 AVC720853:AVI720853 BEY720853:BFE720853 BOU720853:BPA720853 BYQ720853:BYW720853 CIM720853:CIS720853 CSI720853:CSO720853 DCE720853:DCK720853 DMA720853:DMG720853 DVW720853:DWC720853 EFS720853:EFY720853 EPO720853:EPU720853 EZK720853:EZQ720853 FJG720853:FJM720853 FTC720853:FTI720853 GCY720853:GDE720853 GMU720853:GNA720853 GWQ720853:GWW720853 HGM720853:HGS720853 HQI720853:HQO720853 IAE720853:IAK720853 IKA720853:IKG720853 ITW720853:IUC720853 JDS720853:JDY720853 JNO720853:JNU720853 JXK720853:JXQ720853 KHG720853:KHM720853 KRC720853:KRI720853 LAY720853:LBE720853 LKU720853:LLA720853 LUQ720853:LUW720853 MEM720853:MES720853 MOI720853:MOO720853 MYE720853:MYK720853 NIA720853:NIG720853 NRW720853:NSC720853 OBS720853:OBY720853 OLO720853:OLU720853 OVK720853:OVQ720853 PFG720853:PFM720853 PPC720853:PPI720853 PYY720853:PZE720853 QIU720853:QJA720853 QSQ720853:QSW720853 RCM720853:RCS720853 RMI720853:RMO720853 RWE720853:RWK720853 SGA720853:SGG720853 SPW720853:SQC720853 SZS720853:SZY720853 TJO720853:TJU720853 TTK720853:TTQ720853 UDG720853:UDM720853 UNC720853:UNI720853 UWY720853:UXE720853 VGU720853:VHA720853 VQQ720853:VQW720853 WAM720853:WAS720853 WKI720853:WKO720853 WUE720853:WUK720853 L786391:R786391 HS786389:HY786389 RO786389:RU786389 ABK786389:ABQ786389 ALG786389:ALM786389 AVC786389:AVI786389 BEY786389:BFE786389 BOU786389:BPA786389 BYQ786389:BYW786389 CIM786389:CIS786389 CSI786389:CSO786389 DCE786389:DCK786389 DMA786389:DMG786389 DVW786389:DWC786389 EFS786389:EFY786389 EPO786389:EPU786389 EZK786389:EZQ786389 FJG786389:FJM786389 FTC786389:FTI786389 GCY786389:GDE786389 GMU786389:GNA786389 GWQ786389:GWW786389 HGM786389:HGS786389 HQI786389:HQO786389 IAE786389:IAK786389 IKA786389:IKG786389 ITW786389:IUC786389 JDS786389:JDY786389 JNO786389:JNU786389 JXK786389:JXQ786389 KHG786389:KHM786389 KRC786389:KRI786389 LAY786389:LBE786389 LKU786389:LLA786389 LUQ786389:LUW786389 MEM786389:MES786389 MOI786389:MOO786389 MYE786389:MYK786389 NIA786389:NIG786389 NRW786389:NSC786389 OBS786389:OBY786389 OLO786389:OLU786389 OVK786389:OVQ786389 PFG786389:PFM786389 PPC786389:PPI786389 PYY786389:PZE786389 QIU786389:QJA786389 QSQ786389:QSW786389 RCM786389:RCS786389 RMI786389:RMO786389 RWE786389:RWK786389 SGA786389:SGG786389 SPW786389:SQC786389 SZS786389:SZY786389 TJO786389:TJU786389 TTK786389:TTQ786389 UDG786389:UDM786389 UNC786389:UNI786389 UWY786389:UXE786389 VGU786389:VHA786389 VQQ786389:VQW786389 WAM786389:WAS786389 WKI786389:WKO786389 WUE786389:WUK786389 L851927:R851927 HS851925:HY851925 RO851925:RU851925 ABK851925:ABQ851925 ALG851925:ALM851925 AVC851925:AVI851925 BEY851925:BFE851925 BOU851925:BPA851925 BYQ851925:BYW851925 CIM851925:CIS851925 CSI851925:CSO851925 DCE851925:DCK851925 DMA851925:DMG851925 DVW851925:DWC851925 EFS851925:EFY851925 EPO851925:EPU851925 EZK851925:EZQ851925 FJG851925:FJM851925 FTC851925:FTI851925 GCY851925:GDE851925 GMU851925:GNA851925 GWQ851925:GWW851925 HGM851925:HGS851925 HQI851925:HQO851925 IAE851925:IAK851925 IKA851925:IKG851925 ITW851925:IUC851925 JDS851925:JDY851925 JNO851925:JNU851925 JXK851925:JXQ851925 KHG851925:KHM851925 KRC851925:KRI851925 LAY851925:LBE851925 LKU851925:LLA851925 LUQ851925:LUW851925 MEM851925:MES851925 MOI851925:MOO851925 MYE851925:MYK851925 NIA851925:NIG851925 NRW851925:NSC851925 OBS851925:OBY851925 OLO851925:OLU851925 OVK851925:OVQ851925 PFG851925:PFM851925 PPC851925:PPI851925 PYY851925:PZE851925 QIU851925:QJA851925 QSQ851925:QSW851925 RCM851925:RCS851925 RMI851925:RMO851925 RWE851925:RWK851925 SGA851925:SGG851925 SPW851925:SQC851925 SZS851925:SZY851925 TJO851925:TJU851925 TTK851925:TTQ851925 UDG851925:UDM851925 UNC851925:UNI851925 UWY851925:UXE851925 VGU851925:VHA851925 VQQ851925:VQW851925 WAM851925:WAS851925 WKI851925:WKO851925 WUE851925:WUK851925 L917463:R917463 HS917461:HY917461 RO917461:RU917461 ABK917461:ABQ917461 ALG917461:ALM917461 AVC917461:AVI917461 BEY917461:BFE917461 BOU917461:BPA917461 BYQ917461:BYW917461 CIM917461:CIS917461 CSI917461:CSO917461 DCE917461:DCK917461 DMA917461:DMG917461 DVW917461:DWC917461 EFS917461:EFY917461 EPO917461:EPU917461 EZK917461:EZQ917461 FJG917461:FJM917461 FTC917461:FTI917461 GCY917461:GDE917461 GMU917461:GNA917461 GWQ917461:GWW917461 HGM917461:HGS917461 HQI917461:HQO917461 IAE917461:IAK917461 IKA917461:IKG917461 ITW917461:IUC917461 JDS917461:JDY917461 JNO917461:JNU917461 JXK917461:JXQ917461 KHG917461:KHM917461 KRC917461:KRI917461 LAY917461:LBE917461 LKU917461:LLA917461 LUQ917461:LUW917461 MEM917461:MES917461 MOI917461:MOO917461 MYE917461:MYK917461 NIA917461:NIG917461 NRW917461:NSC917461 OBS917461:OBY917461 OLO917461:OLU917461 OVK917461:OVQ917461 PFG917461:PFM917461 PPC917461:PPI917461 PYY917461:PZE917461 QIU917461:QJA917461 QSQ917461:QSW917461 RCM917461:RCS917461 RMI917461:RMO917461 RWE917461:RWK917461 SGA917461:SGG917461 SPW917461:SQC917461 SZS917461:SZY917461 TJO917461:TJU917461 TTK917461:TTQ917461 UDG917461:UDM917461 UNC917461:UNI917461 UWY917461:UXE917461 VGU917461:VHA917461 VQQ917461:VQW917461 WAM917461:WAS917461 WKI917461:WKO917461 WUE917461:WUK917461 L982999:R982999 HS982997:HY982997 RO982997:RU982997 ABK982997:ABQ982997 ALG982997:ALM982997 AVC982997:AVI982997 BEY982997:BFE982997 BOU982997:BPA982997 BYQ982997:BYW982997 CIM982997:CIS982997 CSI982997:CSO982997 DCE982997:DCK982997 DMA982997:DMG982997 DVW982997:DWC982997 EFS982997:EFY982997 EPO982997:EPU982997 EZK982997:EZQ982997 FJG982997:FJM982997 FTC982997:FTI982997 GCY982997:GDE982997 GMU982997:GNA982997 GWQ982997:GWW982997 HGM982997:HGS982997 HQI982997:HQO982997 IAE982997:IAK982997 IKA982997:IKG982997 ITW982997:IUC982997 JDS982997:JDY982997 JNO982997:JNU982997 JXK982997:JXQ982997 KHG982997:KHM982997 KRC982997:KRI982997 LAY982997:LBE982997 LKU982997:LLA982997 LUQ982997:LUW982997 MEM982997:MES982997 MOI982997:MOO982997 MYE982997:MYK982997 NIA982997:NIG982997 NRW982997:NSC982997 OBS982997:OBY982997 OLO982997:OLU982997 OVK982997:OVQ982997 PFG982997:PFM982997 PPC982997:PPI982997 PYY982997:PZE982997 QIU982997:QJA982997 QSQ982997:QSW982997 RCM982997:RCS982997 RMI982997:RMO982997 RWE982997:RWK982997 SGA982997:SGG982997 SPW982997:SQC982997 SZS982997:SZY982997 TJO982997:TJU982997 TTK982997:TTQ982997 UDG982997:UDM982997 UNC982997:UNI982997 UWY982997:UXE982997 VGU982997:VHA982997 VQQ982997:VQW982997 WAM982997:WAS982997 WKI982997:WKO982997" xr:uid="{FBE0427D-BAFE-4C6E-8767-1FD783CA11B1}">
      <formula1>"専用,ハイブリット"</formula1>
    </dataValidation>
    <dataValidation type="list" allowBlank="1" showInputMessage="1" showErrorMessage="1" sqref="L65489:M65489 HS65487:HT65487 RO65487:RP65487 ABK65487:ABL65487 ALG65487:ALH65487 AVC65487:AVD65487 BEY65487:BEZ65487 BOU65487:BOV65487 BYQ65487:BYR65487 CIM65487:CIN65487 CSI65487:CSJ65487 DCE65487:DCF65487 DMA65487:DMB65487 DVW65487:DVX65487 EFS65487:EFT65487 EPO65487:EPP65487 EZK65487:EZL65487 FJG65487:FJH65487 FTC65487:FTD65487 GCY65487:GCZ65487 GMU65487:GMV65487 GWQ65487:GWR65487 HGM65487:HGN65487 HQI65487:HQJ65487 IAE65487:IAF65487 IKA65487:IKB65487 ITW65487:ITX65487 JDS65487:JDT65487 JNO65487:JNP65487 JXK65487:JXL65487 KHG65487:KHH65487 KRC65487:KRD65487 LAY65487:LAZ65487 LKU65487:LKV65487 LUQ65487:LUR65487 MEM65487:MEN65487 MOI65487:MOJ65487 MYE65487:MYF65487 NIA65487:NIB65487 NRW65487:NRX65487 OBS65487:OBT65487 OLO65487:OLP65487 OVK65487:OVL65487 PFG65487:PFH65487 PPC65487:PPD65487 PYY65487:PYZ65487 QIU65487:QIV65487 QSQ65487:QSR65487 RCM65487:RCN65487 RMI65487:RMJ65487 RWE65487:RWF65487 SGA65487:SGB65487 SPW65487:SPX65487 SZS65487:SZT65487 TJO65487:TJP65487 TTK65487:TTL65487 UDG65487:UDH65487 UNC65487:UND65487 UWY65487:UWZ65487 VGU65487:VGV65487 VQQ65487:VQR65487 WAM65487:WAN65487 WKI65487:WKJ65487 WUE65487:WUF65487 L131025:M131025 HS131023:HT131023 RO131023:RP131023 ABK131023:ABL131023 ALG131023:ALH131023 AVC131023:AVD131023 BEY131023:BEZ131023 BOU131023:BOV131023 BYQ131023:BYR131023 CIM131023:CIN131023 CSI131023:CSJ131023 DCE131023:DCF131023 DMA131023:DMB131023 DVW131023:DVX131023 EFS131023:EFT131023 EPO131023:EPP131023 EZK131023:EZL131023 FJG131023:FJH131023 FTC131023:FTD131023 GCY131023:GCZ131023 GMU131023:GMV131023 GWQ131023:GWR131023 HGM131023:HGN131023 HQI131023:HQJ131023 IAE131023:IAF131023 IKA131023:IKB131023 ITW131023:ITX131023 JDS131023:JDT131023 JNO131023:JNP131023 JXK131023:JXL131023 KHG131023:KHH131023 KRC131023:KRD131023 LAY131023:LAZ131023 LKU131023:LKV131023 LUQ131023:LUR131023 MEM131023:MEN131023 MOI131023:MOJ131023 MYE131023:MYF131023 NIA131023:NIB131023 NRW131023:NRX131023 OBS131023:OBT131023 OLO131023:OLP131023 OVK131023:OVL131023 PFG131023:PFH131023 PPC131023:PPD131023 PYY131023:PYZ131023 QIU131023:QIV131023 QSQ131023:QSR131023 RCM131023:RCN131023 RMI131023:RMJ131023 RWE131023:RWF131023 SGA131023:SGB131023 SPW131023:SPX131023 SZS131023:SZT131023 TJO131023:TJP131023 TTK131023:TTL131023 UDG131023:UDH131023 UNC131023:UND131023 UWY131023:UWZ131023 VGU131023:VGV131023 VQQ131023:VQR131023 WAM131023:WAN131023 WKI131023:WKJ131023 WUE131023:WUF131023 L196561:M196561 HS196559:HT196559 RO196559:RP196559 ABK196559:ABL196559 ALG196559:ALH196559 AVC196559:AVD196559 BEY196559:BEZ196559 BOU196559:BOV196559 BYQ196559:BYR196559 CIM196559:CIN196559 CSI196559:CSJ196559 DCE196559:DCF196559 DMA196559:DMB196559 DVW196559:DVX196559 EFS196559:EFT196559 EPO196559:EPP196559 EZK196559:EZL196559 FJG196559:FJH196559 FTC196559:FTD196559 GCY196559:GCZ196559 GMU196559:GMV196559 GWQ196559:GWR196559 HGM196559:HGN196559 HQI196559:HQJ196559 IAE196559:IAF196559 IKA196559:IKB196559 ITW196559:ITX196559 JDS196559:JDT196559 JNO196559:JNP196559 JXK196559:JXL196559 KHG196559:KHH196559 KRC196559:KRD196559 LAY196559:LAZ196559 LKU196559:LKV196559 LUQ196559:LUR196559 MEM196559:MEN196559 MOI196559:MOJ196559 MYE196559:MYF196559 NIA196559:NIB196559 NRW196559:NRX196559 OBS196559:OBT196559 OLO196559:OLP196559 OVK196559:OVL196559 PFG196559:PFH196559 PPC196559:PPD196559 PYY196559:PYZ196559 QIU196559:QIV196559 QSQ196559:QSR196559 RCM196559:RCN196559 RMI196559:RMJ196559 RWE196559:RWF196559 SGA196559:SGB196559 SPW196559:SPX196559 SZS196559:SZT196559 TJO196559:TJP196559 TTK196559:TTL196559 UDG196559:UDH196559 UNC196559:UND196559 UWY196559:UWZ196559 VGU196559:VGV196559 VQQ196559:VQR196559 WAM196559:WAN196559 WKI196559:WKJ196559 WUE196559:WUF196559 L262097:M262097 HS262095:HT262095 RO262095:RP262095 ABK262095:ABL262095 ALG262095:ALH262095 AVC262095:AVD262095 BEY262095:BEZ262095 BOU262095:BOV262095 BYQ262095:BYR262095 CIM262095:CIN262095 CSI262095:CSJ262095 DCE262095:DCF262095 DMA262095:DMB262095 DVW262095:DVX262095 EFS262095:EFT262095 EPO262095:EPP262095 EZK262095:EZL262095 FJG262095:FJH262095 FTC262095:FTD262095 GCY262095:GCZ262095 GMU262095:GMV262095 GWQ262095:GWR262095 HGM262095:HGN262095 HQI262095:HQJ262095 IAE262095:IAF262095 IKA262095:IKB262095 ITW262095:ITX262095 JDS262095:JDT262095 JNO262095:JNP262095 JXK262095:JXL262095 KHG262095:KHH262095 KRC262095:KRD262095 LAY262095:LAZ262095 LKU262095:LKV262095 LUQ262095:LUR262095 MEM262095:MEN262095 MOI262095:MOJ262095 MYE262095:MYF262095 NIA262095:NIB262095 NRW262095:NRX262095 OBS262095:OBT262095 OLO262095:OLP262095 OVK262095:OVL262095 PFG262095:PFH262095 PPC262095:PPD262095 PYY262095:PYZ262095 QIU262095:QIV262095 QSQ262095:QSR262095 RCM262095:RCN262095 RMI262095:RMJ262095 RWE262095:RWF262095 SGA262095:SGB262095 SPW262095:SPX262095 SZS262095:SZT262095 TJO262095:TJP262095 TTK262095:TTL262095 UDG262095:UDH262095 UNC262095:UND262095 UWY262095:UWZ262095 VGU262095:VGV262095 VQQ262095:VQR262095 WAM262095:WAN262095 WKI262095:WKJ262095 WUE262095:WUF262095 L327633:M327633 HS327631:HT327631 RO327631:RP327631 ABK327631:ABL327631 ALG327631:ALH327631 AVC327631:AVD327631 BEY327631:BEZ327631 BOU327631:BOV327631 BYQ327631:BYR327631 CIM327631:CIN327631 CSI327631:CSJ327631 DCE327631:DCF327631 DMA327631:DMB327631 DVW327631:DVX327631 EFS327631:EFT327631 EPO327631:EPP327631 EZK327631:EZL327631 FJG327631:FJH327631 FTC327631:FTD327631 GCY327631:GCZ327631 GMU327631:GMV327631 GWQ327631:GWR327631 HGM327631:HGN327631 HQI327631:HQJ327631 IAE327631:IAF327631 IKA327631:IKB327631 ITW327631:ITX327631 JDS327631:JDT327631 JNO327631:JNP327631 JXK327631:JXL327631 KHG327631:KHH327631 KRC327631:KRD327631 LAY327631:LAZ327631 LKU327631:LKV327631 LUQ327631:LUR327631 MEM327631:MEN327631 MOI327631:MOJ327631 MYE327631:MYF327631 NIA327631:NIB327631 NRW327631:NRX327631 OBS327631:OBT327631 OLO327631:OLP327631 OVK327631:OVL327631 PFG327631:PFH327631 PPC327631:PPD327631 PYY327631:PYZ327631 QIU327631:QIV327631 QSQ327631:QSR327631 RCM327631:RCN327631 RMI327631:RMJ327631 RWE327631:RWF327631 SGA327631:SGB327631 SPW327631:SPX327631 SZS327631:SZT327631 TJO327631:TJP327631 TTK327631:TTL327631 UDG327631:UDH327631 UNC327631:UND327631 UWY327631:UWZ327631 VGU327631:VGV327631 VQQ327631:VQR327631 WAM327631:WAN327631 WKI327631:WKJ327631 WUE327631:WUF327631 L393169:M393169 HS393167:HT393167 RO393167:RP393167 ABK393167:ABL393167 ALG393167:ALH393167 AVC393167:AVD393167 BEY393167:BEZ393167 BOU393167:BOV393167 BYQ393167:BYR393167 CIM393167:CIN393167 CSI393167:CSJ393167 DCE393167:DCF393167 DMA393167:DMB393167 DVW393167:DVX393167 EFS393167:EFT393167 EPO393167:EPP393167 EZK393167:EZL393167 FJG393167:FJH393167 FTC393167:FTD393167 GCY393167:GCZ393167 GMU393167:GMV393167 GWQ393167:GWR393167 HGM393167:HGN393167 HQI393167:HQJ393167 IAE393167:IAF393167 IKA393167:IKB393167 ITW393167:ITX393167 JDS393167:JDT393167 JNO393167:JNP393167 JXK393167:JXL393167 KHG393167:KHH393167 KRC393167:KRD393167 LAY393167:LAZ393167 LKU393167:LKV393167 LUQ393167:LUR393167 MEM393167:MEN393167 MOI393167:MOJ393167 MYE393167:MYF393167 NIA393167:NIB393167 NRW393167:NRX393167 OBS393167:OBT393167 OLO393167:OLP393167 OVK393167:OVL393167 PFG393167:PFH393167 PPC393167:PPD393167 PYY393167:PYZ393167 QIU393167:QIV393167 QSQ393167:QSR393167 RCM393167:RCN393167 RMI393167:RMJ393167 RWE393167:RWF393167 SGA393167:SGB393167 SPW393167:SPX393167 SZS393167:SZT393167 TJO393167:TJP393167 TTK393167:TTL393167 UDG393167:UDH393167 UNC393167:UND393167 UWY393167:UWZ393167 VGU393167:VGV393167 VQQ393167:VQR393167 WAM393167:WAN393167 WKI393167:WKJ393167 WUE393167:WUF393167 L458705:M458705 HS458703:HT458703 RO458703:RP458703 ABK458703:ABL458703 ALG458703:ALH458703 AVC458703:AVD458703 BEY458703:BEZ458703 BOU458703:BOV458703 BYQ458703:BYR458703 CIM458703:CIN458703 CSI458703:CSJ458703 DCE458703:DCF458703 DMA458703:DMB458703 DVW458703:DVX458703 EFS458703:EFT458703 EPO458703:EPP458703 EZK458703:EZL458703 FJG458703:FJH458703 FTC458703:FTD458703 GCY458703:GCZ458703 GMU458703:GMV458703 GWQ458703:GWR458703 HGM458703:HGN458703 HQI458703:HQJ458703 IAE458703:IAF458703 IKA458703:IKB458703 ITW458703:ITX458703 JDS458703:JDT458703 JNO458703:JNP458703 JXK458703:JXL458703 KHG458703:KHH458703 KRC458703:KRD458703 LAY458703:LAZ458703 LKU458703:LKV458703 LUQ458703:LUR458703 MEM458703:MEN458703 MOI458703:MOJ458703 MYE458703:MYF458703 NIA458703:NIB458703 NRW458703:NRX458703 OBS458703:OBT458703 OLO458703:OLP458703 OVK458703:OVL458703 PFG458703:PFH458703 PPC458703:PPD458703 PYY458703:PYZ458703 QIU458703:QIV458703 QSQ458703:QSR458703 RCM458703:RCN458703 RMI458703:RMJ458703 RWE458703:RWF458703 SGA458703:SGB458703 SPW458703:SPX458703 SZS458703:SZT458703 TJO458703:TJP458703 TTK458703:TTL458703 UDG458703:UDH458703 UNC458703:UND458703 UWY458703:UWZ458703 VGU458703:VGV458703 VQQ458703:VQR458703 WAM458703:WAN458703 WKI458703:WKJ458703 WUE458703:WUF458703 L524241:M524241 HS524239:HT524239 RO524239:RP524239 ABK524239:ABL524239 ALG524239:ALH524239 AVC524239:AVD524239 BEY524239:BEZ524239 BOU524239:BOV524239 BYQ524239:BYR524239 CIM524239:CIN524239 CSI524239:CSJ524239 DCE524239:DCF524239 DMA524239:DMB524239 DVW524239:DVX524239 EFS524239:EFT524239 EPO524239:EPP524239 EZK524239:EZL524239 FJG524239:FJH524239 FTC524239:FTD524239 GCY524239:GCZ524239 GMU524239:GMV524239 GWQ524239:GWR524239 HGM524239:HGN524239 HQI524239:HQJ524239 IAE524239:IAF524239 IKA524239:IKB524239 ITW524239:ITX524239 JDS524239:JDT524239 JNO524239:JNP524239 JXK524239:JXL524239 KHG524239:KHH524239 KRC524239:KRD524239 LAY524239:LAZ524239 LKU524239:LKV524239 LUQ524239:LUR524239 MEM524239:MEN524239 MOI524239:MOJ524239 MYE524239:MYF524239 NIA524239:NIB524239 NRW524239:NRX524239 OBS524239:OBT524239 OLO524239:OLP524239 OVK524239:OVL524239 PFG524239:PFH524239 PPC524239:PPD524239 PYY524239:PYZ524239 QIU524239:QIV524239 QSQ524239:QSR524239 RCM524239:RCN524239 RMI524239:RMJ524239 RWE524239:RWF524239 SGA524239:SGB524239 SPW524239:SPX524239 SZS524239:SZT524239 TJO524239:TJP524239 TTK524239:TTL524239 UDG524239:UDH524239 UNC524239:UND524239 UWY524239:UWZ524239 VGU524239:VGV524239 VQQ524239:VQR524239 WAM524239:WAN524239 WKI524239:WKJ524239 WUE524239:WUF524239 L589777:M589777 HS589775:HT589775 RO589775:RP589775 ABK589775:ABL589775 ALG589775:ALH589775 AVC589775:AVD589775 BEY589775:BEZ589775 BOU589775:BOV589775 BYQ589775:BYR589775 CIM589775:CIN589775 CSI589775:CSJ589775 DCE589775:DCF589775 DMA589775:DMB589775 DVW589775:DVX589775 EFS589775:EFT589775 EPO589775:EPP589775 EZK589775:EZL589775 FJG589775:FJH589775 FTC589775:FTD589775 GCY589775:GCZ589775 GMU589775:GMV589775 GWQ589775:GWR589775 HGM589775:HGN589775 HQI589775:HQJ589775 IAE589775:IAF589775 IKA589775:IKB589775 ITW589775:ITX589775 JDS589775:JDT589775 JNO589775:JNP589775 JXK589775:JXL589775 KHG589775:KHH589775 KRC589775:KRD589775 LAY589775:LAZ589775 LKU589775:LKV589775 LUQ589775:LUR589775 MEM589775:MEN589775 MOI589775:MOJ589775 MYE589775:MYF589775 NIA589775:NIB589775 NRW589775:NRX589775 OBS589775:OBT589775 OLO589775:OLP589775 OVK589775:OVL589775 PFG589775:PFH589775 PPC589775:PPD589775 PYY589775:PYZ589775 QIU589775:QIV589775 QSQ589775:QSR589775 RCM589775:RCN589775 RMI589775:RMJ589775 RWE589775:RWF589775 SGA589775:SGB589775 SPW589775:SPX589775 SZS589775:SZT589775 TJO589775:TJP589775 TTK589775:TTL589775 UDG589775:UDH589775 UNC589775:UND589775 UWY589775:UWZ589775 VGU589775:VGV589775 VQQ589775:VQR589775 WAM589775:WAN589775 WKI589775:WKJ589775 WUE589775:WUF589775 L655313:M655313 HS655311:HT655311 RO655311:RP655311 ABK655311:ABL655311 ALG655311:ALH655311 AVC655311:AVD655311 BEY655311:BEZ655311 BOU655311:BOV655311 BYQ655311:BYR655311 CIM655311:CIN655311 CSI655311:CSJ655311 DCE655311:DCF655311 DMA655311:DMB655311 DVW655311:DVX655311 EFS655311:EFT655311 EPO655311:EPP655311 EZK655311:EZL655311 FJG655311:FJH655311 FTC655311:FTD655311 GCY655311:GCZ655311 GMU655311:GMV655311 GWQ655311:GWR655311 HGM655311:HGN655311 HQI655311:HQJ655311 IAE655311:IAF655311 IKA655311:IKB655311 ITW655311:ITX655311 JDS655311:JDT655311 JNO655311:JNP655311 JXK655311:JXL655311 KHG655311:KHH655311 KRC655311:KRD655311 LAY655311:LAZ655311 LKU655311:LKV655311 LUQ655311:LUR655311 MEM655311:MEN655311 MOI655311:MOJ655311 MYE655311:MYF655311 NIA655311:NIB655311 NRW655311:NRX655311 OBS655311:OBT655311 OLO655311:OLP655311 OVK655311:OVL655311 PFG655311:PFH655311 PPC655311:PPD655311 PYY655311:PYZ655311 QIU655311:QIV655311 QSQ655311:QSR655311 RCM655311:RCN655311 RMI655311:RMJ655311 RWE655311:RWF655311 SGA655311:SGB655311 SPW655311:SPX655311 SZS655311:SZT655311 TJO655311:TJP655311 TTK655311:TTL655311 UDG655311:UDH655311 UNC655311:UND655311 UWY655311:UWZ655311 VGU655311:VGV655311 VQQ655311:VQR655311 WAM655311:WAN655311 WKI655311:WKJ655311 WUE655311:WUF655311 L720849:M720849 HS720847:HT720847 RO720847:RP720847 ABK720847:ABL720847 ALG720847:ALH720847 AVC720847:AVD720847 BEY720847:BEZ720847 BOU720847:BOV720847 BYQ720847:BYR720847 CIM720847:CIN720847 CSI720847:CSJ720847 DCE720847:DCF720847 DMA720847:DMB720847 DVW720847:DVX720847 EFS720847:EFT720847 EPO720847:EPP720847 EZK720847:EZL720847 FJG720847:FJH720847 FTC720847:FTD720847 GCY720847:GCZ720847 GMU720847:GMV720847 GWQ720847:GWR720847 HGM720847:HGN720847 HQI720847:HQJ720847 IAE720847:IAF720847 IKA720847:IKB720847 ITW720847:ITX720847 JDS720847:JDT720847 JNO720847:JNP720847 JXK720847:JXL720847 KHG720847:KHH720847 KRC720847:KRD720847 LAY720847:LAZ720847 LKU720847:LKV720847 LUQ720847:LUR720847 MEM720847:MEN720847 MOI720847:MOJ720847 MYE720847:MYF720847 NIA720847:NIB720847 NRW720847:NRX720847 OBS720847:OBT720847 OLO720847:OLP720847 OVK720847:OVL720847 PFG720847:PFH720847 PPC720847:PPD720847 PYY720847:PYZ720847 QIU720847:QIV720847 QSQ720847:QSR720847 RCM720847:RCN720847 RMI720847:RMJ720847 RWE720847:RWF720847 SGA720847:SGB720847 SPW720847:SPX720847 SZS720847:SZT720847 TJO720847:TJP720847 TTK720847:TTL720847 UDG720847:UDH720847 UNC720847:UND720847 UWY720847:UWZ720847 VGU720847:VGV720847 VQQ720847:VQR720847 WAM720847:WAN720847 WKI720847:WKJ720847 WUE720847:WUF720847 L786385:M786385 HS786383:HT786383 RO786383:RP786383 ABK786383:ABL786383 ALG786383:ALH786383 AVC786383:AVD786383 BEY786383:BEZ786383 BOU786383:BOV786383 BYQ786383:BYR786383 CIM786383:CIN786383 CSI786383:CSJ786383 DCE786383:DCF786383 DMA786383:DMB786383 DVW786383:DVX786383 EFS786383:EFT786383 EPO786383:EPP786383 EZK786383:EZL786383 FJG786383:FJH786383 FTC786383:FTD786383 GCY786383:GCZ786383 GMU786383:GMV786383 GWQ786383:GWR786383 HGM786383:HGN786383 HQI786383:HQJ786383 IAE786383:IAF786383 IKA786383:IKB786383 ITW786383:ITX786383 JDS786383:JDT786383 JNO786383:JNP786383 JXK786383:JXL786383 KHG786383:KHH786383 KRC786383:KRD786383 LAY786383:LAZ786383 LKU786383:LKV786383 LUQ786383:LUR786383 MEM786383:MEN786383 MOI786383:MOJ786383 MYE786383:MYF786383 NIA786383:NIB786383 NRW786383:NRX786383 OBS786383:OBT786383 OLO786383:OLP786383 OVK786383:OVL786383 PFG786383:PFH786383 PPC786383:PPD786383 PYY786383:PYZ786383 QIU786383:QIV786383 QSQ786383:QSR786383 RCM786383:RCN786383 RMI786383:RMJ786383 RWE786383:RWF786383 SGA786383:SGB786383 SPW786383:SPX786383 SZS786383:SZT786383 TJO786383:TJP786383 TTK786383:TTL786383 UDG786383:UDH786383 UNC786383:UND786383 UWY786383:UWZ786383 VGU786383:VGV786383 VQQ786383:VQR786383 WAM786383:WAN786383 WKI786383:WKJ786383 WUE786383:WUF786383 L851921:M851921 HS851919:HT851919 RO851919:RP851919 ABK851919:ABL851919 ALG851919:ALH851919 AVC851919:AVD851919 BEY851919:BEZ851919 BOU851919:BOV851919 BYQ851919:BYR851919 CIM851919:CIN851919 CSI851919:CSJ851919 DCE851919:DCF851919 DMA851919:DMB851919 DVW851919:DVX851919 EFS851919:EFT851919 EPO851919:EPP851919 EZK851919:EZL851919 FJG851919:FJH851919 FTC851919:FTD851919 GCY851919:GCZ851919 GMU851919:GMV851919 GWQ851919:GWR851919 HGM851919:HGN851919 HQI851919:HQJ851919 IAE851919:IAF851919 IKA851919:IKB851919 ITW851919:ITX851919 JDS851919:JDT851919 JNO851919:JNP851919 JXK851919:JXL851919 KHG851919:KHH851919 KRC851919:KRD851919 LAY851919:LAZ851919 LKU851919:LKV851919 LUQ851919:LUR851919 MEM851919:MEN851919 MOI851919:MOJ851919 MYE851919:MYF851919 NIA851919:NIB851919 NRW851919:NRX851919 OBS851919:OBT851919 OLO851919:OLP851919 OVK851919:OVL851919 PFG851919:PFH851919 PPC851919:PPD851919 PYY851919:PYZ851919 QIU851919:QIV851919 QSQ851919:QSR851919 RCM851919:RCN851919 RMI851919:RMJ851919 RWE851919:RWF851919 SGA851919:SGB851919 SPW851919:SPX851919 SZS851919:SZT851919 TJO851919:TJP851919 TTK851919:TTL851919 UDG851919:UDH851919 UNC851919:UND851919 UWY851919:UWZ851919 VGU851919:VGV851919 VQQ851919:VQR851919 WAM851919:WAN851919 WKI851919:WKJ851919 WUE851919:WUF851919 L917457:M917457 HS917455:HT917455 RO917455:RP917455 ABK917455:ABL917455 ALG917455:ALH917455 AVC917455:AVD917455 BEY917455:BEZ917455 BOU917455:BOV917455 BYQ917455:BYR917455 CIM917455:CIN917455 CSI917455:CSJ917455 DCE917455:DCF917455 DMA917455:DMB917455 DVW917455:DVX917455 EFS917455:EFT917455 EPO917455:EPP917455 EZK917455:EZL917455 FJG917455:FJH917455 FTC917455:FTD917455 GCY917455:GCZ917455 GMU917455:GMV917455 GWQ917455:GWR917455 HGM917455:HGN917455 HQI917455:HQJ917455 IAE917455:IAF917455 IKA917455:IKB917455 ITW917455:ITX917455 JDS917455:JDT917455 JNO917455:JNP917455 JXK917455:JXL917455 KHG917455:KHH917455 KRC917455:KRD917455 LAY917455:LAZ917455 LKU917455:LKV917455 LUQ917455:LUR917455 MEM917455:MEN917455 MOI917455:MOJ917455 MYE917455:MYF917455 NIA917455:NIB917455 NRW917455:NRX917455 OBS917455:OBT917455 OLO917455:OLP917455 OVK917455:OVL917455 PFG917455:PFH917455 PPC917455:PPD917455 PYY917455:PYZ917455 QIU917455:QIV917455 QSQ917455:QSR917455 RCM917455:RCN917455 RMI917455:RMJ917455 RWE917455:RWF917455 SGA917455:SGB917455 SPW917455:SPX917455 SZS917455:SZT917455 TJO917455:TJP917455 TTK917455:TTL917455 UDG917455:UDH917455 UNC917455:UND917455 UWY917455:UWZ917455 VGU917455:VGV917455 VQQ917455:VQR917455 WAM917455:WAN917455 WKI917455:WKJ917455 WUE917455:WUF917455 L982993:M982993 HS982991:HT982991 RO982991:RP982991 ABK982991:ABL982991 ALG982991:ALH982991 AVC982991:AVD982991 BEY982991:BEZ982991 BOU982991:BOV982991 BYQ982991:BYR982991 CIM982991:CIN982991 CSI982991:CSJ982991 DCE982991:DCF982991 DMA982991:DMB982991 DVW982991:DVX982991 EFS982991:EFT982991 EPO982991:EPP982991 EZK982991:EZL982991 FJG982991:FJH982991 FTC982991:FTD982991 GCY982991:GCZ982991 GMU982991:GMV982991 GWQ982991:GWR982991 HGM982991:HGN982991 HQI982991:HQJ982991 IAE982991:IAF982991 IKA982991:IKB982991 ITW982991:ITX982991 JDS982991:JDT982991 JNO982991:JNP982991 JXK982991:JXL982991 KHG982991:KHH982991 KRC982991:KRD982991 LAY982991:LAZ982991 LKU982991:LKV982991 LUQ982991:LUR982991 MEM982991:MEN982991 MOI982991:MOJ982991 MYE982991:MYF982991 NIA982991:NIB982991 NRW982991:NRX982991 OBS982991:OBT982991 OLO982991:OLP982991 OVK982991:OVL982991 PFG982991:PFH982991 PPC982991:PPD982991 PYY982991:PYZ982991 QIU982991:QIV982991 QSQ982991:QSR982991 RCM982991:RCN982991 RMI982991:RMJ982991 RWE982991:RWF982991 SGA982991:SGB982991 SPW982991:SPX982991 SZS982991:SZT982991 TJO982991:TJP982991 TTK982991:TTL982991 UDG982991:UDH982991 UNC982991:UND982991 UWY982991:UWZ982991 VGU982991:VGV982991 VQQ982991:VQR982991 WAM982991:WAN982991 WKI982991:WKJ982991 WUE982991:WUF982991" xr:uid="{FE0AB0CE-CA8B-487D-B1C1-81BC79090017}">
      <formula1>"□,■"</formula1>
    </dataValidation>
    <dataValidation type="custom" imeMode="disabled" allowBlank="1" showInputMessage="1" showErrorMessage="1" error="整数で入力してください。" sqref="WVH983069:WVK983069 L65500:R65500 HS65498:HY65498 RO65498:RU65498 ABK65498:ABQ65498 ALG65498:ALM65498 AVC65498:AVI65498 BEY65498:BFE65498 BOU65498:BPA65498 BYQ65498:BYW65498 CIM65498:CIS65498 CSI65498:CSO65498 DCE65498:DCK65498 DMA65498:DMG65498 DVW65498:DWC65498 EFS65498:EFY65498 EPO65498:EPU65498 EZK65498:EZQ65498 FJG65498:FJM65498 FTC65498:FTI65498 GCY65498:GDE65498 GMU65498:GNA65498 GWQ65498:GWW65498 HGM65498:HGS65498 HQI65498:HQO65498 IAE65498:IAK65498 IKA65498:IKG65498 ITW65498:IUC65498 JDS65498:JDY65498 JNO65498:JNU65498 JXK65498:JXQ65498 KHG65498:KHM65498 KRC65498:KRI65498 LAY65498:LBE65498 LKU65498:LLA65498 LUQ65498:LUW65498 MEM65498:MES65498 MOI65498:MOO65498 MYE65498:MYK65498 NIA65498:NIG65498 NRW65498:NSC65498 OBS65498:OBY65498 OLO65498:OLU65498 OVK65498:OVQ65498 PFG65498:PFM65498 PPC65498:PPI65498 PYY65498:PZE65498 QIU65498:QJA65498 QSQ65498:QSW65498 RCM65498:RCS65498 RMI65498:RMO65498 RWE65498:RWK65498 SGA65498:SGG65498 SPW65498:SQC65498 SZS65498:SZY65498 TJO65498:TJU65498 TTK65498:TTQ65498 UDG65498:UDM65498 UNC65498:UNI65498 UWY65498:UXE65498 VGU65498:VHA65498 VQQ65498:VQW65498 WAM65498:WAS65498 WKI65498:WKO65498 WUE65498:WUK65498 L131036:R131036 HS131034:HY131034 RO131034:RU131034 ABK131034:ABQ131034 ALG131034:ALM131034 AVC131034:AVI131034 BEY131034:BFE131034 BOU131034:BPA131034 BYQ131034:BYW131034 CIM131034:CIS131034 CSI131034:CSO131034 DCE131034:DCK131034 DMA131034:DMG131034 DVW131034:DWC131034 EFS131034:EFY131034 EPO131034:EPU131034 EZK131034:EZQ131034 FJG131034:FJM131034 FTC131034:FTI131034 GCY131034:GDE131034 GMU131034:GNA131034 GWQ131034:GWW131034 HGM131034:HGS131034 HQI131034:HQO131034 IAE131034:IAK131034 IKA131034:IKG131034 ITW131034:IUC131034 JDS131034:JDY131034 JNO131034:JNU131034 JXK131034:JXQ131034 KHG131034:KHM131034 KRC131034:KRI131034 LAY131034:LBE131034 LKU131034:LLA131034 LUQ131034:LUW131034 MEM131034:MES131034 MOI131034:MOO131034 MYE131034:MYK131034 NIA131034:NIG131034 NRW131034:NSC131034 OBS131034:OBY131034 OLO131034:OLU131034 OVK131034:OVQ131034 PFG131034:PFM131034 PPC131034:PPI131034 PYY131034:PZE131034 QIU131034:QJA131034 QSQ131034:QSW131034 RCM131034:RCS131034 RMI131034:RMO131034 RWE131034:RWK131034 SGA131034:SGG131034 SPW131034:SQC131034 SZS131034:SZY131034 TJO131034:TJU131034 TTK131034:TTQ131034 UDG131034:UDM131034 UNC131034:UNI131034 UWY131034:UXE131034 VGU131034:VHA131034 VQQ131034:VQW131034 WAM131034:WAS131034 WKI131034:WKO131034 WUE131034:WUK131034 L196572:R196572 HS196570:HY196570 RO196570:RU196570 ABK196570:ABQ196570 ALG196570:ALM196570 AVC196570:AVI196570 BEY196570:BFE196570 BOU196570:BPA196570 BYQ196570:BYW196570 CIM196570:CIS196570 CSI196570:CSO196570 DCE196570:DCK196570 DMA196570:DMG196570 DVW196570:DWC196570 EFS196570:EFY196570 EPO196570:EPU196570 EZK196570:EZQ196570 FJG196570:FJM196570 FTC196570:FTI196570 GCY196570:GDE196570 GMU196570:GNA196570 GWQ196570:GWW196570 HGM196570:HGS196570 HQI196570:HQO196570 IAE196570:IAK196570 IKA196570:IKG196570 ITW196570:IUC196570 JDS196570:JDY196570 JNO196570:JNU196570 JXK196570:JXQ196570 KHG196570:KHM196570 KRC196570:KRI196570 LAY196570:LBE196570 LKU196570:LLA196570 LUQ196570:LUW196570 MEM196570:MES196570 MOI196570:MOO196570 MYE196570:MYK196570 NIA196570:NIG196570 NRW196570:NSC196570 OBS196570:OBY196570 OLO196570:OLU196570 OVK196570:OVQ196570 PFG196570:PFM196570 PPC196570:PPI196570 PYY196570:PZE196570 QIU196570:QJA196570 QSQ196570:QSW196570 RCM196570:RCS196570 RMI196570:RMO196570 RWE196570:RWK196570 SGA196570:SGG196570 SPW196570:SQC196570 SZS196570:SZY196570 TJO196570:TJU196570 TTK196570:TTQ196570 UDG196570:UDM196570 UNC196570:UNI196570 UWY196570:UXE196570 VGU196570:VHA196570 VQQ196570:VQW196570 WAM196570:WAS196570 WKI196570:WKO196570 WUE196570:WUK196570 L262108:R262108 HS262106:HY262106 RO262106:RU262106 ABK262106:ABQ262106 ALG262106:ALM262106 AVC262106:AVI262106 BEY262106:BFE262106 BOU262106:BPA262106 BYQ262106:BYW262106 CIM262106:CIS262106 CSI262106:CSO262106 DCE262106:DCK262106 DMA262106:DMG262106 DVW262106:DWC262106 EFS262106:EFY262106 EPO262106:EPU262106 EZK262106:EZQ262106 FJG262106:FJM262106 FTC262106:FTI262106 GCY262106:GDE262106 GMU262106:GNA262106 GWQ262106:GWW262106 HGM262106:HGS262106 HQI262106:HQO262106 IAE262106:IAK262106 IKA262106:IKG262106 ITW262106:IUC262106 JDS262106:JDY262106 JNO262106:JNU262106 JXK262106:JXQ262106 KHG262106:KHM262106 KRC262106:KRI262106 LAY262106:LBE262106 LKU262106:LLA262106 LUQ262106:LUW262106 MEM262106:MES262106 MOI262106:MOO262106 MYE262106:MYK262106 NIA262106:NIG262106 NRW262106:NSC262106 OBS262106:OBY262106 OLO262106:OLU262106 OVK262106:OVQ262106 PFG262106:PFM262106 PPC262106:PPI262106 PYY262106:PZE262106 QIU262106:QJA262106 QSQ262106:QSW262106 RCM262106:RCS262106 RMI262106:RMO262106 RWE262106:RWK262106 SGA262106:SGG262106 SPW262106:SQC262106 SZS262106:SZY262106 TJO262106:TJU262106 TTK262106:TTQ262106 UDG262106:UDM262106 UNC262106:UNI262106 UWY262106:UXE262106 VGU262106:VHA262106 VQQ262106:VQW262106 WAM262106:WAS262106 WKI262106:WKO262106 WUE262106:WUK262106 L327644:R327644 HS327642:HY327642 RO327642:RU327642 ABK327642:ABQ327642 ALG327642:ALM327642 AVC327642:AVI327642 BEY327642:BFE327642 BOU327642:BPA327642 BYQ327642:BYW327642 CIM327642:CIS327642 CSI327642:CSO327642 DCE327642:DCK327642 DMA327642:DMG327642 DVW327642:DWC327642 EFS327642:EFY327642 EPO327642:EPU327642 EZK327642:EZQ327642 FJG327642:FJM327642 FTC327642:FTI327642 GCY327642:GDE327642 GMU327642:GNA327642 GWQ327642:GWW327642 HGM327642:HGS327642 HQI327642:HQO327642 IAE327642:IAK327642 IKA327642:IKG327642 ITW327642:IUC327642 JDS327642:JDY327642 JNO327642:JNU327642 JXK327642:JXQ327642 KHG327642:KHM327642 KRC327642:KRI327642 LAY327642:LBE327642 LKU327642:LLA327642 LUQ327642:LUW327642 MEM327642:MES327642 MOI327642:MOO327642 MYE327642:MYK327642 NIA327642:NIG327642 NRW327642:NSC327642 OBS327642:OBY327642 OLO327642:OLU327642 OVK327642:OVQ327642 PFG327642:PFM327642 PPC327642:PPI327642 PYY327642:PZE327642 QIU327642:QJA327642 QSQ327642:QSW327642 RCM327642:RCS327642 RMI327642:RMO327642 RWE327642:RWK327642 SGA327642:SGG327642 SPW327642:SQC327642 SZS327642:SZY327642 TJO327642:TJU327642 TTK327642:TTQ327642 UDG327642:UDM327642 UNC327642:UNI327642 UWY327642:UXE327642 VGU327642:VHA327642 VQQ327642:VQW327642 WAM327642:WAS327642 WKI327642:WKO327642 WUE327642:WUK327642 L393180:R393180 HS393178:HY393178 RO393178:RU393178 ABK393178:ABQ393178 ALG393178:ALM393178 AVC393178:AVI393178 BEY393178:BFE393178 BOU393178:BPA393178 BYQ393178:BYW393178 CIM393178:CIS393178 CSI393178:CSO393178 DCE393178:DCK393178 DMA393178:DMG393178 DVW393178:DWC393178 EFS393178:EFY393178 EPO393178:EPU393178 EZK393178:EZQ393178 FJG393178:FJM393178 FTC393178:FTI393178 GCY393178:GDE393178 GMU393178:GNA393178 GWQ393178:GWW393178 HGM393178:HGS393178 HQI393178:HQO393178 IAE393178:IAK393178 IKA393178:IKG393178 ITW393178:IUC393178 JDS393178:JDY393178 JNO393178:JNU393178 JXK393178:JXQ393178 KHG393178:KHM393178 KRC393178:KRI393178 LAY393178:LBE393178 LKU393178:LLA393178 LUQ393178:LUW393178 MEM393178:MES393178 MOI393178:MOO393178 MYE393178:MYK393178 NIA393178:NIG393178 NRW393178:NSC393178 OBS393178:OBY393178 OLO393178:OLU393178 OVK393178:OVQ393178 PFG393178:PFM393178 PPC393178:PPI393178 PYY393178:PZE393178 QIU393178:QJA393178 QSQ393178:QSW393178 RCM393178:RCS393178 RMI393178:RMO393178 RWE393178:RWK393178 SGA393178:SGG393178 SPW393178:SQC393178 SZS393178:SZY393178 TJO393178:TJU393178 TTK393178:TTQ393178 UDG393178:UDM393178 UNC393178:UNI393178 UWY393178:UXE393178 VGU393178:VHA393178 VQQ393178:VQW393178 WAM393178:WAS393178 WKI393178:WKO393178 WUE393178:WUK393178 L458716:R458716 HS458714:HY458714 RO458714:RU458714 ABK458714:ABQ458714 ALG458714:ALM458714 AVC458714:AVI458714 BEY458714:BFE458714 BOU458714:BPA458714 BYQ458714:BYW458714 CIM458714:CIS458714 CSI458714:CSO458714 DCE458714:DCK458714 DMA458714:DMG458714 DVW458714:DWC458714 EFS458714:EFY458714 EPO458714:EPU458714 EZK458714:EZQ458714 FJG458714:FJM458714 FTC458714:FTI458714 GCY458714:GDE458714 GMU458714:GNA458714 GWQ458714:GWW458714 HGM458714:HGS458714 HQI458714:HQO458714 IAE458714:IAK458714 IKA458714:IKG458714 ITW458714:IUC458714 JDS458714:JDY458714 JNO458714:JNU458714 JXK458714:JXQ458714 KHG458714:KHM458714 KRC458714:KRI458714 LAY458714:LBE458714 LKU458714:LLA458714 LUQ458714:LUW458714 MEM458714:MES458714 MOI458714:MOO458714 MYE458714:MYK458714 NIA458714:NIG458714 NRW458714:NSC458714 OBS458714:OBY458714 OLO458714:OLU458714 OVK458714:OVQ458714 PFG458714:PFM458714 PPC458714:PPI458714 PYY458714:PZE458714 QIU458714:QJA458714 QSQ458714:QSW458714 RCM458714:RCS458714 RMI458714:RMO458714 RWE458714:RWK458714 SGA458714:SGG458714 SPW458714:SQC458714 SZS458714:SZY458714 TJO458714:TJU458714 TTK458714:TTQ458714 UDG458714:UDM458714 UNC458714:UNI458714 UWY458714:UXE458714 VGU458714:VHA458714 VQQ458714:VQW458714 WAM458714:WAS458714 WKI458714:WKO458714 WUE458714:WUK458714 L524252:R524252 HS524250:HY524250 RO524250:RU524250 ABK524250:ABQ524250 ALG524250:ALM524250 AVC524250:AVI524250 BEY524250:BFE524250 BOU524250:BPA524250 BYQ524250:BYW524250 CIM524250:CIS524250 CSI524250:CSO524250 DCE524250:DCK524250 DMA524250:DMG524250 DVW524250:DWC524250 EFS524250:EFY524250 EPO524250:EPU524250 EZK524250:EZQ524250 FJG524250:FJM524250 FTC524250:FTI524250 GCY524250:GDE524250 GMU524250:GNA524250 GWQ524250:GWW524250 HGM524250:HGS524250 HQI524250:HQO524250 IAE524250:IAK524250 IKA524250:IKG524250 ITW524250:IUC524250 JDS524250:JDY524250 JNO524250:JNU524250 JXK524250:JXQ524250 KHG524250:KHM524250 KRC524250:KRI524250 LAY524250:LBE524250 LKU524250:LLA524250 LUQ524250:LUW524250 MEM524250:MES524250 MOI524250:MOO524250 MYE524250:MYK524250 NIA524250:NIG524250 NRW524250:NSC524250 OBS524250:OBY524250 OLO524250:OLU524250 OVK524250:OVQ524250 PFG524250:PFM524250 PPC524250:PPI524250 PYY524250:PZE524250 QIU524250:QJA524250 QSQ524250:QSW524250 RCM524250:RCS524250 RMI524250:RMO524250 RWE524250:RWK524250 SGA524250:SGG524250 SPW524250:SQC524250 SZS524250:SZY524250 TJO524250:TJU524250 TTK524250:TTQ524250 UDG524250:UDM524250 UNC524250:UNI524250 UWY524250:UXE524250 VGU524250:VHA524250 VQQ524250:VQW524250 WAM524250:WAS524250 WKI524250:WKO524250 WUE524250:WUK524250 L589788:R589788 HS589786:HY589786 RO589786:RU589786 ABK589786:ABQ589786 ALG589786:ALM589786 AVC589786:AVI589786 BEY589786:BFE589786 BOU589786:BPA589786 BYQ589786:BYW589786 CIM589786:CIS589786 CSI589786:CSO589786 DCE589786:DCK589786 DMA589786:DMG589786 DVW589786:DWC589786 EFS589786:EFY589786 EPO589786:EPU589786 EZK589786:EZQ589786 FJG589786:FJM589786 FTC589786:FTI589786 GCY589786:GDE589786 GMU589786:GNA589786 GWQ589786:GWW589786 HGM589786:HGS589786 HQI589786:HQO589786 IAE589786:IAK589786 IKA589786:IKG589786 ITW589786:IUC589786 JDS589786:JDY589786 JNO589786:JNU589786 JXK589786:JXQ589786 KHG589786:KHM589786 KRC589786:KRI589786 LAY589786:LBE589786 LKU589786:LLA589786 LUQ589786:LUW589786 MEM589786:MES589786 MOI589786:MOO589786 MYE589786:MYK589786 NIA589786:NIG589786 NRW589786:NSC589786 OBS589786:OBY589786 OLO589786:OLU589786 OVK589786:OVQ589786 PFG589786:PFM589786 PPC589786:PPI589786 PYY589786:PZE589786 QIU589786:QJA589786 QSQ589786:QSW589786 RCM589786:RCS589786 RMI589786:RMO589786 RWE589786:RWK589786 SGA589786:SGG589786 SPW589786:SQC589786 SZS589786:SZY589786 TJO589786:TJU589786 TTK589786:TTQ589786 UDG589786:UDM589786 UNC589786:UNI589786 UWY589786:UXE589786 VGU589786:VHA589786 VQQ589786:VQW589786 WAM589786:WAS589786 WKI589786:WKO589786 WUE589786:WUK589786 L655324:R655324 HS655322:HY655322 RO655322:RU655322 ABK655322:ABQ655322 ALG655322:ALM655322 AVC655322:AVI655322 BEY655322:BFE655322 BOU655322:BPA655322 BYQ655322:BYW655322 CIM655322:CIS655322 CSI655322:CSO655322 DCE655322:DCK655322 DMA655322:DMG655322 DVW655322:DWC655322 EFS655322:EFY655322 EPO655322:EPU655322 EZK655322:EZQ655322 FJG655322:FJM655322 FTC655322:FTI655322 GCY655322:GDE655322 GMU655322:GNA655322 GWQ655322:GWW655322 HGM655322:HGS655322 HQI655322:HQO655322 IAE655322:IAK655322 IKA655322:IKG655322 ITW655322:IUC655322 JDS655322:JDY655322 JNO655322:JNU655322 JXK655322:JXQ655322 KHG655322:KHM655322 KRC655322:KRI655322 LAY655322:LBE655322 LKU655322:LLA655322 LUQ655322:LUW655322 MEM655322:MES655322 MOI655322:MOO655322 MYE655322:MYK655322 NIA655322:NIG655322 NRW655322:NSC655322 OBS655322:OBY655322 OLO655322:OLU655322 OVK655322:OVQ655322 PFG655322:PFM655322 PPC655322:PPI655322 PYY655322:PZE655322 QIU655322:QJA655322 QSQ655322:QSW655322 RCM655322:RCS655322 RMI655322:RMO655322 RWE655322:RWK655322 SGA655322:SGG655322 SPW655322:SQC655322 SZS655322:SZY655322 TJO655322:TJU655322 TTK655322:TTQ655322 UDG655322:UDM655322 UNC655322:UNI655322 UWY655322:UXE655322 VGU655322:VHA655322 VQQ655322:VQW655322 WAM655322:WAS655322 WKI655322:WKO655322 WUE655322:WUK655322 L720860:R720860 HS720858:HY720858 RO720858:RU720858 ABK720858:ABQ720858 ALG720858:ALM720858 AVC720858:AVI720858 BEY720858:BFE720858 BOU720858:BPA720858 BYQ720858:BYW720858 CIM720858:CIS720858 CSI720858:CSO720858 DCE720858:DCK720858 DMA720858:DMG720858 DVW720858:DWC720858 EFS720858:EFY720858 EPO720858:EPU720858 EZK720858:EZQ720858 FJG720858:FJM720858 FTC720858:FTI720858 GCY720858:GDE720858 GMU720858:GNA720858 GWQ720858:GWW720858 HGM720858:HGS720858 HQI720858:HQO720858 IAE720858:IAK720858 IKA720858:IKG720858 ITW720858:IUC720858 JDS720858:JDY720858 JNO720858:JNU720858 JXK720858:JXQ720858 KHG720858:KHM720858 KRC720858:KRI720858 LAY720858:LBE720858 LKU720858:LLA720858 LUQ720858:LUW720858 MEM720858:MES720858 MOI720858:MOO720858 MYE720858:MYK720858 NIA720858:NIG720858 NRW720858:NSC720858 OBS720858:OBY720858 OLO720858:OLU720858 OVK720858:OVQ720858 PFG720858:PFM720858 PPC720858:PPI720858 PYY720858:PZE720858 QIU720858:QJA720858 QSQ720858:QSW720858 RCM720858:RCS720858 RMI720858:RMO720858 RWE720858:RWK720858 SGA720858:SGG720858 SPW720858:SQC720858 SZS720858:SZY720858 TJO720858:TJU720858 TTK720858:TTQ720858 UDG720858:UDM720858 UNC720858:UNI720858 UWY720858:UXE720858 VGU720858:VHA720858 VQQ720858:VQW720858 WAM720858:WAS720858 WKI720858:WKO720858 WUE720858:WUK720858 L786396:R786396 HS786394:HY786394 RO786394:RU786394 ABK786394:ABQ786394 ALG786394:ALM786394 AVC786394:AVI786394 BEY786394:BFE786394 BOU786394:BPA786394 BYQ786394:BYW786394 CIM786394:CIS786394 CSI786394:CSO786394 DCE786394:DCK786394 DMA786394:DMG786394 DVW786394:DWC786394 EFS786394:EFY786394 EPO786394:EPU786394 EZK786394:EZQ786394 FJG786394:FJM786394 FTC786394:FTI786394 GCY786394:GDE786394 GMU786394:GNA786394 GWQ786394:GWW786394 HGM786394:HGS786394 HQI786394:HQO786394 IAE786394:IAK786394 IKA786394:IKG786394 ITW786394:IUC786394 JDS786394:JDY786394 JNO786394:JNU786394 JXK786394:JXQ786394 KHG786394:KHM786394 KRC786394:KRI786394 LAY786394:LBE786394 LKU786394:LLA786394 LUQ786394:LUW786394 MEM786394:MES786394 MOI786394:MOO786394 MYE786394:MYK786394 NIA786394:NIG786394 NRW786394:NSC786394 OBS786394:OBY786394 OLO786394:OLU786394 OVK786394:OVQ786394 PFG786394:PFM786394 PPC786394:PPI786394 PYY786394:PZE786394 QIU786394:QJA786394 QSQ786394:QSW786394 RCM786394:RCS786394 RMI786394:RMO786394 RWE786394:RWK786394 SGA786394:SGG786394 SPW786394:SQC786394 SZS786394:SZY786394 TJO786394:TJU786394 TTK786394:TTQ786394 UDG786394:UDM786394 UNC786394:UNI786394 UWY786394:UXE786394 VGU786394:VHA786394 VQQ786394:VQW786394 WAM786394:WAS786394 WKI786394:WKO786394 WUE786394:WUK786394 L851932:R851932 HS851930:HY851930 RO851930:RU851930 ABK851930:ABQ851930 ALG851930:ALM851930 AVC851930:AVI851930 BEY851930:BFE851930 BOU851930:BPA851930 BYQ851930:BYW851930 CIM851930:CIS851930 CSI851930:CSO851930 DCE851930:DCK851930 DMA851930:DMG851930 DVW851930:DWC851930 EFS851930:EFY851930 EPO851930:EPU851930 EZK851930:EZQ851930 FJG851930:FJM851930 FTC851930:FTI851930 GCY851930:GDE851930 GMU851930:GNA851930 GWQ851930:GWW851930 HGM851930:HGS851930 HQI851930:HQO851930 IAE851930:IAK851930 IKA851930:IKG851930 ITW851930:IUC851930 JDS851930:JDY851930 JNO851930:JNU851930 JXK851930:JXQ851930 KHG851930:KHM851930 KRC851930:KRI851930 LAY851930:LBE851930 LKU851930:LLA851930 LUQ851930:LUW851930 MEM851930:MES851930 MOI851930:MOO851930 MYE851930:MYK851930 NIA851930:NIG851930 NRW851930:NSC851930 OBS851930:OBY851930 OLO851930:OLU851930 OVK851930:OVQ851930 PFG851930:PFM851930 PPC851930:PPI851930 PYY851930:PZE851930 QIU851930:QJA851930 QSQ851930:QSW851930 RCM851930:RCS851930 RMI851930:RMO851930 RWE851930:RWK851930 SGA851930:SGG851930 SPW851930:SQC851930 SZS851930:SZY851930 TJO851930:TJU851930 TTK851930:TTQ851930 UDG851930:UDM851930 UNC851930:UNI851930 UWY851930:UXE851930 VGU851930:VHA851930 VQQ851930:VQW851930 WAM851930:WAS851930 WKI851930:WKO851930 WUE851930:WUK851930 L917468:R917468 HS917466:HY917466 RO917466:RU917466 ABK917466:ABQ917466 ALG917466:ALM917466 AVC917466:AVI917466 BEY917466:BFE917466 BOU917466:BPA917466 BYQ917466:BYW917466 CIM917466:CIS917466 CSI917466:CSO917466 DCE917466:DCK917466 DMA917466:DMG917466 DVW917466:DWC917466 EFS917466:EFY917466 EPO917466:EPU917466 EZK917466:EZQ917466 FJG917466:FJM917466 FTC917466:FTI917466 GCY917466:GDE917466 GMU917466:GNA917466 GWQ917466:GWW917466 HGM917466:HGS917466 HQI917466:HQO917466 IAE917466:IAK917466 IKA917466:IKG917466 ITW917466:IUC917466 JDS917466:JDY917466 JNO917466:JNU917466 JXK917466:JXQ917466 KHG917466:KHM917466 KRC917466:KRI917466 LAY917466:LBE917466 LKU917466:LLA917466 LUQ917466:LUW917466 MEM917466:MES917466 MOI917466:MOO917466 MYE917466:MYK917466 NIA917466:NIG917466 NRW917466:NSC917466 OBS917466:OBY917466 OLO917466:OLU917466 OVK917466:OVQ917466 PFG917466:PFM917466 PPC917466:PPI917466 PYY917466:PZE917466 QIU917466:QJA917466 QSQ917466:QSW917466 RCM917466:RCS917466 RMI917466:RMO917466 RWE917466:RWK917466 SGA917466:SGG917466 SPW917466:SQC917466 SZS917466:SZY917466 TJO917466:TJU917466 TTK917466:TTQ917466 UDG917466:UDM917466 UNC917466:UNI917466 UWY917466:UXE917466 VGU917466:VHA917466 VQQ917466:VQW917466 WAM917466:WAS917466 WKI917466:WKO917466 WUE917466:WUK917466 L983004:R983004 HS983002:HY983002 RO983002:RU983002 ABK983002:ABQ983002 ALG983002:ALM983002 AVC983002:AVI983002 BEY983002:BFE983002 BOU983002:BPA983002 BYQ983002:BYW983002 CIM983002:CIS983002 CSI983002:CSO983002 DCE983002:DCK983002 DMA983002:DMG983002 DVW983002:DWC983002 EFS983002:EFY983002 EPO983002:EPU983002 EZK983002:EZQ983002 FJG983002:FJM983002 FTC983002:FTI983002 GCY983002:GDE983002 GMU983002:GNA983002 GWQ983002:GWW983002 HGM983002:HGS983002 HQI983002:HQO983002 IAE983002:IAK983002 IKA983002:IKG983002 ITW983002:IUC983002 JDS983002:JDY983002 JNO983002:JNU983002 JXK983002:JXQ983002 KHG983002:KHM983002 KRC983002:KRI983002 LAY983002:LBE983002 LKU983002:LLA983002 LUQ983002:LUW983002 MEM983002:MES983002 MOI983002:MOO983002 MYE983002:MYK983002 NIA983002:NIG983002 NRW983002:NSC983002 OBS983002:OBY983002 OLO983002:OLU983002 OVK983002:OVQ983002 PFG983002:PFM983002 PPC983002:PPI983002 PYY983002:PZE983002 QIU983002:QJA983002 QSQ983002:QSW983002 RCM983002:RCS983002 RMI983002:RMO983002 RWE983002:RWK983002 SGA983002:SGG983002 SPW983002:SQC983002 SZS983002:SZY983002 TJO983002:TJU983002 TTK983002:TTQ983002 UDG983002:UDM983002 UNC983002:UNI983002 UWY983002:UXE983002 VGU983002:VHA983002 VQQ983002:VQW983002 WAM983002:WAS983002 WKI983002:WKO983002 WUE983002:WUK983002 IV65557:IY65559 SR65557:SU65559 ACN65557:ACQ65559 AMJ65557:AMM65559 AWF65557:AWI65559 BGB65557:BGE65559 BPX65557:BQA65559 BZT65557:BZW65559 CJP65557:CJS65559 CTL65557:CTO65559 DDH65557:DDK65559 DND65557:DNG65559 DWZ65557:DXC65559 EGV65557:EGY65559 EQR65557:EQU65559 FAN65557:FAQ65559 FKJ65557:FKM65559 FUF65557:FUI65559 GEB65557:GEE65559 GNX65557:GOA65559 GXT65557:GXW65559 HHP65557:HHS65559 HRL65557:HRO65559 IBH65557:IBK65559 ILD65557:ILG65559 IUZ65557:IVC65559 JEV65557:JEY65559 JOR65557:JOU65559 JYN65557:JYQ65559 KIJ65557:KIM65559 KSF65557:KSI65559 LCB65557:LCE65559 LLX65557:LMA65559 LVT65557:LVW65559 MFP65557:MFS65559 MPL65557:MPO65559 MZH65557:MZK65559 NJD65557:NJG65559 NSZ65557:NTC65559 OCV65557:OCY65559 OMR65557:OMU65559 OWN65557:OWQ65559 PGJ65557:PGM65559 PQF65557:PQI65559 QAB65557:QAE65559 QJX65557:QKA65559 QTT65557:QTW65559 RDP65557:RDS65559 RNL65557:RNO65559 RXH65557:RXK65559 SHD65557:SHG65559 SQZ65557:SRC65559 TAV65557:TAY65559 TKR65557:TKU65559 TUN65557:TUQ65559 UEJ65557:UEM65559 UOF65557:UOI65559 UYB65557:UYE65559 VHX65557:VIA65559 VRT65557:VRW65559 WBP65557:WBS65559 WLL65557:WLO65559 WVH65557:WVK65559 IV131093:IY131095 SR131093:SU131095 ACN131093:ACQ131095 AMJ131093:AMM131095 AWF131093:AWI131095 BGB131093:BGE131095 BPX131093:BQA131095 BZT131093:BZW131095 CJP131093:CJS131095 CTL131093:CTO131095 DDH131093:DDK131095 DND131093:DNG131095 DWZ131093:DXC131095 EGV131093:EGY131095 EQR131093:EQU131095 FAN131093:FAQ131095 FKJ131093:FKM131095 FUF131093:FUI131095 GEB131093:GEE131095 GNX131093:GOA131095 GXT131093:GXW131095 HHP131093:HHS131095 HRL131093:HRO131095 IBH131093:IBK131095 ILD131093:ILG131095 IUZ131093:IVC131095 JEV131093:JEY131095 JOR131093:JOU131095 JYN131093:JYQ131095 KIJ131093:KIM131095 KSF131093:KSI131095 LCB131093:LCE131095 LLX131093:LMA131095 LVT131093:LVW131095 MFP131093:MFS131095 MPL131093:MPO131095 MZH131093:MZK131095 NJD131093:NJG131095 NSZ131093:NTC131095 OCV131093:OCY131095 OMR131093:OMU131095 OWN131093:OWQ131095 PGJ131093:PGM131095 PQF131093:PQI131095 QAB131093:QAE131095 QJX131093:QKA131095 QTT131093:QTW131095 RDP131093:RDS131095 RNL131093:RNO131095 RXH131093:RXK131095 SHD131093:SHG131095 SQZ131093:SRC131095 TAV131093:TAY131095 TKR131093:TKU131095 TUN131093:TUQ131095 UEJ131093:UEM131095 UOF131093:UOI131095 UYB131093:UYE131095 VHX131093:VIA131095 VRT131093:VRW131095 WBP131093:WBS131095 WLL131093:WLO131095 WVH131093:WVK131095 IV196629:IY196631 SR196629:SU196631 ACN196629:ACQ196631 AMJ196629:AMM196631 AWF196629:AWI196631 BGB196629:BGE196631 BPX196629:BQA196631 BZT196629:BZW196631 CJP196629:CJS196631 CTL196629:CTO196631 DDH196629:DDK196631 DND196629:DNG196631 DWZ196629:DXC196631 EGV196629:EGY196631 EQR196629:EQU196631 FAN196629:FAQ196631 FKJ196629:FKM196631 FUF196629:FUI196631 GEB196629:GEE196631 GNX196629:GOA196631 GXT196629:GXW196631 HHP196629:HHS196631 HRL196629:HRO196631 IBH196629:IBK196631 ILD196629:ILG196631 IUZ196629:IVC196631 JEV196629:JEY196631 JOR196629:JOU196631 JYN196629:JYQ196631 KIJ196629:KIM196631 KSF196629:KSI196631 LCB196629:LCE196631 LLX196629:LMA196631 LVT196629:LVW196631 MFP196629:MFS196631 MPL196629:MPO196631 MZH196629:MZK196631 NJD196629:NJG196631 NSZ196629:NTC196631 OCV196629:OCY196631 OMR196629:OMU196631 OWN196629:OWQ196631 PGJ196629:PGM196631 PQF196629:PQI196631 QAB196629:QAE196631 QJX196629:QKA196631 QTT196629:QTW196631 RDP196629:RDS196631 RNL196629:RNO196631 RXH196629:RXK196631 SHD196629:SHG196631 SQZ196629:SRC196631 TAV196629:TAY196631 TKR196629:TKU196631 TUN196629:TUQ196631 UEJ196629:UEM196631 UOF196629:UOI196631 UYB196629:UYE196631 VHX196629:VIA196631 VRT196629:VRW196631 WBP196629:WBS196631 WLL196629:WLO196631 WVH196629:WVK196631 IV262165:IY262167 SR262165:SU262167 ACN262165:ACQ262167 AMJ262165:AMM262167 AWF262165:AWI262167 BGB262165:BGE262167 BPX262165:BQA262167 BZT262165:BZW262167 CJP262165:CJS262167 CTL262165:CTO262167 DDH262165:DDK262167 DND262165:DNG262167 DWZ262165:DXC262167 EGV262165:EGY262167 EQR262165:EQU262167 FAN262165:FAQ262167 FKJ262165:FKM262167 FUF262165:FUI262167 GEB262165:GEE262167 GNX262165:GOA262167 GXT262165:GXW262167 HHP262165:HHS262167 HRL262165:HRO262167 IBH262165:IBK262167 ILD262165:ILG262167 IUZ262165:IVC262167 JEV262165:JEY262167 JOR262165:JOU262167 JYN262165:JYQ262167 KIJ262165:KIM262167 KSF262165:KSI262167 LCB262165:LCE262167 LLX262165:LMA262167 LVT262165:LVW262167 MFP262165:MFS262167 MPL262165:MPO262167 MZH262165:MZK262167 NJD262165:NJG262167 NSZ262165:NTC262167 OCV262165:OCY262167 OMR262165:OMU262167 OWN262165:OWQ262167 PGJ262165:PGM262167 PQF262165:PQI262167 QAB262165:QAE262167 QJX262165:QKA262167 QTT262165:QTW262167 RDP262165:RDS262167 RNL262165:RNO262167 RXH262165:RXK262167 SHD262165:SHG262167 SQZ262165:SRC262167 TAV262165:TAY262167 TKR262165:TKU262167 TUN262165:TUQ262167 UEJ262165:UEM262167 UOF262165:UOI262167 UYB262165:UYE262167 VHX262165:VIA262167 VRT262165:VRW262167 WBP262165:WBS262167 WLL262165:WLO262167 WVH262165:WVK262167 IV327701:IY327703 SR327701:SU327703 ACN327701:ACQ327703 AMJ327701:AMM327703 AWF327701:AWI327703 BGB327701:BGE327703 BPX327701:BQA327703 BZT327701:BZW327703 CJP327701:CJS327703 CTL327701:CTO327703 DDH327701:DDK327703 DND327701:DNG327703 DWZ327701:DXC327703 EGV327701:EGY327703 EQR327701:EQU327703 FAN327701:FAQ327703 FKJ327701:FKM327703 FUF327701:FUI327703 GEB327701:GEE327703 GNX327701:GOA327703 GXT327701:GXW327703 HHP327701:HHS327703 HRL327701:HRO327703 IBH327701:IBK327703 ILD327701:ILG327703 IUZ327701:IVC327703 JEV327701:JEY327703 JOR327701:JOU327703 JYN327701:JYQ327703 KIJ327701:KIM327703 KSF327701:KSI327703 LCB327701:LCE327703 LLX327701:LMA327703 LVT327701:LVW327703 MFP327701:MFS327703 MPL327701:MPO327703 MZH327701:MZK327703 NJD327701:NJG327703 NSZ327701:NTC327703 OCV327701:OCY327703 OMR327701:OMU327703 OWN327701:OWQ327703 PGJ327701:PGM327703 PQF327701:PQI327703 QAB327701:QAE327703 QJX327701:QKA327703 QTT327701:QTW327703 RDP327701:RDS327703 RNL327701:RNO327703 RXH327701:RXK327703 SHD327701:SHG327703 SQZ327701:SRC327703 TAV327701:TAY327703 TKR327701:TKU327703 TUN327701:TUQ327703 UEJ327701:UEM327703 UOF327701:UOI327703 UYB327701:UYE327703 VHX327701:VIA327703 VRT327701:VRW327703 WBP327701:WBS327703 WLL327701:WLO327703 WVH327701:WVK327703 IV393237:IY393239 SR393237:SU393239 ACN393237:ACQ393239 AMJ393237:AMM393239 AWF393237:AWI393239 BGB393237:BGE393239 BPX393237:BQA393239 BZT393237:BZW393239 CJP393237:CJS393239 CTL393237:CTO393239 DDH393237:DDK393239 DND393237:DNG393239 DWZ393237:DXC393239 EGV393237:EGY393239 EQR393237:EQU393239 FAN393237:FAQ393239 FKJ393237:FKM393239 FUF393237:FUI393239 GEB393237:GEE393239 GNX393237:GOA393239 GXT393237:GXW393239 HHP393237:HHS393239 HRL393237:HRO393239 IBH393237:IBK393239 ILD393237:ILG393239 IUZ393237:IVC393239 JEV393237:JEY393239 JOR393237:JOU393239 JYN393237:JYQ393239 KIJ393237:KIM393239 KSF393237:KSI393239 LCB393237:LCE393239 LLX393237:LMA393239 LVT393237:LVW393239 MFP393237:MFS393239 MPL393237:MPO393239 MZH393237:MZK393239 NJD393237:NJG393239 NSZ393237:NTC393239 OCV393237:OCY393239 OMR393237:OMU393239 OWN393237:OWQ393239 PGJ393237:PGM393239 PQF393237:PQI393239 QAB393237:QAE393239 QJX393237:QKA393239 QTT393237:QTW393239 RDP393237:RDS393239 RNL393237:RNO393239 RXH393237:RXK393239 SHD393237:SHG393239 SQZ393237:SRC393239 TAV393237:TAY393239 TKR393237:TKU393239 TUN393237:TUQ393239 UEJ393237:UEM393239 UOF393237:UOI393239 UYB393237:UYE393239 VHX393237:VIA393239 VRT393237:VRW393239 WBP393237:WBS393239 WLL393237:WLO393239 WVH393237:WVK393239 IV458773:IY458775 SR458773:SU458775 ACN458773:ACQ458775 AMJ458773:AMM458775 AWF458773:AWI458775 BGB458773:BGE458775 BPX458773:BQA458775 BZT458773:BZW458775 CJP458773:CJS458775 CTL458773:CTO458775 DDH458773:DDK458775 DND458773:DNG458775 DWZ458773:DXC458775 EGV458773:EGY458775 EQR458773:EQU458775 FAN458773:FAQ458775 FKJ458773:FKM458775 FUF458773:FUI458775 GEB458773:GEE458775 GNX458773:GOA458775 GXT458773:GXW458775 HHP458773:HHS458775 HRL458773:HRO458775 IBH458773:IBK458775 ILD458773:ILG458775 IUZ458773:IVC458775 JEV458773:JEY458775 JOR458773:JOU458775 JYN458773:JYQ458775 KIJ458773:KIM458775 KSF458773:KSI458775 LCB458773:LCE458775 LLX458773:LMA458775 LVT458773:LVW458775 MFP458773:MFS458775 MPL458773:MPO458775 MZH458773:MZK458775 NJD458773:NJG458775 NSZ458773:NTC458775 OCV458773:OCY458775 OMR458773:OMU458775 OWN458773:OWQ458775 PGJ458773:PGM458775 PQF458773:PQI458775 QAB458773:QAE458775 QJX458773:QKA458775 QTT458773:QTW458775 RDP458773:RDS458775 RNL458773:RNO458775 RXH458773:RXK458775 SHD458773:SHG458775 SQZ458773:SRC458775 TAV458773:TAY458775 TKR458773:TKU458775 TUN458773:TUQ458775 UEJ458773:UEM458775 UOF458773:UOI458775 UYB458773:UYE458775 VHX458773:VIA458775 VRT458773:VRW458775 WBP458773:WBS458775 WLL458773:WLO458775 WVH458773:WVK458775 IV524309:IY524311 SR524309:SU524311 ACN524309:ACQ524311 AMJ524309:AMM524311 AWF524309:AWI524311 BGB524309:BGE524311 BPX524309:BQA524311 BZT524309:BZW524311 CJP524309:CJS524311 CTL524309:CTO524311 DDH524309:DDK524311 DND524309:DNG524311 DWZ524309:DXC524311 EGV524309:EGY524311 EQR524309:EQU524311 FAN524309:FAQ524311 FKJ524309:FKM524311 FUF524309:FUI524311 GEB524309:GEE524311 GNX524309:GOA524311 GXT524309:GXW524311 HHP524309:HHS524311 HRL524309:HRO524311 IBH524309:IBK524311 ILD524309:ILG524311 IUZ524309:IVC524311 JEV524309:JEY524311 JOR524309:JOU524311 JYN524309:JYQ524311 KIJ524309:KIM524311 KSF524309:KSI524311 LCB524309:LCE524311 LLX524309:LMA524311 LVT524309:LVW524311 MFP524309:MFS524311 MPL524309:MPO524311 MZH524309:MZK524311 NJD524309:NJG524311 NSZ524309:NTC524311 OCV524309:OCY524311 OMR524309:OMU524311 OWN524309:OWQ524311 PGJ524309:PGM524311 PQF524309:PQI524311 QAB524309:QAE524311 QJX524309:QKA524311 QTT524309:QTW524311 RDP524309:RDS524311 RNL524309:RNO524311 RXH524309:RXK524311 SHD524309:SHG524311 SQZ524309:SRC524311 TAV524309:TAY524311 TKR524309:TKU524311 TUN524309:TUQ524311 UEJ524309:UEM524311 UOF524309:UOI524311 UYB524309:UYE524311 VHX524309:VIA524311 VRT524309:VRW524311 WBP524309:WBS524311 WLL524309:WLO524311 WVH524309:WVK524311 IV589845:IY589847 SR589845:SU589847 ACN589845:ACQ589847 AMJ589845:AMM589847 AWF589845:AWI589847 BGB589845:BGE589847 BPX589845:BQA589847 BZT589845:BZW589847 CJP589845:CJS589847 CTL589845:CTO589847 DDH589845:DDK589847 DND589845:DNG589847 DWZ589845:DXC589847 EGV589845:EGY589847 EQR589845:EQU589847 FAN589845:FAQ589847 FKJ589845:FKM589847 FUF589845:FUI589847 GEB589845:GEE589847 GNX589845:GOA589847 GXT589845:GXW589847 HHP589845:HHS589847 HRL589845:HRO589847 IBH589845:IBK589847 ILD589845:ILG589847 IUZ589845:IVC589847 JEV589845:JEY589847 JOR589845:JOU589847 JYN589845:JYQ589847 KIJ589845:KIM589847 KSF589845:KSI589847 LCB589845:LCE589847 LLX589845:LMA589847 LVT589845:LVW589847 MFP589845:MFS589847 MPL589845:MPO589847 MZH589845:MZK589847 NJD589845:NJG589847 NSZ589845:NTC589847 OCV589845:OCY589847 OMR589845:OMU589847 OWN589845:OWQ589847 PGJ589845:PGM589847 PQF589845:PQI589847 QAB589845:QAE589847 QJX589845:QKA589847 QTT589845:QTW589847 RDP589845:RDS589847 RNL589845:RNO589847 RXH589845:RXK589847 SHD589845:SHG589847 SQZ589845:SRC589847 TAV589845:TAY589847 TKR589845:TKU589847 TUN589845:TUQ589847 UEJ589845:UEM589847 UOF589845:UOI589847 UYB589845:UYE589847 VHX589845:VIA589847 VRT589845:VRW589847 WBP589845:WBS589847 WLL589845:WLO589847 WVH589845:WVK589847 IV655381:IY655383 SR655381:SU655383 ACN655381:ACQ655383 AMJ655381:AMM655383 AWF655381:AWI655383 BGB655381:BGE655383 BPX655381:BQA655383 BZT655381:BZW655383 CJP655381:CJS655383 CTL655381:CTO655383 DDH655381:DDK655383 DND655381:DNG655383 DWZ655381:DXC655383 EGV655381:EGY655383 EQR655381:EQU655383 FAN655381:FAQ655383 FKJ655381:FKM655383 FUF655381:FUI655383 GEB655381:GEE655383 GNX655381:GOA655383 GXT655381:GXW655383 HHP655381:HHS655383 HRL655381:HRO655383 IBH655381:IBK655383 ILD655381:ILG655383 IUZ655381:IVC655383 JEV655381:JEY655383 JOR655381:JOU655383 JYN655381:JYQ655383 KIJ655381:KIM655383 KSF655381:KSI655383 LCB655381:LCE655383 LLX655381:LMA655383 LVT655381:LVW655383 MFP655381:MFS655383 MPL655381:MPO655383 MZH655381:MZK655383 NJD655381:NJG655383 NSZ655381:NTC655383 OCV655381:OCY655383 OMR655381:OMU655383 OWN655381:OWQ655383 PGJ655381:PGM655383 PQF655381:PQI655383 QAB655381:QAE655383 QJX655381:QKA655383 QTT655381:QTW655383 RDP655381:RDS655383 RNL655381:RNO655383 RXH655381:RXK655383 SHD655381:SHG655383 SQZ655381:SRC655383 TAV655381:TAY655383 TKR655381:TKU655383 TUN655381:TUQ655383 UEJ655381:UEM655383 UOF655381:UOI655383 UYB655381:UYE655383 VHX655381:VIA655383 VRT655381:VRW655383 WBP655381:WBS655383 WLL655381:WLO655383 WVH655381:WVK655383 IV720917:IY720919 SR720917:SU720919 ACN720917:ACQ720919 AMJ720917:AMM720919 AWF720917:AWI720919 BGB720917:BGE720919 BPX720917:BQA720919 BZT720917:BZW720919 CJP720917:CJS720919 CTL720917:CTO720919 DDH720917:DDK720919 DND720917:DNG720919 DWZ720917:DXC720919 EGV720917:EGY720919 EQR720917:EQU720919 FAN720917:FAQ720919 FKJ720917:FKM720919 FUF720917:FUI720919 GEB720917:GEE720919 GNX720917:GOA720919 GXT720917:GXW720919 HHP720917:HHS720919 HRL720917:HRO720919 IBH720917:IBK720919 ILD720917:ILG720919 IUZ720917:IVC720919 JEV720917:JEY720919 JOR720917:JOU720919 JYN720917:JYQ720919 KIJ720917:KIM720919 KSF720917:KSI720919 LCB720917:LCE720919 LLX720917:LMA720919 LVT720917:LVW720919 MFP720917:MFS720919 MPL720917:MPO720919 MZH720917:MZK720919 NJD720917:NJG720919 NSZ720917:NTC720919 OCV720917:OCY720919 OMR720917:OMU720919 OWN720917:OWQ720919 PGJ720917:PGM720919 PQF720917:PQI720919 QAB720917:QAE720919 QJX720917:QKA720919 QTT720917:QTW720919 RDP720917:RDS720919 RNL720917:RNO720919 RXH720917:RXK720919 SHD720917:SHG720919 SQZ720917:SRC720919 TAV720917:TAY720919 TKR720917:TKU720919 TUN720917:TUQ720919 UEJ720917:UEM720919 UOF720917:UOI720919 UYB720917:UYE720919 VHX720917:VIA720919 VRT720917:VRW720919 WBP720917:WBS720919 WLL720917:WLO720919 WVH720917:WVK720919 IV786453:IY786455 SR786453:SU786455 ACN786453:ACQ786455 AMJ786453:AMM786455 AWF786453:AWI786455 BGB786453:BGE786455 BPX786453:BQA786455 BZT786453:BZW786455 CJP786453:CJS786455 CTL786453:CTO786455 DDH786453:DDK786455 DND786453:DNG786455 DWZ786453:DXC786455 EGV786453:EGY786455 EQR786453:EQU786455 FAN786453:FAQ786455 FKJ786453:FKM786455 FUF786453:FUI786455 GEB786453:GEE786455 GNX786453:GOA786455 GXT786453:GXW786455 HHP786453:HHS786455 HRL786453:HRO786455 IBH786453:IBK786455 ILD786453:ILG786455 IUZ786453:IVC786455 JEV786453:JEY786455 JOR786453:JOU786455 JYN786453:JYQ786455 KIJ786453:KIM786455 KSF786453:KSI786455 LCB786453:LCE786455 LLX786453:LMA786455 LVT786453:LVW786455 MFP786453:MFS786455 MPL786453:MPO786455 MZH786453:MZK786455 NJD786453:NJG786455 NSZ786453:NTC786455 OCV786453:OCY786455 OMR786453:OMU786455 OWN786453:OWQ786455 PGJ786453:PGM786455 PQF786453:PQI786455 QAB786453:QAE786455 QJX786453:QKA786455 QTT786453:QTW786455 RDP786453:RDS786455 RNL786453:RNO786455 RXH786453:RXK786455 SHD786453:SHG786455 SQZ786453:SRC786455 TAV786453:TAY786455 TKR786453:TKU786455 TUN786453:TUQ786455 UEJ786453:UEM786455 UOF786453:UOI786455 UYB786453:UYE786455 VHX786453:VIA786455 VRT786453:VRW786455 WBP786453:WBS786455 WLL786453:WLO786455 WVH786453:WVK786455 IV851989:IY851991 SR851989:SU851991 ACN851989:ACQ851991 AMJ851989:AMM851991 AWF851989:AWI851991 BGB851989:BGE851991 BPX851989:BQA851991 BZT851989:BZW851991 CJP851989:CJS851991 CTL851989:CTO851991 DDH851989:DDK851991 DND851989:DNG851991 DWZ851989:DXC851991 EGV851989:EGY851991 EQR851989:EQU851991 FAN851989:FAQ851991 FKJ851989:FKM851991 FUF851989:FUI851991 GEB851989:GEE851991 GNX851989:GOA851991 GXT851989:GXW851991 HHP851989:HHS851991 HRL851989:HRO851991 IBH851989:IBK851991 ILD851989:ILG851991 IUZ851989:IVC851991 JEV851989:JEY851991 JOR851989:JOU851991 JYN851989:JYQ851991 KIJ851989:KIM851991 KSF851989:KSI851991 LCB851989:LCE851991 LLX851989:LMA851991 LVT851989:LVW851991 MFP851989:MFS851991 MPL851989:MPO851991 MZH851989:MZK851991 NJD851989:NJG851991 NSZ851989:NTC851991 OCV851989:OCY851991 OMR851989:OMU851991 OWN851989:OWQ851991 PGJ851989:PGM851991 PQF851989:PQI851991 QAB851989:QAE851991 QJX851989:QKA851991 QTT851989:QTW851991 RDP851989:RDS851991 RNL851989:RNO851991 RXH851989:RXK851991 SHD851989:SHG851991 SQZ851989:SRC851991 TAV851989:TAY851991 TKR851989:TKU851991 TUN851989:TUQ851991 UEJ851989:UEM851991 UOF851989:UOI851991 UYB851989:UYE851991 VHX851989:VIA851991 VRT851989:VRW851991 WBP851989:WBS851991 WLL851989:WLO851991 WVH851989:WVK851991 IV917525:IY917527 SR917525:SU917527 ACN917525:ACQ917527 AMJ917525:AMM917527 AWF917525:AWI917527 BGB917525:BGE917527 BPX917525:BQA917527 BZT917525:BZW917527 CJP917525:CJS917527 CTL917525:CTO917527 DDH917525:DDK917527 DND917525:DNG917527 DWZ917525:DXC917527 EGV917525:EGY917527 EQR917525:EQU917527 FAN917525:FAQ917527 FKJ917525:FKM917527 FUF917525:FUI917527 GEB917525:GEE917527 GNX917525:GOA917527 GXT917525:GXW917527 HHP917525:HHS917527 HRL917525:HRO917527 IBH917525:IBK917527 ILD917525:ILG917527 IUZ917525:IVC917527 JEV917525:JEY917527 JOR917525:JOU917527 JYN917525:JYQ917527 KIJ917525:KIM917527 KSF917525:KSI917527 LCB917525:LCE917527 LLX917525:LMA917527 LVT917525:LVW917527 MFP917525:MFS917527 MPL917525:MPO917527 MZH917525:MZK917527 NJD917525:NJG917527 NSZ917525:NTC917527 OCV917525:OCY917527 OMR917525:OMU917527 OWN917525:OWQ917527 PGJ917525:PGM917527 PQF917525:PQI917527 QAB917525:QAE917527 QJX917525:QKA917527 QTT917525:QTW917527 RDP917525:RDS917527 RNL917525:RNO917527 RXH917525:RXK917527 SHD917525:SHG917527 SQZ917525:SRC917527 TAV917525:TAY917527 TKR917525:TKU917527 TUN917525:TUQ917527 UEJ917525:UEM917527 UOF917525:UOI917527 UYB917525:UYE917527 VHX917525:VIA917527 VRT917525:VRW917527 WBP917525:WBS917527 WLL917525:WLO917527 WVH917525:WVK917527 IV983061:IY983063 SR983061:SU983063 ACN983061:ACQ983063 AMJ983061:AMM983063 AWF983061:AWI983063 BGB983061:BGE983063 BPX983061:BQA983063 BZT983061:BZW983063 CJP983061:CJS983063 CTL983061:CTO983063 DDH983061:DDK983063 DND983061:DNG983063 DWZ983061:DXC983063 EGV983061:EGY983063 EQR983061:EQU983063 FAN983061:FAQ983063 FKJ983061:FKM983063 FUF983061:FUI983063 GEB983061:GEE983063 GNX983061:GOA983063 GXT983061:GXW983063 HHP983061:HHS983063 HRL983061:HRO983063 IBH983061:IBK983063 ILD983061:ILG983063 IUZ983061:IVC983063 JEV983061:JEY983063 JOR983061:JOU983063 JYN983061:JYQ983063 KIJ983061:KIM983063 KSF983061:KSI983063 LCB983061:LCE983063 LLX983061:LMA983063 LVT983061:LVW983063 MFP983061:MFS983063 MPL983061:MPO983063 MZH983061:MZK983063 NJD983061:NJG983063 NSZ983061:NTC983063 OCV983061:OCY983063 OMR983061:OMU983063 OWN983061:OWQ983063 PGJ983061:PGM983063 PQF983061:PQI983063 QAB983061:QAE983063 QJX983061:QKA983063 QTT983061:QTW983063 RDP983061:RDS983063 RNL983061:RNO983063 RXH983061:RXK983063 SHD983061:SHG983063 SQZ983061:SRC983063 TAV983061:TAY983063 TKR983061:TKU983063 TUN983061:TUQ983063 UEJ983061:UEM983063 UOF983061:UOI983063 UYB983061:UYE983063 VHX983061:VIA983063 VRT983061:VRW983063 WBP983061:WBS983063 WLL983061:WLO983063 WVH983061:WVK983063 IV65565:IY65565 SR65565:SU65565 ACN65565:ACQ65565 AMJ65565:AMM65565 AWF65565:AWI65565 BGB65565:BGE65565 BPX65565:BQA65565 BZT65565:BZW65565 CJP65565:CJS65565 CTL65565:CTO65565 DDH65565:DDK65565 DND65565:DNG65565 DWZ65565:DXC65565 EGV65565:EGY65565 EQR65565:EQU65565 FAN65565:FAQ65565 FKJ65565:FKM65565 FUF65565:FUI65565 GEB65565:GEE65565 GNX65565:GOA65565 GXT65565:GXW65565 HHP65565:HHS65565 HRL65565:HRO65565 IBH65565:IBK65565 ILD65565:ILG65565 IUZ65565:IVC65565 JEV65565:JEY65565 JOR65565:JOU65565 JYN65565:JYQ65565 KIJ65565:KIM65565 KSF65565:KSI65565 LCB65565:LCE65565 LLX65565:LMA65565 LVT65565:LVW65565 MFP65565:MFS65565 MPL65565:MPO65565 MZH65565:MZK65565 NJD65565:NJG65565 NSZ65565:NTC65565 OCV65565:OCY65565 OMR65565:OMU65565 OWN65565:OWQ65565 PGJ65565:PGM65565 PQF65565:PQI65565 QAB65565:QAE65565 QJX65565:QKA65565 QTT65565:QTW65565 RDP65565:RDS65565 RNL65565:RNO65565 RXH65565:RXK65565 SHD65565:SHG65565 SQZ65565:SRC65565 TAV65565:TAY65565 TKR65565:TKU65565 TUN65565:TUQ65565 UEJ65565:UEM65565 UOF65565:UOI65565 UYB65565:UYE65565 VHX65565:VIA65565 VRT65565:VRW65565 WBP65565:WBS65565 WLL65565:WLO65565 WVH65565:WVK65565 IV131101:IY131101 SR131101:SU131101 ACN131101:ACQ131101 AMJ131101:AMM131101 AWF131101:AWI131101 BGB131101:BGE131101 BPX131101:BQA131101 BZT131101:BZW131101 CJP131101:CJS131101 CTL131101:CTO131101 DDH131101:DDK131101 DND131101:DNG131101 DWZ131101:DXC131101 EGV131101:EGY131101 EQR131101:EQU131101 FAN131101:FAQ131101 FKJ131101:FKM131101 FUF131101:FUI131101 GEB131101:GEE131101 GNX131101:GOA131101 GXT131101:GXW131101 HHP131101:HHS131101 HRL131101:HRO131101 IBH131101:IBK131101 ILD131101:ILG131101 IUZ131101:IVC131101 JEV131101:JEY131101 JOR131101:JOU131101 JYN131101:JYQ131101 KIJ131101:KIM131101 KSF131101:KSI131101 LCB131101:LCE131101 LLX131101:LMA131101 LVT131101:LVW131101 MFP131101:MFS131101 MPL131101:MPO131101 MZH131101:MZK131101 NJD131101:NJG131101 NSZ131101:NTC131101 OCV131101:OCY131101 OMR131101:OMU131101 OWN131101:OWQ131101 PGJ131101:PGM131101 PQF131101:PQI131101 QAB131101:QAE131101 QJX131101:QKA131101 QTT131101:QTW131101 RDP131101:RDS131101 RNL131101:RNO131101 RXH131101:RXK131101 SHD131101:SHG131101 SQZ131101:SRC131101 TAV131101:TAY131101 TKR131101:TKU131101 TUN131101:TUQ131101 UEJ131101:UEM131101 UOF131101:UOI131101 UYB131101:UYE131101 VHX131101:VIA131101 VRT131101:VRW131101 WBP131101:WBS131101 WLL131101:WLO131101 WVH131101:WVK131101 IV196637:IY196637 SR196637:SU196637 ACN196637:ACQ196637 AMJ196637:AMM196637 AWF196637:AWI196637 BGB196637:BGE196637 BPX196637:BQA196637 BZT196637:BZW196637 CJP196637:CJS196637 CTL196637:CTO196637 DDH196637:DDK196637 DND196637:DNG196637 DWZ196637:DXC196637 EGV196637:EGY196637 EQR196637:EQU196637 FAN196637:FAQ196637 FKJ196637:FKM196637 FUF196637:FUI196637 GEB196637:GEE196637 GNX196637:GOA196637 GXT196637:GXW196637 HHP196637:HHS196637 HRL196637:HRO196637 IBH196637:IBK196637 ILD196637:ILG196637 IUZ196637:IVC196637 JEV196637:JEY196637 JOR196637:JOU196637 JYN196637:JYQ196637 KIJ196637:KIM196637 KSF196637:KSI196637 LCB196637:LCE196637 LLX196637:LMA196637 LVT196637:LVW196637 MFP196637:MFS196637 MPL196637:MPO196637 MZH196637:MZK196637 NJD196637:NJG196637 NSZ196637:NTC196637 OCV196637:OCY196637 OMR196637:OMU196637 OWN196637:OWQ196637 PGJ196637:PGM196637 PQF196637:PQI196637 QAB196637:QAE196637 QJX196637:QKA196637 QTT196637:QTW196637 RDP196637:RDS196637 RNL196637:RNO196637 RXH196637:RXK196637 SHD196637:SHG196637 SQZ196637:SRC196637 TAV196637:TAY196637 TKR196637:TKU196637 TUN196637:TUQ196637 UEJ196637:UEM196637 UOF196637:UOI196637 UYB196637:UYE196637 VHX196637:VIA196637 VRT196637:VRW196637 WBP196637:WBS196637 WLL196637:WLO196637 WVH196637:WVK196637 IV262173:IY262173 SR262173:SU262173 ACN262173:ACQ262173 AMJ262173:AMM262173 AWF262173:AWI262173 BGB262173:BGE262173 BPX262173:BQA262173 BZT262173:BZW262173 CJP262173:CJS262173 CTL262173:CTO262173 DDH262173:DDK262173 DND262173:DNG262173 DWZ262173:DXC262173 EGV262173:EGY262173 EQR262173:EQU262173 FAN262173:FAQ262173 FKJ262173:FKM262173 FUF262173:FUI262173 GEB262173:GEE262173 GNX262173:GOA262173 GXT262173:GXW262173 HHP262173:HHS262173 HRL262173:HRO262173 IBH262173:IBK262173 ILD262173:ILG262173 IUZ262173:IVC262173 JEV262173:JEY262173 JOR262173:JOU262173 JYN262173:JYQ262173 KIJ262173:KIM262173 KSF262173:KSI262173 LCB262173:LCE262173 LLX262173:LMA262173 LVT262173:LVW262173 MFP262173:MFS262173 MPL262173:MPO262173 MZH262173:MZK262173 NJD262173:NJG262173 NSZ262173:NTC262173 OCV262173:OCY262173 OMR262173:OMU262173 OWN262173:OWQ262173 PGJ262173:PGM262173 PQF262173:PQI262173 QAB262173:QAE262173 QJX262173:QKA262173 QTT262173:QTW262173 RDP262173:RDS262173 RNL262173:RNO262173 RXH262173:RXK262173 SHD262173:SHG262173 SQZ262173:SRC262173 TAV262173:TAY262173 TKR262173:TKU262173 TUN262173:TUQ262173 UEJ262173:UEM262173 UOF262173:UOI262173 UYB262173:UYE262173 VHX262173:VIA262173 VRT262173:VRW262173 WBP262173:WBS262173 WLL262173:WLO262173 WVH262173:WVK262173 IV327709:IY327709 SR327709:SU327709 ACN327709:ACQ327709 AMJ327709:AMM327709 AWF327709:AWI327709 BGB327709:BGE327709 BPX327709:BQA327709 BZT327709:BZW327709 CJP327709:CJS327709 CTL327709:CTO327709 DDH327709:DDK327709 DND327709:DNG327709 DWZ327709:DXC327709 EGV327709:EGY327709 EQR327709:EQU327709 FAN327709:FAQ327709 FKJ327709:FKM327709 FUF327709:FUI327709 GEB327709:GEE327709 GNX327709:GOA327709 GXT327709:GXW327709 HHP327709:HHS327709 HRL327709:HRO327709 IBH327709:IBK327709 ILD327709:ILG327709 IUZ327709:IVC327709 JEV327709:JEY327709 JOR327709:JOU327709 JYN327709:JYQ327709 KIJ327709:KIM327709 KSF327709:KSI327709 LCB327709:LCE327709 LLX327709:LMA327709 LVT327709:LVW327709 MFP327709:MFS327709 MPL327709:MPO327709 MZH327709:MZK327709 NJD327709:NJG327709 NSZ327709:NTC327709 OCV327709:OCY327709 OMR327709:OMU327709 OWN327709:OWQ327709 PGJ327709:PGM327709 PQF327709:PQI327709 QAB327709:QAE327709 QJX327709:QKA327709 QTT327709:QTW327709 RDP327709:RDS327709 RNL327709:RNO327709 RXH327709:RXK327709 SHD327709:SHG327709 SQZ327709:SRC327709 TAV327709:TAY327709 TKR327709:TKU327709 TUN327709:TUQ327709 UEJ327709:UEM327709 UOF327709:UOI327709 UYB327709:UYE327709 VHX327709:VIA327709 VRT327709:VRW327709 WBP327709:WBS327709 WLL327709:WLO327709 WVH327709:WVK327709 IV393245:IY393245 SR393245:SU393245 ACN393245:ACQ393245 AMJ393245:AMM393245 AWF393245:AWI393245 BGB393245:BGE393245 BPX393245:BQA393245 BZT393245:BZW393245 CJP393245:CJS393245 CTL393245:CTO393245 DDH393245:DDK393245 DND393245:DNG393245 DWZ393245:DXC393245 EGV393245:EGY393245 EQR393245:EQU393245 FAN393245:FAQ393245 FKJ393245:FKM393245 FUF393245:FUI393245 GEB393245:GEE393245 GNX393245:GOA393245 GXT393245:GXW393245 HHP393245:HHS393245 HRL393245:HRO393245 IBH393245:IBK393245 ILD393245:ILG393245 IUZ393245:IVC393245 JEV393245:JEY393245 JOR393245:JOU393245 JYN393245:JYQ393245 KIJ393245:KIM393245 KSF393245:KSI393245 LCB393245:LCE393245 LLX393245:LMA393245 LVT393245:LVW393245 MFP393245:MFS393245 MPL393245:MPO393245 MZH393245:MZK393245 NJD393245:NJG393245 NSZ393245:NTC393245 OCV393245:OCY393245 OMR393245:OMU393245 OWN393245:OWQ393245 PGJ393245:PGM393245 PQF393245:PQI393245 QAB393245:QAE393245 QJX393245:QKA393245 QTT393245:QTW393245 RDP393245:RDS393245 RNL393245:RNO393245 RXH393245:RXK393245 SHD393245:SHG393245 SQZ393245:SRC393245 TAV393245:TAY393245 TKR393245:TKU393245 TUN393245:TUQ393245 UEJ393245:UEM393245 UOF393245:UOI393245 UYB393245:UYE393245 VHX393245:VIA393245 VRT393245:VRW393245 WBP393245:WBS393245 WLL393245:WLO393245 WVH393245:WVK393245 IV458781:IY458781 SR458781:SU458781 ACN458781:ACQ458781 AMJ458781:AMM458781 AWF458781:AWI458781 BGB458781:BGE458781 BPX458781:BQA458781 BZT458781:BZW458781 CJP458781:CJS458781 CTL458781:CTO458781 DDH458781:DDK458781 DND458781:DNG458781 DWZ458781:DXC458781 EGV458781:EGY458781 EQR458781:EQU458781 FAN458781:FAQ458781 FKJ458781:FKM458781 FUF458781:FUI458781 GEB458781:GEE458781 GNX458781:GOA458781 GXT458781:GXW458781 HHP458781:HHS458781 HRL458781:HRO458781 IBH458781:IBK458781 ILD458781:ILG458781 IUZ458781:IVC458781 JEV458781:JEY458781 JOR458781:JOU458781 JYN458781:JYQ458781 KIJ458781:KIM458781 KSF458781:KSI458781 LCB458781:LCE458781 LLX458781:LMA458781 LVT458781:LVW458781 MFP458781:MFS458781 MPL458781:MPO458781 MZH458781:MZK458781 NJD458781:NJG458781 NSZ458781:NTC458781 OCV458781:OCY458781 OMR458781:OMU458781 OWN458781:OWQ458781 PGJ458781:PGM458781 PQF458781:PQI458781 QAB458781:QAE458781 QJX458781:QKA458781 QTT458781:QTW458781 RDP458781:RDS458781 RNL458781:RNO458781 RXH458781:RXK458781 SHD458781:SHG458781 SQZ458781:SRC458781 TAV458781:TAY458781 TKR458781:TKU458781 TUN458781:TUQ458781 UEJ458781:UEM458781 UOF458781:UOI458781 UYB458781:UYE458781 VHX458781:VIA458781 VRT458781:VRW458781 WBP458781:WBS458781 WLL458781:WLO458781 WVH458781:WVK458781 IV524317:IY524317 SR524317:SU524317 ACN524317:ACQ524317 AMJ524317:AMM524317 AWF524317:AWI524317 BGB524317:BGE524317 BPX524317:BQA524317 BZT524317:BZW524317 CJP524317:CJS524317 CTL524317:CTO524317 DDH524317:DDK524317 DND524317:DNG524317 DWZ524317:DXC524317 EGV524317:EGY524317 EQR524317:EQU524317 FAN524317:FAQ524317 FKJ524317:FKM524317 FUF524317:FUI524317 GEB524317:GEE524317 GNX524317:GOA524317 GXT524317:GXW524317 HHP524317:HHS524317 HRL524317:HRO524317 IBH524317:IBK524317 ILD524317:ILG524317 IUZ524317:IVC524317 JEV524317:JEY524317 JOR524317:JOU524317 JYN524317:JYQ524317 KIJ524317:KIM524317 KSF524317:KSI524317 LCB524317:LCE524317 LLX524317:LMA524317 LVT524317:LVW524317 MFP524317:MFS524317 MPL524317:MPO524317 MZH524317:MZK524317 NJD524317:NJG524317 NSZ524317:NTC524317 OCV524317:OCY524317 OMR524317:OMU524317 OWN524317:OWQ524317 PGJ524317:PGM524317 PQF524317:PQI524317 QAB524317:QAE524317 QJX524317:QKA524317 QTT524317:QTW524317 RDP524317:RDS524317 RNL524317:RNO524317 RXH524317:RXK524317 SHD524317:SHG524317 SQZ524317:SRC524317 TAV524317:TAY524317 TKR524317:TKU524317 TUN524317:TUQ524317 UEJ524317:UEM524317 UOF524317:UOI524317 UYB524317:UYE524317 VHX524317:VIA524317 VRT524317:VRW524317 WBP524317:WBS524317 WLL524317:WLO524317 WVH524317:WVK524317 IV589853:IY589853 SR589853:SU589853 ACN589853:ACQ589853 AMJ589853:AMM589853 AWF589853:AWI589853 BGB589853:BGE589853 BPX589853:BQA589853 BZT589853:BZW589853 CJP589853:CJS589853 CTL589853:CTO589853 DDH589853:DDK589853 DND589853:DNG589853 DWZ589853:DXC589853 EGV589853:EGY589853 EQR589853:EQU589853 FAN589853:FAQ589853 FKJ589853:FKM589853 FUF589853:FUI589853 GEB589853:GEE589853 GNX589853:GOA589853 GXT589853:GXW589853 HHP589853:HHS589853 HRL589853:HRO589853 IBH589853:IBK589853 ILD589853:ILG589853 IUZ589853:IVC589853 JEV589853:JEY589853 JOR589853:JOU589853 JYN589853:JYQ589853 KIJ589853:KIM589853 KSF589853:KSI589853 LCB589853:LCE589853 LLX589853:LMA589853 LVT589853:LVW589853 MFP589853:MFS589853 MPL589853:MPO589853 MZH589853:MZK589853 NJD589853:NJG589853 NSZ589853:NTC589853 OCV589853:OCY589853 OMR589853:OMU589853 OWN589853:OWQ589853 PGJ589853:PGM589853 PQF589853:PQI589853 QAB589853:QAE589853 QJX589853:QKA589853 QTT589853:QTW589853 RDP589853:RDS589853 RNL589853:RNO589853 RXH589853:RXK589853 SHD589853:SHG589853 SQZ589853:SRC589853 TAV589853:TAY589853 TKR589853:TKU589853 TUN589853:TUQ589853 UEJ589853:UEM589853 UOF589853:UOI589853 UYB589853:UYE589853 VHX589853:VIA589853 VRT589853:VRW589853 WBP589853:WBS589853 WLL589853:WLO589853 WVH589853:WVK589853 IV655389:IY655389 SR655389:SU655389 ACN655389:ACQ655389 AMJ655389:AMM655389 AWF655389:AWI655389 BGB655389:BGE655389 BPX655389:BQA655389 BZT655389:BZW655389 CJP655389:CJS655389 CTL655389:CTO655389 DDH655389:DDK655389 DND655389:DNG655389 DWZ655389:DXC655389 EGV655389:EGY655389 EQR655389:EQU655389 FAN655389:FAQ655389 FKJ655389:FKM655389 FUF655389:FUI655389 GEB655389:GEE655389 GNX655389:GOA655389 GXT655389:GXW655389 HHP655389:HHS655389 HRL655389:HRO655389 IBH655389:IBK655389 ILD655389:ILG655389 IUZ655389:IVC655389 JEV655389:JEY655389 JOR655389:JOU655389 JYN655389:JYQ655389 KIJ655389:KIM655389 KSF655389:KSI655389 LCB655389:LCE655389 LLX655389:LMA655389 LVT655389:LVW655389 MFP655389:MFS655389 MPL655389:MPO655389 MZH655389:MZK655389 NJD655389:NJG655389 NSZ655389:NTC655389 OCV655389:OCY655389 OMR655389:OMU655389 OWN655389:OWQ655389 PGJ655389:PGM655389 PQF655389:PQI655389 QAB655389:QAE655389 QJX655389:QKA655389 QTT655389:QTW655389 RDP655389:RDS655389 RNL655389:RNO655389 RXH655389:RXK655389 SHD655389:SHG655389 SQZ655389:SRC655389 TAV655389:TAY655389 TKR655389:TKU655389 TUN655389:TUQ655389 UEJ655389:UEM655389 UOF655389:UOI655389 UYB655389:UYE655389 VHX655389:VIA655389 VRT655389:VRW655389 WBP655389:WBS655389 WLL655389:WLO655389 WVH655389:WVK655389 IV720925:IY720925 SR720925:SU720925 ACN720925:ACQ720925 AMJ720925:AMM720925 AWF720925:AWI720925 BGB720925:BGE720925 BPX720925:BQA720925 BZT720925:BZW720925 CJP720925:CJS720925 CTL720925:CTO720925 DDH720925:DDK720925 DND720925:DNG720925 DWZ720925:DXC720925 EGV720925:EGY720925 EQR720925:EQU720925 FAN720925:FAQ720925 FKJ720925:FKM720925 FUF720925:FUI720925 GEB720925:GEE720925 GNX720925:GOA720925 GXT720925:GXW720925 HHP720925:HHS720925 HRL720925:HRO720925 IBH720925:IBK720925 ILD720925:ILG720925 IUZ720925:IVC720925 JEV720925:JEY720925 JOR720925:JOU720925 JYN720925:JYQ720925 KIJ720925:KIM720925 KSF720925:KSI720925 LCB720925:LCE720925 LLX720925:LMA720925 LVT720925:LVW720925 MFP720925:MFS720925 MPL720925:MPO720925 MZH720925:MZK720925 NJD720925:NJG720925 NSZ720925:NTC720925 OCV720925:OCY720925 OMR720925:OMU720925 OWN720925:OWQ720925 PGJ720925:PGM720925 PQF720925:PQI720925 QAB720925:QAE720925 QJX720925:QKA720925 QTT720925:QTW720925 RDP720925:RDS720925 RNL720925:RNO720925 RXH720925:RXK720925 SHD720925:SHG720925 SQZ720925:SRC720925 TAV720925:TAY720925 TKR720925:TKU720925 TUN720925:TUQ720925 UEJ720925:UEM720925 UOF720925:UOI720925 UYB720925:UYE720925 VHX720925:VIA720925 VRT720925:VRW720925 WBP720925:WBS720925 WLL720925:WLO720925 WVH720925:WVK720925 IV786461:IY786461 SR786461:SU786461 ACN786461:ACQ786461 AMJ786461:AMM786461 AWF786461:AWI786461 BGB786461:BGE786461 BPX786461:BQA786461 BZT786461:BZW786461 CJP786461:CJS786461 CTL786461:CTO786461 DDH786461:DDK786461 DND786461:DNG786461 DWZ786461:DXC786461 EGV786461:EGY786461 EQR786461:EQU786461 FAN786461:FAQ786461 FKJ786461:FKM786461 FUF786461:FUI786461 GEB786461:GEE786461 GNX786461:GOA786461 GXT786461:GXW786461 HHP786461:HHS786461 HRL786461:HRO786461 IBH786461:IBK786461 ILD786461:ILG786461 IUZ786461:IVC786461 JEV786461:JEY786461 JOR786461:JOU786461 JYN786461:JYQ786461 KIJ786461:KIM786461 KSF786461:KSI786461 LCB786461:LCE786461 LLX786461:LMA786461 LVT786461:LVW786461 MFP786461:MFS786461 MPL786461:MPO786461 MZH786461:MZK786461 NJD786461:NJG786461 NSZ786461:NTC786461 OCV786461:OCY786461 OMR786461:OMU786461 OWN786461:OWQ786461 PGJ786461:PGM786461 PQF786461:PQI786461 QAB786461:QAE786461 QJX786461:QKA786461 QTT786461:QTW786461 RDP786461:RDS786461 RNL786461:RNO786461 RXH786461:RXK786461 SHD786461:SHG786461 SQZ786461:SRC786461 TAV786461:TAY786461 TKR786461:TKU786461 TUN786461:TUQ786461 UEJ786461:UEM786461 UOF786461:UOI786461 UYB786461:UYE786461 VHX786461:VIA786461 VRT786461:VRW786461 WBP786461:WBS786461 WLL786461:WLO786461 WVH786461:WVK786461 IV851997:IY851997 SR851997:SU851997 ACN851997:ACQ851997 AMJ851997:AMM851997 AWF851997:AWI851997 BGB851997:BGE851997 BPX851997:BQA851997 BZT851997:BZW851997 CJP851997:CJS851997 CTL851997:CTO851997 DDH851997:DDK851997 DND851997:DNG851997 DWZ851997:DXC851997 EGV851997:EGY851997 EQR851997:EQU851997 FAN851997:FAQ851997 FKJ851997:FKM851997 FUF851997:FUI851997 GEB851997:GEE851997 GNX851997:GOA851997 GXT851997:GXW851997 HHP851997:HHS851997 HRL851997:HRO851997 IBH851997:IBK851997 ILD851997:ILG851997 IUZ851997:IVC851997 JEV851997:JEY851997 JOR851997:JOU851997 JYN851997:JYQ851997 KIJ851997:KIM851997 KSF851997:KSI851997 LCB851997:LCE851997 LLX851997:LMA851997 LVT851997:LVW851997 MFP851997:MFS851997 MPL851997:MPO851997 MZH851997:MZK851997 NJD851997:NJG851997 NSZ851997:NTC851997 OCV851997:OCY851997 OMR851997:OMU851997 OWN851997:OWQ851997 PGJ851997:PGM851997 PQF851997:PQI851997 QAB851997:QAE851997 QJX851997:QKA851997 QTT851997:QTW851997 RDP851997:RDS851997 RNL851997:RNO851997 RXH851997:RXK851997 SHD851997:SHG851997 SQZ851997:SRC851997 TAV851997:TAY851997 TKR851997:TKU851997 TUN851997:TUQ851997 UEJ851997:UEM851997 UOF851997:UOI851997 UYB851997:UYE851997 VHX851997:VIA851997 VRT851997:VRW851997 WBP851997:WBS851997 WLL851997:WLO851997 WVH851997:WVK851997 IV917533:IY917533 SR917533:SU917533 ACN917533:ACQ917533 AMJ917533:AMM917533 AWF917533:AWI917533 BGB917533:BGE917533 BPX917533:BQA917533 BZT917533:BZW917533 CJP917533:CJS917533 CTL917533:CTO917533 DDH917533:DDK917533 DND917533:DNG917533 DWZ917533:DXC917533 EGV917533:EGY917533 EQR917533:EQU917533 FAN917533:FAQ917533 FKJ917533:FKM917533 FUF917533:FUI917533 GEB917533:GEE917533 GNX917533:GOA917533 GXT917533:GXW917533 HHP917533:HHS917533 HRL917533:HRO917533 IBH917533:IBK917533 ILD917533:ILG917533 IUZ917533:IVC917533 JEV917533:JEY917533 JOR917533:JOU917533 JYN917533:JYQ917533 KIJ917533:KIM917533 KSF917533:KSI917533 LCB917533:LCE917533 LLX917533:LMA917533 LVT917533:LVW917533 MFP917533:MFS917533 MPL917533:MPO917533 MZH917533:MZK917533 NJD917533:NJG917533 NSZ917533:NTC917533 OCV917533:OCY917533 OMR917533:OMU917533 OWN917533:OWQ917533 PGJ917533:PGM917533 PQF917533:PQI917533 QAB917533:QAE917533 QJX917533:QKA917533 QTT917533:QTW917533 RDP917533:RDS917533 RNL917533:RNO917533 RXH917533:RXK917533 SHD917533:SHG917533 SQZ917533:SRC917533 TAV917533:TAY917533 TKR917533:TKU917533 TUN917533:TUQ917533 UEJ917533:UEM917533 UOF917533:UOI917533 UYB917533:UYE917533 VHX917533:VIA917533 VRT917533:VRW917533 WBP917533:WBS917533 WLL917533:WLO917533 WVH917533:WVK917533 IV983069:IY983069 SR983069:SU983069 ACN983069:ACQ983069 AMJ983069:AMM983069 AWF983069:AWI983069 BGB983069:BGE983069 BPX983069:BQA983069 BZT983069:BZW983069 CJP983069:CJS983069 CTL983069:CTO983069 DDH983069:DDK983069 DND983069:DNG983069 DWZ983069:DXC983069 EGV983069:EGY983069 EQR983069:EQU983069 FAN983069:FAQ983069 FKJ983069:FKM983069 FUF983069:FUI983069 GEB983069:GEE983069 GNX983069:GOA983069 GXT983069:GXW983069 HHP983069:HHS983069 HRL983069:HRO983069 IBH983069:IBK983069 ILD983069:ILG983069 IUZ983069:IVC983069 JEV983069:JEY983069 JOR983069:JOU983069 JYN983069:JYQ983069 KIJ983069:KIM983069 KSF983069:KSI983069 LCB983069:LCE983069 LLX983069:LMA983069 LVT983069:LVW983069 MFP983069:MFS983069 MPL983069:MPO983069 MZH983069:MZK983069 NJD983069:NJG983069 NSZ983069:NTC983069 OCV983069:OCY983069 OMR983069:OMU983069 OWN983069:OWQ983069 PGJ983069:PGM983069 PQF983069:PQI983069 QAB983069:QAE983069 QJX983069:QKA983069 QTT983069:QTW983069 RDP983069:RDS983069 RNL983069:RNO983069 RXH983069:RXK983069 SHD983069:SHG983069 SQZ983069:SRC983069 TAV983069:TAY983069 TKR983069:TKU983069 TUN983069:TUQ983069 UEJ983069:UEM983069 UOF983069:UOI983069 UYB983069:UYE983069 VHX983069:VIA983069 VRT983069:VRW983069 WBP983069:WBS983069 WLL983069:WLO983069 HS28:HY28 WUE28:WUK28 WKI28:WKO28 WAM28:WAS28 VQQ28:VQW28 VGU28:VHA28 UWY28:UXE28 UNC28:UNI28 UDG28:UDM28 TTK28:TTQ28 TJO28:TJU28 SZS28:SZY28 SPW28:SQC28 SGA28:SGG28 RWE28:RWK28 RMI28:RMO28 RCM28:RCS28 QSQ28:QSW28 QIU28:QJA28 PYY28:PZE28 PPC28:PPI28 PFG28:PFM28 OVK28:OVQ28 OLO28:OLU28 OBS28:OBY28 NRW28:NSC28 NIA28:NIG28 MYE28:MYK28 MOI28:MOO28 MEM28:MES28 LUQ28:LUW28 LKU28:LLA28 LAY28:LBE28 KRC28:KRI28 KHG28:KHM28 JXK28:JXQ28 JNO28:JNU28 JDS28:JDY28 ITW28:IUC28 IKA28:IKG28 IAE28:IAK28 HQI28:HQO28 HGM28:HGS28 GWQ28:GWW28 GMU28:GNA28 GCY28:GDE28 FTC28:FTI28 FJG28:FJM28 EZK28:EZQ28 EPO28:EPU28 EFS28:EFY28 DVW28:DWC28 DMA28:DMG28 DCE28:DCK28 CSI28:CSO28 CIM28:CIS28 BYQ28:BYW28 BOU28:BPA28 BEY28:BFE28 AVC28:AVI28 ALG28:ALM28 ABK28:ABQ28 RO28:RU28 WUE35:WUK36 HS35:HY36 RO35:RU36 ABK35:ABQ36 ALG35:ALM36 AVC35:AVI36 BEY35:BFE36 BOU35:BPA36 BYQ35:BYW36 CIM35:CIS36 CSI35:CSO36 DCE35:DCK36 DMA35:DMG36 DVW35:DWC36 EFS35:EFY36 EPO35:EPU36 EZK35:EZQ36 FJG35:FJM36 FTC35:FTI36 GCY35:GDE36 GMU35:GNA36 GWQ35:GWW36 HGM35:HGS36 HQI35:HQO36 IAE35:IAK36 IKA35:IKG36 ITW35:IUC36 JDS35:JDY36 JNO35:JNU36 JXK35:JXQ36 KHG35:KHM36 KRC35:KRI36 LAY35:LBE36 LKU35:LLA36 LUQ35:LUW36 MEM35:MES36 MOI35:MOO36 MYE35:MYK36 NIA35:NIG36 NRW35:NSC36 OBS35:OBY36 OLO35:OLU36 OVK35:OVQ36 PFG35:PFM36 PPC35:PPI36 PYY35:PZE36 QIU35:QJA36 QSQ35:QSW36 RCM35:RCS36 RMI35:RMO36 RWE35:RWK36 SGA35:SGG36 SPW35:SQC36 SZS35:SZY36 TJO35:TJU36 TTK35:TTQ36 UDG35:UDM36 UNC35:UNI36 UWY35:UXE36 VGU35:VHA36 VQQ35:VQW36 WAM35:WAS36 WKI35:WKO36" xr:uid="{6AF86F2F-DC70-4753-A4DA-3E84FC1132B5}">
      <formula1>L28-ROUNDDOWN(L28,0)=0</formula1>
    </dataValidation>
    <dataValidation type="list" allowBlank="1" showInputMessage="1" showErrorMessage="1" sqref="M16:M23" xr:uid="{11178B2A-3E41-40DB-9C5C-C874E6632254}">
      <formula1>"式,台,個,本,ｍ,面,ヶ所,㎡"</formula1>
    </dataValidation>
    <dataValidation type="custom" imeMode="disabled" allowBlank="1" showInputMessage="1" showErrorMessage="1" sqref="N16:P23" xr:uid="{4AFA0A52-8C0D-45BF-86D8-615DB9E75A8D}">
      <formula1>INT(N16)&gt;=0</formula1>
    </dataValidation>
  </dataValidations>
  <printOptions horizontalCentered="1"/>
  <pageMargins left="0.51181102362204722" right="0.11811023622047245" top="0.35433070866141736" bottom="0.35433070866141736" header="0.31496062992125984" footer="0.11811023622047245"/>
  <pageSetup paperSize="9" scale="69" orientation="portrait" r:id="rId1"/>
  <headerFooter scaleWithDoc="0">
    <oddFooter>&amp;R&amp;K00-043R5超高層ZEH-M_ver.1</oddFooter>
  </headerFooter>
  <extLst>
    <ext xmlns:x14="http://schemas.microsoft.com/office/spreadsheetml/2009/9/main" uri="{CCE6A557-97BC-4b89-ADB6-D9C93CAAB3DF}">
      <x14:dataValidations xmlns:xm="http://schemas.microsoft.com/office/excel/2006/main" count="2">
        <x14:dataValidation imeMode="disabled" allowBlank="1" showInputMessage="1" showErrorMessage="1" xr:uid="{86570CA3-4AD5-4D54-804C-2B262D21A5F3}">
          <xm:sqref>IL65537 SH65537 ACD65537 ALZ65537 AVV65537 BFR65537 BPN65537 BZJ65537 CJF65537 CTB65537 DCX65537 DMT65537 DWP65537 EGL65537 EQH65537 FAD65537 FJZ65537 FTV65537 GDR65537 GNN65537 GXJ65537 HHF65537 HRB65537 IAX65537 IKT65537 IUP65537 JEL65537 JOH65537 JYD65537 KHZ65537 KRV65537 LBR65537 LLN65537 LVJ65537 MFF65537 MPB65537 MYX65537 NIT65537 NSP65537 OCL65537 OMH65537 OWD65537 PFZ65537 PPV65537 PZR65537 QJN65537 QTJ65537 RDF65537 RNB65537 RWX65537 SGT65537 SQP65537 TAL65537 TKH65537 TUD65537 UDZ65537 UNV65537 UXR65537 VHN65537 VRJ65537 WBF65537 WLB65537 WUX65537 IL131073 SH131073 ACD131073 ALZ131073 AVV131073 BFR131073 BPN131073 BZJ131073 CJF131073 CTB131073 DCX131073 DMT131073 DWP131073 EGL131073 EQH131073 FAD131073 FJZ131073 FTV131073 GDR131073 GNN131073 GXJ131073 HHF131073 HRB131073 IAX131073 IKT131073 IUP131073 JEL131073 JOH131073 JYD131073 KHZ131073 KRV131073 LBR131073 LLN131073 LVJ131073 MFF131073 MPB131073 MYX131073 NIT131073 NSP131073 OCL131073 OMH131073 OWD131073 PFZ131073 PPV131073 PZR131073 QJN131073 QTJ131073 RDF131073 RNB131073 RWX131073 SGT131073 SQP131073 TAL131073 TKH131073 TUD131073 UDZ131073 UNV131073 UXR131073 VHN131073 VRJ131073 WBF131073 WLB131073 WUX131073 IL196609 SH196609 ACD196609 ALZ196609 AVV196609 BFR196609 BPN196609 BZJ196609 CJF196609 CTB196609 DCX196609 DMT196609 DWP196609 EGL196609 EQH196609 FAD196609 FJZ196609 FTV196609 GDR196609 GNN196609 GXJ196609 HHF196609 HRB196609 IAX196609 IKT196609 IUP196609 JEL196609 JOH196609 JYD196609 KHZ196609 KRV196609 LBR196609 LLN196609 LVJ196609 MFF196609 MPB196609 MYX196609 NIT196609 NSP196609 OCL196609 OMH196609 OWD196609 PFZ196609 PPV196609 PZR196609 QJN196609 QTJ196609 RDF196609 RNB196609 RWX196609 SGT196609 SQP196609 TAL196609 TKH196609 TUD196609 UDZ196609 UNV196609 UXR196609 VHN196609 VRJ196609 WBF196609 WLB196609 WUX196609 IL262145 SH262145 ACD262145 ALZ262145 AVV262145 BFR262145 BPN262145 BZJ262145 CJF262145 CTB262145 DCX262145 DMT262145 DWP262145 EGL262145 EQH262145 FAD262145 FJZ262145 FTV262145 GDR262145 GNN262145 GXJ262145 HHF262145 HRB262145 IAX262145 IKT262145 IUP262145 JEL262145 JOH262145 JYD262145 KHZ262145 KRV262145 LBR262145 LLN262145 LVJ262145 MFF262145 MPB262145 MYX262145 NIT262145 NSP262145 OCL262145 OMH262145 OWD262145 PFZ262145 PPV262145 PZR262145 QJN262145 QTJ262145 RDF262145 RNB262145 RWX262145 SGT262145 SQP262145 TAL262145 TKH262145 TUD262145 UDZ262145 UNV262145 UXR262145 VHN262145 VRJ262145 WBF262145 WLB262145 WUX262145 IL327681 SH327681 ACD327681 ALZ327681 AVV327681 BFR327681 BPN327681 BZJ327681 CJF327681 CTB327681 DCX327681 DMT327681 DWP327681 EGL327681 EQH327681 FAD327681 FJZ327681 FTV327681 GDR327681 GNN327681 GXJ327681 HHF327681 HRB327681 IAX327681 IKT327681 IUP327681 JEL327681 JOH327681 JYD327681 KHZ327681 KRV327681 LBR327681 LLN327681 LVJ327681 MFF327681 MPB327681 MYX327681 NIT327681 NSP327681 OCL327681 OMH327681 OWD327681 PFZ327681 PPV327681 PZR327681 QJN327681 QTJ327681 RDF327681 RNB327681 RWX327681 SGT327681 SQP327681 TAL327681 TKH327681 TUD327681 UDZ327681 UNV327681 UXR327681 VHN327681 VRJ327681 WBF327681 WLB327681 WUX327681 IL393217 SH393217 ACD393217 ALZ393217 AVV393217 BFR393217 BPN393217 BZJ393217 CJF393217 CTB393217 DCX393217 DMT393217 DWP393217 EGL393217 EQH393217 FAD393217 FJZ393217 FTV393217 GDR393217 GNN393217 GXJ393217 HHF393217 HRB393217 IAX393217 IKT393217 IUP393217 JEL393217 JOH393217 JYD393217 KHZ393217 KRV393217 LBR393217 LLN393217 LVJ393217 MFF393217 MPB393217 MYX393217 NIT393217 NSP393217 OCL393217 OMH393217 OWD393217 PFZ393217 PPV393217 PZR393217 QJN393217 QTJ393217 RDF393217 RNB393217 RWX393217 SGT393217 SQP393217 TAL393217 TKH393217 TUD393217 UDZ393217 UNV393217 UXR393217 VHN393217 VRJ393217 WBF393217 WLB393217 WUX393217 IL458753 SH458753 ACD458753 ALZ458753 AVV458753 BFR458753 BPN458753 BZJ458753 CJF458753 CTB458753 DCX458753 DMT458753 DWP458753 EGL458753 EQH458753 FAD458753 FJZ458753 FTV458753 GDR458753 GNN458753 GXJ458753 HHF458753 HRB458753 IAX458753 IKT458753 IUP458753 JEL458753 JOH458753 JYD458753 KHZ458753 KRV458753 LBR458753 LLN458753 LVJ458753 MFF458753 MPB458753 MYX458753 NIT458753 NSP458753 OCL458753 OMH458753 OWD458753 PFZ458753 PPV458753 PZR458753 QJN458753 QTJ458753 RDF458753 RNB458753 RWX458753 SGT458753 SQP458753 TAL458753 TKH458753 TUD458753 UDZ458753 UNV458753 UXR458753 VHN458753 VRJ458753 WBF458753 WLB458753 WUX458753 IL524289 SH524289 ACD524289 ALZ524289 AVV524289 BFR524289 BPN524289 BZJ524289 CJF524289 CTB524289 DCX524289 DMT524289 DWP524289 EGL524289 EQH524289 FAD524289 FJZ524289 FTV524289 GDR524289 GNN524289 GXJ524289 HHF524289 HRB524289 IAX524289 IKT524289 IUP524289 JEL524289 JOH524289 JYD524289 KHZ524289 KRV524289 LBR524289 LLN524289 LVJ524289 MFF524289 MPB524289 MYX524289 NIT524289 NSP524289 OCL524289 OMH524289 OWD524289 PFZ524289 PPV524289 PZR524289 QJN524289 QTJ524289 RDF524289 RNB524289 RWX524289 SGT524289 SQP524289 TAL524289 TKH524289 TUD524289 UDZ524289 UNV524289 UXR524289 VHN524289 VRJ524289 WBF524289 WLB524289 WUX524289 IL589825 SH589825 ACD589825 ALZ589825 AVV589825 BFR589825 BPN589825 BZJ589825 CJF589825 CTB589825 DCX589825 DMT589825 DWP589825 EGL589825 EQH589825 FAD589825 FJZ589825 FTV589825 GDR589825 GNN589825 GXJ589825 HHF589825 HRB589825 IAX589825 IKT589825 IUP589825 JEL589825 JOH589825 JYD589825 KHZ589825 KRV589825 LBR589825 LLN589825 LVJ589825 MFF589825 MPB589825 MYX589825 NIT589825 NSP589825 OCL589825 OMH589825 OWD589825 PFZ589825 PPV589825 PZR589825 QJN589825 QTJ589825 RDF589825 RNB589825 RWX589825 SGT589825 SQP589825 TAL589825 TKH589825 TUD589825 UDZ589825 UNV589825 UXR589825 VHN589825 VRJ589825 WBF589825 WLB589825 WUX589825 IL655361 SH655361 ACD655361 ALZ655361 AVV655361 BFR655361 BPN655361 BZJ655361 CJF655361 CTB655361 DCX655361 DMT655361 DWP655361 EGL655361 EQH655361 FAD655361 FJZ655361 FTV655361 GDR655361 GNN655361 GXJ655361 HHF655361 HRB655361 IAX655361 IKT655361 IUP655361 JEL655361 JOH655361 JYD655361 KHZ655361 KRV655361 LBR655361 LLN655361 LVJ655361 MFF655361 MPB655361 MYX655361 NIT655361 NSP655361 OCL655361 OMH655361 OWD655361 PFZ655361 PPV655361 PZR655361 QJN655361 QTJ655361 RDF655361 RNB655361 RWX655361 SGT655361 SQP655361 TAL655361 TKH655361 TUD655361 UDZ655361 UNV655361 UXR655361 VHN655361 VRJ655361 WBF655361 WLB655361 WUX655361 IL720897 SH720897 ACD720897 ALZ720897 AVV720897 BFR720897 BPN720897 BZJ720897 CJF720897 CTB720897 DCX720897 DMT720897 DWP720897 EGL720897 EQH720897 FAD720897 FJZ720897 FTV720897 GDR720897 GNN720897 GXJ720897 HHF720897 HRB720897 IAX720897 IKT720897 IUP720897 JEL720897 JOH720897 JYD720897 KHZ720897 KRV720897 LBR720897 LLN720897 LVJ720897 MFF720897 MPB720897 MYX720897 NIT720897 NSP720897 OCL720897 OMH720897 OWD720897 PFZ720897 PPV720897 PZR720897 QJN720897 QTJ720897 RDF720897 RNB720897 RWX720897 SGT720897 SQP720897 TAL720897 TKH720897 TUD720897 UDZ720897 UNV720897 UXR720897 VHN720897 VRJ720897 WBF720897 WLB720897 WUX720897 IL786433 SH786433 ACD786433 ALZ786433 AVV786433 BFR786433 BPN786433 BZJ786433 CJF786433 CTB786433 DCX786433 DMT786433 DWP786433 EGL786433 EQH786433 FAD786433 FJZ786433 FTV786433 GDR786433 GNN786433 GXJ786433 HHF786433 HRB786433 IAX786433 IKT786433 IUP786433 JEL786433 JOH786433 JYD786433 KHZ786433 KRV786433 LBR786433 LLN786433 LVJ786433 MFF786433 MPB786433 MYX786433 NIT786433 NSP786433 OCL786433 OMH786433 OWD786433 PFZ786433 PPV786433 PZR786433 QJN786433 QTJ786433 RDF786433 RNB786433 RWX786433 SGT786433 SQP786433 TAL786433 TKH786433 TUD786433 UDZ786433 UNV786433 UXR786433 VHN786433 VRJ786433 WBF786433 WLB786433 WUX786433 IL851969 SH851969 ACD851969 ALZ851969 AVV851969 BFR851969 BPN851969 BZJ851969 CJF851969 CTB851969 DCX851969 DMT851969 DWP851969 EGL851969 EQH851969 FAD851969 FJZ851969 FTV851969 GDR851969 GNN851969 GXJ851969 HHF851969 HRB851969 IAX851969 IKT851969 IUP851969 JEL851969 JOH851969 JYD851969 KHZ851969 KRV851969 LBR851969 LLN851969 LVJ851969 MFF851969 MPB851969 MYX851969 NIT851969 NSP851969 OCL851969 OMH851969 OWD851969 PFZ851969 PPV851969 PZR851969 QJN851969 QTJ851969 RDF851969 RNB851969 RWX851969 SGT851969 SQP851969 TAL851969 TKH851969 TUD851969 UDZ851969 UNV851969 UXR851969 VHN851969 VRJ851969 WBF851969 WLB851969 WUX851969 IL917505 SH917505 ACD917505 ALZ917505 AVV917505 BFR917505 BPN917505 BZJ917505 CJF917505 CTB917505 DCX917505 DMT917505 DWP917505 EGL917505 EQH917505 FAD917505 FJZ917505 FTV917505 GDR917505 GNN917505 GXJ917505 HHF917505 HRB917505 IAX917505 IKT917505 IUP917505 JEL917505 JOH917505 JYD917505 KHZ917505 KRV917505 LBR917505 LLN917505 LVJ917505 MFF917505 MPB917505 MYX917505 NIT917505 NSP917505 OCL917505 OMH917505 OWD917505 PFZ917505 PPV917505 PZR917505 QJN917505 QTJ917505 RDF917505 RNB917505 RWX917505 SGT917505 SQP917505 TAL917505 TKH917505 TUD917505 UDZ917505 UNV917505 UXR917505 VHN917505 VRJ917505 WBF917505 WLB917505 WUX917505 IL983041 SH983041 ACD983041 ALZ983041 AVV983041 BFR983041 BPN983041 BZJ983041 CJF983041 CTB983041 DCX983041 DMT983041 DWP983041 EGL983041 EQH983041 FAD983041 FJZ983041 FTV983041 GDR983041 GNN983041 GXJ983041 HHF983041 HRB983041 IAX983041 IKT983041 IUP983041 JEL983041 JOH983041 JYD983041 KHZ983041 KRV983041 LBR983041 LLN983041 LVJ983041 MFF983041 MPB983041 MYX983041 NIT983041 NSP983041 OCL983041 OMH983041 OWD983041 PFZ983041 PPV983041 PZR983041 QJN983041 QTJ983041 RDF983041 RNB983041 RWX983041 SGT983041 SQP983041 TAL983041 TKH983041 TUD983041 UDZ983041 UNV983041 UXR983041 VHN983041 VRJ983041 WBF983041 WLB983041 WUX983041 IQ65567:IQ65568 SM65567:SM65568 ACI65567:ACI65568 AME65567:AME65568 AWA65567:AWA65568 BFW65567:BFW65568 BPS65567:BPS65568 BZO65567:BZO65568 CJK65567:CJK65568 CTG65567:CTG65568 DDC65567:DDC65568 DMY65567:DMY65568 DWU65567:DWU65568 EGQ65567:EGQ65568 EQM65567:EQM65568 FAI65567:FAI65568 FKE65567:FKE65568 FUA65567:FUA65568 GDW65567:GDW65568 GNS65567:GNS65568 GXO65567:GXO65568 HHK65567:HHK65568 HRG65567:HRG65568 IBC65567:IBC65568 IKY65567:IKY65568 IUU65567:IUU65568 JEQ65567:JEQ65568 JOM65567:JOM65568 JYI65567:JYI65568 KIE65567:KIE65568 KSA65567:KSA65568 LBW65567:LBW65568 LLS65567:LLS65568 LVO65567:LVO65568 MFK65567:MFK65568 MPG65567:MPG65568 MZC65567:MZC65568 NIY65567:NIY65568 NSU65567:NSU65568 OCQ65567:OCQ65568 OMM65567:OMM65568 OWI65567:OWI65568 PGE65567:PGE65568 PQA65567:PQA65568 PZW65567:PZW65568 QJS65567:QJS65568 QTO65567:QTO65568 RDK65567:RDK65568 RNG65567:RNG65568 RXC65567:RXC65568 SGY65567:SGY65568 SQU65567:SQU65568 TAQ65567:TAQ65568 TKM65567:TKM65568 TUI65567:TUI65568 UEE65567:UEE65568 UOA65567:UOA65568 UXW65567:UXW65568 VHS65567:VHS65568 VRO65567:VRO65568 WBK65567:WBK65568 WLG65567:WLG65568 WVC65567:WVC65568 IQ131103:IQ131104 SM131103:SM131104 ACI131103:ACI131104 AME131103:AME131104 AWA131103:AWA131104 BFW131103:BFW131104 BPS131103:BPS131104 BZO131103:BZO131104 CJK131103:CJK131104 CTG131103:CTG131104 DDC131103:DDC131104 DMY131103:DMY131104 DWU131103:DWU131104 EGQ131103:EGQ131104 EQM131103:EQM131104 FAI131103:FAI131104 FKE131103:FKE131104 FUA131103:FUA131104 GDW131103:GDW131104 GNS131103:GNS131104 GXO131103:GXO131104 HHK131103:HHK131104 HRG131103:HRG131104 IBC131103:IBC131104 IKY131103:IKY131104 IUU131103:IUU131104 JEQ131103:JEQ131104 JOM131103:JOM131104 JYI131103:JYI131104 KIE131103:KIE131104 KSA131103:KSA131104 LBW131103:LBW131104 LLS131103:LLS131104 LVO131103:LVO131104 MFK131103:MFK131104 MPG131103:MPG131104 MZC131103:MZC131104 NIY131103:NIY131104 NSU131103:NSU131104 OCQ131103:OCQ131104 OMM131103:OMM131104 OWI131103:OWI131104 PGE131103:PGE131104 PQA131103:PQA131104 PZW131103:PZW131104 QJS131103:QJS131104 QTO131103:QTO131104 RDK131103:RDK131104 RNG131103:RNG131104 RXC131103:RXC131104 SGY131103:SGY131104 SQU131103:SQU131104 TAQ131103:TAQ131104 TKM131103:TKM131104 TUI131103:TUI131104 UEE131103:UEE131104 UOA131103:UOA131104 UXW131103:UXW131104 VHS131103:VHS131104 VRO131103:VRO131104 WBK131103:WBK131104 WLG131103:WLG131104 WVC131103:WVC131104 IQ196639:IQ196640 SM196639:SM196640 ACI196639:ACI196640 AME196639:AME196640 AWA196639:AWA196640 BFW196639:BFW196640 BPS196639:BPS196640 BZO196639:BZO196640 CJK196639:CJK196640 CTG196639:CTG196640 DDC196639:DDC196640 DMY196639:DMY196640 DWU196639:DWU196640 EGQ196639:EGQ196640 EQM196639:EQM196640 FAI196639:FAI196640 FKE196639:FKE196640 FUA196639:FUA196640 GDW196639:GDW196640 GNS196639:GNS196640 GXO196639:GXO196640 HHK196639:HHK196640 HRG196639:HRG196640 IBC196639:IBC196640 IKY196639:IKY196640 IUU196639:IUU196640 JEQ196639:JEQ196640 JOM196639:JOM196640 JYI196639:JYI196640 KIE196639:KIE196640 KSA196639:KSA196640 LBW196639:LBW196640 LLS196639:LLS196640 LVO196639:LVO196640 MFK196639:MFK196640 MPG196639:MPG196640 MZC196639:MZC196640 NIY196639:NIY196640 NSU196639:NSU196640 OCQ196639:OCQ196640 OMM196639:OMM196640 OWI196639:OWI196640 PGE196639:PGE196640 PQA196639:PQA196640 PZW196639:PZW196640 QJS196639:QJS196640 QTO196639:QTO196640 RDK196639:RDK196640 RNG196639:RNG196640 RXC196639:RXC196640 SGY196639:SGY196640 SQU196639:SQU196640 TAQ196639:TAQ196640 TKM196639:TKM196640 TUI196639:TUI196640 UEE196639:UEE196640 UOA196639:UOA196640 UXW196639:UXW196640 VHS196639:VHS196640 VRO196639:VRO196640 WBK196639:WBK196640 WLG196639:WLG196640 WVC196639:WVC196640 IQ262175:IQ262176 SM262175:SM262176 ACI262175:ACI262176 AME262175:AME262176 AWA262175:AWA262176 BFW262175:BFW262176 BPS262175:BPS262176 BZO262175:BZO262176 CJK262175:CJK262176 CTG262175:CTG262176 DDC262175:DDC262176 DMY262175:DMY262176 DWU262175:DWU262176 EGQ262175:EGQ262176 EQM262175:EQM262176 FAI262175:FAI262176 FKE262175:FKE262176 FUA262175:FUA262176 GDW262175:GDW262176 GNS262175:GNS262176 GXO262175:GXO262176 HHK262175:HHK262176 HRG262175:HRG262176 IBC262175:IBC262176 IKY262175:IKY262176 IUU262175:IUU262176 JEQ262175:JEQ262176 JOM262175:JOM262176 JYI262175:JYI262176 KIE262175:KIE262176 KSA262175:KSA262176 LBW262175:LBW262176 LLS262175:LLS262176 LVO262175:LVO262176 MFK262175:MFK262176 MPG262175:MPG262176 MZC262175:MZC262176 NIY262175:NIY262176 NSU262175:NSU262176 OCQ262175:OCQ262176 OMM262175:OMM262176 OWI262175:OWI262176 PGE262175:PGE262176 PQA262175:PQA262176 PZW262175:PZW262176 QJS262175:QJS262176 QTO262175:QTO262176 RDK262175:RDK262176 RNG262175:RNG262176 RXC262175:RXC262176 SGY262175:SGY262176 SQU262175:SQU262176 TAQ262175:TAQ262176 TKM262175:TKM262176 TUI262175:TUI262176 UEE262175:UEE262176 UOA262175:UOA262176 UXW262175:UXW262176 VHS262175:VHS262176 VRO262175:VRO262176 WBK262175:WBK262176 WLG262175:WLG262176 WVC262175:WVC262176 IQ327711:IQ327712 SM327711:SM327712 ACI327711:ACI327712 AME327711:AME327712 AWA327711:AWA327712 BFW327711:BFW327712 BPS327711:BPS327712 BZO327711:BZO327712 CJK327711:CJK327712 CTG327711:CTG327712 DDC327711:DDC327712 DMY327711:DMY327712 DWU327711:DWU327712 EGQ327711:EGQ327712 EQM327711:EQM327712 FAI327711:FAI327712 FKE327711:FKE327712 FUA327711:FUA327712 GDW327711:GDW327712 GNS327711:GNS327712 GXO327711:GXO327712 HHK327711:HHK327712 HRG327711:HRG327712 IBC327711:IBC327712 IKY327711:IKY327712 IUU327711:IUU327712 JEQ327711:JEQ327712 JOM327711:JOM327712 JYI327711:JYI327712 KIE327711:KIE327712 KSA327711:KSA327712 LBW327711:LBW327712 LLS327711:LLS327712 LVO327711:LVO327712 MFK327711:MFK327712 MPG327711:MPG327712 MZC327711:MZC327712 NIY327711:NIY327712 NSU327711:NSU327712 OCQ327711:OCQ327712 OMM327711:OMM327712 OWI327711:OWI327712 PGE327711:PGE327712 PQA327711:PQA327712 PZW327711:PZW327712 QJS327711:QJS327712 QTO327711:QTO327712 RDK327711:RDK327712 RNG327711:RNG327712 RXC327711:RXC327712 SGY327711:SGY327712 SQU327711:SQU327712 TAQ327711:TAQ327712 TKM327711:TKM327712 TUI327711:TUI327712 UEE327711:UEE327712 UOA327711:UOA327712 UXW327711:UXW327712 VHS327711:VHS327712 VRO327711:VRO327712 WBK327711:WBK327712 WLG327711:WLG327712 WVC327711:WVC327712 IQ393247:IQ393248 SM393247:SM393248 ACI393247:ACI393248 AME393247:AME393248 AWA393247:AWA393248 BFW393247:BFW393248 BPS393247:BPS393248 BZO393247:BZO393248 CJK393247:CJK393248 CTG393247:CTG393248 DDC393247:DDC393248 DMY393247:DMY393248 DWU393247:DWU393248 EGQ393247:EGQ393248 EQM393247:EQM393248 FAI393247:FAI393248 FKE393247:FKE393248 FUA393247:FUA393248 GDW393247:GDW393248 GNS393247:GNS393248 GXO393247:GXO393248 HHK393247:HHK393248 HRG393247:HRG393248 IBC393247:IBC393248 IKY393247:IKY393248 IUU393247:IUU393248 JEQ393247:JEQ393248 JOM393247:JOM393248 JYI393247:JYI393248 KIE393247:KIE393248 KSA393247:KSA393248 LBW393247:LBW393248 LLS393247:LLS393248 LVO393247:LVO393248 MFK393247:MFK393248 MPG393247:MPG393248 MZC393247:MZC393248 NIY393247:NIY393248 NSU393247:NSU393248 OCQ393247:OCQ393248 OMM393247:OMM393248 OWI393247:OWI393248 PGE393247:PGE393248 PQA393247:PQA393248 PZW393247:PZW393248 QJS393247:QJS393248 QTO393247:QTO393248 RDK393247:RDK393248 RNG393247:RNG393248 RXC393247:RXC393248 SGY393247:SGY393248 SQU393247:SQU393248 TAQ393247:TAQ393248 TKM393247:TKM393248 TUI393247:TUI393248 UEE393247:UEE393248 UOA393247:UOA393248 UXW393247:UXW393248 VHS393247:VHS393248 VRO393247:VRO393248 WBK393247:WBK393248 WLG393247:WLG393248 WVC393247:WVC393248 IQ458783:IQ458784 SM458783:SM458784 ACI458783:ACI458784 AME458783:AME458784 AWA458783:AWA458784 BFW458783:BFW458784 BPS458783:BPS458784 BZO458783:BZO458784 CJK458783:CJK458784 CTG458783:CTG458784 DDC458783:DDC458784 DMY458783:DMY458784 DWU458783:DWU458784 EGQ458783:EGQ458784 EQM458783:EQM458784 FAI458783:FAI458784 FKE458783:FKE458784 FUA458783:FUA458784 GDW458783:GDW458784 GNS458783:GNS458784 GXO458783:GXO458784 HHK458783:HHK458784 HRG458783:HRG458784 IBC458783:IBC458784 IKY458783:IKY458784 IUU458783:IUU458784 JEQ458783:JEQ458784 JOM458783:JOM458784 JYI458783:JYI458784 KIE458783:KIE458784 KSA458783:KSA458784 LBW458783:LBW458784 LLS458783:LLS458784 LVO458783:LVO458784 MFK458783:MFK458784 MPG458783:MPG458784 MZC458783:MZC458784 NIY458783:NIY458784 NSU458783:NSU458784 OCQ458783:OCQ458784 OMM458783:OMM458784 OWI458783:OWI458784 PGE458783:PGE458784 PQA458783:PQA458784 PZW458783:PZW458784 QJS458783:QJS458784 QTO458783:QTO458784 RDK458783:RDK458784 RNG458783:RNG458784 RXC458783:RXC458784 SGY458783:SGY458784 SQU458783:SQU458784 TAQ458783:TAQ458784 TKM458783:TKM458784 TUI458783:TUI458784 UEE458783:UEE458784 UOA458783:UOA458784 UXW458783:UXW458784 VHS458783:VHS458784 VRO458783:VRO458784 WBK458783:WBK458784 WLG458783:WLG458784 WVC458783:WVC458784 IQ524319:IQ524320 SM524319:SM524320 ACI524319:ACI524320 AME524319:AME524320 AWA524319:AWA524320 BFW524319:BFW524320 BPS524319:BPS524320 BZO524319:BZO524320 CJK524319:CJK524320 CTG524319:CTG524320 DDC524319:DDC524320 DMY524319:DMY524320 DWU524319:DWU524320 EGQ524319:EGQ524320 EQM524319:EQM524320 FAI524319:FAI524320 FKE524319:FKE524320 FUA524319:FUA524320 GDW524319:GDW524320 GNS524319:GNS524320 GXO524319:GXO524320 HHK524319:HHK524320 HRG524319:HRG524320 IBC524319:IBC524320 IKY524319:IKY524320 IUU524319:IUU524320 JEQ524319:JEQ524320 JOM524319:JOM524320 JYI524319:JYI524320 KIE524319:KIE524320 KSA524319:KSA524320 LBW524319:LBW524320 LLS524319:LLS524320 LVO524319:LVO524320 MFK524319:MFK524320 MPG524319:MPG524320 MZC524319:MZC524320 NIY524319:NIY524320 NSU524319:NSU524320 OCQ524319:OCQ524320 OMM524319:OMM524320 OWI524319:OWI524320 PGE524319:PGE524320 PQA524319:PQA524320 PZW524319:PZW524320 QJS524319:QJS524320 QTO524319:QTO524320 RDK524319:RDK524320 RNG524319:RNG524320 RXC524319:RXC524320 SGY524319:SGY524320 SQU524319:SQU524320 TAQ524319:TAQ524320 TKM524319:TKM524320 TUI524319:TUI524320 UEE524319:UEE524320 UOA524319:UOA524320 UXW524319:UXW524320 VHS524319:VHS524320 VRO524319:VRO524320 WBK524319:WBK524320 WLG524319:WLG524320 WVC524319:WVC524320 IQ589855:IQ589856 SM589855:SM589856 ACI589855:ACI589856 AME589855:AME589856 AWA589855:AWA589856 BFW589855:BFW589856 BPS589855:BPS589856 BZO589855:BZO589856 CJK589855:CJK589856 CTG589855:CTG589856 DDC589855:DDC589856 DMY589855:DMY589856 DWU589855:DWU589856 EGQ589855:EGQ589856 EQM589855:EQM589856 FAI589855:FAI589856 FKE589855:FKE589856 FUA589855:FUA589856 GDW589855:GDW589856 GNS589855:GNS589856 GXO589855:GXO589856 HHK589855:HHK589856 HRG589855:HRG589856 IBC589855:IBC589856 IKY589855:IKY589856 IUU589855:IUU589856 JEQ589855:JEQ589856 JOM589855:JOM589856 JYI589855:JYI589856 KIE589855:KIE589856 KSA589855:KSA589856 LBW589855:LBW589856 LLS589855:LLS589856 LVO589855:LVO589856 MFK589855:MFK589856 MPG589855:MPG589856 MZC589855:MZC589856 NIY589855:NIY589856 NSU589855:NSU589856 OCQ589855:OCQ589856 OMM589855:OMM589856 OWI589855:OWI589856 PGE589855:PGE589856 PQA589855:PQA589856 PZW589855:PZW589856 QJS589855:QJS589856 QTO589855:QTO589856 RDK589855:RDK589856 RNG589855:RNG589856 RXC589855:RXC589856 SGY589855:SGY589856 SQU589855:SQU589856 TAQ589855:TAQ589856 TKM589855:TKM589856 TUI589855:TUI589856 UEE589855:UEE589856 UOA589855:UOA589856 UXW589855:UXW589856 VHS589855:VHS589856 VRO589855:VRO589856 WBK589855:WBK589856 WLG589855:WLG589856 WVC589855:WVC589856 IQ655391:IQ655392 SM655391:SM655392 ACI655391:ACI655392 AME655391:AME655392 AWA655391:AWA655392 BFW655391:BFW655392 BPS655391:BPS655392 BZO655391:BZO655392 CJK655391:CJK655392 CTG655391:CTG655392 DDC655391:DDC655392 DMY655391:DMY655392 DWU655391:DWU655392 EGQ655391:EGQ655392 EQM655391:EQM655392 FAI655391:FAI655392 FKE655391:FKE655392 FUA655391:FUA655392 GDW655391:GDW655392 GNS655391:GNS655392 GXO655391:GXO655392 HHK655391:HHK655392 HRG655391:HRG655392 IBC655391:IBC655392 IKY655391:IKY655392 IUU655391:IUU655392 JEQ655391:JEQ655392 JOM655391:JOM655392 JYI655391:JYI655392 KIE655391:KIE655392 KSA655391:KSA655392 LBW655391:LBW655392 LLS655391:LLS655392 LVO655391:LVO655392 MFK655391:MFK655392 MPG655391:MPG655392 MZC655391:MZC655392 NIY655391:NIY655392 NSU655391:NSU655392 OCQ655391:OCQ655392 OMM655391:OMM655392 OWI655391:OWI655392 PGE655391:PGE655392 PQA655391:PQA655392 PZW655391:PZW655392 QJS655391:QJS655392 QTO655391:QTO655392 RDK655391:RDK655392 RNG655391:RNG655392 RXC655391:RXC655392 SGY655391:SGY655392 SQU655391:SQU655392 TAQ655391:TAQ655392 TKM655391:TKM655392 TUI655391:TUI655392 UEE655391:UEE655392 UOA655391:UOA655392 UXW655391:UXW655392 VHS655391:VHS655392 VRO655391:VRO655392 WBK655391:WBK655392 WLG655391:WLG655392 WVC655391:WVC655392 IQ720927:IQ720928 SM720927:SM720928 ACI720927:ACI720928 AME720927:AME720928 AWA720927:AWA720928 BFW720927:BFW720928 BPS720927:BPS720928 BZO720927:BZO720928 CJK720927:CJK720928 CTG720927:CTG720928 DDC720927:DDC720928 DMY720927:DMY720928 DWU720927:DWU720928 EGQ720927:EGQ720928 EQM720927:EQM720928 FAI720927:FAI720928 FKE720927:FKE720928 FUA720927:FUA720928 GDW720927:GDW720928 GNS720927:GNS720928 GXO720927:GXO720928 HHK720927:HHK720928 HRG720927:HRG720928 IBC720927:IBC720928 IKY720927:IKY720928 IUU720927:IUU720928 JEQ720927:JEQ720928 JOM720927:JOM720928 JYI720927:JYI720928 KIE720927:KIE720928 KSA720927:KSA720928 LBW720927:LBW720928 LLS720927:LLS720928 LVO720927:LVO720928 MFK720927:MFK720928 MPG720927:MPG720928 MZC720927:MZC720928 NIY720927:NIY720928 NSU720927:NSU720928 OCQ720927:OCQ720928 OMM720927:OMM720928 OWI720927:OWI720928 PGE720927:PGE720928 PQA720927:PQA720928 PZW720927:PZW720928 QJS720927:QJS720928 QTO720927:QTO720928 RDK720927:RDK720928 RNG720927:RNG720928 RXC720927:RXC720928 SGY720927:SGY720928 SQU720927:SQU720928 TAQ720927:TAQ720928 TKM720927:TKM720928 TUI720927:TUI720928 UEE720927:UEE720928 UOA720927:UOA720928 UXW720927:UXW720928 VHS720927:VHS720928 VRO720927:VRO720928 WBK720927:WBK720928 WLG720927:WLG720928 WVC720927:WVC720928 IQ786463:IQ786464 SM786463:SM786464 ACI786463:ACI786464 AME786463:AME786464 AWA786463:AWA786464 BFW786463:BFW786464 BPS786463:BPS786464 BZO786463:BZO786464 CJK786463:CJK786464 CTG786463:CTG786464 DDC786463:DDC786464 DMY786463:DMY786464 DWU786463:DWU786464 EGQ786463:EGQ786464 EQM786463:EQM786464 FAI786463:FAI786464 FKE786463:FKE786464 FUA786463:FUA786464 GDW786463:GDW786464 GNS786463:GNS786464 GXO786463:GXO786464 HHK786463:HHK786464 HRG786463:HRG786464 IBC786463:IBC786464 IKY786463:IKY786464 IUU786463:IUU786464 JEQ786463:JEQ786464 JOM786463:JOM786464 JYI786463:JYI786464 KIE786463:KIE786464 KSA786463:KSA786464 LBW786463:LBW786464 LLS786463:LLS786464 LVO786463:LVO786464 MFK786463:MFK786464 MPG786463:MPG786464 MZC786463:MZC786464 NIY786463:NIY786464 NSU786463:NSU786464 OCQ786463:OCQ786464 OMM786463:OMM786464 OWI786463:OWI786464 PGE786463:PGE786464 PQA786463:PQA786464 PZW786463:PZW786464 QJS786463:QJS786464 QTO786463:QTO786464 RDK786463:RDK786464 RNG786463:RNG786464 RXC786463:RXC786464 SGY786463:SGY786464 SQU786463:SQU786464 TAQ786463:TAQ786464 TKM786463:TKM786464 TUI786463:TUI786464 UEE786463:UEE786464 UOA786463:UOA786464 UXW786463:UXW786464 VHS786463:VHS786464 VRO786463:VRO786464 WBK786463:WBK786464 WLG786463:WLG786464 WVC786463:WVC786464 IQ851999:IQ852000 SM851999:SM852000 ACI851999:ACI852000 AME851999:AME852000 AWA851999:AWA852000 BFW851999:BFW852000 BPS851999:BPS852000 BZO851999:BZO852000 CJK851999:CJK852000 CTG851999:CTG852000 DDC851999:DDC852000 DMY851999:DMY852000 DWU851999:DWU852000 EGQ851999:EGQ852000 EQM851999:EQM852000 FAI851999:FAI852000 FKE851999:FKE852000 FUA851999:FUA852000 GDW851999:GDW852000 GNS851999:GNS852000 GXO851999:GXO852000 HHK851999:HHK852000 HRG851999:HRG852000 IBC851999:IBC852000 IKY851999:IKY852000 IUU851999:IUU852000 JEQ851999:JEQ852000 JOM851999:JOM852000 JYI851999:JYI852000 KIE851999:KIE852000 KSA851999:KSA852000 LBW851999:LBW852000 LLS851999:LLS852000 LVO851999:LVO852000 MFK851999:MFK852000 MPG851999:MPG852000 MZC851999:MZC852000 NIY851999:NIY852000 NSU851999:NSU852000 OCQ851999:OCQ852000 OMM851999:OMM852000 OWI851999:OWI852000 PGE851999:PGE852000 PQA851999:PQA852000 PZW851999:PZW852000 QJS851999:QJS852000 QTO851999:QTO852000 RDK851999:RDK852000 RNG851999:RNG852000 RXC851999:RXC852000 SGY851999:SGY852000 SQU851999:SQU852000 TAQ851999:TAQ852000 TKM851999:TKM852000 TUI851999:TUI852000 UEE851999:UEE852000 UOA851999:UOA852000 UXW851999:UXW852000 VHS851999:VHS852000 VRO851999:VRO852000 WBK851999:WBK852000 WLG851999:WLG852000 WVC851999:WVC852000 IQ917535:IQ917536 SM917535:SM917536 ACI917535:ACI917536 AME917535:AME917536 AWA917535:AWA917536 BFW917535:BFW917536 BPS917535:BPS917536 BZO917535:BZO917536 CJK917535:CJK917536 CTG917535:CTG917536 DDC917535:DDC917536 DMY917535:DMY917536 DWU917535:DWU917536 EGQ917535:EGQ917536 EQM917535:EQM917536 FAI917535:FAI917536 FKE917535:FKE917536 FUA917535:FUA917536 GDW917535:GDW917536 GNS917535:GNS917536 GXO917535:GXO917536 HHK917535:HHK917536 HRG917535:HRG917536 IBC917535:IBC917536 IKY917535:IKY917536 IUU917535:IUU917536 JEQ917535:JEQ917536 JOM917535:JOM917536 JYI917535:JYI917536 KIE917535:KIE917536 KSA917535:KSA917536 LBW917535:LBW917536 LLS917535:LLS917536 LVO917535:LVO917536 MFK917535:MFK917536 MPG917535:MPG917536 MZC917535:MZC917536 NIY917535:NIY917536 NSU917535:NSU917536 OCQ917535:OCQ917536 OMM917535:OMM917536 OWI917535:OWI917536 PGE917535:PGE917536 PQA917535:PQA917536 PZW917535:PZW917536 QJS917535:QJS917536 QTO917535:QTO917536 RDK917535:RDK917536 RNG917535:RNG917536 RXC917535:RXC917536 SGY917535:SGY917536 SQU917535:SQU917536 TAQ917535:TAQ917536 TKM917535:TKM917536 TUI917535:TUI917536 UEE917535:UEE917536 UOA917535:UOA917536 UXW917535:UXW917536 VHS917535:VHS917536 VRO917535:VRO917536 WBK917535:WBK917536 WLG917535:WLG917536 WVC917535:WVC917536 IQ983071:IQ983072 SM983071:SM983072 ACI983071:ACI983072 AME983071:AME983072 AWA983071:AWA983072 BFW983071:BFW983072 BPS983071:BPS983072 BZO983071:BZO983072 CJK983071:CJK983072 CTG983071:CTG983072 DDC983071:DDC983072 DMY983071:DMY983072 DWU983071:DWU983072 EGQ983071:EGQ983072 EQM983071:EQM983072 FAI983071:FAI983072 FKE983071:FKE983072 FUA983071:FUA983072 GDW983071:GDW983072 GNS983071:GNS983072 GXO983071:GXO983072 HHK983071:HHK983072 HRG983071:HRG983072 IBC983071:IBC983072 IKY983071:IKY983072 IUU983071:IUU983072 JEQ983071:JEQ983072 JOM983071:JOM983072 JYI983071:JYI983072 KIE983071:KIE983072 KSA983071:KSA983072 LBW983071:LBW983072 LLS983071:LLS983072 LVO983071:LVO983072 MFK983071:MFK983072 MPG983071:MPG983072 MZC983071:MZC983072 NIY983071:NIY983072 NSU983071:NSU983072 OCQ983071:OCQ983072 OMM983071:OMM983072 OWI983071:OWI983072 PGE983071:PGE983072 PQA983071:PQA983072 PZW983071:PZW983072 QJS983071:QJS983072 QTO983071:QTO983072 RDK983071:RDK983072 RNG983071:RNG983072 RXC983071:RXC983072 SGY983071:SGY983072 SQU983071:SQU983072 TAQ983071:TAQ983072 TKM983071:TKM983072 TUI983071:TUI983072 UEE983071:UEE983072 UOA983071:UOA983072 UXW983071:UXW983072 VHS983071:VHS983072 VRO983071:VRO983072 WBK983071:WBK983072 WLG983071:WLG983072 WVC983071:WVC983072 IL65549 SH65549 ACD65549 ALZ65549 AVV65549 BFR65549 BPN65549 BZJ65549 CJF65549 CTB65549 DCX65549 DMT65549 DWP65549 EGL65549 EQH65549 FAD65549 FJZ65549 FTV65549 GDR65549 GNN65549 GXJ65549 HHF65549 HRB65549 IAX65549 IKT65549 IUP65549 JEL65549 JOH65549 JYD65549 KHZ65549 KRV65549 LBR65549 LLN65549 LVJ65549 MFF65549 MPB65549 MYX65549 NIT65549 NSP65549 OCL65549 OMH65549 OWD65549 PFZ65549 PPV65549 PZR65549 QJN65549 QTJ65549 RDF65549 RNB65549 RWX65549 SGT65549 SQP65549 TAL65549 TKH65549 TUD65549 UDZ65549 UNV65549 UXR65549 VHN65549 VRJ65549 WBF65549 WLB65549 WUX65549 IL131085 SH131085 ACD131085 ALZ131085 AVV131085 BFR131085 BPN131085 BZJ131085 CJF131085 CTB131085 DCX131085 DMT131085 DWP131085 EGL131085 EQH131085 FAD131085 FJZ131085 FTV131085 GDR131085 GNN131085 GXJ131085 HHF131085 HRB131085 IAX131085 IKT131085 IUP131085 JEL131085 JOH131085 JYD131085 KHZ131085 KRV131085 LBR131085 LLN131085 LVJ131085 MFF131085 MPB131085 MYX131085 NIT131085 NSP131085 OCL131085 OMH131085 OWD131085 PFZ131085 PPV131085 PZR131085 QJN131085 QTJ131085 RDF131085 RNB131085 RWX131085 SGT131085 SQP131085 TAL131085 TKH131085 TUD131085 UDZ131085 UNV131085 UXR131085 VHN131085 VRJ131085 WBF131085 WLB131085 WUX131085 IL196621 SH196621 ACD196621 ALZ196621 AVV196621 BFR196621 BPN196621 BZJ196621 CJF196621 CTB196621 DCX196621 DMT196621 DWP196621 EGL196621 EQH196621 FAD196621 FJZ196621 FTV196621 GDR196621 GNN196621 GXJ196621 HHF196621 HRB196621 IAX196621 IKT196621 IUP196621 JEL196621 JOH196621 JYD196621 KHZ196621 KRV196621 LBR196621 LLN196621 LVJ196621 MFF196621 MPB196621 MYX196621 NIT196621 NSP196621 OCL196621 OMH196621 OWD196621 PFZ196621 PPV196621 PZR196621 QJN196621 QTJ196621 RDF196621 RNB196621 RWX196621 SGT196621 SQP196621 TAL196621 TKH196621 TUD196621 UDZ196621 UNV196621 UXR196621 VHN196621 VRJ196621 WBF196621 WLB196621 WUX196621 IL262157 SH262157 ACD262157 ALZ262157 AVV262157 BFR262157 BPN262157 BZJ262157 CJF262157 CTB262157 DCX262157 DMT262157 DWP262157 EGL262157 EQH262157 FAD262157 FJZ262157 FTV262157 GDR262157 GNN262157 GXJ262157 HHF262157 HRB262157 IAX262157 IKT262157 IUP262157 JEL262157 JOH262157 JYD262157 KHZ262157 KRV262157 LBR262157 LLN262157 LVJ262157 MFF262157 MPB262157 MYX262157 NIT262157 NSP262157 OCL262157 OMH262157 OWD262157 PFZ262157 PPV262157 PZR262157 QJN262157 QTJ262157 RDF262157 RNB262157 RWX262157 SGT262157 SQP262157 TAL262157 TKH262157 TUD262157 UDZ262157 UNV262157 UXR262157 VHN262157 VRJ262157 WBF262157 WLB262157 WUX262157 IL327693 SH327693 ACD327693 ALZ327693 AVV327693 BFR327693 BPN327693 BZJ327693 CJF327693 CTB327693 DCX327693 DMT327693 DWP327693 EGL327693 EQH327693 FAD327693 FJZ327693 FTV327693 GDR327693 GNN327693 GXJ327693 HHF327693 HRB327693 IAX327693 IKT327693 IUP327693 JEL327693 JOH327693 JYD327693 KHZ327693 KRV327693 LBR327693 LLN327693 LVJ327693 MFF327693 MPB327693 MYX327693 NIT327693 NSP327693 OCL327693 OMH327693 OWD327693 PFZ327693 PPV327693 PZR327693 QJN327693 QTJ327693 RDF327693 RNB327693 RWX327693 SGT327693 SQP327693 TAL327693 TKH327693 TUD327693 UDZ327693 UNV327693 UXR327693 VHN327693 VRJ327693 WBF327693 WLB327693 WUX327693 IL393229 SH393229 ACD393229 ALZ393229 AVV393229 BFR393229 BPN393229 BZJ393229 CJF393229 CTB393229 DCX393229 DMT393229 DWP393229 EGL393229 EQH393229 FAD393229 FJZ393229 FTV393229 GDR393229 GNN393229 GXJ393229 HHF393229 HRB393229 IAX393229 IKT393229 IUP393229 JEL393229 JOH393229 JYD393229 KHZ393229 KRV393229 LBR393229 LLN393229 LVJ393229 MFF393229 MPB393229 MYX393229 NIT393229 NSP393229 OCL393229 OMH393229 OWD393229 PFZ393229 PPV393229 PZR393229 QJN393229 QTJ393229 RDF393229 RNB393229 RWX393229 SGT393229 SQP393229 TAL393229 TKH393229 TUD393229 UDZ393229 UNV393229 UXR393229 VHN393229 VRJ393229 WBF393229 WLB393229 WUX393229 IL458765 SH458765 ACD458765 ALZ458765 AVV458765 BFR458765 BPN458765 BZJ458765 CJF458765 CTB458765 DCX458765 DMT458765 DWP458765 EGL458765 EQH458765 FAD458765 FJZ458765 FTV458765 GDR458765 GNN458765 GXJ458765 HHF458765 HRB458765 IAX458765 IKT458765 IUP458765 JEL458765 JOH458765 JYD458765 KHZ458765 KRV458765 LBR458765 LLN458765 LVJ458765 MFF458765 MPB458765 MYX458765 NIT458765 NSP458765 OCL458765 OMH458765 OWD458765 PFZ458765 PPV458765 PZR458765 QJN458765 QTJ458765 RDF458765 RNB458765 RWX458765 SGT458765 SQP458765 TAL458765 TKH458765 TUD458765 UDZ458765 UNV458765 UXR458765 VHN458765 VRJ458765 WBF458765 WLB458765 WUX458765 IL524301 SH524301 ACD524301 ALZ524301 AVV524301 BFR524301 BPN524301 BZJ524301 CJF524301 CTB524301 DCX524301 DMT524301 DWP524301 EGL524301 EQH524301 FAD524301 FJZ524301 FTV524301 GDR524301 GNN524301 GXJ524301 HHF524301 HRB524301 IAX524301 IKT524301 IUP524301 JEL524301 JOH524301 JYD524301 KHZ524301 KRV524301 LBR524301 LLN524301 LVJ524301 MFF524301 MPB524301 MYX524301 NIT524301 NSP524301 OCL524301 OMH524301 OWD524301 PFZ524301 PPV524301 PZR524301 QJN524301 QTJ524301 RDF524301 RNB524301 RWX524301 SGT524301 SQP524301 TAL524301 TKH524301 TUD524301 UDZ524301 UNV524301 UXR524301 VHN524301 VRJ524301 WBF524301 WLB524301 WUX524301 IL589837 SH589837 ACD589837 ALZ589837 AVV589837 BFR589837 BPN589837 BZJ589837 CJF589837 CTB589837 DCX589837 DMT589837 DWP589837 EGL589837 EQH589837 FAD589837 FJZ589837 FTV589837 GDR589837 GNN589837 GXJ589837 HHF589837 HRB589837 IAX589837 IKT589837 IUP589837 JEL589837 JOH589837 JYD589837 KHZ589837 KRV589837 LBR589837 LLN589837 LVJ589837 MFF589837 MPB589837 MYX589837 NIT589837 NSP589837 OCL589837 OMH589837 OWD589837 PFZ589837 PPV589837 PZR589837 QJN589837 QTJ589837 RDF589837 RNB589837 RWX589837 SGT589837 SQP589837 TAL589837 TKH589837 TUD589837 UDZ589837 UNV589837 UXR589837 VHN589837 VRJ589837 WBF589837 WLB589837 WUX589837 IL655373 SH655373 ACD655373 ALZ655373 AVV655373 BFR655373 BPN655373 BZJ655373 CJF655373 CTB655373 DCX655373 DMT655373 DWP655373 EGL655373 EQH655373 FAD655373 FJZ655373 FTV655373 GDR655373 GNN655373 GXJ655373 HHF655373 HRB655373 IAX655373 IKT655373 IUP655373 JEL655373 JOH655373 JYD655373 KHZ655373 KRV655373 LBR655373 LLN655373 LVJ655373 MFF655373 MPB655373 MYX655373 NIT655373 NSP655373 OCL655373 OMH655373 OWD655373 PFZ655373 PPV655373 PZR655373 QJN655373 QTJ655373 RDF655373 RNB655373 RWX655373 SGT655373 SQP655373 TAL655373 TKH655373 TUD655373 UDZ655373 UNV655373 UXR655373 VHN655373 VRJ655373 WBF655373 WLB655373 WUX655373 IL720909 SH720909 ACD720909 ALZ720909 AVV720909 BFR720909 BPN720909 BZJ720909 CJF720909 CTB720909 DCX720909 DMT720909 DWP720909 EGL720909 EQH720909 FAD720909 FJZ720909 FTV720909 GDR720909 GNN720909 GXJ720909 HHF720909 HRB720909 IAX720909 IKT720909 IUP720909 JEL720909 JOH720909 JYD720909 KHZ720909 KRV720909 LBR720909 LLN720909 LVJ720909 MFF720909 MPB720909 MYX720909 NIT720909 NSP720909 OCL720909 OMH720909 OWD720909 PFZ720909 PPV720909 PZR720909 QJN720909 QTJ720909 RDF720909 RNB720909 RWX720909 SGT720909 SQP720909 TAL720909 TKH720909 TUD720909 UDZ720909 UNV720909 UXR720909 VHN720909 VRJ720909 WBF720909 WLB720909 WUX720909 IL786445 SH786445 ACD786445 ALZ786445 AVV786445 BFR786445 BPN786445 BZJ786445 CJF786445 CTB786445 DCX786445 DMT786445 DWP786445 EGL786445 EQH786445 FAD786445 FJZ786445 FTV786445 GDR786445 GNN786445 GXJ786445 HHF786445 HRB786445 IAX786445 IKT786445 IUP786445 JEL786445 JOH786445 JYD786445 KHZ786445 KRV786445 LBR786445 LLN786445 LVJ786445 MFF786445 MPB786445 MYX786445 NIT786445 NSP786445 OCL786445 OMH786445 OWD786445 PFZ786445 PPV786445 PZR786445 QJN786445 QTJ786445 RDF786445 RNB786445 RWX786445 SGT786445 SQP786445 TAL786445 TKH786445 TUD786445 UDZ786445 UNV786445 UXR786445 VHN786445 VRJ786445 WBF786445 WLB786445 WUX786445 IL851981 SH851981 ACD851981 ALZ851981 AVV851981 BFR851981 BPN851981 BZJ851981 CJF851981 CTB851981 DCX851981 DMT851981 DWP851981 EGL851981 EQH851981 FAD851981 FJZ851981 FTV851981 GDR851981 GNN851981 GXJ851981 HHF851981 HRB851981 IAX851981 IKT851981 IUP851981 JEL851981 JOH851981 JYD851981 KHZ851981 KRV851981 LBR851981 LLN851981 LVJ851981 MFF851981 MPB851981 MYX851981 NIT851981 NSP851981 OCL851981 OMH851981 OWD851981 PFZ851981 PPV851981 PZR851981 QJN851981 QTJ851981 RDF851981 RNB851981 RWX851981 SGT851981 SQP851981 TAL851981 TKH851981 TUD851981 UDZ851981 UNV851981 UXR851981 VHN851981 VRJ851981 WBF851981 WLB851981 WUX851981 IL917517 SH917517 ACD917517 ALZ917517 AVV917517 BFR917517 BPN917517 BZJ917517 CJF917517 CTB917517 DCX917517 DMT917517 DWP917517 EGL917517 EQH917517 FAD917517 FJZ917517 FTV917517 GDR917517 GNN917517 GXJ917517 HHF917517 HRB917517 IAX917517 IKT917517 IUP917517 JEL917517 JOH917517 JYD917517 KHZ917517 KRV917517 LBR917517 LLN917517 LVJ917517 MFF917517 MPB917517 MYX917517 NIT917517 NSP917517 OCL917517 OMH917517 OWD917517 PFZ917517 PPV917517 PZR917517 QJN917517 QTJ917517 RDF917517 RNB917517 RWX917517 SGT917517 SQP917517 TAL917517 TKH917517 TUD917517 UDZ917517 UNV917517 UXR917517 VHN917517 VRJ917517 WBF917517 WLB917517 WUX917517 IL983053 SH983053 ACD983053 ALZ983053 AVV983053 BFR983053 BPN983053 BZJ983053 CJF983053 CTB983053 DCX983053 DMT983053 DWP983053 EGL983053 EQH983053 FAD983053 FJZ983053 FTV983053 GDR983053 GNN983053 GXJ983053 HHF983053 HRB983053 IAX983053 IKT983053 IUP983053 JEL983053 JOH983053 JYD983053 KHZ983053 KRV983053 LBR983053 LLN983053 LVJ983053 MFF983053 MPB983053 MYX983053 NIT983053 NSP983053 OCL983053 OMH983053 OWD983053 PFZ983053 PPV983053 PZR983053 QJN983053 QTJ983053 RDF983053 RNB983053 RWX983053 SGT983053 SQP983053 TAL983053 TKH983053 TUD983053 UDZ983053 UNV983053 UXR983053 VHN983053 VRJ983053 WBF983053 WLB983053 WUX983053 II65554 SE65554 ACA65554 ALW65554 AVS65554 BFO65554 BPK65554 BZG65554 CJC65554 CSY65554 DCU65554 DMQ65554 DWM65554 EGI65554 EQE65554 FAA65554 FJW65554 FTS65554 GDO65554 GNK65554 GXG65554 HHC65554 HQY65554 IAU65554 IKQ65554 IUM65554 JEI65554 JOE65554 JYA65554 KHW65554 KRS65554 LBO65554 LLK65554 LVG65554 MFC65554 MOY65554 MYU65554 NIQ65554 NSM65554 OCI65554 OME65554 OWA65554 PFW65554 PPS65554 PZO65554 QJK65554 QTG65554 RDC65554 RMY65554 RWU65554 SGQ65554 SQM65554 TAI65554 TKE65554 TUA65554 UDW65554 UNS65554 UXO65554 VHK65554 VRG65554 WBC65554 WKY65554 WUU65554 II131090 SE131090 ACA131090 ALW131090 AVS131090 BFO131090 BPK131090 BZG131090 CJC131090 CSY131090 DCU131090 DMQ131090 DWM131090 EGI131090 EQE131090 FAA131090 FJW131090 FTS131090 GDO131090 GNK131090 GXG131090 HHC131090 HQY131090 IAU131090 IKQ131090 IUM131090 JEI131090 JOE131090 JYA131090 KHW131090 KRS131090 LBO131090 LLK131090 LVG131090 MFC131090 MOY131090 MYU131090 NIQ131090 NSM131090 OCI131090 OME131090 OWA131090 PFW131090 PPS131090 PZO131090 QJK131090 QTG131090 RDC131090 RMY131090 RWU131090 SGQ131090 SQM131090 TAI131090 TKE131090 TUA131090 UDW131090 UNS131090 UXO131090 VHK131090 VRG131090 WBC131090 WKY131090 WUU131090 II196626 SE196626 ACA196626 ALW196626 AVS196626 BFO196626 BPK196626 BZG196626 CJC196626 CSY196626 DCU196626 DMQ196626 DWM196626 EGI196626 EQE196626 FAA196626 FJW196626 FTS196626 GDO196626 GNK196626 GXG196626 HHC196626 HQY196626 IAU196626 IKQ196626 IUM196626 JEI196626 JOE196626 JYA196626 KHW196626 KRS196626 LBO196626 LLK196626 LVG196626 MFC196626 MOY196626 MYU196626 NIQ196626 NSM196626 OCI196626 OME196626 OWA196626 PFW196626 PPS196626 PZO196626 QJK196626 QTG196626 RDC196626 RMY196626 RWU196626 SGQ196626 SQM196626 TAI196626 TKE196626 TUA196626 UDW196626 UNS196626 UXO196626 VHK196626 VRG196626 WBC196626 WKY196626 WUU196626 II262162 SE262162 ACA262162 ALW262162 AVS262162 BFO262162 BPK262162 BZG262162 CJC262162 CSY262162 DCU262162 DMQ262162 DWM262162 EGI262162 EQE262162 FAA262162 FJW262162 FTS262162 GDO262162 GNK262162 GXG262162 HHC262162 HQY262162 IAU262162 IKQ262162 IUM262162 JEI262162 JOE262162 JYA262162 KHW262162 KRS262162 LBO262162 LLK262162 LVG262162 MFC262162 MOY262162 MYU262162 NIQ262162 NSM262162 OCI262162 OME262162 OWA262162 PFW262162 PPS262162 PZO262162 QJK262162 QTG262162 RDC262162 RMY262162 RWU262162 SGQ262162 SQM262162 TAI262162 TKE262162 TUA262162 UDW262162 UNS262162 UXO262162 VHK262162 VRG262162 WBC262162 WKY262162 WUU262162 II327698 SE327698 ACA327698 ALW327698 AVS327698 BFO327698 BPK327698 BZG327698 CJC327698 CSY327698 DCU327698 DMQ327698 DWM327698 EGI327698 EQE327698 FAA327698 FJW327698 FTS327698 GDO327698 GNK327698 GXG327698 HHC327698 HQY327698 IAU327698 IKQ327698 IUM327698 JEI327698 JOE327698 JYA327698 KHW327698 KRS327698 LBO327698 LLK327698 LVG327698 MFC327698 MOY327698 MYU327698 NIQ327698 NSM327698 OCI327698 OME327698 OWA327698 PFW327698 PPS327698 PZO327698 QJK327698 QTG327698 RDC327698 RMY327698 RWU327698 SGQ327698 SQM327698 TAI327698 TKE327698 TUA327698 UDW327698 UNS327698 UXO327698 VHK327698 VRG327698 WBC327698 WKY327698 WUU327698 II393234 SE393234 ACA393234 ALW393234 AVS393234 BFO393234 BPK393234 BZG393234 CJC393234 CSY393234 DCU393234 DMQ393234 DWM393234 EGI393234 EQE393234 FAA393234 FJW393234 FTS393234 GDO393234 GNK393234 GXG393234 HHC393234 HQY393234 IAU393234 IKQ393234 IUM393234 JEI393234 JOE393234 JYA393234 KHW393234 KRS393234 LBO393234 LLK393234 LVG393234 MFC393234 MOY393234 MYU393234 NIQ393234 NSM393234 OCI393234 OME393234 OWA393234 PFW393234 PPS393234 PZO393234 QJK393234 QTG393234 RDC393234 RMY393234 RWU393234 SGQ393234 SQM393234 TAI393234 TKE393234 TUA393234 UDW393234 UNS393234 UXO393234 VHK393234 VRG393234 WBC393234 WKY393234 WUU393234 II458770 SE458770 ACA458770 ALW458770 AVS458770 BFO458770 BPK458770 BZG458770 CJC458770 CSY458770 DCU458770 DMQ458770 DWM458770 EGI458770 EQE458770 FAA458770 FJW458770 FTS458770 GDO458770 GNK458770 GXG458770 HHC458770 HQY458770 IAU458770 IKQ458770 IUM458770 JEI458770 JOE458770 JYA458770 KHW458770 KRS458770 LBO458770 LLK458770 LVG458770 MFC458770 MOY458770 MYU458770 NIQ458770 NSM458770 OCI458770 OME458770 OWA458770 PFW458770 PPS458770 PZO458770 QJK458770 QTG458770 RDC458770 RMY458770 RWU458770 SGQ458770 SQM458770 TAI458770 TKE458770 TUA458770 UDW458770 UNS458770 UXO458770 VHK458770 VRG458770 WBC458770 WKY458770 WUU458770 II524306 SE524306 ACA524306 ALW524306 AVS524306 BFO524306 BPK524306 BZG524306 CJC524306 CSY524306 DCU524306 DMQ524306 DWM524306 EGI524306 EQE524306 FAA524306 FJW524306 FTS524306 GDO524306 GNK524306 GXG524306 HHC524306 HQY524306 IAU524306 IKQ524306 IUM524306 JEI524306 JOE524306 JYA524306 KHW524306 KRS524306 LBO524306 LLK524306 LVG524306 MFC524306 MOY524306 MYU524306 NIQ524306 NSM524306 OCI524306 OME524306 OWA524306 PFW524306 PPS524306 PZO524306 QJK524306 QTG524306 RDC524306 RMY524306 RWU524306 SGQ524306 SQM524306 TAI524306 TKE524306 TUA524306 UDW524306 UNS524306 UXO524306 VHK524306 VRG524306 WBC524306 WKY524306 WUU524306 II589842 SE589842 ACA589842 ALW589842 AVS589842 BFO589842 BPK589842 BZG589842 CJC589842 CSY589842 DCU589842 DMQ589842 DWM589842 EGI589842 EQE589842 FAA589842 FJW589842 FTS589842 GDO589842 GNK589842 GXG589842 HHC589842 HQY589842 IAU589842 IKQ589842 IUM589842 JEI589842 JOE589842 JYA589842 KHW589842 KRS589842 LBO589842 LLK589842 LVG589842 MFC589842 MOY589842 MYU589842 NIQ589842 NSM589842 OCI589842 OME589842 OWA589842 PFW589842 PPS589842 PZO589842 QJK589842 QTG589842 RDC589842 RMY589842 RWU589842 SGQ589842 SQM589842 TAI589842 TKE589842 TUA589842 UDW589842 UNS589842 UXO589842 VHK589842 VRG589842 WBC589842 WKY589842 WUU589842 II655378 SE655378 ACA655378 ALW655378 AVS655378 BFO655378 BPK655378 BZG655378 CJC655378 CSY655378 DCU655378 DMQ655378 DWM655378 EGI655378 EQE655378 FAA655378 FJW655378 FTS655378 GDO655378 GNK655378 GXG655378 HHC655378 HQY655378 IAU655378 IKQ655378 IUM655378 JEI655378 JOE655378 JYA655378 KHW655378 KRS655378 LBO655378 LLK655378 LVG655378 MFC655378 MOY655378 MYU655378 NIQ655378 NSM655378 OCI655378 OME655378 OWA655378 PFW655378 PPS655378 PZO655378 QJK655378 QTG655378 RDC655378 RMY655378 RWU655378 SGQ655378 SQM655378 TAI655378 TKE655378 TUA655378 UDW655378 UNS655378 UXO655378 VHK655378 VRG655378 WBC655378 WKY655378 WUU655378 II720914 SE720914 ACA720914 ALW720914 AVS720914 BFO720914 BPK720914 BZG720914 CJC720914 CSY720914 DCU720914 DMQ720914 DWM720914 EGI720914 EQE720914 FAA720914 FJW720914 FTS720914 GDO720914 GNK720914 GXG720914 HHC720914 HQY720914 IAU720914 IKQ720914 IUM720914 JEI720914 JOE720914 JYA720914 KHW720914 KRS720914 LBO720914 LLK720914 LVG720914 MFC720914 MOY720914 MYU720914 NIQ720914 NSM720914 OCI720914 OME720914 OWA720914 PFW720914 PPS720914 PZO720914 QJK720914 QTG720914 RDC720914 RMY720914 RWU720914 SGQ720914 SQM720914 TAI720914 TKE720914 TUA720914 UDW720914 UNS720914 UXO720914 VHK720914 VRG720914 WBC720914 WKY720914 WUU720914 II786450 SE786450 ACA786450 ALW786450 AVS786450 BFO786450 BPK786450 BZG786450 CJC786450 CSY786450 DCU786450 DMQ786450 DWM786450 EGI786450 EQE786450 FAA786450 FJW786450 FTS786450 GDO786450 GNK786450 GXG786450 HHC786450 HQY786450 IAU786450 IKQ786450 IUM786450 JEI786450 JOE786450 JYA786450 KHW786450 KRS786450 LBO786450 LLK786450 LVG786450 MFC786450 MOY786450 MYU786450 NIQ786450 NSM786450 OCI786450 OME786450 OWA786450 PFW786450 PPS786450 PZO786450 QJK786450 QTG786450 RDC786450 RMY786450 RWU786450 SGQ786450 SQM786450 TAI786450 TKE786450 TUA786450 UDW786450 UNS786450 UXO786450 VHK786450 VRG786450 WBC786450 WKY786450 WUU786450 II851986 SE851986 ACA851986 ALW851986 AVS851986 BFO851986 BPK851986 BZG851986 CJC851986 CSY851986 DCU851986 DMQ851986 DWM851986 EGI851986 EQE851986 FAA851986 FJW851986 FTS851986 GDO851986 GNK851986 GXG851986 HHC851986 HQY851986 IAU851986 IKQ851986 IUM851986 JEI851986 JOE851986 JYA851986 KHW851986 KRS851986 LBO851986 LLK851986 LVG851986 MFC851986 MOY851986 MYU851986 NIQ851986 NSM851986 OCI851986 OME851986 OWA851986 PFW851986 PPS851986 PZO851986 QJK851986 QTG851986 RDC851986 RMY851986 RWU851986 SGQ851986 SQM851986 TAI851986 TKE851986 TUA851986 UDW851986 UNS851986 UXO851986 VHK851986 VRG851986 WBC851986 WKY851986 WUU851986 II917522 SE917522 ACA917522 ALW917522 AVS917522 BFO917522 BPK917522 BZG917522 CJC917522 CSY917522 DCU917522 DMQ917522 DWM917522 EGI917522 EQE917522 FAA917522 FJW917522 FTS917522 GDO917522 GNK917522 GXG917522 HHC917522 HQY917522 IAU917522 IKQ917522 IUM917522 JEI917522 JOE917522 JYA917522 KHW917522 KRS917522 LBO917522 LLK917522 LVG917522 MFC917522 MOY917522 MYU917522 NIQ917522 NSM917522 OCI917522 OME917522 OWA917522 PFW917522 PPS917522 PZO917522 QJK917522 QTG917522 RDC917522 RMY917522 RWU917522 SGQ917522 SQM917522 TAI917522 TKE917522 TUA917522 UDW917522 UNS917522 UXO917522 VHK917522 VRG917522 WBC917522 WKY917522 WUU917522 II983058 SE983058 ACA983058 ALW983058 AVS983058 BFO983058 BPK983058 BZG983058 CJC983058 CSY983058 DCU983058 DMQ983058 DWM983058 EGI983058 EQE983058 FAA983058 FJW983058 FTS983058 GDO983058 GNK983058 GXG983058 HHC983058 HQY983058 IAU983058 IKQ983058 IUM983058 JEI983058 JOE983058 JYA983058 KHW983058 KRS983058 LBO983058 LLK983058 LVG983058 MFC983058 MOY983058 MYU983058 NIQ983058 NSM983058 OCI983058 OME983058 OWA983058 PFW983058 PPS983058 PZO983058 QJK983058 QTG983058 RDC983058 RMY983058 RWU983058 SGQ983058 SQM983058 TAI983058 TKE983058 TUA983058 UDW983058 UNS983058 UXO983058 VHK983058 VRG983058 WBC983058 WKY983058 WUU983058 IL65543 SH65543 ACD65543 ALZ65543 AVV65543 BFR65543 BPN65543 BZJ65543 CJF65543 CTB65543 DCX65543 DMT65543 DWP65543 EGL65543 EQH65543 FAD65543 FJZ65543 FTV65543 GDR65543 GNN65543 GXJ65543 HHF65543 HRB65543 IAX65543 IKT65543 IUP65543 JEL65543 JOH65543 JYD65543 KHZ65543 KRV65543 LBR65543 LLN65543 LVJ65543 MFF65543 MPB65543 MYX65543 NIT65543 NSP65543 OCL65543 OMH65543 OWD65543 PFZ65543 PPV65543 PZR65543 QJN65543 QTJ65543 RDF65543 RNB65543 RWX65543 SGT65543 SQP65543 TAL65543 TKH65543 TUD65543 UDZ65543 UNV65543 UXR65543 VHN65543 VRJ65543 WBF65543 WLB65543 WUX65543 IL131079 SH131079 ACD131079 ALZ131079 AVV131079 BFR131079 BPN131079 BZJ131079 CJF131079 CTB131079 DCX131079 DMT131079 DWP131079 EGL131079 EQH131079 FAD131079 FJZ131079 FTV131079 GDR131079 GNN131079 GXJ131079 HHF131079 HRB131079 IAX131079 IKT131079 IUP131079 JEL131079 JOH131079 JYD131079 KHZ131079 KRV131079 LBR131079 LLN131079 LVJ131079 MFF131079 MPB131079 MYX131079 NIT131079 NSP131079 OCL131079 OMH131079 OWD131079 PFZ131079 PPV131079 PZR131079 QJN131079 QTJ131079 RDF131079 RNB131079 RWX131079 SGT131079 SQP131079 TAL131079 TKH131079 TUD131079 UDZ131079 UNV131079 UXR131079 VHN131079 VRJ131079 WBF131079 WLB131079 WUX131079 IL196615 SH196615 ACD196615 ALZ196615 AVV196615 BFR196615 BPN196615 BZJ196615 CJF196615 CTB196615 DCX196615 DMT196615 DWP196615 EGL196615 EQH196615 FAD196615 FJZ196615 FTV196615 GDR196615 GNN196615 GXJ196615 HHF196615 HRB196615 IAX196615 IKT196615 IUP196615 JEL196615 JOH196615 JYD196615 KHZ196615 KRV196615 LBR196615 LLN196615 LVJ196615 MFF196615 MPB196615 MYX196615 NIT196615 NSP196615 OCL196615 OMH196615 OWD196615 PFZ196615 PPV196615 PZR196615 QJN196615 QTJ196615 RDF196615 RNB196615 RWX196615 SGT196615 SQP196615 TAL196615 TKH196615 TUD196615 UDZ196615 UNV196615 UXR196615 VHN196615 VRJ196615 WBF196615 WLB196615 WUX196615 IL262151 SH262151 ACD262151 ALZ262151 AVV262151 BFR262151 BPN262151 BZJ262151 CJF262151 CTB262151 DCX262151 DMT262151 DWP262151 EGL262151 EQH262151 FAD262151 FJZ262151 FTV262151 GDR262151 GNN262151 GXJ262151 HHF262151 HRB262151 IAX262151 IKT262151 IUP262151 JEL262151 JOH262151 JYD262151 KHZ262151 KRV262151 LBR262151 LLN262151 LVJ262151 MFF262151 MPB262151 MYX262151 NIT262151 NSP262151 OCL262151 OMH262151 OWD262151 PFZ262151 PPV262151 PZR262151 QJN262151 QTJ262151 RDF262151 RNB262151 RWX262151 SGT262151 SQP262151 TAL262151 TKH262151 TUD262151 UDZ262151 UNV262151 UXR262151 VHN262151 VRJ262151 WBF262151 WLB262151 WUX262151 IL327687 SH327687 ACD327687 ALZ327687 AVV327687 BFR327687 BPN327687 BZJ327687 CJF327687 CTB327687 DCX327687 DMT327687 DWP327687 EGL327687 EQH327687 FAD327687 FJZ327687 FTV327687 GDR327687 GNN327687 GXJ327687 HHF327687 HRB327687 IAX327687 IKT327687 IUP327687 JEL327687 JOH327687 JYD327687 KHZ327687 KRV327687 LBR327687 LLN327687 LVJ327687 MFF327687 MPB327687 MYX327687 NIT327687 NSP327687 OCL327687 OMH327687 OWD327687 PFZ327687 PPV327687 PZR327687 QJN327687 QTJ327687 RDF327687 RNB327687 RWX327687 SGT327687 SQP327687 TAL327687 TKH327687 TUD327687 UDZ327687 UNV327687 UXR327687 VHN327687 VRJ327687 WBF327687 WLB327687 WUX327687 IL393223 SH393223 ACD393223 ALZ393223 AVV393223 BFR393223 BPN393223 BZJ393223 CJF393223 CTB393223 DCX393223 DMT393223 DWP393223 EGL393223 EQH393223 FAD393223 FJZ393223 FTV393223 GDR393223 GNN393223 GXJ393223 HHF393223 HRB393223 IAX393223 IKT393223 IUP393223 JEL393223 JOH393223 JYD393223 KHZ393223 KRV393223 LBR393223 LLN393223 LVJ393223 MFF393223 MPB393223 MYX393223 NIT393223 NSP393223 OCL393223 OMH393223 OWD393223 PFZ393223 PPV393223 PZR393223 QJN393223 QTJ393223 RDF393223 RNB393223 RWX393223 SGT393223 SQP393223 TAL393223 TKH393223 TUD393223 UDZ393223 UNV393223 UXR393223 VHN393223 VRJ393223 WBF393223 WLB393223 WUX393223 IL458759 SH458759 ACD458759 ALZ458759 AVV458759 BFR458759 BPN458759 BZJ458759 CJF458759 CTB458759 DCX458759 DMT458759 DWP458759 EGL458759 EQH458759 FAD458759 FJZ458759 FTV458759 GDR458759 GNN458759 GXJ458759 HHF458759 HRB458759 IAX458759 IKT458759 IUP458759 JEL458759 JOH458759 JYD458759 KHZ458759 KRV458759 LBR458759 LLN458759 LVJ458759 MFF458759 MPB458759 MYX458759 NIT458759 NSP458759 OCL458759 OMH458759 OWD458759 PFZ458759 PPV458759 PZR458759 QJN458759 QTJ458759 RDF458759 RNB458759 RWX458759 SGT458759 SQP458759 TAL458759 TKH458759 TUD458759 UDZ458759 UNV458759 UXR458759 VHN458759 VRJ458759 WBF458759 WLB458759 WUX458759 IL524295 SH524295 ACD524295 ALZ524295 AVV524295 BFR524295 BPN524295 BZJ524295 CJF524295 CTB524295 DCX524295 DMT524295 DWP524295 EGL524295 EQH524295 FAD524295 FJZ524295 FTV524295 GDR524295 GNN524295 GXJ524295 HHF524295 HRB524295 IAX524295 IKT524295 IUP524295 JEL524295 JOH524295 JYD524295 KHZ524295 KRV524295 LBR524295 LLN524295 LVJ524295 MFF524295 MPB524295 MYX524295 NIT524295 NSP524295 OCL524295 OMH524295 OWD524295 PFZ524295 PPV524295 PZR524295 QJN524295 QTJ524295 RDF524295 RNB524295 RWX524295 SGT524295 SQP524295 TAL524295 TKH524295 TUD524295 UDZ524295 UNV524295 UXR524295 VHN524295 VRJ524295 WBF524295 WLB524295 WUX524295 IL589831 SH589831 ACD589831 ALZ589831 AVV589831 BFR589831 BPN589831 BZJ589831 CJF589831 CTB589831 DCX589831 DMT589831 DWP589831 EGL589831 EQH589831 FAD589831 FJZ589831 FTV589831 GDR589831 GNN589831 GXJ589831 HHF589831 HRB589831 IAX589831 IKT589831 IUP589831 JEL589831 JOH589831 JYD589831 KHZ589831 KRV589831 LBR589831 LLN589831 LVJ589831 MFF589831 MPB589831 MYX589831 NIT589831 NSP589831 OCL589831 OMH589831 OWD589831 PFZ589831 PPV589831 PZR589831 QJN589831 QTJ589831 RDF589831 RNB589831 RWX589831 SGT589831 SQP589831 TAL589831 TKH589831 TUD589831 UDZ589831 UNV589831 UXR589831 VHN589831 VRJ589831 WBF589831 WLB589831 WUX589831 IL655367 SH655367 ACD655367 ALZ655367 AVV655367 BFR655367 BPN655367 BZJ655367 CJF655367 CTB655367 DCX655367 DMT655367 DWP655367 EGL655367 EQH655367 FAD655367 FJZ655367 FTV655367 GDR655367 GNN655367 GXJ655367 HHF655367 HRB655367 IAX655367 IKT655367 IUP655367 JEL655367 JOH655367 JYD655367 KHZ655367 KRV655367 LBR655367 LLN655367 LVJ655367 MFF655367 MPB655367 MYX655367 NIT655367 NSP655367 OCL655367 OMH655367 OWD655367 PFZ655367 PPV655367 PZR655367 QJN655367 QTJ655367 RDF655367 RNB655367 RWX655367 SGT655367 SQP655367 TAL655367 TKH655367 TUD655367 UDZ655367 UNV655367 UXR655367 VHN655367 VRJ655367 WBF655367 WLB655367 WUX655367 IL720903 SH720903 ACD720903 ALZ720903 AVV720903 BFR720903 BPN720903 BZJ720903 CJF720903 CTB720903 DCX720903 DMT720903 DWP720903 EGL720903 EQH720903 FAD720903 FJZ720903 FTV720903 GDR720903 GNN720903 GXJ720903 HHF720903 HRB720903 IAX720903 IKT720903 IUP720903 JEL720903 JOH720903 JYD720903 KHZ720903 KRV720903 LBR720903 LLN720903 LVJ720903 MFF720903 MPB720903 MYX720903 NIT720903 NSP720903 OCL720903 OMH720903 OWD720903 PFZ720903 PPV720903 PZR720903 QJN720903 QTJ720903 RDF720903 RNB720903 RWX720903 SGT720903 SQP720903 TAL720903 TKH720903 TUD720903 UDZ720903 UNV720903 UXR720903 VHN720903 VRJ720903 WBF720903 WLB720903 WUX720903 IL786439 SH786439 ACD786439 ALZ786439 AVV786439 BFR786439 BPN786439 BZJ786439 CJF786439 CTB786439 DCX786439 DMT786439 DWP786439 EGL786439 EQH786439 FAD786439 FJZ786439 FTV786439 GDR786439 GNN786439 GXJ786439 HHF786439 HRB786439 IAX786439 IKT786439 IUP786439 JEL786439 JOH786439 JYD786439 KHZ786439 KRV786439 LBR786439 LLN786439 LVJ786439 MFF786439 MPB786439 MYX786439 NIT786439 NSP786439 OCL786439 OMH786439 OWD786439 PFZ786439 PPV786439 PZR786439 QJN786439 QTJ786439 RDF786439 RNB786439 RWX786439 SGT786439 SQP786439 TAL786439 TKH786439 TUD786439 UDZ786439 UNV786439 UXR786439 VHN786439 VRJ786439 WBF786439 WLB786439 WUX786439 IL851975 SH851975 ACD851975 ALZ851975 AVV851975 BFR851975 BPN851975 BZJ851975 CJF851975 CTB851975 DCX851975 DMT851975 DWP851975 EGL851975 EQH851975 FAD851975 FJZ851975 FTV851975 GDR851975 GNN851975 GXJ851975 HHF851975 HRB851975 IAX851975 IKT851975 IUP851975 JEL851975 JOH851975 JYD851975 KHZ851975 KRV851975 LBR851975 LLN851975 LVJ851975 MFF851975 MPB851975 MYX851975 NIT851975 NSP851975 OCL851975 OMH851975 OWD851975 PFZ851975 PPV851975 PZR851975 QJN851975 QTJ851975 RDF851975 RNB851975 RWX851975 SGT851975 SQP851975 TAL851975 TKH851975 TUD851975 UDZ851975 UNV851975 UXR851975 VHN851975 VRJ851975 WBF851975 WLB851975 WUX851975 IL917511 SH917511 ACD917511 ALZ917511 AVV917511 BFR917511 BPN917511 BZJ917511 CJF917511 CTB917511 DCX917511 DMT917511 DWP917511 EGL917511 EQH917511 FAD917511 FJZ917511 FTV917511 GDR917511 GNN917511 GXJ917511 HHF917511 HRB917511 IAX917511 IKT917511 IUP917511 JEL917511 JOH917511 JYD917511 KHZ917511 KRV917511 LBR917511 LLN917511 LVJ917511 MFF917511 MPB917511 MYX917511 NIT917511 NSP917511 OCL917511 OMH917511 OWD917511 PFZ917511 PPV917511 PZR917511 QJN917511 QTJ917511 RDF917511 RNB917511 RWX917511 SGT917511 SQP917511 TAL917511 TKH917511 TUD917511 UDZ917511 UNV917511 UXR917511 VHN917511 VRJ917511 WBF917511 WLB917511 WUX917511 IL983047 SH983047 ACD983047 ALZ983047 AVV983047 BFR983047 BPN983047 BZJ983047 CJF983047 CTB983047 DCX983047 DMT983047 DWP983047 EGL983047 EQH983047 FAD983047 FJZ983047 FTV983047 GDR983047 GNN983047 GXJ983047 HHF983047 HRB983047 IAX983047 IKT983047 IUP983047 JEL983047 JOH983047 JYD983047 KHZ983047 KRV983047 LBR983047 LLN983047 LVJ983047 MFF983047 MPB983047 MYX983047 NIT983047 NSP983047 OCL983047 OMH983047 OWD983047 PFZ983047 PPV983047 PZR983047 QJN983047 QTJ983047 RDF983047 RNB983047 RWX983047 SGT983047 SQP983047 TAL983047 TKH983047 TUD983047 UDZ983047 UNV983047 UXR983047 VHN983047 VRJ983047 WBF983047 WLB983047 WUX983047 IL65571:IN65571 SH65571:SJ65571 ACD65571:ACF65571 ALZ65571:AMB65571 AVV65571:AVX65571 BFR65571:BFT65571 BPN65571:BPP65571 BZJ65571:BZL65571 CJF65571:CJH65571 CTB65571:CTD65571 DCX65571:DCZ65571 DMT65571:DMV65571 DWP65571:DWR65571 EGL65571:EGN65571 EQH65571:EQJ65571 FAD65571:FAF65571 FJZ65571:FKB65571 FTV65571:FTX65571 GDR65571:GDT65571 GNN65571:GNP65571 GXJ65571:GXL65571 HHF65571:HHH65571 HRB65571:HRD65571 IAX65571:IAZ65571 IKT65571:IKV65571 IUP65571:IUR65571 JEL65571:JEN65571 JOH65571:JOJ65571 JYD65571:JYF65571 KHZ65571:KIB65571 KRV65571:KRX65571 LBR65571:LBT65571 LLN65571:LLP65571 LVJ65571:LVL65571 MFF65571:MFH65571 MPB65571:MPD65571 MYX65571:MYZ65571 NIT65571:NIV65571 NSP65571:NSR65571 OCL65571:OCN65571 OMH65571:OMJ65571 OWD65571:OWF65571 PFZ65571:PGB65571 PPV65571:PPX65571 PZR65571:PZT65571 QJN65571:QJP65571 QTJ65571:QTL65571 RDF65571:RDH65571 RNB65571:RND65571 RWX65571:RWZ65571 SGT65571:SGV65571 SQP65571:SQR65571 TAL65571:TAN65571 TKH65571:TKJ65571 TUD65571:TUF65571 UDZ65571:UEB65571 UNV65571:UNX65571 UXR65571:UXT65571 VHN65571:VHP65571 VRJ65571:VRL65571 WBF65571:WBH65571 WLB65571:WLD65571 WUX65571:WUZ65571 IL131107:IN131107 SH131107:SJ131107 ACD131107:ACF131107 ALZ131107:AMB131107 AVV131107:AVX131107 BFR131107:BFT131107 BPN131107:BPP131107 BZJ131107:BZL131107 CJF131107:CJH131107 CTB131107:CTD131107 DCX131107:DCZ131107 DMT131107:DMV131107 DWP131107:DWR131107 EGL131107:EGN131107 EQH131107:EQJ131107 FAD131107:FAF131107 FJZ131107:FKB131107 FTV131107:FTX131107 GDR131107:GDT131107 GNN131107:GNP131107 GXJ131107:GXL131107 HHF131107:HHH131107 HRB131107:HRD131107 IAX131107:IAZ131107 IKT131107:IKV131107 IUP131107:IUR131107 JEL131107:JEN131107 JOH131107:JOJ131107 JYD131107:JYF131107 KHZ131107:KIB131107 KRV131107:KRX131107 LBR131107:LBT131107 LLN131107:LLP131107 LVJ131107:LVL131107 MFF131107:MFH131107 MPB131107:MPD131107 MYX131107:MYZ131107 NIT131107:NIV131107 NSP131107:NSR131107 OCL131107:OCN131107 OMH131107:OMJ131107 OWD131107:OWF131107 PFZ131107:PGB131107 PPV131107:PPX131107 PZR131107:PZT131107 QJN131107:QJP131107 QTJ131107:QTL131107 RDF131107:RDH131107 RNB131107:RND131107 RWX131107:RWZ131107 SGT131107:SGV131107 SQP131107:SQR131107 TAL131107:TAN131107 TKH131107:TKJ131107 TUD131107:TUF131107 UDZ131107:UEB131107 UNV131107:UNX131107 UXR131107:UXT131107 VHN131107:VHP131107 VRJ131107:VRL131107 WBF131107:WBH131107 WLB131107:WLD131107 WUX131107:WUZ131107 IL196643:IN196643 SH196643:SJ196643 ACD196643:ACF196643 ALZ196643:AMB196643 AVV196643:AVX196643 BFR196643:BFT196643 BPN196643:BPP196643 BZJ196643:BZL196643 CJF196643:CJH196643 CTB196643:CTD196643 DCX196643:DCZ196643 DMT196643:DMV196643 DWP196643:DWR196643 EGL196643:EGN196643 EQH196643:EQJ196643 FAD196643:FAF196643 FJZ196643:FKB196643 FTV196643:FTX196643 GDR196643:GDT196643 GNN196643:GNP196643 GXJ196643:GXL196643 HHF196643:HHH196643 HRB196643:HRD196643 IAX196643:IAZ196643 IKT196643:IKV196643 IUP196643:IUR196643 JEL196643:JEN196643 JOH196643:JOJ196643 JYD196643:JYF196643 KHZ196643:KIB196643 KRV196643:KRX196643 LBR196643:LBT196643 LLN196643:LLP196643 LVJ196643:LVL196643 MFF196643:MFH196643 MPB196643:MPD196643 MYX196643:MYZ196643 NIT196643:NIV196643 NSP196643:NSR196643 OCL196643:OCN196643 OMH196643:OMJ196643 OWD196643:OWF196643 PFZ196643:PGB196643 PPV196643:PPX196643 PZR196643:PZT196643 QJN196643:QJP196643 QTJ196643:QTL196643 RDF196643:RDH196643 RNB196643:RND196643 RWX196643:RWZ196643 SGT196643:SGV196643 SQP196643:SQR196643 TAL196643:TAN196643 TKH196643:TKJ196643 TUD196643:TUF196643 UDZ196643:UEB196643 UNV196643:UNX196643 UXR196643:UXT196643 VHN196643:VHP196643 VRJ196643:VRL196643 WBF196643:WBH196643 WLB196643:WLD196643 WUX196643:WUZ196643 IL262179:IN262179 SH262179:SJ262179 ACD262179:ACF262179 ALZ262179:AMB262179 AVV262179:AVX262179 BFR262179:BFT262179 BPN262179:BPP262179 BZJ262179:BZL262179 CJF262179:CJH262179 CTB262179:CTD262179 DCX262179:DCZ262179 DMT262179:DMV262179 DWP262179:DWR262179 EGL262179:EGN262179 EQH262179:EQJ262179 FAD262179:FAF262179 FJZ262179:FKB262179 FTV262179:FTX262179 GDR262179:GDT262179 GNN262179:GNP262179 GXJ262179:GXL262179 HHF262179:HHH262179 HRB262179:HRD262179 IAX262179:IAZ262179 IKT262179:IKV262179 IUP262179:IUR262179 JEL262179:JEN262179 JOH262179:JOJ262179 JYD262179:JYF262179 KHZ262179:KIB262179 KRV262179:KRX262179 LBR262179:LBT262179 LLN262179:LLP262179 LVJ262179:LVL262179 MFF262179:MFH262179 MPB262179:MPD262179 MYX262179:MYZ262179 NIT262179:NIV262179 NSP262179:NSR262179 OCL262179:OCN262179 OMH262179:OMJ262179 OWD262179:OWF262179 PFZ262179:PGB262179 PPV262179:PPX262179 PZR262179:PZT262179 QJN262179:QJP262179 QTJ262179:QTL262179 RDF262179:RDH262179 RNB262179:RND262179 RWX262179:RWZ262179 SGT262179:SGV262179 SQP262179:SQR262179 TAL262179:TAN262179 TKH262179:TKJ262179 TUD262179:TUF262179 UDZ262179:UEB262179 UNV262179:UNX262179 UXR262179:UXT262179 VHN262179:VHP262179 VRJ262179:VRL262179 WBF262179:WBH262179 WLB262179:WLD262179 WUX262179:WUZ262179 IL327715:IN327715 SH327715:SJ327715 ACD327715:ACF327715 ALZ327715:AMB327715 AVV327715:AVX327715 BFR327715:BFT327715 BPN327715:BPP327715 BZJ327715:BZL327715 CJF327715:CJH327715 CTB327715:CTD327715 DCX327715:DCZ327715 DMT327715:DMV327715 DWP327715:DWR327715 EGL327715:EGN327715 EQH327715:EQJ327715 FAD327715:FAF327715 FJZ327715:FKB327715 FTV327715:FTX327715 GDR327715:GDT327715 GNN327715:GNP327715 GXJ327715:GXL327715 HHF327715:HHH327715 HRB327715:HRD327715 IAX327715:IAZ327715 IKT327715:IKV327715 IUP327715:IUR327715 JEL327715:JEN327715 JOH327715:JOJ327715 JYD327715:JYF327715 KHZ327715:KIB327715 KRV327715:KRX327715 LBR327715:LBT327715 LLN327715:LLP327715 LVJ327715:LVL327715 MFF327715:MFH327715 MPB327715:MPD327715 MYX327715:MYZ327715 NIT327715:NIV327715 NSP327715:NSR327715 OCL327715:OCN327715 OMH327715:OMJ327715 OWD327715:OWF327715 PFZ327715:PGB327715 PPV327715:PPX327715 PZR327715:PZT327715 QJN327715:QJP327715 QTJ327715:QTL327715 RDF327715:RDH327715 RNB327715:RND327715 RWX327715:RWZ327715 SGT327715:SGV327715 SQP327715:SQR327715 TAL327715:TAN327715 TKH327715:TKJ327715 TUD327715:TUF327715 UDZ327715:UEB327715 UNV327715:UNX327715 UXR327715:UXT327715 VHN327715:VHP327715 VRJ327715:VRL327715 WBF327715:WBH327715 WLB327715:WLD327715 WUX327715:WUZ327715 IL393251:IN393251 SH393251:SJ393251 ACD393251:ACF393251 ALZ393251:AMB393251 AVV393251:AVX393251 BFR393251:BFT393251 BPN393251:BPP393251 BZJ393251:BZL393251 CJF393251:CJH393251 CTB393251:CTD393251 DCX393251:DCZ393251 DMT393251:DMV393251 DWP393251:DWR393251 EGL393251:EGN393251 EQH393251:EQJ393251 FAD393251:FAF393251 FJZ393251:FKB393251 FTV393251:FTX393251 GDR393251:GDT393251 GNN393251:GNP393251 GXJ393251:GXL393251 HHF393251:HHH393251 HRB393251:HRD393251 IAX393251:IAZ393251 IKT393251:IKV393251 IUP393251:IUR393251 JEL393251:JEN393251 JOH393251:JOJ393251 JYD393251:JYF393251 KHZ393251:KIB393251 KRV393251:KRX393251 LBR393251:LBT393251 LLN393251:LLP393251 LVJ393251:LVL393251 MFF393251:MFH393251 MPB393251:MPD393251 MYX393251:MYZ393251 NIT393251:NIV393251 NSP393251:NSR393251 OCL393251:OCN393251 OMH393251:OMJ393251 OWD393251:OWF393251 PFZ393251:PGB393251 PPV393251:PPX393251 PZR393251:PZT393251 QJN393251:QJP393251 QTJ393251:QTL393251 RDF393251:RDH393251 RNB393251:RND393251 RWX393251:RWZ393251 SGT393251:SGV393251 SQP393251:SQR393251 TAL393251:TAN393251 TKH393251:TKJ393251 TUD393251:TUF393251 UDZ393251:UEB393251 UNV393251:UNX393251 UXR393251:UXT393251 VHN393251:VHP393251 VRJ393251:VRL393251 WBF393251:WBH393251 WLB393251:WLD393251 WUX393251:WUZ393251 IL458787:IN458787 SH458787:SJ458787 ACD458787:ACF458787 ALZ458787:AMB458787 AVV458787:AVX458787 BFR458787:BFT458787 BPN458787:BPP458787 BZJ458787:BZL458787 CJF458787:CJH458787 CTB458787:CTD458787 DCX458787:DCZ458787 DMT458787:DMV458787 DWP458787:DWR458787 EGL458787:EGN458787 EQH458787:EQJ458787 FAD458787:FAF458787 FJZ458787:FKB458787 FTV458787:FTX458787 GDR458787:GDT458787 GNN458787:GNP458787 GXJ458787:GXL458787 HHF458787:HHH458787 HRB458787:HRD458787 IAX458787:IAZ458787 IKT458787:IKV458787 IUP458787:IUR458787 JEL458787:JEN458787 JOH458787:JOJ458787 JYD458787:JYF458787 KHZ458787:KIB458787 KRV458787:KRX458787 LBR458787:LBT458787 LLN458787:LLP458787 LVJ458787:LVL458787 MFF458787:MFH458787 MPB458787:MPD458787 MYX458787:MYZ458787 NIT458787:NIV458787 NSP458787:NSR458787 OCL458787:OCN458787 OMH458787:OMJ458787 OWD458787:OWF458787 PFZ458787:PGB458787 PPV458787:PPX458787 PZR458787:PZT458787 QJN458787:QJP458787 QTJ458787:QTL458787 RDF458787:RDH458787 RNB458787:RND458787 RWX458787:RWZ458787 SGT458787:SGV458787 SQP458787:SQR458787 TAL458787:TAN458787 TKH458787:TKJ458787 TUD458787:TUF458787 UDZ458787:UEB458787 UNV458787:UNX458787 UXR458787:UXT458787 VHN458787:VHP458787 VRJ458787:VRL458787 WBF458787:WBH458787 WLB458787:WLD458787 WUX458787:WUZ458787 IL524323:IN524323 SH524323:SJ524323 ACD524323:ACF524323 ALZ524323:AMB524323 AVV524323:AVX524323 BFR524323:BFT524323 BPN524323:BPP524323 BZJ524323:BZL524323 CJF524323:CJH524323 CTB524323:CTD524323 DCX524323:DCZ524323 DMT524323:DMV524323 DWP524323:DWR524323 EGL524323:EGN524323 EQH524323:EQJ524323 FAD524323:FAF524323 FJZ524323:FKB524323 FTV524323:FTX524323 GDR524323:GDT524323 GNN524323:GNP524323 GXJ524323:GXL524323 HHF524323:HHH524323 HRB524323:HRD524323 IAX524323:IAZ524323 IKT524323:IKV524323 IUP524323:IUR524323 JEL524323:JEN524323 JOH524323:JOJ524323 JYD524323:JYF524323 KHZ524323:KIB524323 KRV524323:KRX524323 LBR524323:LBT524323 LLN524323:LLP524323 LVJ524323:LVL524323 MFF524323:MFH524323 MPB524323:MPD524323 MYX524323:MYZ524323 NIT524323:NIV524323 NSP524323:NSR524323 OCL524323:OCN524323 OMH524323:OMJ524323 OWD524323:OWF524323 PFZ524323:PGB524323 PPV524323:PPX524323 PZR524323:PZT524323 QJN524323:QJP524323 QTJ524323:QTL524323 RDF524323:RDH524323 RNB524323:RND524323 RWX524323:RWZ524323 SGT524323:SGV524323 SQP524323:SQR524323 TAL524323:TAN524323 TKH524323:TKJ524323 TUD524323:TUF524323 UDZ524323:UEB524323 UNV524323:UNX524323 UXR524323:UXT524323 VHN524323:VHP524323 VRJ524323:VRL524323 WBF524323:WBH524323 WLB524323:WLD524323 WUX524323:WUZ524323 IL589859:IN589859 SH589859:SJ589859 ACD589859:ACF589859 ALZ589859:AMB589859 AVV589859:AVX589859 BFR589859:BFT589859 BPN589859:BPP589859 BZJ589859:BZL589859 CJF589859:CJH589859 CTB589859:CTD589859 DCX589859:DCZ589859 DMT589859:DMV589859 DWP589859:DWR589859 EGL589859:EGN589859 EQH589859:EQJ589859 FAD589859:FAF589859 FJZ589859:FKB589859 FTV589859:FTX589859 GDR589859:GDT589859 GNN589859:GNP589859 GXJ589859:GXL589859 HHF589859:HHH589859 HRB589859:HRD589859 IAX589859:IAZ589859 IKT589859:IKV589859 IUP589859:IUR589859 JEL589859:JEN589859 JOH589859:JOJ589859 JYD589859:JYF589859 KHZ589859:KIB589859 KRV589859:KRX589859 LBR589859:LBT589859 LLN589859:LLP589859 LVJ589859:LVL589859 MFF589859:MFH589859 MPB589859:MPD589859 MYX589859:MYZ589859 NIT589859:NIV589859 NSP589859:NSR589859 OCL589859:OCN589859 OMH589859:OMJ589859 OWD589859:OWF589859 PFZ589859:PGB589859 PPV589859:PPX589859 PZR589859:PZT589859 QJN589859:QJP589859 QTJ589859:QTL589859 RDF589859:RDH589859 RNB589859:RND589859 RWX589859:RWZ589859 SGT589859:SGV589859 SQP589859:SQR589859 TAL589859:TAN589859 TKH589859:TKJ589859 TUD589859:TUF589859 UDZ589859:UEB589859 UNV589859:UNX589859 UXR589859:UXT589859 VHN589859:VHP589859 VRJ589859:VRL589859 WBF589859:WBH589859 WLB589859:WLD589859 WUX589859:WUZ589859 IL655395:IN655395 SH655395:SJ655395 ACD655395:ACF655395 ALZ655395:AMB655395 AVV655395:AVX655395 BFR655395:BFT655395 BPN655395:BPP655395 BZJ655395:BZL655395 CJF655395:CJH655395 CTB655395:CTD655395 DCX655395:DCZ655395 DMT655395:DMV655395 DWP655395:DWR655395 EGL655395:EGN655395 EQH655395:EQJ655395 FAD655395:FAF655395 FJZ655395:FKB655395 FTV655395:FTX655395 GDR655395:GDT655395 GNN655395:GNP655395 GXJ655395:GXL655395 HHF655395:HHH655395 HRB655395:HRD655395 IAX655395:IAZ655395 IKT655395:IKV655395 IUP655395:IUR655395 JEL655395:JEN655395 JOH655395:JOJ655395 JYD655395:JYF655395 KHZ655395:KIB655395 KRV655395:KRX655395 LBR655395:LBT655395 LLN655395:LLP655395 LVJ655395:LVL655395 MFF655395:MFH655395 MPB655395:MPD655395 MYX655395:MYZ655395 NIT655395:NIV655395 NSP655395:NSR655395 OCL655395:OCN655395 OMH655395:OMJ655395 OWD655395:OWF655395 PFZ655395:PGB655395 PPV655395:PPX655395 PZR655395:PZT655395 QJN655395:QJP655395 QTJ655395:QTL655395 RDF655395:RDH655395 RNB655395:RND655395 RWX655395:RWZ655395 SGT655395:SGV655395 SQP655395:SQR655395 TAL655395:TAN655395 TKH655395:TKJ655395 TUD655395:TUF655395 UDZ655395:UEB655395 UNV655395:UNX655395 UXR655395:UXT655395 VHN655395:VHP655395 VRJ655395:VRL655395 WBF655395:WBH655395 WLB655395:WLD655395 WUX655395:WUZ655395 IL720931:IN720931 SH720931:SJ720931 ACD720931:ACF720931 ALZ720931:AMB720931 AVV720931:AVX720931 BFR720931:BFT720931 BPN720931:BPP720931 BZJ720931:BZL720931 CJF720931:CJH720931 CTB720931:CTD720931 DCX720931:DCZ720931 DMT720931:DMV720931 DWP720931:DWR720931 EGL720931:EGN720931 EQH720931:EQJ720931 FAD720931:FAF720931 FJZ720931:FKB720931 FTV720931:FTX720931 GDR720931:GDT720931 GNN720931:GNP720931 GXJ720931:GXL720931 HHF720931:HHH720931 HRB720931:HRD720931 IAX720931:IAZ720931 IKT720931:IKV720931 IUP720931:IUR720931 JEL720931:JEN720931 JOH720931:JOJ720931 JYD720931:JYF720931 KHZ720931:KIB720931 KRV720931:KRX720931 LBR720931:LBT720931 LLN720931:LLP720931 LVJ720931:LVL720931 MFF720931:MFH720931 MPB720931:MPD720931 MYX720931:MYZ720931 NIT720931:NIV720931 NSP720931:NSR720931 OCL720931:OCN720931 OMH720931:OMJ720931 OWD720931:OWF720931 PFZ720931:PGB720931 PPV720931:PPX720931 PZR720931:PZT720931 QJN720931:QJP720931 QTJ720931:QTL720931 RDF720931:RDH720931 RNB720931:RND720931 RWX720931:RWZ720931 SGT720931:SGV720931 SQP720931:SQR720931 TAL720931:TAN720931 TKH720931:TKJ720931 TUD720931:TUF720931 UDZ720931:UEB720931 UNV720931:UNX720931 UXR720931:UXT720931 VHN720931:VHP720931 VRJ720931:VRL720931 WBF720931:WBH720931 WLB720931:WLD720931 WUX720931:WUZ720931 IL786467:IN786467 SH786467:SJ786467 ACD786467:ACF786467 ALZ786467:AMB786467 AVV786467:AVX786467 BFR786467:BFT786467 BPN786467:BPP786467 BZJ786467:BZL786467 CJF786467:CJH786467 CTB786467:CTD786467 DCX786467:DCZ786467 DMT786467:DMV786467 DWP786467:DWR786467 EGL786467:EGN786467 EQH786467:EQJ786467 FAD786467:FAF786467 FJZ786467:FKB786467 FTV786467:FTX786467 GDR786467:GDT786467 GNN786467:GNP786467 GXJ786467:GXL786467 HHF786467:HHH786467 HRB786467:HRD786467 IAX786467:IAZ786467 IKT786467:IKV786467 IUP786467:IUR786467 JEL786467:JEN786467 JOH786467:JOJ786467 JYD786467:JYF786467 KHZ786467:KIB786467 KRV786467:KRX786467 LBR786467:LBT786467 LLN786467:LLP786467 LVJ786467:LVL786467 MFF786467:MFH786467 MPB786467:MPD786467 MYX786467:MYZ786467 NIT786467:NIV786467 NSP786467:NSR786467 OCL786467:OCN786467 OMH786467:OMJ786467 OWD786467:OWF786467 PFZ786467:PGB786467 PPV786467:PPX786467 PZR786467:PZT786467 QJN786467:QJP786467 QTJ786467:QTL786467 RDF786467:RDH786467 RNB786467:RND786467 RWX786467:RWZ786467 SGT786467:SGV786467 SQP786467:SQR786467 TAL786467:TAN786467 TKH786467:TKJ786467 TUD786467:TUF786467 UDZ786467:UEB786467 UNV786467:UNX786467 UXR786467:UXT786467 VHN786467:VHP786467 VRJ786467:VRL786467 WBF786467:WBH786467 WLB786467:WLD786467 WUX786467:WUZ786467 IL852003:IN852003 SH852003:SJ852003 ACD852003:ACF852003 ALZ852003:AMB852003 AVV852003:AVX852003 BFR852003:BFT852003 BPN852003:BPP852003 BZJ852003:BZL852003 CJF852003:CJH852003 CTB852003:CTD852003 DCX852003:DCZ852003 DMT852003:DMV852003 DWP852003:DWR852003 EGL852003:EGN852003 EQH852003:EQJ852003 FAD852003:FAF852003 FJZ852003:FKB852003 FTV852003:FTX852003 GDR852003:GDT852003 GNN852003:GNP852003 GXJ852003:GXL852003 HHF852003:HHH852003 HRB852003:HRD852003 IAX852003:IAZ852003 IKT852003:IKV852003 IUP852003:IUR852003 JEL852003:JEN852003 JOH852003:JOJ852003 JYD852003:JYF852003 KHZ852003:KIB852003 KRV852003:KRX852003 LBR852003:LBT852003 LLN852003:LLP852003 LVJ852003:LVL852003 MFF852003:MFH852003 MPB852003:MPD852003 MYX852003:MYZ852003 NIT852003:NIV852003 NSP852003:NSR852003 OCL852003:OCN852003 OMH852003:OMJ852003 OWD852003:OWF852003 PFZ852003:PGB852003 PPV852003:PPX852003 PZR852003:PZT852003 QJN852003:QJP852003 QTJ852003:QTL852003 RDF852003:RDH852003 RNB852003:RND852003 RWX852003:RWZ852003 SGT852003:SGV852003 SQP852003:SQR852003 TAL852003:TAN852003 TKH852003:TKJ852003 TUD852003:TUF852003 UDZ852003:UEB852003 UNV852003:UNX852003 UXR852003:UXT852003 VHN852003:VHP852003 VRJ852003:VRL852003 WBF852003:WBH852003 WLB852003:WLD852003 WUX852003:WUZ852003 IL917539:IN917539 SH917539:SJ917539 ACD917539:ACF917539 ALZ917539:AMB917539 AVV917539:AVX917539 BFR917539:BFT917539 BPN917539:BPP917539 BZJ917539:BZL917539 CJF917539:CJH917539 CTB917539:CTD917539 DCX917539:DCZ917539 DMT917539:DMV917539 DWP917539:DWR917539 EGL917539:EGN917539 EQH917539:EQJ917539 FAD917539:FAF917539 FJZ917539:FKB917539 FTV917539:FTX917539 GDR917539:GDT917539 GNN917539:GNP917539 GXJ917539:GXL917539 HHF917539:HHH917539 HRB917539:HRD917539 IAX917539:IAZ917539 IKT917539:IKV917539 IUP917539:IUR917539 JEL917539:JEN917539 JOH917539:JOJ917539 JYD917539:JYF917539 KHZ917539:KIB917539 KRV917539:KRX917539 LBR917539:LBT917539 LLN917539:LLP917539 LVJ917539:LVL917539 MFF917539:MFH917539 MPB917539:MPD917539 MYX917539:MYZ917539 NIT917539:NIV917539 NSP917539:NSR917539 OCL917539:OCN917539 OMH917539:OMJ917539 OWD917539:OWF917539 PFZ917539:PGB917539 PPV917539:PPX917539 PZR917539:PZT917539 QJN917539:QJP917539 QTJ917539:QTL917539 RDF917539:RDH917539 RNB917539:RND917539 RWX917539:RWZ917539 SGT917539:SGV917539 SQP917539:SQR917539 TAL917539:TAN917539 TKH917539:TKJ917539 TUD917539:TUF917539 UDZ917539:UEB917539 UNV917539:UNX917539 UXR917539:UXT917539 VHN917539:VHP917539 VRJ917539:VRL917539 WBF917539:WBH917539 WLB917539:WLD917539 WUX917539:WUZ917539 IL983075:IN983075 SH983075:SJ983075 ACD983075:ACF983075 ALZ983075:AMB983075 AVV983075:AVX983075 BFR983075:BFT983075 BPN983075:BPP983075 BZJ983075:BZL983075 CJF983075:CJH983075 CTB983075:CTD983075 DCX983075:DCZ983075 DMT983075:DMV983075 DWP983075:DWR983075 EGL983075:EGN983075 EQH983075:EQJ983075 FAD983075:FAF983075 FJZ983075:FKB983075 FTV983075:FTX983075 GDR983075:GDT983075 GNN983075:GNP983075 GXJ983075:GXL983075 HHF983075:HHH983075 HRB983075:HRD983075 IAX983075:IAZ983075 IKT983075:IKV983075 IUP983075:IUR983075 JEL983075:JEN983075 JOH983075:JOJ983075 JYD983075:JYF983075 KHZ983075:KIB983075 KRV983075:KRX983075 LBR983075:LBT983075 LLN983075:LLP983075 LVJ983075:LVL983075 MFF983075:MFH983075 MPB983075:MPD983075 MYX983075:MYZ983075 NIT983075:NIV983075 NSP983075:NSR983075 OCL983075:OCN983075 OMH983075:OMJ983075 OWD983075:OWF983075 PFZ983075:PGB983075 PPV983075:PPX983075 PZR983075:PZT983075 QJN983075:QJP983075 QTJ983075:QTL983075 RDF983075:RDH983075 RNB983075:RND983075 RWX983075:RWZ983075 SGT983075:SGV983075 SQP983075:SQR983075 TAL983075:TAN983075 TKH983075:TKJ983075 TUD983075:TUF983075 UDZ983075:UEB983075 UNV983075:UNX983075 UXR983075:UXT983075 VHN983075:VHP983075 VRJ983075:VRL983075 WBF983075:WBH983075 WLB983075:WLD983075 WUX983075:WUZ983075 IQ65569:IS65570 SM65569:SO65570 ACI65569:ACK65570 AME65569:AMG65570 AWA65569:AWC65570 BFW65569:BFY65570 BPS65569:BPU65570 BZO65569:BZQ65570 CJK65569:CJM65570 CTG65569:CTI65570 DDC65569:DDE65570 DMY65569:DNA65570 DWU65569:DWW65570 EGQ65569:EGS65570 EQM65569:EQO65570 FAI65569:FAK65570 FKE65569:FKG65570 FUA65569:FUC65570 GDW65569:GDY65570 GNS65569:GNU65570 GXO65569:GXQ65570 HHK65569:HHM65570 HRG65569:HRI65570 IBC65569:IBE65570 IKY65569:ILA65570 IUU65569:IUW65570 JEQ65569:JES65570 JOM65569:JOO65570 JYI65569:JYK65570 KIE65569:KIG65570 KSA65569:KSC65570 LBW65569:LBY65570 LLS65569:LLU65570 LVO65569:LVQ65570 MFK65569:MFM65570 MPG65569:MPI65570 MZC65569:MZE65570 NIY65569:NJA65570 NSU65569:NSW65570 OCQ65569:OCS65570 OMM65569:OMO65570 OWI65569:OWK65570 PGE65569:PGG65570 PQA65569:PQC65570 PZW65569:PZY65570 QJS65569:QJU65570 QTO65569:QTQ65570 RDK65569:RDM65570 RNG65569:RNI65570 RXC65569:RXE65570 SGY65569:SHA65570 SQU65569:SQW65570 TAQ65569:TAS65570 TKM65569:TKO65570 TUI65569:TUK65570 UEE65569:UEG65570 UOA65569:UOC65570 UXW65569:UXY65570 VHS65569:VHU65570 VRO65569:VRQ65570 WBK65569:WBM65570 WLG65569:WLI65570 WVC65569:WVE65570 IQ131105:IS131106 SM131105:SO131106 ACI131105:ACK131106 AME131105:AMG131106 AWA131105:AWC131106 BFW131105:BFY131106 BPS131105:BPU131106 BZO131105:BZQ131106 CJK131105:CJM131106 CTG131105:CTI131106 DDC131105:DDE131106 DMY131105:DNA131106 DWU131105:DWW131106 EGQ131105:EGS131106 EQM131105:EQO131106 FAI131105:FAK131106 FKE131105:FKG131106 FUA131105:FUC131106 GDW131105:GDY131106 GNS131105:GNU131106 GXO131105:GXQ131106 HHK131105:HHM131106 HRG131105:HRI131106 IBC131105:IBE131106 IKY131105:ILA131106 IUU131105:IUW131106 JEQ131105:JES131106 JOM131105:JOO131106 JYI131105:JYK131106 KIE131105:KIG131106 KSA131105:KSC131106 LBW131105:LBY131106 LLS131105:LLU131106 LVO131105:LVQ131106 MFK131105:MFM131106 MPG131105:MPI131106 MZC131105:MZE131106 NIY131105:NJA131106 NSU131105:NSW131106 OCQ131105:OCS131106 OMM131105:OMO131106 OWI131105:OWK131106 PGE131105:PGG131106 PQA131105:PQC131106 PZW131105:PZY131106 QJS131105:QJU131106 QTO131105:QTQ131106 RDK131105:RDM131106 RNG131105:RNI131106 RXC131105:RXE131106 SGY131105:SHA131106 SQU131105:SQW131106 TAQ131105:TAS131106 TKM131105:TKO131106 TUI131105:TUK131106 UEE131105:UEG131106 UOA131105:UOC131106 UXW131105:UXY131106 VHS131105:VHU131106 VRO131105:VRQ131106 WBK131105:WBM131106 WLG131105:WLI131106 WVC131105:WVE131106 IQ196641:IS196642 SM196641:SO196642 ACI196641:ACK196642 AME196641:AMG196642 AWA196641:AWC196642 BFW196641:BFY196642 BPS196641:BPU196642 BZO196641:BZQ196642 CJK196641:CJM196642 CTG196641:CTI196642 DDC196641:DDE196642 DMY196641:DNA196642 DWU196641:DWW196642 EGQ196641:EGS196642 EQM196641:EQO196642 FAI196641:FAK196642 FKE196641:FKG196642 FUA196641:FUC196642 GDW196641:GDY196642 GNS196641:GNU196642 GXO196641:GXQ196642 HHK196641:HHM196642 HRG196641:HRI196642 IBC196641:IBE196642 IKY196641:ILA196642 IUU196641:IUW196642 JEQ196641:JES196642 JOM196641:JOO196642 JYI196641:JYK196642 KIE196641:KIG196642 KSA196641:KSC196642 LBW196641:LBY196642 LLS196641:LLU196642 LVO196641:LVQ196642 MFK196641:MFM196642 MPG196641:MPI196642 MZC196641:MZE196642 NIY196641:NJA196642 NSU196641:NSW196642 OCQ196641:OCS196642 OMM196641:OMO196642 OWI196641:OWK196642 PGE196641:PGG196642 PQA196641:PQC196642 PZW196641:PZY196642 QJS196641:QJU196642 QTO196641:QTQ196642 RDK196641:RDM196642 RNG196641:RNI196642 RXC196641:RXE196642 SGY196641:SHA196642 SQU196641:SQW196642 TAQ196641:TAS196642 TKM196641:TKO196642 TUI196641:TUK196642 UEE196641:UEG196642 UOA196641:UOC196642 UXW196641:UXY196642 VHS196641:VHU196642 VRO196641:VRQ196642 WBK196641:WBM196642 WLG196641:WLI196642 WVC196641:WVE196642 IQ262177:IS262178 SM262177:SO262178 ACI262177:ACK262178 AME262177:AMG262178 AWA262177:AWC262178 BFW262177:BFY262178 BPS262177:BPU262178 BZO262177:BZQ262178 CJK262177:CJM262178 CTG262177:CTI262178 DDC262177:DDE262178 DMY262177:DNA262178 DWU262177:DWW262178 EGQ262177:EGS262178 EQM262177:EQO262178 FAI262177:FAK262178 FKE262177:FKG262178 FUA262177:FUC262178 GDW262177:GDY262178 GNS262177:GNU262178 GXO262177:GXQ262178 HHK262177:HHM262178 HRG262177:HRI262178 IBC262177:IBE262178 IKY262177:ILA262178 IUU262177:IUW262178 JEQ262177:JES262178 JOM262177:JOO262178 JYI262177:JYK262178 KIE262177:KIG262178 KSA262177:KSC262178 LBW262177:LBY262178 LLS262177:LLU262178 LVO262177:LVQ262178 MFK262177:MFM262178 MPG262177:MPI262178 MZC262177:MZE262178 NIY262177:NJA262178 NSU262177:NSW262178 OCQ262177:OCS262178 OMM262177:OMO262178 OWI262177:OWK262178 PGE262177:PGG262178 PQA262177:PQC262178 PZW262177:PZY262178 QJS262177:QJU262178 QTO262177:QTQ262178 RDK262177:RDM262178 RNG262177:RNI262178 RXC262177:RXE262178 SGY262177:SHA262178 SQU262177:SQW262178 TAQ262177:TAS262178 TKM262177:TKO262178 TUI262177:TUK262178 UEE262177:UEG262178 UOA262177:UOC262178 UXW262177:UXY262178 VHS262177:VHU262178 VRO262177:VRQ262178 WBK262177:WBM262178 WLG262177:WLI262178 WVC262177:WVE262178 IQ327713:IS327714 SM327713:SO327714 ACI327713:ACK327714 AME327713:AMG327714 AWA327713:AWC327714 BFW327713:BFY327714 BPS327713:BPU327714 BZO327713:BZQ327714 CJK327713:CJM327714 CTG327713:CTI327714 DDC327713:DDE327714 DMY327713:DNA327714 DWU327713:DWW327714 EGQ327713:EGS327714 EQM327713:EQO327714 FAI327713:FAK327714 FKE327713:FKG327714 FUA327713:FUC327714 GDW327713:GDY327714 GNS327713:GNU327714 GXO327713:GXQ327714 HHK327713:HHM327714 HRG327713:HRI327714 IBC327713:IBE327714 IKY327713:ILA327714 IUU327713:IUW327714 JEQ327713:JES327714 JOM327713:JOO327714 JYI327713:JYK327714 KIE327713:KIG327714 KSA327713:KSC327714 LBW327713:LBY327714 LLS327713:LLU327714 LVO327713:LVQ327714 MFK327713:MFM327714 MPG327713:MPI327714 MZC327713:MZE327714 NIY327713:NJA327714 NSU327713:NSW327714 OCQ327713:OCS327714 OMM327713:OMO327714 OWI327713:OWK327714 PGE327713:PGG327714 PQA327713:PQC327714 PZW327713:PZY327714 QJS327713:QJU327714 QTO327713:QTQ327714 RDK327713:RDM327714 RNG327713:RNI327714 RXC327713:RXE327714 SGY327713:SHA327714 SQU327713:SQW327714 TAQ327713:TAS327714 TKM327713:TKO327714 TUI327713:TUK327714 UEE327713:UEG327714 UOA327713:UOC327714 UXW327713:UXY327714 VHS327713:VHU327714 VRO327713:VRQ327714 WBK327713:WBM327714 WLG327713:WLI327714 WVC327713:WVE327714 IQ393249:IS393250 SM393249:SO393250 ACI393249:ACK393250 AME393249:AMG393250 AWA393249:AWC393250 BFW393249:BFY393250 BPS393249:BPU393250 BZO393249:BZQ393250 CJK393249:CJM393250 CTG393249:CTI393250 DDC393249:DDE393250 DMY393249:DNA393250 DWU393249:DWW393250 EGQ393249:EGS393250 EQM393249:EQO393250 FAI393249:FAK393250 FKE393249:FKG393250 FUA393249:FUC393250 GDW393249:GDY393250 GNS393249:GNU393250 GXO393249:GXQ393250 HHK393249:HHM393250 HRG393249:HRI393250 IBC393249:IBE393250 IKY393249:ILA393250 IUU393249:IUW393250 JEQ393249:JES393250 JOM393249:JOO393250 JYI393249:JYK393250 KIE393249:KIG393250 KSA393249:KSC393250 LBW393249:LBY393250 LLS393249:LLU393250 LVO393249:LVQ393250 MFK393249:MFM393250 MPG393249:MPI393250 MZC393249:MZE393250 NIY393249:NJA393250 NSU393249:NSW393250 OCQ393249:OCS393250 OMM393249:OMO393250 OWI393249:OWK393250 PGE393249:PGG393250 PQA393249:PQC393250 PZW393249:PZY393250 QJS393249:QJU393250 QTO393249:QTQ393250 RDK393249:RDM393250 RNG393249:RNI393250 RXC393249:RXE393250 SGY393249:SHA393250 SQU393249:SQW393250 TAQ393249:TAS393250 TKM393249:TKO393250 TUI393249:TUK393250 UEE393249:UEG393250 UOA393249:UOC393250 UXW393249:UXY393250 VHS393249:VHU393250 VRO393249:VRQ393250 WBK393249:WBM393250 WLG393249:WLI393250 WVC393249:WVE393250 IQ458785:IS458786 SM458785:SO458786 ACI458785:ACK458786 AME458785:AMG458786 AWA458785:AWC458786 BFW458785:BFY458786 BPS458785:BPU458786 BZO458785:BZQ458786 CJK458785:CJM458786 CTG458785:CTI458786 DDC458785:DDE458786 DMY458785:DNA458786 DWU458785:DWW458786 EGQ458785:EGS458786 EQM458785:EQO458786 FAI458785:FAK458786 FKE458785:FKG458786 FUA458785:FUC458786 GDW458785:GDY458786 GNS458785:GNU458786 GXO458785:GXQ458786 HHK458785:HHM458786 HRG458785:HRI458786 IBC458785:IBE458786 IKY458785:ILA458786 IUU458785:IUW458786 JEQ458785:JES458786 JOM458785:JOO458786 JYI458785:JYK458786 KIE458785:KIG458786 KSA458785:KSC458786 LBW458785:LBY458786 LLS458785:LLU458786 LVO458785:LVQ458786 MFK458785:MFM458786 MPG458785:MPI458786 MZC458785:MZE458786 NIY458785:NJA458786 NSU458785:NSW458786 OCQ458785:OCS458786 OMM458785:OMO458786 OWI458785:OWK458786 PGE458785:PGG458786 PQA458785:PQC458786 PZW458785:PZY458786 QJS458785:QJU458786 QTO458785:QTQ458786 RDK458785:RDM458786 RNG458785:RNI458786 RXC458785:RXE458786 SGY458785:SHA458786 SQU458785:SQW458786 TAQ458785:TAS458786 TKM458785:TKO458786 TUI458785:TUK458786 UEE458785:UEG458786 UOA458785:UOC458786 UXW458785:UXY458786 VHS458785:VHU458786 VRO458785:VRQ458786 WBK458785:WBM458786 WLG458785:WLI458786 WVC458785:WVE458786 IQ524321:IS524322 SM524321:SO524322 ACI524321:ACK524322 AME524321:AMG524322 AWA524321:AWC524322 BFW524321:BFY524322 BPS524321:BPU524322 BZO524321:BZQ524322 CJK524321:CJM524322 CTG524321:CTI524322 DDC524321:DDE524322 DMY524321:DNA524322 DWU524321:DWW524322 EGQ524321:EGS524322 EQM524321:EQO524322 FAI524321:FAK524322 FKE524321:FKG524322 FUA524321:FUC524322 GDW524321:GDY524322 GNS524321:GNU524322 GXO524321:GXQ524322 HHK524321:HHM524322 HRG524321:HRI524322 IBC524321:IBE524322 IKY524321:ILA524322 IUU524321:IUW524322 JEQ524321:JES524322 JOM524321:JOO524322 JYI524321:JYK524322 KIE524321:KIG524322 KSA524321:KSC524322 LBW524321:LBY524322 LLS524321:LLU524322 LVO524321:LVQ524322 MFK524321:MFM524322 MPG524321:MPI524322 MZC524321:MZE524322 NIY524321:NJA524322 NSU524321:NSW524322 OCQ524321:OCS524322 OMM524321:OMO524322 OWI524321:OWK524322 PGE524321:PGG524322 PQA524321:PQC524322 PZW524321:PZY524322 QJS524321:QJU524322 QTO524321:QTQ524322 RDK524321:RDM524322 RNG524321:RNI524322 RXC524321:RXE524322 SGY524321:SHA524322 SQU524321:SQW524322 TAQ524321:TAS524322 TKM524321:TKO524322 TUI524321:TUK524322 UEE524321:UEG524322 UOA524321:UOC524322 UXW524321:UXY524322 VHS524321:VHU524322 VRO524321:VRQ524322 WBK524321:WBM524322 WLG524321:WLI524322 WVC524321:WVE524322 IQ589857:IS589858 SM589857:SO589858 ACI589857:ACK589858 AME589857:AMG589858 AWA589857:AWC589858 BFW589857:BFY589858 BPS589857:BPU589858 BZO589857:BZQ589858 CJK589857:CJM589858 CTG589857:CTI589858 DDC589857:DDE589858 DMY589857:DNA589858 DWU589857:DWW589858 EGQ589857:EGS589858 EQM589857:EQO589858 FAI589857:FAK589858 FKE589857:FKG589858 FUA589857:FUC589858 GDW589857:GDY589858 GNS589857:GNU589858 GXO589857:GXQ589858 HHK589857:HHM589858 HRG589857:HRI589858 IBC589857:IBE589858 IKY589857:ILA589858 IUU589857:IUW589858 JEQ589857:JES589858 JOM589857:JOO589858 JYI589857:JYK589858 KIE589857:KIG589858 KSA589857:KSC589858 LBW589857:LBY589858 LLS589857:LLU589858 LVO589857:LVQ589858 MFK589857:MFM589858 MPG589857:MPI589858 MZC589857:MZE589858 NIY589857:NJA589858 NSU589857:NSW589858 OCQ589857:OCS589858 OMM589857:OMO589858 OWI589857:OWK589858 PGE589857:PGG589858 PQA589857:PQC589858 PZW589857:PZY589858 QJS589857:QJU589858 QTO589857:QTQ589858 RDK589857:RDM589858 RNG589857:RNI589858 RXC589857:RXE589858 SGY589857:SHA589858 SQU589857:SQW589858 TAQ589857:TAS589858 TKM589857:TKO589858 TUI589857:TUK589858 UEE589857:UEG589858 UOA589857:UOC589858 UXW589857:UXY589858 VHS589857:VHU589858 VRO589857:VRQ589858 WBK589857:WBM589858 WLG589857:WLI589858 WVC589857:WVE589858 IQ655393:IS655394 SM655393:SO655394 ACI655393:ACK655394 AME655393:AMG655394 AWA655393:AWC655394 BFW655393:BFY655394 BPS655393:BPU655394 BZO655393:BZQ655394 CJK655393:CJM655394 CTG655393:CTI655394 DDC655393:DDE655394 DMY655393:DNA655394 DWU655393:DWW655394 EGQ655393:EGS655394 EQM655393:EQO655394 FAI655393:FAK655394 FKE655393:FKG655394 FUA655393:FUC655394 GDW655393:GDY655394 GNS655393:GNU655394 GXO655393:GXQ655394 HHK655393:HHM655394 HRG655393:HRI655394 IBC655393:IBE655394 IKY655393:ILA655394 IUU655393:IUW655394 JEQ655393:JES655394 JOM655393:JOO655394 JYI655393:JYK655394 KIE655393:KIG655394 KSA655393:KSC655394 LBW655393:LBY655394 LLS655393:LLU655394 LVO655393:LVQ655394 MFK655393:MFM655394 MPG655393:MPI655394 MZC655393:MZE655394 NIY655393:NJA655394 NSU655393:NSW655394 OCQ655393:OCS655394 OMM655393:OMO655394 OWI655393:OWK655394 PGE655393:PGG655394 PQA655393:PQC655394 PZW655393:PZY655394 QJS655393:QJU655394 QTO655393:QTQ655394 RDK655393:RDM655394 RNG655393:RNI655394 RXC655393:RXE655394 SGY655393:SHA655394 SQU655393:SQW655394 TAQ655393:TAS655394 TKM655393:TKO655394 TUI655393:TUK655394 UEE655393:UEG655394 UOA655393:UOC655394 UXW655393:UXY655394 VHS655393:VHU655394 VRO655393:VRQ655394 WBK655393:WBM655394 WLG655393:WLI655394 WVC655393:WVE655394 IQ720929:IS720930 SM720929:SO720930 ACI720929:ACK720930 AME720929:AMG720930 AWA720929:AWC720930 BFW720929:BFY720930 BPS720929:BPU720930 BZO720929:BZQ720930 CJK720929:CJM720930 CTG720929:CTI720930 DDC720929:DDE720930 DMY720929:DNA720930 DWU720929:DWW720930 EGQ720929:EGS720930 EQM720929:EQO720930 FAI720929:FAK720930 FKE720929:FKG720930 FUA720929:FUC720930 GDW720929:GDY720930 GNS720929:GNU720930 GXO720929:GXQ720930 HHK720929:HHM720930 HRG720929:HRI720930 IBC720929:IBE720930 IKY720929:ILA720930 IUU720929:IUW720930 JEQ720929:JES720930 JOM720929:JOO720930 JYI720929:JYK720930 KIE720929:KIG720930 KSA720929:KSC720930 LBW720929:LBY720930 LLS720929:LLU720930 LVO720929:LVQ720930 MFK720929:MFM720930 MPG720929:MPI720930 MZC720929:MZE720930 NIY720929:NJA720930 NSU720929:NSW720930 OCQ720929:OCS720930 OMM720929:OMO720930 OWI720929:OWK720930 PGE720929:PGG720930 PQA720929:PQC720930 PZW720929:PZY720930 QJS720929:QJU720930 QTO720929:QTQ720930 RDK720929:RDM720930 RNG720929:RNI720930 RXC720929:RXE720930 SGY720929:SHA720930 SQU720929:SQW720930 TAQ720929:TAS720930 TKM720929:TKO720930 TUI720929:TUK720930 UEE720929:UEG720930 UOA720929:UOC720930 UXW720929:UXY720930 VHS720929:VHU720930 VRO720929:VRQ720930 WBK720929:WBM720930 WLG720929:WLI720930 WVC720929:WVE720930 IQ786465:IS786466 SM786465:SO786466 ACI786465:ACK786466 AME786465:AMG786466 AWA786465:AWC786466 BFW786465:BFY786466 BPS786465:BPU786466 BZO786465:BZQ786466 CJK786465:CJM786466 CTG786465:CTI786466 DDC786465:DDE786466 DMY786465:DNA786466 DWU786465:DWW786466 EGQ786465:EGS786466 EQM786465:EQO786466 FAI786465:FAK786466 FKE786465:FKG786466 FUA786465:FUC786466 GDW786465:GDY786466 GNS786465:GNU786466 GXO786465:GXQ786466 HHK786465:HHM786466 HRG786465:HRI786466 IBC786465:IBE786466 IKY786465:ILA786466 IUU786465:IUW786466 JEQ786465:JES786466 JOM786465:JOO786466 JYI786465:JYK786466 KIE786465:KIG786466 KSA786465:KSC786466 LBW786465:LBY786466 LLS786465:LLU786466 LVO786465:LVQ786466 MFK786465:MFM786466 MPG786465:MPI786466 MZC786465:MZE786466 NIY786465:NJA786466 NSU786465:NSW786466 OCQ786465:OCS786466 OMM786465:OMO786466 OWI786465:OWK786466 PGE786465:PGG786466 PQA786465:PQC786466 PZW786465:PZY786466 QJS786465:QJU786466 QTO786465:QTQ786466 RDK786465:RDM786466 RNG786465:RNI786466 RXC786465:RXE786466 SGY786465:SHA786466 SQU786465:SQW786466 TAQ786465:TAS786466 TKM786465:TKO786466 TUI786465:TUK786466 UEE786465:UEG786466 UOA786465:UOC786466 UXW786465:UXY786466 VHS786465:VHU786466 VRO786465:VRQ786466 WBK786465:WBM786466 WLG786465:WLI786466 WVC786465:WVE786466 IQ852001:IS852002 SM852001:SO852002 ACI852001:ACK852002 AME852001:AMG852002 AWA852001:AWC852002 BFW852001:BFY852002 BPS852001:BPU852002 BZO852001:BZQ852002 CJK852001:CJM852002 CTG852001:CTI852002 DDC852001:DDE852002 DMY852001:DNA852002 DWU852001:DWW852002 EGQ852001:EGS852002 EQM852001:EQO852002 FAI852001:FAK852002 FKE852001:FKG852002 FUA852001:FUC852002 GDW852001:GDY852002 GNS852001:GNU852002 GXO852001:GXQ852002 HHK852001:HHM852002 HRG852001:HRI852002 IBC852001:IBE852002 IKY852001:ILA852002 IUU852001:IUW852002 JEQ852001:JES852002 JOM852001:JOO852002 JYI852001:JYK852002 KIE852001:KIG852002 KSA852001:KSC852002 LBW852001:LBY852002 LLS852001:LLU852002 LVO852001:LVQ852002 MFK852001:MFM852002 MPG852001:MPI852002 MZC852001:MZE852002 NIY852001:NJA852002 NSU852001:NSW852002 OCQ852001:OCS852002 OMM852001:OMO852002 OWI852001:OWK852002 PGE852001:PGG852002 PQA852001:PQC852002 PZW852001:PZY852002 QJS852001:QJU852002 QTO852001:QTQ852002 RDK852001:RDM852002 RNG852001:RNI852002 RXC852001:RXE852002 SGY852001:SHA852002 SQU852001:SQW852002 TAQ852001:TAS852002 TKM852001:TKO852002 TUI852001:TUK852002 UEE852001:UEG852002 UOA852001:UOC852002 UXW852001:UXY852002 VHS852001:VHU852002 VRO852001:VRQ852002 WBK852001:WBM852002 WLG852001:WLI852002 WVC852001:WVE852002 IQ917537:IS917538 SM917537:SO917538 ACI917537:ACK917538 AME917537:AMG917538 AWA917537:AWC917538 BFW917537:BFY917538 BPS917537:BPU917538 BZO917537:BZQ917538 CJK917537:CJM917538 CTG917537:CTI917538 DDC917537:DDE917538 DMY917537:DNA917538 DWU917537:DWW917538 EGQ917537:EGS917538 EQM917537:EQO917538 FAI917537:FAK917538 FKE917537:FKG917538 FUA917537:FUC917538 GDW917537:GDY917538 GNS917537:GNU917538 GXO917537:GXQ917538 HHK917537:HHM917538 HRG917537:HRI917538 IBC917537:IBE917538 IKY917537:ILA917538 IUU917537:IUW917538 JEQ917537:JES917538 JOM917537:JOO917538 JYI917537:JYK917538 KIE917537:KIG917538 KSA917537:KSC917538 LBW917537:LBY917538 LLS917537:LLU917538 LVO917537:LVQ917538 MFK917537:MFM917538 MPG917537:MPI917538 MZC917537:MZE917538 NIY917537:NJA917538 NSU917537:NSW917538 OCQ917537:OCS917538 OMM917537:OMO917538 OWI917537:OWK917538 PGE917537:PGG917538 PQA917537:PQC917538 PZW917537:PZY917538 QJS917537:QJU917538 QTO917537:QTQ917538 RDK917537:RDM917538 RNG917537:RNI917538 RXC917537:RXE917538 SGY917537:SHA917538 SQU917537:SQW917538 TAQ917537:TAS917538 TKM917537:TKO917538 TUI917537:TUK917538 UEE917537:UEG917538 UOA917537:UOC917538 UXW917537:UXY917538 VHS917537:VHU917538 VRO917537:VRQ917538 WBK917537:WBM917538 WLG917537:WLI917538 WVC917537:WVE917538 IQ983073:IS983074 SM983073:SO983074 ACI983073:ACK983074 AME983073:AMG983074 AWA983073:AWC983074 BFW983073:BFY983074 BPS983073:BPU983074 BZO983073:BZQ983074 CJK983073:CJM983074 CTG983073:CTI983074 DDC983073:DDE983074 DMY983073:DNA983074 DWU983073:DWW983074 EGQ983073:EGS983074 EQM983073:EQO983074 FAI983073:FAK983074 FKE983073:FKG983074 FUA983073:FUC983074 GDW983073:GDY983074 GNS983073:GNU983074 GXO983073:GXQ983074 HHK983073:HHM983074 HRG983073:HRI983074 IBC983073:IBE983074 IKY983073:ILA983074 IUU983073:IUW983074 JEQ983073:JES983074 JOM983073:JOO983074 JYI983073:JYK983074 KIE983073:KIG983074 KSA983073:KSC983074 LBW983073:LBY983074 LLS983073:LLU983074 LVO983073:LVQ983074 MFK983073:MFM983074 MPG983073:MPI983074 MZC983073:MZE983074 NIY983073:NJA983074 NSU983073:NSW983074 OCQ983073:OCS983074 OMM983073:OMO983074 OWI983073:OWK983074 PGE983073:PGG983074 PQA983073:PQC983074 PZW983073:PZY983074 QJS983073:QJU983074 QTO983073:QTQ983074 RDK983073:RDM983074 RNG983073:RNI983074 RXC983073:RXE983074 SGY983073:SHA983074 SQU983073:SQW983074 TAQ983073:TAS983074 TKM983073:TKO983074 TUI983073:TUK983074 UEE983073:UEG983074 UOA983073:UOC983074 UXW983073:UXY983074 VHS983073:VHU983074 VRO983073:VRQ983074 WBK983073:WBM983074 WLG983073:WLI983074 WVC983073:WVE983074 P65534 HW65532 RS65532 ABO65532 ALK65532 AVG65532 BFC65532 BOY65532 BYU65532 CIQ65532 CSM65532 DCI65532 DME65532 DWA65532 EFW65532 EPS65532 EZO65532 FJK65532 FTG65532 GDC65532 GMY65532 GWU65532 HGQ65532 HQM65532 IAI65532 IKE65532 IUA65532 JDW65532 JNS65532 JXO65532 KHK65532 KRG65532 LBC65532 LKY65532 LUU65532 MEQ65532 MOM65532 MYI65532 NIE65532 NSA65532 OBW65532 OLS65532 OVO65532 PFK65532 PPG65532 PZC65532 QIY65532 QSU65532 RCQ65532 RMM65532 RWI65532 SGE65532 SQA65532 SZW65532 TJS65532 TTO65532 UDK65532 UNG65532 UXC65532 VGY65532 VQU65532 WAQ65532 WKM65532 WUI65532 P131070 HW131068 RS131068 ABO131068 ALK131068 AVG131068 BFC131068 BOY131068 BYU131068 CIQ131068 CSM131068 DCI131068 DME131068 DWA131068 EFW131068 EPS131068 EZO131068 FJK131068 FTG131068 GDC131068 GMY131068 GWU131068 HGQ131068 HQM131068 IAI131068 IKE131068 IUA131068 JDW131068 JNS131068 JXO131068 KHK131068 KRG131068 LBC131068 LKY131068 LUU131068 MEQ131068 MOM131068 MYI131068 NIE131068 NSA131068 OBW131068 OLS131068 OVO131068 PFK131068 PPG131068 PZC131068 QIY131068 QSU131068 RCQ131068 RMM131068 RWI131068 SGE131068 SQA131068 SZW131068 TJS131068 TTO131068 UDK131068 UNG131068 UXC131068 VGY131068 VQU131068 WAQ131068 WKM131068 WUI131068 P196606 HW196604 RS196604 ABO196604 ALK196604 AVG196604 BFC196604 BOY196604 BYU196604 CIQ196604 CSM196604 DCI196604 DME196604 DWA196604 EFW196604 EPS196604 EZO196604 FJK196604 FTG196604 GDC196604 GMY196604 GWU196604 HGQ196604 HQM196604 IAI196604 IKE196604 IUA196604 JDW196604 JNS196604 JXO196604 KHK196604 KRG196604 LBC196604 LKY196604 LUU196604 MEQ196604 MOM196604 MYI196604 NIE196604 NSA196604 OBW196604 OLS196604 OVO196604 PFK196604 PPG196604 PZC196604 QIY196604 QSU196604 RCQ196604 RMM196604 RWI196604 SGE196604 SQA196604 SZW196604 TJS196604 TTO196604 UDK196604 UNG196604 UXC196604 VGY196604 VQU196604 WAQ196604 WKM196604 WUI196604 P262142 HW262140 RS262140 ABO262140 ALK262140 AVG262140 BFC262140 BOY262140 BYU262140 CIQ262140 CSM262140 DCI262140 DME262140 DWA262140 EFW262140 EPS262140 EZO262140 FJK262140 FTG262140 GDC262140 GMY262140 GWU262140 HGQ262140 HQM262140 IAI262140 IKE262140 IUA262140 JDW262140 JNS262140 JXO262140 KHK262140 KRG262140 LBC262140 LKY262140 LUU262140 MEQ262140 MOM262140 MYI262140 NIE262140 NSA262140 OBW262140 OLS262140 OVO262140 PFK262140 PPG262140 PZC262140 QIY262140 QSU262140 RCQ262140 RMM262140 RWI262140 SGE262140 SQA262140 SZW262140 TJS262140 TTO262140 UDK262140 UNG262140 UXC262140 VGY262140 VQU262140 WAQ262140 WKM262140 WUI262140 P327678 HW327676 RS327676 ABO327676 ALK327676 AVG327676 BFC327676 BOY327676 BYU327676 CIQ327676 CSM327676 DCI327676 DME327676 DWA327676 EFW327676 EPS327676 EZO327676 FJK327676 FTG327676 GDC327676 GMY327676 GWU327676 HGQ327676 HQM327676 IAI327676 IKE327676 IUA327676 JDW327676 JNS327676 JXO327676 KHK327676 KRG327676 LBC327676 LKY327676 LUU327676 MEQ327676 MOM327676 MYI327676 NIE327676 NSA327676 OBW327676 OLS327676 OVO327676 PFK327676 PPG327676 PZC327676 QIY327676 QSU327676 RCQ327676 RMM327676 RWI327676 SGE327676 SQA327676 SZW327676 TJS327676 TTO327676 UDK327676 UNG327676 UXC327676 VGY327676 VQU327676 WAQ327676 WKM327676 WUI327676 P393214 HW393212 RS393212 ABO393212 ALK393212 AVG393212 BFC393212 BOY393212 BYU393212 CIQ393212 CSM393212 DCI393212 DME393212 DWA393212 EFW393212 EPS393212 EZO393212 FJK393212 FTG393212 GDC393212 GMY393212 GWU393212 HGQ393212 HQM393212 IAI393212 IKE393212 IUA393212 JDW393212 JNS393212 JXO393212 KHK393212 KRG393212 LBC393212 LKY393212 LUU393212 MEQ393212 MOM393212 MYI393212 NIE393212 NSA393212 OBW393212 OLS393212 OVO393212 PFK393212 PPG393212 PZC393212 QIY393212 QSU393212 RCQ393212 RMM393212 RWI393212 SGE393212 SQA393212 SZW393212 TJS393212 TTO393212 UDK393212 UNG393212 UXC393212 VGY393212 VQU393212 WAQ393212 WKM393212 WUI393212 P458750 HW458748 RS458748 ABO458748 ALK458748 AVG458748 BFC458748 BOY458748 BYU458748 CIQ458748 CSM458748 DCI458748 DME458748 DWA458748 EFW458748 EPS458748 EZO458748 FJK458748 FTG458748 GDC458748 GMY458748 GWU458748 HGQ458748 HQM458748 IAI458748 IKE458748 IUA458748 JDW458748 JNS458748 JXO458748 KHK458748 KRG458748 LBC458748 LKY458748 LUU458748 MEQ458748 MOM458748 MYI458748 NIE458748 NSA458748 OBW458748 OLS458748 OVO458748 PFK458748 PPG458748 PZC458748 QIY458748 QSU458748 RCQ458748 RMM458748 RWI458748 SGE458748 SQA458748 SZW458748 TJS458748 TTO458748 UDK458748 UNG458748 UXC458748 VGY458748 VQU458748 WAQ458748 WKM458748 WUI458748 P524286 HW524284 RS524284 ABO524284 ALK524284 AVG524284 BFC524284 BOY524284 BYU524284 CIQ524284 CSM524284 DCI524284 DME524284 DWA524284 EFW524284 EPS524284 EZO524284 FJK524284 FTG524284 GDC524284 GMY524284 GWU524284 HGQ524284 HQM524284 IAI524284 IKE524284 IUA524284 JDW524284 JNS524284 JXO524284 KHK524284 KRG524284 LBC524284 LKY524284 LUU524284 MEQ524284 MOM524284 MYI524284 NIE524284 NSA524284 OBW524284 OLS524284 OVO524284 PFK524284 PPG524284 PZC524284 QIY524284 QSU524284 RCQ524284 RMM524284 RWI524284 SGE524284 SQA524284 SZW524284 TJS524284 TTO524284 UDK524284 UNG524284 UXC524284 VGY524284 VQU524284 WAQ524284 WKM524284 WUI524284 P589822 HW589820 RS589820 ABO589820 ALK589820 AVG589820 BFC589820 BOY589820 BYU589820 CIQ589820 CSM589820 DCI589820 DME589820 DWA589820 EFW589820 EPS589820 EZO589820 FJK589820 FTG589820 GDC589820 GMY589820 GWU589820 HGQ589820 HQM589820 IAI589820 IKE589820 IUA589820 JDW589820 JNS589820 JXO589820 KHK589820 KRG589820 LBC589820 LKY589820 LUU589820 MEQ589820 MOM589820 MYI589820 NIE589820 NSA589820 OBW589820 OLS589820 OVO589820 PFK589820 PPG589820 PZC589820 QIY589820 QSU589820 RCQ589820 RMM589820 RWI589820 SGE589820 SQA589820 SZW589820 TJS589820 TTO589820 UDK589820 UNG589820 UXC589820 VGY589820 VQU589820 WAQ589820 WKM589820 WUI589820 P655358 HW655356 RS655356 ABO655356 ALK655356 AVG655356 BFC655356 BOY655356 BYU655356 CIQ655356 CSM655356 DCI655356 DME655356 DWA655356 EFW655356 EPS655356 EZO655356 FJK655356 FTG655356 GDC655356 GMY655356 GWU655356 HGQ655356 HQM655356 IAI655356 IKE655356 IUA655356 JDW655356 JNS655356 JXO655356 KHK655356 KRG655356 LBC655356 LKY655356 LUU655356 MEQ655356 MOM655356 MYI655356 NIE655356 NSA655356 OBW655356 OLS655356 OVO655356 PFK655356 PPG655356 PZC655356 QIY655356 QSU655356 RCQ655356 RMM655356 RWI655356 SGE655356 SQA655356 SZW655356 TJS655356 TTO655356 UDK655356 UNG655356 UXC655356 VGY655356 VQU655356 WAQ655356 WKM655356 WUI655356 P720894 HW720892 RS720892 ABO720892 ALK720892 AVG720892 BFC720892 BOY720892 BYU720892 CIQ720892 CSM720892 DCI720892 DME720892 DWA720892 EFW720892 EPS720892 EZO720892 FJK720892 FTG720892 GDC720892 GMY720892 GWU720892 HGQ720892 HQM720892 IAI720892 IKE720892 IUA720892 JDW720892 JNS720892 JXO720892 KHK720892 KRG720892 LBC720892 LKY720892 LUU720892 MEQ720892 MOM720892 MYI720892 NIE720892 NSA720892 OBW720892 OLS720892 OVO720892 PFK720892 PPG720892 PZC720892 QIY720892 QSU720892 RCQ720892 RMM720892 RWI720892 SGE720892 SQA720892 SZW720892 TJS720892 TTO720892 UDK720892 UNG720892 UXC720892 VGY720892 VQU720892 WAQ720892 WKM720892 WUI720892 P786430 HW786428 RS786428 ABO786428 ALK786428 AVG786428 BFC786428 BOY786428 BYU786428 CIQ786428 CSM786428 DCI786428 DME786428 DWA786428 EFW786428 EPS786428 EZO786428 FJK786428 FTG786428 GDC786428 GMY786428 GWU786428 HGQ786428 HQM786428 IAI786428 IKE786428 IUA786428 JDW786428 JNS786428 JXO786428 KHK786428 KRG786428 LBC786428 LKY786428 LUU786428 MEQ786428 MOM786428 MYI786428 NIE786428 NSA786428 OBW786428 OLS786428 OVO786428 PFK786428 PPG786428 PZC786428 QIY786428 QSU786428 RCQ786428 RMM786428 RWI786428 SGE786428 SQA786428 SZW786428 TJS786428 TTO786428 UDK786428 UNG786428 UXC786428 VGY786428 VQU786428 WAQ786428 WKM786428 WUI786428 P851966 HW851964 RS851964 ABO851964 ALK851964 AVG851964 BFC851964 BOY851964 BYU851964 CIQ851964 CSM851964 DCI851964 DME851964 DWA851964 EFW851964 EPS851964 EZO851964 FJK851964 FTG851964 GDC851964 GMY851964 GWU851964 HGQ851964 HQM851964 IAI851964 IKE851964 IUA851964 JDW851964 JNS851964 JXO851964 KHK851964 KRG851964 LBC851964 LKY851964 LUU851964 MEQ851964 MOM851964 MYI851964 NIE851964 NSA851964 OBW851964 OLS851964 OVO851964 PFK851964 PPG851964 PZC851964 QIY851964 QSU851964 RCQ851964 RMM851964 RWI851964 SGE851964 SQA851964 SZW851964 TJS851964 TTO851964 UDK851964 UNG851964 UXC851964 VGY851964 VQU851964 WAQ851964 WKM851964 WUI851964 P917502 HW917500 RS917500 ABO917500 ALK917500 AVG917500 BFC917500 BOY917500 BYU917500 CIQ917500 CSM917500 DCI917500 DME917500 DWA917500 EFW917500 EPS917500 EZO917500 FJK917500 FTG917500 GDC917500 GMY917500 GWU917500 HGQ917500 HQM917500 IAI917500 IKE917500 IUA917500 JDW917500 JNS917500 JXO917500 KHK917500 KRG917500 LBC917500 LKY917500 LUU917500 MEQ917500 MOM917500 MYI917500 NIE917500 NSA917500 OBW917500 OLS917500 OVO917500 PFK917500 PPG917500 PZC917500 QIY917500 QSU917500 RCQ917500 RMM917500 RWI917500 SGE917500 SQA917500 SZW917500 TJS917500 TTO917500 UDK917500 UNG917500 UXC917500 VGY917500 VQU917500 WAQ917500 WKM917500 WUI917500 P983038 HW983036 RS983036 ABO983036 ALK983036 AVG983036 BFC983036 BOY983036 BYU983036 CIQ983036 CSM983036 DCI983036 DME983036 DWA983036 EFW983036 EPS983036 EZO983036 FJK983036 FTG983036 GDC983036 GMY983036 GWU983036 HGQ983036 HQM983036 IAI983036 IKE983036 IUA983036 JDW983036 JNS983036 JXO983036 KHK983036 KRG983036 LBC983036 LKY983036 LUU983036 MEQ983036 MOM983036 MYI983036 NIE983036 NSA983036 OBW983036 OLS983036 OVO983036 PFK983036 PPG983036 PZC983036 QIY983036 QSU983036 RCQ983036 RMM983036 RWI983036 SGE983036 SQA983036 SZW983036 TJS983036 TTO983036 UDK983036 UNG983036 UXC983036 VGY983036 VQU983036 WAQ983036 WKM983036 WUI983036 IQ65560:IS65561 SM65560:SO65561 ACI65560:ACK65561 AME65560:AMG65561 AWA65560:AWC65561 BFW65560:BFY65561 BPS65560:BPU65561 BZO65560:BZQ65561 CJK65560:CJM65561 CTG65560:CTI65561 DDC65560:DDE65561 DMY65560:DNA65561 DWU65560:DWW65561 EGQ65560:EGS65561 EQM65560:EQO65561 FAI65560:FAK65561 FKE65560:FKG65561 FUA65560:FUC65561 GDW65560:GDY65561 GNS65560:GNU65561 GXO65560:GXQ65561 HHK65560:HHM65561 HRG65560:HRI65561 IBC65560:IBE65561 IKY65560:ILA65561 IUU65560:IUW65561 JEQ65560:JES65561 JOM65560:JOO65561 JYI65560:JYK65561 KIE65560:KIG65561 KSA65560:KSC65561 LBW65560:LBY65561 LLS65560:LLU65561 LVO65560:LVQ65561 MFK65560:MFM65561 MPG65560:MPI65561 MZC65560:MZE65561 NIY65560:NJA65561 NSU65560:NSW65561 OCQ65560:OCS65561 OMM65560:OMO65561 OWI65560:OWK65561 PGE65560:PGG65561 PQA65560:PQC65561 PZW65560:PZY65561 QJS65560:QJU65561 QTO65560:QTQ65561 RDK65560:RDM65561 RNG65560:RNI65561 RXC65560:RXE65561 SGY65560:SHA65561 SQU65560:SQW65561 TAQ65560:TAS65561 TKM65560:TKO65561 TUI65560:TUK65561 UEE65560:UEG65561 UOA65560:UOC65561 UXW65560:UXY65561 VHS65560:VHU65561 VRO65560:VRQ65561 WBK65560:WBM65561 WLG65560:WLI65561 WVC65560:WVE65561 IQ131096:IS131097 SM131096:SO131097 ACI131096:ACK131097 AME131096:AMG131097 AWA131096:AWC131097 BFW131096:BFY131097 BPS131096:BPU131097 BZO131096:BZQ131097 CJK131096:CJM131097 CTG131096:CTI131097 DDC131096:DDE131097 DMY131096:DNA131097 DWU131096:DWW131097 EGQ131096:EGS131097 EQM131096:EQO131097 FAI131096:FAK131097 FKE131096:FKG131097 FUA131096:FUC131097 GDW131096:GDY131097 GNS131096:GNU131097 GXO131096:GXQ131097 HHK131096:HHM131097 HRG131096:HRI131097 IBC131096:IBE131097 IKY131096:ILA131097 IUU131096:IUW131097 JEQ131096:JES131097 JOM131096:JOO131097 JYI131096:JYK131097 KIE131096:KIG131097 KSA131096:KSC131097 LBW131096:LBY131097 LLS131096:LLU131097 LVO131096:LVQ131097 MFK131096:MFM131097 MPG131096:MPI131097 MZC131096:MZE131097 NIY131096:NJA131097 NSU131096:NSW131097 OCQ131096:OCS131097 OMM131096:OMO131097 OWI131096:OWK131097 PGE131096:PGG131097 PQA131096:PQC131097 PZW131096:PZY131097 QJS131096:QJU131097 QTO131096:QTQ131097 RDK131096:RDM131097 RNG131096:RNI131097 RXC131096:RXE131097 SGY131096:SHA131097 SQU131096:SQW131097 TAQ131096:TAS131097 TKM131096:TKO131097 TUI131096:TUK131097 UEE131096:UEG131097 UOA131096:UOC131097 UXW131096:UXY131097 VHS131096:VHU131097 VRO131096:VRQ131097 WBK131096:WBM131097 WLG131096:WLI131097 WVC131096:WVE131097 IQ196632:IS196633 SM196632:SO196633 ACI196632:ACK196633 AME196632:AMG196633 AWA196632:AWC196633 BFW196632:BFY196633 BPS196632:BPU196633 BZO196632:BZQ196633 CJK196632:CJM196633 CTG196632:CTI196633 DDC196632:DDE196633 DMY196632:DNA196633 DWU196632:DWW196633 EGQ196632:EGS196633 EQM196632:EQO196633 FAI196632:FAK196633 FKE196632:FKG196633 FUA196632:FUC196633 GDW196632:GDY196633 GNS196632:GNU196633 GXO196632:GXQ196633 HHK196632:HHM196633 HRG196632:HRI196633 IBC196632:IBE196633 IKY196632:ILA196633 IUU196632:IUW196633 JEQ196632:JES196633 JOM196632:JOO196633 JYI196632:JYK196633 KIE196632:KIG196633 KSA196632:KSC196633 LBW196632:LBY196633 LLS196632:LLU196633 LVO196632:LVQ196633 MFK196632:MFM196633 MPG196632:MPI196633 MZC196632:MZE196633 NIY196632:NJA196633 NSU196632:NSW196633 OCQ196632:OCS196633 OMM196632:OMO196633 OWI196632:OWK196633 PGE196632:PGG196633 PQA196632:PQC196633 PZW196632:PZY196633 QJS196632:QJU196633 QTO196632:QTQ196633 RDK196632:RDM196633 RNG196632:RNI196633 RXC196632:RXE196633 SGY196632:SHA196633 SQU196632:SQW196633 TAQ196632:TAS196633 TKM196632:TKO196633 TUI196632:TUK196633 UEE196632:UEG196633 UOA196632:UOC196633 UXW196632:UXY196633 VHS196632:VHU196633 VRO196632:VRQ196633 WBK196632:WBM196633 WLG196632:WLI196633 WVC196632:WVE196633 IQ262168:IS262169 SM262168:SO262169 ACI262168:ACK262169 AME262168:AMG262169 AWA262168:AWC262169 BFW262168:BFY262169 BPS262168:BPU262169 BZO262168:BZQ262169 CJK262168:CJM262169 CTG262168:CTI262169 DDC262168:DDE262169 DMY262168:DNA262169 DWU262168:DWW262169 EGQ262168:EGS262169 EQM262168:EQO262169 FAI262168:FAK262169 FKE262168:FKG262169 FUA262168:FUC262169 GDW262168:GDY262169 GNS262168:GNU262169 GXO262168:GXQ262169 HHK262168:HHM262169 HRG262168:HRI262169 IBC262168:IBE262169 IKY262168:ILA262169 IUU262168:IUW262169 JEQ262168:JES262169 JOM262168:JOO262169 JYI262168:JYK262169 KIE262168:KIG262169 KSA262168:KSC262169 LBW262168:LBY262169 LLS262168:LLU262169 LVO262168:LVQ262169 MFK262168:MFM262169 MPG262168:MPI262169 MZC262168:MZE262169 NIY262168:NJA262169 NSU262168:NSW262169 OCQ262168:OCS262169 OMM262168:OMO262169 OWI262168:OWK262169 PGE262168:PGG262169 PQA262168:PQC262169 PZW262168:PZY262169 QJS262168:QJU262169 QTO262168:QTQ262169 RDK262168:RDM262169 RNG262168:RNI262169 RXC262168:RXE262169 SGY262168:SHA262169 SQU262168:SQW262169 TAQ262168:TAS262169 TKM262168:TKO262169 TUI262168:TUK262169 UEE262168:UEG262169 UOA262168:UOC262169 UXW262168:UXY262169 VHS262168:VHU262169 VRO262168:VRQ262169 WBK262168:WBM262169 WLG262168:WLI262169 WVC262168:WVE262169 IQ327704:IS327705 SM327704:SO327705 ACI327704:ACK327705 AME327704:AMG327705 AWA327704:AWC327705 BFW327704:BFY327705 BPS327704:BPU327705 BZO327704:BZQ327705 CJK327704:CJM327705 CTG327704:CTI327705 DDC327704:DDE327705 DMY327704:DNA327705 DWU327704:DWW327705 EGQ327704:EGS327705 EQM327704:EQO327705 FAI327704:FAK327705 FKE327704:FKG327705 FUA327704:FUC327705 GDW327704:GDY327705 GNS327704:GNU327705 GXO327704:GXQ327705 HHK327704:HHM327705 HRG327704:HRI327705 IBC327704:IBE327705 IKY327704:ILA327705 IUU327704:IUW327705 JEQ327704:JES327705 JOM327704:JOO327705 JYI327704:JYK327705 KIE327704:KIG327705 KSA327704:KSC327705 LBW327704:LBY327705 LLS327704:LLU327705 LVO327704:LVQ327705 MFK327704:MFM327705 MPG327704:MPI327705 MZC327704:MZE327705 NIY327704:NJA327705 NSU327704:NSW327705 OCQ327704:OCS327705 OMM327704:OMO327705 OWI327704:OWK327705 PGE327704:PGG327705 PQA327704:PQC327705 PZW327704:PZY327705 QJS327704:QJU327705 QTO327704:QTQ327705 RDK327704:RDM327705 RNG327704:RNI327705 RXC327704:RXE327705 SGY327704:SHA327705 SQU327704:SQW327705 TAQ327704:TAS327705 TKM327704:TKO327705 TUI327704:TUK327705 UEE327704:UEG327705 UOA327704:UOC327705 UXW327704:UXY327705 VHS327704:VHU327705 VRO327704:VRQ327705 WBK327704:WBM327705 WLG327704:WLI327705 WVC327704:WVE327705 IQ393240:IS393241 SM393240:SO393241 ACI393240:ACK393241 AME393240:AMG393241 AWA393240:AWC393241 BFW393240:BFY393241 BPS393240:BPU393241 BZO393240:BZQ393241 CJK393240:CJM393241 CTG393240:CTI393241 DDC393240:DDE393241 DMY393240:DNA393241 DWU393240:DWW393241 EGQ393240:EGS393241 EQM393240:EQO393241 FAI393240:FAK393241 FKE393240:FKG393241 FUA393240:FUC393241 GDW393240:GDY393241 GNS393240:GNU393241 GXO393240:GXQ393241 HHK393240:HHM393241 HRG393240:HRI393241 IBC393240:IBE393241 IKY393240:ILA393241 IUU393240:IUW393241 JEQ393240:JES393241 JOM393240:JOO393241 JYI393240:JYK393241 KIE393240:KIG393241 KSA393240:KSC393241 LBW393240:LBY393241 LLS393240:LLU393241 LVO393240:LVQ393241 MFK393240:MFM393241 MPG393240:MPI393241 MZC393240:MZE393241 NIY393240:NJA393241 NSU393240:NSW393241 OCQ393240:OCS393241 OMM393240:OMO393241 OWI393240:OWK393241 PGE393240:PGG393241 PQA393240:PQC393241 PZW393240:PZY393241 QJS393240:QJU393241 QTO393240:QTQ393241 RDK393240:RDM393241 RNG393240:RNI393241 RXC393240:RXE393241 SGY393240:SHA393241 SQU393240:SQW393241 TAQ393240:TAS393241 TKM393240:TKO393241 TUI393240:TUK393241 UEE393240:UEG393241 UOA393240:UOC393241 UXW393240:UXY393241 VHS393240:VHU393241 VRO393240:VRQ393241 WBK393240:WBM393241 WLG393240:WLI393241 WVC393240:WVE393241 IQ458776:IS458777 SM458776:SO458777 ACI458776:ACK458777 AME458776:AMG458777 AWA458776:AWC458777 BFW458776:BFY458777 BPS458776:BPU458777 BZO458776:BZQ458777 CJK458776:CJM458777 CTG458776:CTI458777 DDC458776:DDE458777 DMY458776:DNA458777 DWU458776:DWW458777 EGQ458776:EGS458777 EQM458776:EQO458777 FAI458776:FAK458777 FKE458776:FKG458777 FUA458776:FUC458777 GDW458776:GDY458777 GNS458776:GNU458777 GXO458776:GXQ458777 HHK458776:HHM458777 HRG458776:HRI458777 IBC458776:IBE458777 IKY458776:ILA458777 IUU458776:IUW458777 JEQ458776:JES458777 JOM458776:JOO458777 JYI458776:JYK458777 KIE458776:KIG458777 KSA458776:KSC458777 LBW458776:LBY458777 LLS458776:LLU458777 LVO458776:LVQ458777 MFK458776:MFM458777 MPG458776:MPI458777 MZC458776:MZE458777 NIY458776:NJA458777 NSU458776:NSW458777 OCQ458776:OCS458777 OMM458776:OMO458777 OWI458776:OWK458777 PGE458776:PGG458777 PQA458776:PQC458777 PZW458776:PZY458777 QJS458776:QJU458777 QTO458776:QTQ458777 RDK458776:RDM458777 RNG458776:RNI458777 RXC458776:RXE458777 SGY458776:SHA458777 SQU458776:SQW458777 TAQ458776:TAS458777 TKM458776:TKO458777 TUI458776:TUK458777 UEE458776:UEG458777 UOA458776:UOC458777 UXW458776:UXY458777 VHS458776:VHU458777 VRO458776:VRQ458777 WBK458776:WBM458777 WLG458776:WLI458777 WVC458776:WVE458777 IQ524312:IS524313 SM524312:SO524313 ACI524312:ACK524313 AME524312:AMG524313 AWA524312:AWC524313 BFW524312:BFY524313 BPS524312:BPU524313 BZO524312:BZQ524313 CJK524312:CJM524313 CTG524312:CTI524313 DDC524312:DDE524313 DMY524312:DNA524313 DWU524312:DWW524313 EGQ524312:EGS524313 EQM524312:EQO524313 FAI524312:FAK524313 FKE524312:FKG524313 FUA524312:FUC524313 GDW524312:GDY524313 GNS524312:GNU524313 GXO524312:GXQ524313 HHK524312:HHM524313 HRG524312:HRI524313 IBC524312:IBE524313 IKY524312:ILA524313 IUU524312:IUW524313 JEQ524312:JES524313 JOM524312:JOO524313 JYI524312:JYK524313 KIE524312:KIG524313 KSA524312:KSC524313 LBW524312:LBY524313 LLS524312:LLU524313 LVO524312:LVQ524313 MFK524312:MFM524313 MPG524312:MPI524313 MZC524312:MZE524313 NIY524312:NJA524313 NSU524312:NSW524313 OCQ524312:OCS524313 OMM524312:OMO524313 OWI524312:OWK524313 PGE524312:PGG524313 PQA524312:PQC524313 PZW524312:PZY524313 QJS524312:QJU524313 QTO524312:QTQ524313 RDK524312:RDM524313 RNG524312:RNI524313 RXC524312:RXE524313 SGY524312:SHA524313 SQU524312:SQW524313 TAQ524312:TAS524313 TKM524312:TKO524313 TUI524312:TUK524313 UEE524312:UEG524313 UOA524312:UOC524313 UXW524312:UXY524313 VHS524312:VHU524313 VRO524312:VRQ524313 WBK524312:WBM524313 WLG524312:WLI524313 WVC524312:WVE524313 IQ589848:IS589849 SM589848:SO589849 ACI589848:ACK589849 AME589848:AMG589849 AWA589848:AWC589849 BFW589848:BFY589849 BPS589848:BPU589849 BZO589848:BZQ589849 CJK589848:CJM589849 CTG589848:CTI589849 DDC589848:DDE589849 DMY589848:DNA589849 DWU589848:DWW589849 EGQ589848:EGS589849 EQM589848:EQO589849 FAI589848:FAK589849 FKE589848:FKG589849 FUA589848:FUC589849 GDW589848:GDY589849 GNS589848:GNU589849 GXO589848:GXQ589849 HHK589848:HHM589849 HRG589848:HRI589849 IBC589848:IBE589849 IKY589848:ILA589849 IUU589848:IUW589849 JEQ589848:JES589849 JOM589848:JOO589849 JYI589848:JYK589849 KIE589848:KIG589849 KSA589848:KSC589849 LBW589848:LBY589849 LLS589848:LLU589849 LVO589848:LVQ589849 MFK589848:MFM589849 MPG589848:MPI589849 MZC589848:MZE589849 NIY589848:NJA589849 NSU589848:NSW589849 OCQ589848:OCS589849 OMM589848:OMO589849 OWI589848:OWK589849 PGE589848:PGG589849 PQA589848:PQC589849 PZW589848:PZY589849 QJS589848:QJU589849 QTO589848:QTQ589849 RDK589848:RDM589849 RNG589848:RNI589849 RXC589848:RXE589849 SGY589848:SHA589849 SQU589848:SQW589849 TAQ589848:TAS589849 TKM589848:TKO589849 TUI589848:TUK589849 UEE589848:UEG589849 UOA589848:UOC589849 UXW589848:UXY589849 VHS589848:VHU589849 VRO589848:VRQ589849 WBK589848:WBM589849 WLG589848:WLI589849 WVC589848:WVE589849 IQ655384:IS655385 SM655384:SO655385 ACI655384:ACK655385 AME655384:AMG655385 AWA655384:AWC655385 BFW655384:BFY655385 BPS655384:BPU655385 BZO655384:BZQ655385 CJK655384:CJM655385 CTG655384:CTI655385 DDC655384:DDE655385 DMY655384:DNA655385 DWU655384:DWW655385 EGQ655384:EGS655385 EQM655384:EQO655385 FAI655384:FAK655385 FKE655384:FKG655385 FUA655384:FUC655385 GDW655384:GDY655385 GNS655384:GNU655385 GXO655384:GXQ655385 HHK655384:HHM655385 HRG655384:HRI655385 IBC655384:IBE655385 IKY655384:ILA655385 IUU655384:IUW655385 JEQ655384:JES655385 JOM655384:JOO655385 JYI655384:JYK655385 KIE655384:KIG655385 KSA655384:KSC655385 LBW655384:LBY655385 LLS655384:LLU655385 LVO655384:LVQ655385 MFK655384:MFM655385 MPG655384:MPI655385 MZC655384:MZE655385 NIY655384:NJA655385 NSU655384:NSW655385 OCQ655384:OCS655385 OMM655384:OMO655385 OWI655384:OWK655385 PGE655384:PGG655385 PQA655384:PQC655385 PZW655384:PZY655385 QJS655384:QJU655385 QTO655384:QTQ655385 RDK655384:RDM655385 RNG655384:RNI655385 RXC655384:RXE655385 SGY655384:SHA655385 SQU655384:SQW655385 TAQ655384:TAS655385 TKM655384:TKO655385 TUI655384:TUK655385 UEE655384:UEG655385 UOA655384:UOC655385 UXW655384:UXY655385 VHS655384:VHU655385 VRO655384:VRQ655385 WBK655384:WBM655385 WLG655384:WLI655385 WVC655384:WVE655385 IQ720920:IS720921 SM720920:SO720921 ACI720920:ACK720921 AME720920:AMG720921 AWA720920:AWC720921 BFW720920:BFY720921 BPS720920:BPU720921 BZO720920:BZQ720921 CJK720920:CJM720921 CTG720920:CTI720921 DDC720920:DDE720921 DMY720920:DNA720921 DWU720920:DWW720921 EGQ720920:EGS720921 EQM720920:EQO720921 FAI720920:FAK720921 FKE720920:FKG720921 FUA720920:FUC720921 GDW720920:GDY720921 GNS720920:GNU720921 GXO720920:GXQ720921 HHK720920:HHM720921 HRG720920:HRI720921 IBC720920:IBE720921 IKY720920:ILA720921 IUU720920:IUW720921 JEQ720920:JES720921 JOM720920:JOO720921 JYI720920:JYK720921 KIE720920:KIG720921 KSA720920:KSC720921 LBW720920:LBY720921 LLS720920:LLU720921 LVO720920:LVQ720921 MFK720920:MFM720921 MPG720920:MPI720921 MZC720920:MZE720921 NIY720920:NJA720921 NSU720920:NSW720921 OCQ720920:OCS720921 OMM720920:OMO720921 OWI720920:OWK720921 PGE720920:PGG720921 PQA720920:PQC720921 PZW720920:PZY720921 QJS720920:QJU720921 QTO720920:QTQ720921 RDK720920:RDM720921 RNG720920:RNI720921 RXC720920:RXE720921 SGY720920:SHA720921 SQU720920:SQW720921 TAQ720920:TAS720921 TKM720920:TKO720921 TUI720920:TUK720921 UEE720920:UEG720921 UOA720920:UOC720921 UXW720920:UXY720921 VHS720920:VHU720921 VRO720920:VRQ720921 WBK720920:WBM720921 WLG720920:WLI720921 WVC720920:WVE720921 IQ786456:IS786457 SM786456:SO786457 ACI786456:ACK786457 AME786456:AMG786457 AWA786456:AWC786457 BFW786456:BFY786457 BPS786456:BPU786457 BZO786456:BZQ786457 CJK786456:CJM786457 CTG786456:CTI786457 DDC786456:DDE786457 DMY786456:DNA786457 DWU786456:DWW786457 EGQ786456:EGS786457 EQM786456:EQO786457 FAI786456:FAK786457 FKE786456:FKG786457 FUA786456:FUC786457 GDW786456:GDY786457 GNS786456:GNU786457 GXO786456:GXQ786457 HHK786456:HHM786457 HRG786456:HRI786457 IBC786456:IBE786457 IKY786456:ILA786457 IUU786456:IUW786457 JEQ786456:JES786457 JOM786456:JOO786457 JYI786456:JYK786457 KIE786456:KIG786457 KSA786456:KSC786457 LBW786456:LBY786457 LLS786456:LLU786457 LVO786456:LVQ786457 MFK786456:MFM786457 MPG786456:MPI786457 MZC786456:MZE786457 NIY786456:NJA786457 NSU786456:NSW786457 OCQ786456:OCS786457 OMM786456:OMO786457 OWI786456:OWK786457 PGE786456:PGG786457 PQA786456:PQC786457 PZW786456:PZY786457 QJS786456:QJU786457 QTO786456:QTQ786457 RDK786456:RDM786457 RNG786456:RNI786457 RXC786456:RXE786457 SGY786456:SHA786457 SQU786456:SQW786457 TAQ786456:TAS786457 TKM786456:TKO786457 TUI786456:TUK786457 UEE786456:UEG786457 UOA786456:UOC786457 UXW786456:UXY786457 VHS786456:VHU786457 VRO786456:VRQ786457 WBK786456:WBM786457 WLG786456:WLI786457 WVC786456:WVE786457 IQ851992:IS851993 SM851992:SO851993 ACI851992:ACK851993 AME851992:AMG851993 AWA851992:AWC851993 BFW851992:BFY851993 BPS851992:BPU851993 BZO851992:BZQ851993 CJK851992:CJM851993 CTG851992:CTI851993 DDC851992:DDE851993 DMY851992:DNA851993 DWU851992:DWW851993 EGQ851992:EGS851993 EQM851992:EQO851993 FAI851992:FAK851993 FKE851992:FKG851993 FUA851992:FUC851993 GDW851992:GDY851993 GNS851992:GNU851993 GXO851992:GXQ851993 HHK851992:HHM851993 HRG851992:HRI851993 IBC851992:IBE851993 IKY851992:ILA851993 IUU851992:IUW851993 JEQ851992:JES851993 JOM851992:JOO851993 JYI851992:JYK851993 KIE851992:KIG851993 KSA851992:KSC851993 LBW851992:LBY851993 LLS851992:LLU851993 LVO851992:LVQ851993 MFK851992:MFM851993 MPG851992:MPI851993 MZC851992:MZE851993 NIY851992:NJA851993 NSU851992:NSW851993 OCQ851992:OCS851993 OMM851992:OMO851993 OWI851992:OWK851993 PGE851992:PGG851993 PQA851992:PQC851993 PZW851992:PZY851993 QJS851992:QJU851993 QTO851992:QTQ851993 RDK851992:RDM851993 RNG851992:RNI851993 RXC851992:RXE851993 SGY851992:SHA851993 SQU851992:SQW851993 TAQ851992:TAS851993 TKM851992:TKO851993 TUI851992:TUK851993 UEE851992:UEG851993 UOA851992:UOC851993 UXW851992:UXY851993 VHS851992:VHU851993 VRO851992:VRQ851993 WBK851992:WBM851993 WLG851992:WLI851993 WVC851992:WVE851993 IQ917528:IS917529 SM917528:SO917529 ACI917528:ACK917529 AME917528:AMG917529 AWA917528:AWC917529 BFW917528:BFY917529 BPS917528:BPU917529 BZO917528:BZQ917529 CJK917528:CJM917529 CTG917528:CTI917529 DDC917528:DDE917529 DMY917528:DNA917529 DWU917528:DWW917529 EGQ917528:EGS917529 EQM917528:EQO917529 FAI917528:FAK917529 FKE917528:FKG917529 FUA917528:FUC917529 GDW917528:GDY917529 GNS917528:GNU917529 GXO917528:GXQ917529 HHK917528:HHM917529 HRG917528:HRI917529 IBC917528:IBE917529 IKY917528:ILA917529 IUU917528:IUW917529 JEQ917528:JES917529 JOM917528:JOO917529 JYI917528:JYK917529 KIE917528:KIG917529 KSA917528:KSC917529 LBW917528:LBY917529 LLS917528:LLU917529 LVO917528:LVQ917529 MFK917528:MFM917529 MPG917528:MPI917529 MZC917528:MZE917529 NIY917528:NJA917529 NSU917528:NSW917529 OCQ917528:OCS917529 OMM917528:OMO917529 OWI917528:OWK917529 PGE917528:PGG917529 PQA917528:PQC917529 PZW917528:PZY917529 QJS917528:QJU917529 QTO917528:QTQ917529 RDK917528:RDM917529 RNG917528:RNI917529 RXC917528:RXE917529 SGY917528:SHA917529 SQU917528:SQW917529 TAQ917528:TAS917529 TKM917528:TKO917529 TUI917528:TUK917529 UEE917528:UEG917529 UOA917528:UOC917529 UXW917528:UXY917529 VHS917528:VHU917529 VRO917528:VRQ917529 WBK917528:WBM917529 WLG917528:WLI917529 WVC917528:WVE917529 IQ983064:IS983065 SM983064:SO983065 ACI983064:ACK983065 AME983064:AMG983065 AWA983064:AWC983065 BFW983064:BFY983065 BPS983064:BPU983065 BZO983064:BZQ983065 CJK983064:CJM983065 CTG983064:CTI983065 DDC983064:DDE983065 DMY983064:DNA983065 DWU983064:DWW983065 EGQ983064:EGS983065 EQM983064:EQO983065 FAI983064:FAK983065 FKE983064:FKG983065 FUA983064:FUC983065 GDW983064:GDY983065 GNS983064:GNU983065 GXO983064:GXQ983065 HHK983064:HHM983065 HRG983064:HRI983065 IBC983064:IBE983065 IKY983064:ILA983065 IUU983064:IUW983065 JEQ983064:JES983065 JOM983064:JOO983065 JYI983064:JYK983065 KIE983064:KIG983065 KSA983064:KSC983065 LBW983064:LBY983065 LLS983064:LLU983065 LVO983064:LVQ983065 MFK983064:MFM983065 MPG983064:MPI983065 MZC983064:MZE983065 NIY983064:NJA983065 NSU983064:NSW983065 OCQ983064:OCS983065 OMM983064:OMO983065 OWI983064:OWK983065 PGE983064:PGG983065 PQA983064:PQC983065 PZW983064:PZY983065 QJS983064:QJU983065 QTO983064:QTQ983065 RDK983064:RDM983065 RNG983064:RNI983065 RXC983064:RXE983065 SGY983064:SHA983065 SQU983064:SQW983065 TAQ983064:TAS983065 TKM983064:TKO983065 TUI983064:TUK983065 UEE983064:UEG983065 UOA983064:UOC983065 UXW983064:UXY983065 VHS983064:VHU983065 VRO983064:VRQ983065 WBK983064:WBM983065 WLG983064:WLI983065 WVC983064:WVE983065 IQ65565:IS65565 SM65565:SO65565 ACI65565:ACK65565 AME65565:AMG65565 AWA65565:AWC65565 BFW65565:BFY65565 BPS65565:BPU65565 BZO65565:BZQ65565 CJK65565:CJM65565 CTG65565:CTI65565 DDC65565:DDE65565 DMY65565:DNA65565 DWU65565:DWW65565 EGQ65565:EGS65565 EQM65565:EQO65565 FAI65565:FAK65565 FKE65565:FKG65565 FUA65565:FUC65565 GDW65565:GDY65565 GNS65565:GNU65565 GXO65565:GXQ65565 HHK65565:HHM65565 HRG65565:HRI65565 IBC65565:IBE65565 IKY65565:ILA65565 IUU65565:IUW65565 JEQ65565:JES65565 JOM65565:JOO65565 JYI65565:JYK65565 KIE65565:KIG65565 KSA65565:KSC65565 LBW65565:LBY65565 LLS65565:LLU65565 LVO65565:LVQ65565 MFK65565:MFM65565 MPG65565:MPI65565 MZC65565:MZE65565 NIY65565:NJA65565 NSU65565:NSW65565 OCQ65565:OCS65565 OMM65565:OMO65565 OWI65565:OWK65565 PGE65565:PGG65565 PQA65565:PQC65565 PZW65565:PZY65565 QJS65565:QJU65565 QTO65565:QTQ65565 RDK65565:RDM65565 RNG65565:RNI65565 RXC65565:RXE65565 SGY65565:SHA65565 SQU65565:SQW65565 TAQ65565:TAS65565 TKM65565:TKO65565 TUI65565:TUK65565 UEE65565:UEG65565 UOA65565:UOC65565 UXW65565:UXY65565 VHS65565:VHU65565 VRO65565:VRQ65565 WBK65565:WBM65565 WLG65565:WLI65565 WVC65565:WVE65565 IQ131101:IS131101 SM131101:SO131101 ACI131101:ACK131101 AME131101:AMG131101 AWA131101:AWC131101 BFW131101:BFY131101 BPS131101:BPU131101 BZO131101:BZQ131101 CJK131101:CJM131101 CTG131101:CTI131101 DDC131101:DDE131101 DMY131101:DNA131101 DWU131101:DWW131101 EGQ131101:EGS131101 EQM131101:EQO131101 FAI131101:FAK131101 FKE131101:FKG131101 FUA131101:FUC131101 GDW131101:GDY131101 GNS131101:GNU131101 GXO131101:GXQ131101 HHK131101:HHM131101 HRG131101:HRI131101 IBC131101:IBE131101 IKY131101:ILA131101 IUU131101:IUW131101 JEQ131101:JES131101 JOM131101:JOO131101 JYI131101:JYK131101 KIE131101:KIG131101 KSA131101:KSC131101 LBW131101:LBY131101 LLS131101:LLU131101 LVO131101:LVQ131101 MFK131101:MFM131101 MPG131101:MPI131101 MZC131101:MZE131101 NIY131101:NJA131101 NSU131101:NSW131101 OCQ131101:OCS131101 OMM131101:OMO131101 OWI131101:OWK131101 PGE131101:PGG131101 PQA131101:PQC131101 PZW131101:PZY131101 QJS131101:QJU131101 QTO131101:QTQ131101 RDK131101:RDM131101 RNG131101:RNI131101 RXC131101:RXE131101 SGY131101:SHA131101 SQU131101:SQW131101 TAQ131101:TAS131101 TKM131101:TKO131101 TUI131101:TUK131101 UEE131101:UEG131101 UOA131101:UOC131101 UXW131101:UXY131101 VHS131101:VHU131101 VRO131101:VRQ131101 WBK131101:WBM131101 WLG131101:WLI131101 WVC131101:WVE131101 IQ196637:IS196637 SM196637:SO196637 ACI196637:ACK196637 AME196637:AMG196637 AWA196637:AWC196637 BFW196637:BFY196637 BPS196637:BPU196637 BZO196637:BZQ196637 CJK196637:CJM196637 CTG196637:CTI196637 DDC196637:DDE196637 DMY196637:DNA196637 DWU196637:DWW196637 EGQ196637:EGS196637 EQM196637:EQO196637 FAI196637:FAK196637 FKE196637:FKG196637 FUA196637:FUC196637 GDW196637:GDY196637 GNS196637:GNU196637 GXO196637:GXQ196637 HHK196637:HHM196637 HRG196637:HRI196637 IBC196637:IBE196637 IKY196637:ILA196637 IUU196637:IUW196637 JEQ196637:JES196637 JOM196637:JOO196637 JYI196637:JYK196637 KIE196637:KIG196637 KSA196637:KSC196637 LBW196637:LBY196637 LLS196637:LLU196637 LVO196637:LVQ196637 MFK196637:MFM196637 MPG196637:MPI196637 MZC196637:MZE196637 NIY196637:NJA196637 NSU196637:NSW196637 OCQ196637:OCS196637 OMM196637:OMO196637 OWI196637:OWK196637 PGE196637:PGG196637 PQA196637:PQC196637 PZW196637:PZY196637 QJS196637:QJU196637 QTO196637:QTQ196637 RDK196637:RDM196637 RNG196637:RNI196637 RXC196637:RXE196637 SGY196637:SHA196637 SQU196637:SQW196637 TAQ196637:TAS196637 TKM196637:TKO196637 TUI196637:TUK196637 UEE196637:UEG196637 UOA196637:UOC196637 UXW196637:UXY196637 VHS196637:VHU196637 VRO196637:VRQ196637 WBK196637:WBM196637 WLG196637:WLI196637 WVC196637:WVE196637 IQ262173:IS262173 SM262173:SO262173 ACI262173:ACK262173 AME262173:AMG262173 AWA262173:AWC262173 BFW262173:BFY262173 BPS262173:BPU262173 BZO262173:BZQ262173 CJK262173:CJM262173 CTG262173:CTI262173 DDC262173:DDE262173 DMY262173:DNA262173 DWU262173:DWW262173 EGQ262173:EGS262173 EQM262173:EQO262173 FAI262173:FAK262173 FKE262173:FKG262173 FUA262173:FUC262173 GDW262173:GDY262173 GNS262173:GNU262173 GXO262173:GXQ262173 HHK262173:HHM262173 HRG262173:HRI262173 IBC262173:IBE262173 IKY262173:ILA262173 IUU262173:IUW262173 JEQ262173:JES262173 JOM262173:JOO262173 JYI262173:JYK262173 KIE262173:KIG262173 KSA262173:KSC262173 LBW262173:LBY262173 LLS262173:LLU262173 LVO262173:LVQ262173 MFK262173:MFM262173 MPG262173:MPI262173 MZC262173:MZE262173 NIY262173:NJA262173 NSU262173:NSW262173 OCQ262173:OCS262173 OMM262173:OMO262173 OWI262173:OWK262173 PGE262173:PGG262173 PQA262173:PQC262173 PZW262173:PZY262173 QJS262173:QJU262173 QTO262173:QTQ262173 RDK262173:RDM262173 RNG262173:RNI262173 RXC262173:RXE262173 SGY262173:SHA262173 SQU262173:SQW262173 TAQ262173:TAS262173 TKM262173:TKO262173 TUI262173:TUK262173 UEE262173:UEG262173 UOA262173:UOC262173 UXW262173:UXY262173 VHS262173:VHU262173 VRO262173:VRQ262173 WBK262173:WBM262173 WLG262173:WLI262173 WVC262173:WVE262173 IQ327709:IS327709 SM327709:SO327709 ACI327709:ACK327709 AME327709:AMG327709 AWA327709:AWC327709 BFW327709:BFY327709 BPS327709:BPU327709 BZO327709:BZQ327709 CJK327709:CJM327709 CTG327709:CTI327709 DDC327709:DDE327709 DMY327709:DNA327709 DWU327709:DWW327709 EGQ327709:EGS327709 EQM327709:EQO327709 FAI327709:FAK327709 FKE327709:FKG327709 FUA327709:FUC327709 GDW327709:GDY327709 GNS327709:GNU327709 GXO327709:GXQ327709 HHK327709:HHM327709 HRG327709:HRI327709 IBC327709:IBE327709 IKY327709:ILA327709 IUU327709:IUW327709 JEQ327709:JES327709 JOM327709:JOO327709 JYI327709:JYK327709 KIE327709:KIG327709 KSA327709:KSC327709 LBW327709:LBY327709 LLS327709:LLU327709 LVO327709:LVQ327709 MFK327709:MFM327709 MPG327709:MPI327709 MZC327709:MZE327709 NIY327709:NJA327709 NSU327709:NSW327709 OCQ327709:OCS327709 OMM327709:OMO327709 OWI327709:OWK327709 PGE327709:PGG327709 PQA327709:PQC327709 PZW327709:PZY327709 QJS327709:QJU327709 QTO327709:QTQ327709 RDK327709:RDM327709 RNG327709:RNI327709 RXC327709:RXE327709 SGY327709:SHA327709 SQU327709:SQW327709 TAQ327709:TAS327709 TKM327709:TKO327709 TUI327709:TUK327709 UEE327709:UEG327709 UOA327709:UOC327709 UXW327709:UXY327709 VHS327709:VHU327709 VRO327709:VRQ327709 WBK327709:WBM327709 WLG327709:WLI327709 WVC327709:WVE327709 IQ393245:IS393245 SM393245:SO393245 ACI393245:ACK393245 AME393245:AMG393245 AWA393245:AWC393245 BFW393245:BFY393245 BPS393245:BPU393245 BZO393245:BZQ393245 CJK393245:CJM393245 CTG393245:CTI393245 DDC393245:DDE393245 DMY393245:DNA393245 DWU393245:DWW393245 EGQ393245:EGS393245 EQM393245:EQO393245 FAI393245:FAK393245 FKE393245:FKG393245 FUA393245:FUC393245 GDW393245:GDY393245 GNS393245:GNU393245 GXO393245:GXQ393245 HHK393245:HHM393245 HRG393245:HRI393245 IBC393245:IBE393245 IKY393245:ILA393245 IUU393245:IUW393245 JEQ393245:JES393245 JOM393245:JOO393245 JYI393245:JYK393245 KIE393245:KIG393245 KSA393245:KSC393245 LBW393245:LBY393245 LLS393245:LLU393245 LVO393245:LVQ393245 MFK393245:MFM393245 MPG393245:MPI393245 MZC393245:MZE393245 NIY393245:NJA393245 NSU393245:NSW393245 OCQ393245:OCS393245 OMM393245:OMO393245 OWI393245:OWK393245 PGE393245:PGG393245 PQA393245:PQC393245 PZW393245:PZY393245 QJS393245:QJU393245 QTO393245:QTQ393245 RDK393245:RDM393245 RNG393245:RNI393245 RXC393245:RXE393245 SGY393245:SHA393245 SQU393245:SQW393245 TAQ393245:TAS393245 TKM393245:TKO393245 TUI393245:TUK393245 UEE393245:UEG393245 UOA393245:UOC393245 UXW393245:UXY393245 VHS393245:VHU393245 VRO393245:VRQ393245 WBK393245:WBM393245 WLG393245:WLI393245 WVC393245:WVE393245 IQ458781:IS458781 SM458781:SO458781 ACI458781:ACK458781 AME458781:AMG458781 AWA458781:AWC458781 BFW458781:BFY458781 BPS458781:BPU458781 BZO458781:BZQ458781 CJK458781:CJM458781 CTG458781:CTI458781 DDC458781:DDE458781 DMY458781:DNA458781 DWU458781:DWW458781 EGQ458781:EGS458781 EQM458781:EQO458781 FAI458781:FAK458781 FKE458781:FKG458781 FUA458781:FUC458781 GDW458781:GDY458781 GNS458781:GNU458781 GXO458781:GXQ458781 HHK458781:HHM458781 HRG458781:HRI458781 IBC458781:IBE458781 IKY458781:ILA458781 IUU458781:IUW458781 JEQ458781:JES458781 JOM458781:JOO458781 JYI458781:JYK458781 KIE458781:KIG458781 KSA458781:KSC458781 LBW458781:LBY458781 LLS458781:LLU458781 LVO458781:LVQ458781 MFK458781:MFM458781 MPG458781:MPI458781 MZC458781:MZE458781 NIY458781:NJA458781 NSU458781:NSW458781 OCQ458781:OCS458781 OMM458781:OMO458781 OWI458781:OWK458781 PGE458781:PGG458781 PQA458781:PQC458781 PZW458781:PZY458781 QJS458781:QJU458781 QTO458781:QTQ458781 RDK458781:RDM458781 RNG458781:RNI458781 RXC458781:RXE458781 SGY458781:SHA458781 SQU458781:SQW458781 TAQ458781:TAS458781 TKM458781:TKO458781 TUI458781:TUK458781 UEE458781:UEG458781 UOA458781:UOC458781 UXW458781:UXY458781 VHS458781:VHU458781 VRO458781:VRQ458781 WBK458781:WBM458781 WLG458781:WLI458781 WVC458781:WVE458781 IQ524317:IS524317 SM524317:SO524317 ACI524317:ACK524317 AME524317:AMG524317 AWA524317:AWC524317 BFW524317:BFY524317 BPS524317:BPU524317 BZO524317:BZQ524317 CJK524317:CJM524317 CTG524317:CTI524317 DDC524317:DDE524317 DMY524317:DNA524317 DWU524317:DWW524317 EGQ524317:EGS524317 EQM524317:EQO524317 FAI524317:FAK524317 FKE524317:FKG524317 FUA524317:FUC524317 GDW524317:GDY524317 GNS524317:GNU524317 GXO524317:GXQ524317 HHK524317:HHM524317 HRG524317:HRI524317 IBC524317:IBE524317 IKY524317:ILA524317 IUU524317:IUW524317 JEQ524317:JES524317 JOM524317:JOO524317 JYI524317:JYK524317 KIE524317:KIG524317 KSA524317:KSC524317 LBW524317:LBY524317 LLS524317:LLU524317 LVO524317:LVQ524317 MFK524317:MFM524317 MPG524317:MPI524317 MZC524317:MZE524317 NIY524317:NJA524317 NSU524317:NSW524317 OCQ524317:OCS524317 OMM524317:OMO524317 OWI524317:OWK524317 PGE524317:PGG524317 PQA524317:PQC524317 PZW524317:PZY524317 QJS524317:QJU524317 QTO524317:QTQ524317 RDK524317:RDM524317 RNG524317:RNI524317 RXC524317:RXE524317 SGY524317:SHA524317 SQU524317:SQW524317 TAQ524317:TAS524317 TKM524317:TKO524317 TUI524317:TUK524317 UEE524317:UEG524317 UOA524317:UOC524317 UXW524317:UXY524317 VHS524317:VHU524317 VRO524317:VRQ524317 WBK524317:WBM524317 WLG524317:WLI524317 WVC524317:WVE524317 IQ589853:IS589853 SM589853:SO589853 ACI589853:ACK589853 AME589853:AMG589853 AWA589853:AWC589853 BFW589853:BFY589853 BPS589853:BPU589853 BZO589853:BZQ589853 CJK589853:CJM589853 CTG589853:CTI589853 DDC589853:DDE589853 DMY589853:DNA589853 DWU589853:DWW589853 EGQ589853:EGS589853 EQM589853:EQO589853 FAI589853:FAK589853 FKE589853:FKG589853 FUA589853:FUC589853 GDW589853:GDY589853 GNS589853:GNU589853 GXO589853:GXQ589853 HHK589853:HHM589853 HRG589853:HRI589853 IBC589853:IBE589853 IKY589853:ILA589853 IUU589853:IUW589853 JEQ589853:JES589853 JOM589853:JOO589853 JYI589853:JYK589853 KIE589853:KIG589853 KSA589853:KSC589853 LBW589853:LBY589853 LLS589853:LLU589853 LVO589853:LVQ589853 MFK589853:MFM589853 MPG589853:MPI589853 MZC589853:MZE589853 NIY589853:NJA589853 NSU589853:NSW589853 OCQ589853:OCS589853 OMM589853:OMO589853 OWI589853:OWK589853 PGE589853:PGG589853 PQA589853:PQC589853 PZW589853:PZY589853 QJS589853:QJU589853 QTO589853:QTQ589853 RDK589853:RDM589853 RNG589853:RNI589853 RXC589853:RXE589853 SGY589853:SHA589853 SQU589853:SQW589853 TAQ589853:TAS589853 TKM589853:TKO589853 TUI589853:TUK589853 UEE589853:UEG589853 UOA589853:UOC589853 UXW589853:UXY589853 VHS589853:VHU589853 VRO589853:VRQ589853 WBK589853:WBM589853 WLG589853:WLI589853 WVC589853:WVE589853 IQ655389:IS655389 SM655389:SO655389 ACI655389:ACK655389 AME655389:AMG655389 AWA655389:AWC655389 BFW655389:BFY655389 BPS655389:BPU655389 BZO655389:BZQ655389 CJK655389:CJM655389 CTG655389:CTI655389 DDC655389:DDE655389 DMY655389:DNA655389 DWU655389:DWW655389 EGQ655389:EGS655389 EQM655389:EQO655389 FAI655389:FAK655389 FKE655389:FKG655389 FUA655389:FUC655389 GDW655389:GDY655389 GNS655389:GNU655389 GXO655389:GXQ655389 HHK655389:HHM655389 HRG655389:HRI655389 IBC655389:IBE655389 IKY655389:ILA655389 IUU655389:IUW655389 JEQ655389:JES655389 JOM655389:JOO655389 JYI655389:JYK655389 KIE655389:KIG655389 KSA655389:KSC655389 LBW655389:LBY655389 LLS655389:LLU655389 LVO655389:LVQ655389 MFK655389:MFM655389 MPG655389:MPI655389 MZC655389:MZE655389 NIY655389:NJA655389 NSU655389:NSW655389 OCQ655389:OCS655389 OMM655389:OMO655389 OWI655389:OWK655389 PGE655389:PGG655389 PQA655389:PQC655389 PZW655389:PZY655389 QJS655389:QJU655389 QTO655389:QTQ655389 RDK655389:RDM655389 RNG655389:RNI655389 RXC655389:RXE655389 SGY655389:SHA655389 SQU655389:SQW655389 TAQ655389:TAS655389 TKM655389:TKO655389 TUI655389:TUK655389 UEE655389:UEG655389 UOA655389:UOC655389 UXW655389:UXY655389 VHS655389:VHU655389 VRO655389:VRQ655389 WBK655389:WBM655389 WLG655389:WLI655389 WVC655389:WVE655389 IQ720925:IS720925 SM720925:SO720925 ACI720925:ACK720925 AME720925:AMG720925 AWA720925:AWC720925 BFW720925:BFY720925 BPS720925:BPU720925 BZO720925:BZQ720925 CJK720925:CJM720925 CTG720925:CTI720925 DDC720925:DDE720925 DMY720925:DNA720925 DWU720925:DWW720925 EGQ720925:EGS720925 EQM720925:EQO720925 FAI720925:FAK720925 FKE720925:FKG720925 FUA720925:FUC720925 GDW720925:GDY720925 GNS720925:GNU720925 GXO720925:GXQ720925 HHK720925:HHM720925 HRG720925:HRI720925 IBC720925:IBE720925 IKY720925:ILA720925 IUU720925:IUW720925 JEQ720925:JES720925 JOM720925:JOO720925 JYI720925:JYK720925 KIE720925:KIG720925 KSA720925:KSC720925 LBW720925:LBY720925 LLS720925:LLU720925 LVO720925:LVQ720925 MFK720925:MFM720925 MPG720925:MPI720925 MZC720925:MZE720925 NIY720925:NJA720925 NSU720925:NSW720925 OCQ720925:OCS720925 OMM720925:OMO720925 OWI720925:OWK720925 PGE720925:PGG720925 PQA720925:PQC720925 PZW720925:PZY720925 QJS720925:QJU720925 QTO720925:QTQ720925 RDK720925:RDM720925 RNG720925:RNI720925 RXC720925:RXE720925 SGY720925:SHA720925 SQU720925:SQW720925 TAQ720925:TAS720925 TKM720925:TKO720925 TUI720925:TUK720925 UEE720925:UEG720925 UOA720925:UOC720925 UXW720925:UXY720925 VHS720925:VHU720925 VRO720925:VRQ720925 WBK720925:WBM720925 WLG720925:WLI720925 WVC720925:WVE720925 IQ786461:IS786461 SM786461:SO786461 ACI786461:ACK786461 AME786461:AMG786461 AWA786461:AWC786461 BFW786461:BFY786461 BPS786461:BPU786461 BZO786461:BZQ786461 CJK786461:CJM786461 CTG786461:CTI786461 DDC786461:DDE786461 DMY786461:DNA786461 DWU786461:DWW786461 EGQ786461:EGS786461 EQM786461:EQO786461 FAI786461:FAK786461 FKE786461:FKG786461 FUA786461:FUC786461 GDW786461:GDY786461 GNS786461:GNU786461 GXO786461:GXQ786461 HHK786461:HHM786461 HRG786461:HRI786461 IBC786461:IBE786461 IKY786461:ILA786461 IUU786461:IUW786461 JEQ786461:JES786461 JOM786461:JOO786461 JYI786461:JYK786461 KIE786461:KIG786461 KSA786461:KSC786461 LBW786461:LBY786461 LLS786461:LLU786461 LVO786461:LVQ786461 MFK786461:MFM786461 MPG786461:MPI786461 MZC786461:MZE786461 NIY786461:NJA786461 NSU786461:NSW786461 OCQ786461:OCS786461 OMM786461:OMO786461 OWI786461:OWK786461 PGE786461:PGG786461 PQA786461:PQC786461 PZW786461:PZY786461 QJS786461:QJU786461 QTO786461:QTQ786461 RDK786461:RDM786461 RNG786461:RNI786461 RXC786461:RXE786461 SGY786461:SHA786461 SQU786461:SQW786461 TAQ786461:TAS786461 TKM786461:TKO786461 TUI786461:TUK786461 UEE786461:UEG786461 UOA786461:UOC786461 UXW786461:UXY786461 VHS786461:VHU786461 VRO786461:VRQ786461 WBK786461:WBM786461 WLG786461:WLI786461 WVC786461:WVE786461 IQ851997:IS851997 SM851997:SO851997 ACI851997:ACK851997 AME851997:AMG851997 AWA851997:AWC851997 BFW851997:BFY851997 BPS851997:BPU851997 BZO851997:BZQ851997 CJK851997:CJM851997 CTG851997:CTI851997 DDC851997:DDE851997 DMY851997:DNA851997 DWU851997:DWW851997 EGQ851997:EGS851997 EQM851997:EQO851997 FAI851997:FAK851997 FKE851997:FKG851997 FUA851997:FUC851997 GDW851997:GDY851997 GNS851997:GNU851997 GXO851997:GXQ851997 HHK851997:HHM851997 HRG851997:HRI851997 IBC851997:IBE851997 IKY851997:ILA851997 IUU851997:IUW851997 JEQ851997:JES851997 JOM851997:JOO851997 JYI851997:JYK851997 KIE851997:KIG851997 KSA851997:KSC851997 LBW851997:LBY851997 LLS851997:LLU851997 LVO851997:LVQ851997 MFK851997:MFM851997 MPG851997:MPI851997 MZC851997:MZE851997 NIY851997:NJA851997 NSU851997:NSW851997 OCQ851997:OCS851997 OMM851997:OMO851997 OWI851997:OWK851997 PGE851997:PGG851997 PQA851997:PQC851997 PZW851997:PZY851997 QJS851997:QJU851997 QTO851997:QTQ851997 RDK851997:RDM851997 RNG851997:RNI851997 RXC851997:RXE851997 SGY851997:SHA851997 SQU851997:SQW851997 TAQ851997:TAS851997 TKM851997:TKO851997 TUI851997:TUK851997 UEE851997:UEG851997 UOA851997:UOC851997 UXW851997:UXY851997 VHS851997:VHU851997 VRO851997:VRQ851997 WBK851997:WBM851997 WLG851997:WLI851997 WVC851997:WVE851997 IQ917533:IS917533 SM917533:SO917533 ACI917533:ACK917533 AME917533:AMG917533 AWA917533:AWC917533 BFW917533:BFY917533 BPS917533:BPU917533 BZO917533:BZQ917533 CJK917533:CJM917533 CTG917533:CTI917533 DDC917533:DDE917533 DMY917533:DNA917533 DWU917533:DWW917533 EGQ917533:EGS917533 EQM917533:EQO917533 FAI917533:FAK917533 FKE917533:FKG917533 FUA917533:FUC917533 GDW917533:GDY917533 GNS917533:GNU917533 GXO917533:GXQ917533 HHK917533:HHM917533 HRG917533:HRI917533 IBC917533:IBE917533 IKY917533:ILA917533 IUU917533:IUW917533 JEQ917533:JES917533 JOM917533:JOO917533 JYI917533:JYK917533 KIE917533:KIG917533 KSA917533:KSC917533 LBW917533:LBY917533 LLS917533:LLU917533 LVO917533:LVQ917533 MFK917533:MFM917533 MPG917533:MPI917533 MZC917533:MZE917533 NIY917533:NJA917533 NSU917533:NSW917533 OCQ917533:OCS917533 OMM917533:OMO917533 OWI917533:OWK917533 PGE917533:PGG917533 PQA917533:PQC917533 PZW917533:PZY917533 QJS917533:QJU917533 QTO917533:QTQ917533 RDK917533:RDM917533 RNG917533:RNI917533 RXC917533:RXE917533 SGY917533:SHA917533 SQU917533:SQW917533 TAQ917533:TAS917533 TKM917533:TKO917533 TUI917533:TUK917533 UEE917533:UEG917533 UOA917533:UOC917533 UXW917533:UXY917533 VHS917533:VHU917533 VRO917533:VRQ917533 WBK917533:WBM917533 WLG917533:WLI917533 WVC917533:WVE917533 IQ983069:IS983069 SM983069:SO983069 ACI983069:ACK983069 AME983069:AMG983069 AWA983069:AWC983069 BFW983069:BFY983069 BPS983069:BPU983069 BZO983069:BZQ983069 CJK983069:CJM983069 CTG983069:CTI983069 DDC983069:DDE983069 DMY983069:DNA983069 DWU983069:DWW983069 EGQ983069:EGS983069 EQM983069:EQO983069 FAI983069:FAK983069 FKE983069:FKG983069 FUA983069:FUC983069 GDW983069:GDY983069 GNS983069:GNU983069 GXO983069:GXQ983069 HHK983069:HHM983069 HRG983069:HRI983069 IBC983069:IBE983069 IKY983069:ILA983069 IUU983069:IUW983069 JEQ983069:JES983069 JOM983069:JOO983069 JYI983069:JYK983069 KIE983069:KIG983069 KSA983069:KSC983069 LBW983069:LBY983069 LLS983069:LLU983069 LVO983069:LVQ983069 MFK983069:MFM983069 MPG983069:MPI983069 MZC983069:MZE983069 NIY983069:NJA983069 NSU983069:NSW983069 OCQ983069:OCS983069 OMM983069:OMO983069 OWI983069:OWK983069 PGE983069:PGG983069 PQA983069:PQC983069 PZW983069:PZY983069 QJS983069:QJU983069 QTO983069:QTQ983069 RDK983069:RDM983069 RNG983069:RNI983069 RXC983069:RXE983069 SGY983069:SHA983069 SQU983069:SQW983069 TAQ983069:TAS983069 TKM983069:TKO983069 TUI983069:TUK983069 UEE983069:UEG983069 UOA983069:UOC983069 UXW983069:UXY983069 VHS983069:VHU983069 VRO983069:VRQ983069 WBK983069:WBM983069 WLG983069:WLI983069 WVC983069:WVE983069 IQ65559 SM65559 ACI65559 AME65559 AWA65559 BFW65559 BPS65559 BZO65559 CJK65559 CTG65559 DDC65559 DMY65559 DWU65559 EGQ65559 EQM65559 FAI65559 FKE65559 FUA65559 GDW65559 GNS65559 GXO65559 HHK65559 HRG65559 IBC65559 IKY65559 IUU65559 JEQ65559 JOM65559 JYI65559 KIE65559 KSA65559 LBW65559 LLS65559 LVO65559 MFK65559 MPG65559 MZC65559 NIY65559 NSU65559 OCQ65559 OMM65559 OWI65559 PGE65559 PQA65559 PZW65559 QJS65559 QTO65559 RDK65559 RNG65559 RXC65559 SGY65559 SQU65559 TAQ65559 TKM65559 TUI65559 UEE65559 UOA65559 UXW65559 VHS65559 VRO65559 WBK65559 WLG65559 WVC65559 IQ131095 SM131095 ACI131095 AME131095 AWA131095 BFW131095 BPS131095 BZO131095 CJK131095 CTG131095 DDC131095 DMY131095 DWU131095 EGQ131095 EQM131095 FAI131095 FKE131095 FUA131095 GDW131095 GNS131095 GXO131095 HHK131095 HRG131095 IBC131095 IKY131095 IUU131095 JEQ131095 JOM131095 JYI131095 KIE131095 KSA131095 LBW131095 LLS131095 LVO131095 MFK131095 MPG131095 MZC131095 NIY131095 NSU131095 OCQ131095 OMM131095 OWI131095 PGE131095 PQA131095 PZW131095 QJS131095 QTO131095 RDK131095 RNG131095 RXC131095 SGY131095 SQU131095 TAQ131095 TKM131095 TUI131095 UEE131095 UOA131095 UXW131095 VHS131095 VRO131095 WBK131095 WLG131095 WVC131095 IQ196631 SM196631 ACI196631 AME196631 AWA196631 BFW196631 BPS196631 BZO196631 CJK196631 CTG196631 DDC196631 DMY196631 DWU196631 EGQ196631 EQM196631 FAI196631 FKE196631 FUA196631 GDW196631 GNS196631 GXO196631 HHK196631 HRG196631 IBC196631 IKY196631 IUU196631 JEQ196631 JOM196631 JYI196631 KIE196631 KSA196631 LBW196631 LLS196631 LVO196631 MFK196631 MPG196631 MZC196631 NIY196631 NSU196631 OCQ196631 OMM196631 OWI196631 PGE196631 PQA196631 PZW196631 QJS196631 QTO196631 RDK196631 RNG196631 RXC196631 SGY196631 SQU196631 TAQ196631 TKM196631 TUI196631 UEE196631 UOA196631 UXW196631 VHS196631 VRO196631 WBK196631 WLG196631 WVC196631 IQ262167 SM262167 ACI262167 AME262167 AWA262167 BFW262167 BPS262167 BZO262167 CJK262167 CTG262167 DDC262167 DMY262167 DWU262167 EGQ262167 EQM262167 FAI262167 FKE262167 FUA262167 GDW262167 GNS262167 GXO262167 HHK262167 HRG262167 IBC262167 IKY262167 IUU262167 JEQ262167 JOM262167 JYI262167 KIE262167 KSA262167 LBW262167 LLS262167 LVO262167 MFK262167 MPG262167 MZC262167 NIY262167 NSU262167 OCQ262167 OMM262167 OWI262167 PGE262167 PQA262167 PZW262167 QJS262167 QTO262167 RDK262167 RNG262167 RXC262167 SGY262167 SQU262167 TAQ262167 TKM262167 TUI262167 UEE262167 UOA262167 UXW262167 VHS262167 VRO262167 WBK262167 WLG262167 WVC262167 IQ327703 SM327703 ACI327703 AME327703 AWA327703 BFW327703 BPS327703 BZO327703 CJK327703 CTG327703 DDC327703 DMY327703 DWU327703 EGQ327703 EQM327703 FAI327703 FKE327703 FUA327703 GDW327703 GNS327703 GXO327703 HHK327703 HRG327703 IBC327703 IKY327703 IUU327703 JEQ327703 JOM327703 JYI327703 KIE327703 KSA327703 LBW327703 LLS327703 LVO327703 MFK327703 MPG327703 MZC327703 NIY327703 NSU327703 OCQ327703 OMM327703 OWI327703 PGE327703 PQA327703 PZW327703 QJS327703 QTO327703 RDK327703 RNG327703 RXC327703 SGY327703 SQU327703 TAQ327703 TKM327703 TUI327703 UEE327703 UOA327703 UXW327703 VHS327703 VRO327703 WBK327703 WLG327703 WVC327703 IQ393239 SM393239 ACI393239 AME393239 AWA393239 BFW393239 BPS393239 BZO393239 CJK393239 CTG393239 DDC393239 DMY393239 DWU393239 EGQ393239 EQM393239 FAI393239 FKE393239 FUA393239 GDW393239 GNS393239 GXO393239 HHK393239 HRG393239 IBC393239 IKY393239 IUU393239 JEQ393239 JOM393239 JYI393239 KIE393239 KSA393239 LBW393239 LLS393239 LVO393239 MFK393239 MPG393239 MZC393239 NIY393239 NSU393239 OCQ393239 OMM393239 OWI393239 PGE393239 PQA393239 PZW393239 QJS393239 QTO393239 RDK393239 RNG393239 RXC393239 SGY393239 SQU393239 TAQ393239 TKM393239 TUI393239 UEE393239 UOA393239 UXW393239 VHS393239 VRO393239 WBK393239 WLG393239 WVC393239 IQ458775 SM458775 ACI458775 AME458775 AWA458775 BFW458775 BPS458775 BZO458775 CJK458775 CTG458775 DDC458775 DMY458775 DWU458775 EGQ458775 EQM458775 FAI458775 FKE458775 FUA458775 GDW458775 GNS458775 GXO458775 HHK458775 HRG458775 IBC458775 IKY458775 IUU458775 JEQ458775 JOM458775 JYI458775 KIE458775 KSA458775 LBW458775 LLS458775 LVO458775 MFK458775 MPG458775 MZC458775 NIY458775 NSU458775 OCQ458775 OMM458775 OWI458775 PGE458775 PQA458775 PZW458775 QJS458775 QTO458775 RDK458775 RNG458775 RXC458775 SGY458775 SQU458775 TAQ458775 TKM458775 TUI458775 UEE458775 UOA458775 UXW458775 VHS458775 VRO458775 WBK458775 WLG458775 WVC458775 IQ524311 SM524311 ACI524311 AME524311 AWA524311 BFW524311 BPS524311 BZO524311 CJK524311 CTG524311 DDC524311 DMY524311 DWU524311 EGQ524311 EQM524311 FAI524311 FKE524311 FUA524311 GDW524311 GNS524311 GXO524311 HHK524311 HRG524311 IBC524311 IKY524311 IUU524311 JEQ524311 JOM524311 JYI524311 KIE524311 KSA524311 LBW524311 LLS524311 LVO524311 MFK524311 MPG524311 MZC524311 NIY524311 NSU524311 OCQ524311 OMM524311 OWI524311 PGE524311 PQA524311 PZW524311 QJS524311 QTO524311 RDK524311 RNG524311 RXC524311 SGY524311 SQU524311 TAQ524311 TKM524311 TUI524311 UEE524311 UOA524311 UXW524311 VHS524311 VRO524311 WBK524311 WLG524311 WVC524311 IQ589847 SM589847 ACI589847 AME589847 AWA589847 BFW589847 BPS589847 BZO589847 CJK589847 CTG589847 DDC589847 DMY589847 DWU589847 EGQ589847 EQM589847 FAI589847 FKE589847 FUA589847 GDW589847 GNS589847 GXO589847 HHK589847 HRG589847 IBC589847 IKY589847 IUU589847 JEQ589847 JOM589847 JYI589847 KIE589847 KSA589847 LBW589847 LLS589847 LVO589847 MFK589847 MPG589847 MZC589847 NIY589847 NSU589847 OCQ589847 OMM589847 OWI589847 PGE589847 PQA589847 PZW589847 QJS589847 QTO589847 RDK589847 RNG589847 RXC589847 SGY589847 SQU589847 TAQ589847 TKM589847 TUI589847 UEE589847 UOA589847 UXW589847 VHS589847 VRO589847 WBK589847 WLG589847 WVC589847 IQ655383 SM655383 ACI655383 AME655383 AWA655383 BFW655383 BPS655383 BZO655383 CJK655383 CTG655383 DDC655383 DMY655383 DWU655383 EGQ655383 EQM655383 FAI655383 FKE655383 FUA655383 GDW655383 GNS655383 GXO655383 HHK655383 HRG655383 IBC655383 IKY655383 IUU655383 JEQ655383 JOM655383 JYI655383 KIE655383 KSA655383 LBW655383 LLS655383 LVO655383 MFK655383 MPG655383 MZC655383 NIY655383 NSU655383 OCQ655383 OMM655383 OWI655383 PGE655383 PQA655383 PZW655383 QJS655383 QTO655383 RDK655383 RNG655383 RXC655383 SGY655383 SQU655383 TAQ655383 TKM655383 TUI655383 UEE655383 UOA655383 UXW655383 VHS655383 VRO655383 WBK655383 WLG655383 WVC655383 IQ720919 SM720919 ACI720919 AME720919 AWA720919 BFW720919 BPS720919 BZO720919 CJK720919 CTG720919 DDC720919 DMY720919 DWU720919 EGQ720919 EQM720919 FAI720919 FKE720919 FUA720919 GDW720919 GNS720919 GXO720919 HHK720919 HRG720919 IBC720919 IKY720919 IUU720919 JEQ720919 JOM720919 JYI720919 KIE720919 KSA720919 LBW720919 LLS720919 LVO720919 MFK720919 MPG720919 MZC720919 NIY720919 NSU720919 OCQ720919 OMM720919 OWI720919 PGE720919 PQA720919 PZW720919 QJS720919 QTO720919 RDK720919 RNG720919 RXC720919 SGY720919 SQU720919 TAQ720919 TKM720919 TUI720919 UEE720919 UOA720919 UXW720919 VHS720919 VRO720919 WBK720919 WLG720919 WVC720919 IQ786455 SM786455 ACI786455 AME786455 AWA786455 BFW786455 BPS786455 BZO786455 CJK786455 CTG786455 DDC786455 DMY786455 DWU786455 EGQ786455 EQM786455 FAI786455 FKE786455 FUA786455 GDW786455 GNS786455 GXO786455 HHK786455 HRG786455 IBC786455 IKY786455 IUU786455 JEQ786455 JOM786455 JYI786455 KIE786455 KSA786455 LBW786455 LLS786455 LVO786455 MFK786455 MPG786455 MZC786455 NIY786455 NSU786455 OCQ786455 OMM786455 OWI786455 PGE786455 PQA786455 PZW786455 QJS786455 QTO786455 RDK786455 RNG786455 RXC786455 SGY786455 SQU786455 TAQ786455 TKM786455 TUI786455 UEE786455 UOA786455 UXW786455 VHS786455 VRO786455 WBK786455 WLG786455 WVC786455 IQ851991 SM851991 ACI851991 AME851991 AWA851991 BFW851991 BPS851991 BZO851991 CJK851991 CTG851991 DDC851991 DMY851991 DWU851991 EGQ851991 EQM851991 FAI851991 FKE851991 FUA851991 GDW851991 GNS851991 GXO851991 HHK851991 HRG851991 IBC851991 IKY851991 IUU851991 JEQ851991 JOM851991 JYI851991 KIE851991 KSA851991 LBW851991 LLS851991 LVO851991 MFK851991 MPG851991 MZC851991 NIY851991 NSU851991 OCQ851991 OMM851991 OWI851991 PGE851991 PQA851991 PZW851991 QJS851991 QTO851991 RDK851991 RNG851991 RXC851991 SGY851991 SQU851991 TAQ851991 TKM851991 TUI851991 UEE851991 UOA851991 UXW851991 VHS851991 VRO851991 WBK851991 WLG851991 WVC851991 IQ917527 SM917527 ACI917527 AME917527 AWA917527 BFW917527 BPS917527 BZO917527 CJK917527 CTG917527 DDC917527 DMY917527 DWU917527 EGQ917527 EQM917527 FAI917527 FKE917527 FUA917527 GDW917527 GNS917527 GXO917527 HHK917527 HRG917527 IBC917527 IKY917527 IUU917527 JEQ917527 JOM917527 JYI917527 KIE917527 KSA917527 LBW917527 LLS917527 LVO917527 MFK917527 MPG917527 MZC917527 NIY917527 NSU917527 OCQ917527 OMM917527 OWI917527 PGE917527 PQA917527 PZW917527 QJS917527 QTO917527 RDK917527 RNG917527 RXC917527 SGY917527 SQU917527 TAQ917527 TKM917527 TUI917527 UEE917527 UOA917527 UXW917527 VHS917527 VRO917527 WBK917527 WLG917527 WVC917527 IQ983063 SM983063 ACI983063 AME983063 AWA983063 BFW983063 BPS983063 BZO983063 CJK983063 CTG983063 DDC983063 DMY983063 DWU983063 EGQ983063 EQM983063 FAI983063 FKE983063 FUA983063 GDW983063 GNS983063 GXO983063 HHK983063 HRG983063 IBC983063 IKY983063 IUU983063 JEQ983063 JOM983063 JYI983063 KIE983063 KSA983063 LBW983063 LLS983063 LVO983063 MFK983063 MPG983063 MZC983063 NIY983063 NSU983063 OCQ983063 OMM983063 OWI983063 PGE983063 PQA983063 PZW983063 QJS983063 QTO983063 RDK983063 RNG983063 RXC983063 SGY983063 SQU983063 TAQ983063 TKM983063 TUI983063 UEE983063 UOA983063 UXW983063 VHS983063 VRO983063 WBK983063 WLG983063 WVC983063 IQ65564 SM65564 ACI65564 AME65564 AWA65564 BFW65564 BPS65564 BZO65564 CJK65564 CTG65564 DDC65564 DMY65564 DWU65564 EGQ65564 EQM65564 FAI65564 FKE65564 FUA65564 GDW65564 GNS65564 GXO65564 HHK65564 HRG65564 IBC65564 IKY65564 IUU65564 JEQ65564 JOM65564 JYI65564 KIE65564 KSA65564 LBW65564 LLS65564 LVO65564 MFK65564 MPG65564 MZC65564 NIY65564 NSU65564 OCQ65564 OMM65564 OWI65564 PGE65564 PQA65564 PZW65564 QJS65564 QTO65564 RDK65564 RNG65564 RXC65564 SGY65564 SQU65564 TAQ65564 TKM65564 TUI65564 UEE65564 UOA65564 UXW65564 VHS65564 VRO65564 WBK65564 WLG65564 WVC65564 IQ131100 SM131100 ACI131100 AME131100 AWA131100 BFW131100 BPS131100 BZO131100 CJK131100 CTG131100 DDC131100 DMY131100 DWU131100 EGQ131100 EQM131100 FAI131100 FKE131100 FUA131100 GDW131100 GNS131100 GXO131100 HHK131100 HRG131100 IBC131100 IKY131100 IUU131100 JEQ131100 JOM131100 JYI131100 KIE131100 KSA131100 LBW131100 LLS131100 LVO131100 MFK131100 MPG131100 MZC131100 NIY131100 NSU131100 OCQ131100 OMM131100 OWI131100 PGE131100 PQA131100 PZW131100 QJS131100 QTO131100 RDK131100 RNG131100 RXC131100 SGY131100 SQU131100 TAQ131100 TKM131100 TUI131100 UEE131100 UOA131100 UXW131100 VHS131100 VRO131100 WBK131100 WLG131100 WVC131100 IQ196636 SM196636 ACI196636 AME196636 AWA196636 BFW196636 BPS196636 BZO196636 CJK196636 CTG196636 DDC196636 DMY196636 DWU196636 EGQ196636 EQM196636 FAI196636 FKE196636 FUA196636 GDW196636 GNS196636 GXO196636 HHK196636 HRG196636 IBC196636 IKY196636 IUU196636 JEQ196636 JOM196636 JYI196636 KIE196636 KSA196636 LBW196636 LLS196636 LVO196636 MFK196636 MPG196636 MZC196636 NIY196636 NSU196636 OCQ196636 OMM196636 OWI196636 PGE196636 PQA196636 PZW196636 QJS196636 QTO196636 RDK196636 RNG196636 RXC196636 SGY196636 SQU196636 TAQ196636 TKM196636 TUI196636 UEE196636 UOA196636 UXW196636 VHS196636 VRO196636 WBK196636 WLG196636 WVC196636 IQ262172 SM262172 ACI262172 AME262172 AWA262172 BFW262172 BPS262172 BZO262172 CJK262172 CTG262172 DDC262172 DMY262172 DWU262172 EGQ262172 EQM262172 FAI262172 FKE262172 FUA262172 GDW262172 GNS262172 GXO262172 HHK262172 HRG262172 IBC262172 IKY262172 IUU262172 JEQ262172 JOM262172 JYI262172 KIE262172 KSA262172 LBW262172 LLS262172 LVO262172 MFK262172 MPG262172 MZC262172 NIY262172 NSU262172 OCQ262172 OMM262172 OWI262172 PGE262172 PQA262172 PZW262172 QJS262172 QTO262172 RDK262172 RNG262172 RXC262172 SGY262172 SQU262172 TAQ262172 TKM262172 TUI262172 UEE262172 UOA262172 UXW262172 VHS262172 VRO262172 WBK262172 WLG262172 WVC262172 IQ327708 SM327708 ACI327708 AME327708 AWA327708 BFW327708 BPS327708 BZO327708 CJK327708 CTG327708 DDC327708 DMY327708 DWU327708 EGQ327708 EQM327708 FAI327708 FKE327708 FUA327708 GDW327708 GNS327708 GXO327708 HHK327708 HRG327708 IBC327708 IKY327708 IUU327708 JEQ327708 JOM327708 JYI327708 KIE327708 KSA327708 LBW327708 LLS327708 LVO327708 MFK327708 MPG327708 MZC327708 NIY327708 NSU327708 OCQ327708 OMM327708 OWI327708 PGE327708 PQA327708 PZW327708 QJS327708 QTO327708 RDK327708 RNG327708 RXC327708 SGY327708 SQU327708 TAQ327708 TKM327708 TUI327708 UEE327708 UOA327708 UXW327708 VHS327708 VRO327708 WBK327708 WLG327708 WVC327708 IQ393244 SM393244 ACI393244 AME393244 AWA393244 BFW393244 BPS393244 BZO393244 CJK393244 CTG393244 DDC393244 DMY393244 DWU393244 EGQ393244 EQM393244 FAI393244 FKE393244 FUA393244 GDW393244 GNS393244 GXO393244 HHK393244 HRG393244 IBC393244 IKY393244 IUU393244 JEQ393244 JOM393244 JYI393244 KIE393244 KSA393244 LBW393244 LLS393244 LVO393244 MFK393244 MPG393244 MZC393244 NIY393244 NSU393244 OCQ393244 OMM393244 OWI393244 PGE393244 PQA393244 PZW393244 QJS393244 QTO393244 RDK393244 RNG393244 RXC393244 SGY393244 SQU393244 TAQ393244 TKM393244 TUI393244 UEE393244 UOA393244 UXW393244 VHS393244 VRO393244 WBK393244 WLG393244 WVC393244 IQ458780 SM458780 ACI458780 AME458780 AWA458780 BFW458780 BPS458780 BZO458780 CJK458780 CTG458780 DDC458780 DMY458780 DWU458780 EGQ458780 EQM458780 FAI458780 FKE458780 FUA458780 GDW458780 GNS458780 GXO458780 HHK458780 HRG458780 IBC458780 IKY458780 IUU458780 JEQ458780 JOM458780 JYI458780 KIE458780 KSA458780 LBW458780 LLS458780 LVO458780 MFK458780 MPG458780 MZC458780 NIY458780 NSU458780 OCQ458780 OMM458780 OWI458780 PGE458780 PQA458780 PZW458780 QJS458780 QTO458780 RDK458780 RNG458780 RXC458780 SGY458780 SQU458780 TAQ458780 TKM458780 TUI458780 UEE458780 UOA458780 UXW458780 VHS458780 VRO458780 WBK458780 WLG458780 WVC458780 IQ524316 SM524316 ACI524316 AME524316 AWA524316 BFW524316 BPS524316 BZO524316 CJK524316 CTG524316 DDC524316 DMY524316 DWU524316 EGQ524316 EQM524316 FAI524316 FKE524316 FUA524316 GDW524316 GNS524316 GXO524316 HHK524316 HRG524316 IBC524316 IKY524316 IUU524316 JEQ524316 JOM524316 JYI524316 KIE524316 KSA524316 LBW524316 LLS524316 LVO524316 MFK524316 MPG524316 MZC524316 NIY524316 NSU524316 OCQ524316 OMM524316 OWI524316 PGE524316 PQA524316 PZW524316 QJS524316 QTO524316 RDK524316 RNG524316 RXC524316 SGY524316 SQU524316 TAQ524316 TKM524316 TUI524316 UEE524316 UOA524316 UXW524316 VHS524316 VRO524316 WBK524316 WLG524316 WVC524316 IQ589852 SM589852 ACI589852 AME589852 AWA589852 BFW589852 BPS589852 BZO589852 CJK589852 CTG589852 DDC589852 DMY589852 DWU589852 EGQ589852 EQM589852 FAI589852 FKE589852 FUA589852 GDW589852 GNS589852 GXO589852 HHK589852 HRG589852 IBC589852 IKY589852 IUU589852 JEQ589852 JOM589852 JYI589852 KIE589852 KSA589852 LBW589852 LLS589852 LVO589852 MFK589852 MPG589852 MZC589852 NIY589852 NSU589852 OCQ589852 OMM589852 OWI589852 PGE589852 PQA589852 PZW589852 QJS589852 QTO589852 RDK589852 RNG589852 RXC589852 SGY589852 SQU589852 TAQ589852 TKM589852 TUI589852 UEE589852 UOA589852 UXW589852 VHS589852 VRO589852 WBK589852 WLG589852 WVC589852 IQ655388 SM655388 ACI655388 AME655388 AWA655388 BFW655388 BPS655388 BZO655388 CJK655388 CTG655388 DDC655388 DMY655388 DWU655388 EGQ655388 EQM655388 FAI655388 FKE655388 FUA655388 GDW655388 GNS655388 GXO655388 HHK655388 HRG655388 IBC655388 IKY655388 IUU655388 JEQ655388 JOM655388 JYI655388 KIE655388 KSA655388 LBW655388 LLS655388 LVO655388 MFK655388 MPG655388 MZC655388 NIY655388 NSU655388 OCQ655388 OMM655388 OWI655388 PGE655388 PQA655388 PZW655388 QJS655388 QTO655388 RDK655388 RNG655388 RXC655388 SGY655388 SQU655388 TAQ655388 TKM655388 TUI655388 UEE655388 UOA655388 UXW655388 VHS655388 VRO655388 WBK655388 WLG655388 WVC655388 IQ720924 SM720924 ACI720924 AME720924 AWA720924 BFW720924 BPS720924 BZO720924 CJK720924 CTG720924 DDC720924 DMY720924 DWU720924 EGQ720924 EQM720924 FAI720924 FKE720924 FUA720924 GDW720924 GNS720924 GXO720924 HHK720924 HRG720924 IBC720924 IKY720924 IUU720924 JEQ720924 JOM720924 JYI720924 KIE720924 KSA720924 LBW720924 LLS720924 LVO720924 MFK720924 MPG720924 MZC720924 NIY720924 NSU720924 OCQ720924 OMM720924 OWI720924 PGE720924 PQA720924 PZW720924 QJS720924 QTO720924 RDK720924 RNG720924 RXC720924 SGY720924 SQU720924 TAQ720924 TKM720924 TUI720924 UEE720924 UOA720924 UXW720924 VHS720924 VRO720924 WBK720924 WLG720924 WVC720924 IQ786460 SM786460 ACI786460 AME786460 AWA786460 BFW786460 BPS786460 BZO786460 CJK786460 CTG786460 DDC786460 DMY786460 DWU786460 EGQ786460 EQM786460 FAI786460 FKE786460 FUA786460 GDW786460 GNS786460 GXO786460 HHK786460 HRG786460 IBC786460 IKY786460 IUU786460 JEQ786460 JOM786460 JYI786460 KIE786460 KSA786460 LBW786460 LLS786460 LVO786460 MFK786460 MPG786460 MZC786460 NIY786460 NSU786460 OCQ786460 OMM786460 OWI786460 PGE786460 PQA786460 PZW786460 QJS786460 QTO786460 RDK786460 RNG786460 RXC786460 SGY786460 SQU786460 TAQ786460 TKM786460 TUI786460 UEE786460 UOA786460 UXW786460 VHS786460 VRO786460 WBK786460 WLG786460 WVC786460 IQ851996 SM851996 ACI851996 AME851996 AWA851996 BFW851996 BPS851996 BZO851996 CJK851996 CTG851996 DDC851996 DMY851996 DWU851996 EGQ851996 EQM851996 FAI851996 FKE851996 FUA851996 GDW851996 GNS851996 GXO851996 HHK851996 HRG851996 IBC851996 IKY851996 IUU851996 JEQ851996 JOM851996 JYI851996 KIE851996 KSA851996 LBW851996 LLS851996 LVO851996 MFK851996 MPG851996 MZC851996 NIY851996 NSU851996 OCQ851996 OMM851996 OWI851996 PGE851996 PQA851996 PZW851996 QJS851996 QTO851996 RDK851996 RNG851996 RXC851996 SGY851996 SQU851996 TAQ851996 TKM851996 TUI851996 UEE851996 UOA851996 UXW851996 VHS851996 VRO851996 WBK851996 WLG851996 WVC851996 IQ917532 SM917532 ACI917532 AME917532 AWA917532 BFW917532 BPS917532 BZO917532 CJK917532 CTG917532 DDC917532 DMY917532 DWU917532 EGQ917532 EQM917532 FAI917532 FKE917532 FUA917532 GDW917532 GNS917532 GXO917532 HHK917532 HRG917532 IBC917532 IKY917532 IUU917532 JEQ917532 JOM917532 JYI917532 KIE917532 KSA917532 LBW917532 LLS917532 LVO917532 MFK917532 MPG917532 MZC917532 NIY917532 NSU917532 OCQ917532 OMM917532 OWI917532 PGE917532 PQA917532 PZW917532 QJS917532 QTO917532 RDK917532 RNG917532 RXC917532 SGY917532 SQU917532 TAQ917532 TKM917532 TUI917532 UEE917532 UOA917532 UXW917532 VHS917532 VRO917532 WBK917532 WLG917532 WVC917532 IQ983068 SM983068 ACI983068 AME983068 AWA983068 BFW983068 BPS983068 BZO983068 CJK983068 CTG983068 DDC983068 DMY983068 DWU983068 EGQ983068 EQM983068 FAI983068 FKE983068 FUA983068 GDW983068 GNS983068 GXO983068 HHK983068 HRG983068 IBC983068 IKY983068 IUU983068 JEQ983068 JOM983068 JYI983068 KIE983068 KSA983068 LBW983068 LLS983068 LVO983068 MFK983068 MPG983068 MZC983068 NIY983068 NSU983068 OCQ983068 OMM983068 OWI983068 PGE983068 PQA983068 PZW983068 QJS983068 QTO983068 RDK983068 RNG983068 RXC983068 SGY983068 SQU983068 TAQ983068 TKM983068 TUI983068 UEE983068 UOA983068 UXW983068 VHS983068 VRO983068 WBK983068 WLG983068 WVC983068 IV65574 SR65574 ACN65574 AMJ65574 AWF65574 BGB65574 BPX65574 BZT65574 CJP65574 CTL65574 DDH65574 DND65574 DWZ65574 EGV65574 EQR65574 FAN65574 FKJ65574 FUF65574 GEB65574 GNX65574 GXT65574 HHP65574 HRL65574 IBH65574 ILD65574 IUZ65574 JEV65574 JOR65574 JYN65574 KIJ65574 KSF65574 LCB65574 LLX65574 LVT65574 MFP65574 MPL65574 MZH65574 NJD65574 NSZ65574 OCV65574 OMR65574 OWN65574 PGJ65574 PQF65574 QAB65574 QJX65574 QTT65574 RDP65574 RNL65574 RXH65574 SHD65574 SQZ65574 TAV65574 TKR65574 TUN65574 UEJ65574 UOF65574 UYB65574 VHX65574 VRT65574 WBP65574 WLL65574 WVH65574 IV131110 SR131110 ACN131110 AMJ131110 AWF131110 BGB131110 BPX131110 BZT131110 CJP131110 CTL131110 DDH131110 DND131110 DWZ131110 EGV131110 EQR131110 FAN131110 FKJ131110 FUF131110 GEB131110 GNX131110 GXT131110 HHP131110 HRL131110 IBH131110 ILD131110 IUZ131110 JEV131110 JOR131110 JYN131110 KIJ131110 KSF131110 LCB131110 LLX131110 LVT131110 MFP131110 MPL131110 MZH131110 NJD131110 NSZ131110 OCV131110 OMR131110 OWN131110 PGJ131110 PQF131110 QAB131110 QJX131110 QTT131110 RDP131110 RNL131110 RXH131110 SHD131110 SQZ131110 TAV131110 TKR131110 TUN131110 UEJ131110 UOF131110 UYB131110 VHX131110 VRT131110 WBP131110 WLL131110 WVH131110 IV196646 SR196646 ACN196646 AMJ196646 AWF196646 BGB196646 BPX196646 BZT196646 CJP196646 CTL196646 DDH196646 DND196646 DWZ196646 EGV196646 EQR196646 FAN196646 FKJ196646 FUF196646 GEB196646 GNX196646 GXT196646 HHP196646 HRL196646 IBH196646 ILD196646 IUZ196646 JEV196646 JOR196646 JYN196646 KIJ196646 KSF196646 LCB196646 LLX196646 LVT196646 MFP196646 MPL196646 MZH196646 NJD196646 NSZ196646 OCV196646 OMR196646 OWN196646 PGJ196646 PQF196646 QAB196646 QJX196646 QTT196646 RDP196646 RNL196646 RXH196646 SHD196646 SQZ196646 TAV196646 TKR196646 TUN196646 UEJ196646 UOF196646 UYB196646 VHX196646 VRT196646 WBP196646 WLL196646 WVH196646 IV262182 SR262182 ACN262182 AMJ262182 AWF262182 BGB262182 BPX262182 BZT262182 CJP262182 CTL262182 DDH262182 DND262182 DWZ262182 EGV262182 EQR262182 FAN262182 FKJ262182 FUF262182 GEB262182 GNX262182 GXT262182 HHP262182 HRL262182 IBH262182 ILD262182 IUZ262182 JEV262182 JOR262182 JYN262182 KIJ262182 KSF262182 LCB262182 LLX262182 LVT262182 MFP262182 MPL262182 MZH262182 NJD262182 NSZ262182 OCV262182 OMR262182 OWN262182 PGJ262182 PQF262182 QAB262182 QJX262182 QTT262182 RDP262182 RNL262182 RXH262182 SHD262182 SQZ262182 TAV262182 TKR262182 TUN262182 UEJ262182 UOF262182 UYB262182 VHX262182 VRT262182 WBP262182 WLL262182 WVH262182 IV327718 SR327718 ACN327718 AMJ327718 AWF327718 BGB327718 BPX327718 BZT327718 CJP327718 CTL327718 DDH327718 DND327718 DWZ327718 EGV327718 EQR327718 FAN327718 FKJ327718 FUF327718 GEB327718 GNX327718 GXT327718 HHP327718 HRL327718 IBH327718 ILD327718 IUZ327718 JEV327718 JOR327718 JYN327718 KIJ327718 KSF327718 LCB327718 LLX327718 LVT327718 MFP327718 MPL327718 MZH327718 NJD327718 NSZ327718 OCV327718 OMR327718 OWN327718 PGJ327718 PQF327718 QAB327718 QJX327718 QTT327718 RDP327718 RNL327718 RXH327718 SHD327718 SQZ327718 TAV327718 TKR327718 TUN327718 UEJ327718 UOF327718 UYB327718 VHX327718 VRT327718 WBP327718 WLL327718 WVH327718 IV393254 SR393254 ACN393254 AMJ393254 AWF393254 BGB393254 BPX393254 BZT393254 CJP393254 CTL393254 DDH393254 DND393254 DWZ393254 EGV393254 EQR393254 FAN393254 FKJ393254 FUF393254 GEB393254 GNX393254 GXT393254 HHP393254 HRL393254 IBH393254 ILD393254 IUZ393254 JEV393254 JOR393254 JYN393254 KIJ393254 KSF393254 LCB393254 LLX393254 LVT393254 MFP393254 MPL393254 MZH393254 NJD393254 NSZ393254 OCV393254 OMR393254 OWN393254 PGJ393254 PQF393254 QAB393254 QJX393254 QTT393254 RDP393254 RNL393254 RXH393254 SHD393254 SQZ393254 TAV393254 TKR393254 TUN393254 UEJ393254 UOF393254 UYB393254 VHX393254 VRT393254 WBP393254 WLL393254 WVH393254 IV458790 SR458790 ACN458790 AMJ458790 AWF458790 BGB458790 BPX458790 BZT458790 CJP458790 CTL458790 DDH458790 DND458790 DWZ458790 EGV458790 EQR458790 FAN458790 FKJ458790 FUF458790 GEB458790 GNX458790 GXT458790 HHP458790 HRL458790 IBH458790 ILD458790 IUZ458790 JEV458790 JOR458790 JYN458790 KIJ458790 KSF458790 LCB458790 LLX458790 LVT458790 MFP458790 MPL458790 MZH458790 NJD458790 NSZ458790 OCV458790 OMR458790 OWN458790 PGJ458790 PQF458790 QAB458790 QJX458790 QTT458790 RDP458790 RNL458790 RXH458790 SHD458790 SQZ458790 TAV458790 TKR458790 TUN458790 UEJ458790 UOF458790 UYB458790 VHX458790 VRT458790 WBP458790 WLL458790 WVH458790 IV524326 SR524326 ACN524326 AMJ524326 AWF524326 BGB524326 BPX524326 BZT524326 CJP524326 CTL524326 DDH524326 DND524326 DWZ524326 EGV524326 EQR524326 FAN524326 FKJ524326 FUF524326 GEB524326 GNX524326 GXT524326 HHP524326 HRL524326 IBH524326 ILD524326 IUZ524326 JEV524326 JOR524326 JYN524326 KIJ524326 KSF524326 LCB524326 LLX524326 LVT524326 MFP524326 MPL524326 MZH524326 NJD524326 NSZ524326 OCV524326 OMR524326 OWN524326 PGJ524326 PQF524326 QAB524326 QJX524326 QTT524326 RDP524326 RNL524326 RXH524326 SHD524326 SQZ524326 TAV524326 TKR524326 TUN524326 UEJ524326 UOF524326 UYB524326 VHX524326 VRT524326 WBP524326 WLL524326 WVH524326 IV589862 SR589862 ACN589862 AMJ589862 AWF589862 BGB589862 BPX589862 BZT589862 CJP589862 CTL589862 DDH589862 DND589862 DWZ589862 EGV589862 EQR589862 FAN589862 FKJ589862 FUF589862 GEB589862 GNX589862 GXT589862 HHP589862 HRL589862 IBH589862 ILD589862 IUZ589862 JEV589862 JOR589862 JYN589862 KIJ589862 KSF589862 LCB589862 LLX589862 LVT589862 MFP589862 MPL589862 MZH589862 NJD589862 NSZ589862 OCV589862 OMR589862 OWN589862 PGJ589862 PQF589862 QAB589862 QJX589862 QTT589862 RDP589862 RNL589862 RXH589862 SHD589862 SQZ589862 TAV589862 TKR589862 TUN589862 UEJ589862 UOF589862 UYB589862 VHX589862 VRT589862 WBP589862 WLL589862 WVH589862 IV655398 SR655398 ACN655398 AMJ655398 AWF655398 BGB655398 BPX655398 BZT655398 CJP655398 CTL655398 DDH655398 DND655398 DWZ655398 EGV655398 EQR655398 FAN655398 FKJ655398 FUF655398 GEB655398 GNX655398 GXT655398 HHP655398 HRL655398 IBH655398 ILD655398 IUZ655398 JEV655398 JOR655398 JYN655398 KIJ655398 KSF655398 LCB655398 LLX655398 LVT655398 MFP655398 MPL655398 MZH655398 NJD655398 NSZ655398 OCV655398 OMR655398 OWN655398 PGJ655398 PQF655398 QAB655398 QJX655398 QTT655398 RDP655398 RNL655398 RXH655398 SHD655398 SQZ655398 TAV655398 TKR655398 TUN655398 UEJ655398 UOF655398 UYB655398 VHX655398 VRT655398 WBP655398 WLL655398 WVH655398 IV720934 SR720934 ACN720934 AMJ720934 AWF720934 BGB720934 BPX720934 BZT720934 CJP720934 CTL720934 DDH720934 DND720934 DWZ720934 EGV720934 EQR720934 FAN720934 FKJ720934 FUF720934 GEB720934 GNX720934 GXT720934 HHP720934 HRL720934 IBH720934 ILD720934 IUZ720934 JEV720934 JOR720934 JYN720934 KIJ720934 KSF720934 LCB720934 LLX720934 LVT720934 MFP720934 MPL720934 MZH720934 NJD720934 NSZ720934 OCV720934 OMR720934 OWN720934 PGJ720934 PQF720934 QAB720934 QJX720934 QTT720934 RDP720934 RNL720934 RXH720934 SHD720934 SQZ720934 TAV720934 TKR720934 TUN720934 UEJ720934 UOF720934 UYB720934 VHX720934 VRT720934 WBP720934 WLL720934 WVH720934 IV786470 SR786470 ACN786470 AMJ786470 AWF786470 BGB786470 BPX786470 BZT786470 CJP786470 CTL786470 DDH786470 DND786470 DWZ786470 EGV786470 EQR786470 FAN786470 FKJ786470 FUF786470 GEB786470 GNX786470 GXT786470 HHP786470 HRL786470 IBH786470 ILD786470 IUZ786470 JEV786470 JOR786470 JYN786470 KIJ786470 KSF786470 LCB786470 LLX786470 LVT786470 MFP786470 MPL786470 MZH786470 NJD786470 NSZ786470 OCV786470 OMR786470 OWN786470 PGJ786470 PQF786470 QAB786470 QJX786470 QTT786470 RDP786470 RNL786470 RXH786470 SHD786470 SQZ786470 TAV786470 TKR786470 TUN786470 UEJ786470 UOF786470 UYB786470 VHX786470 VRT786470 WBP786470 WLL786470 WVH786470 IV852006 SR852006 ACN852006 AMJ852006 AWF852006 BGB852006 BPX852006 BZT852006 CJP852006 CTL852006 DDH852006 DND852006 DWZ852006 EGV852006 EQR852006 FAN852006 FKJ852006 FUF852006 GEB852006 GNX852006 GXT852006 HHP852006 HRL852006 IBH852006 ILD852006 IUZ852006 JEV852006 JOR852006 JYN852006 KIJ852006 KSF852006 LCB852006 LLX852006 LVT852006 MFP852006 MPL852006 MZH852006 NJD852006 NSZ852006 OCV852006 OMR852006 OWN852006 PGJ852006 PQF852006 QAB852006 QJX852006 QTT852006 RDP852006 RNL852006 RXH852006 SHD852006 SQZ852006 TAV852006 TKR852006 TUN852006 UEJ852006 UOF852006 UYB852006 VHX852006 VRT852006 WBP852006 WLL852006 WVH852006 IV917542 SR917542 ACN917542 AMJ917542 AWF917542 BGB917542 BPX917542 BZT917542 CJP917542 CTL917542 DDH917542 DND917542 DWZ917542 EGV917542 EQR917542 FAN917542 FKJ917542 FUF917542 GEB917542 GNX917542 GXT917542 HHP917542 HRL917542 IBH917542 ILD917542 IUZ917542 JEV917542 JOR917542 JYN917542 KIJ917542 KSF917542 LCB917542 LLX917542 LVT917542 MFP917542 MPL917542 MZH917542 NJD917542 NSZ917542 OCV917542 OMR917542 OWN917542 PGJ917542 PQF917542 QAB917542 QJX917542 QTT917542 RDP917542 RNL917542 RXH917542 SHD917542 SQZ917542 TAV917542 TKR917542 TUN917542 UEJ917542 UOF917542 UYB917542 VHX917542 VRT917542 WBP917542 WLL917542 WVH917542 IV983078 SR983078 ACN983078 AMJ983078 AWF983078 BGB983078 BPX983078 BZT983078 CJP983078 CTL983078 DDH983078 DND983078 DWZ983078 EGV983078 EQR983078 FAN983078 FKJ983078 FUF983078 GEB983078 GNX983078 GXT983078 HHP983078 HRL983078 IBH983078 ILD983078 IUZ983078 JEV983078 JOR983078 JYN983078 KIJ983078 KSF983078 LCB983078 LLX983078 LVT983078 MFP983078 MPL983078 MZH983078 NJD983078 NSZ983078 OCV983078 OMR983078 OWN983078 PGJ983078 PQF983078 QAB983078 QJX983078 QTT983078 RDP983078 RNL983078 RXH983078 SHD983078 SQZ983078 TAV983078 TKR983078 TUN983078 UEJ983078 UOF983078 UYB983078 VHX983078 VRT983078 WBP983078 WLL983078 WVH983078 IP65538 SL65538 ACH65538 AMD65538 AVZ65538 BFV65538 BPR65538 BZN65538 CJJ65538 CTF65538 DDB65538 DMX65538 DWT65538 EGP65538 EQL65538 FAH65538 FKD65538 FTZ65538 GDV65538 GNR65538 GXN65538 HHJ65538 HRF65538 IBB65538 IKX65538 IUT65538 JEP65538 JOL65538 JYH65538 KID65538 KRZ65538 LBV65538 LLR65538 LVN65538 MFJ65538 MPF65538 MZB65538 NIX65538 NST65538 OCP65538 OML65538 OWH65538 PGD65538 PPZ65538 PZV65538 QJR65538 QTN65538 RDJ65538 RNF65538 RXB65538 SGX65538 SQT65538 TAP65538 TKL65538 TUH65538 UED65538 UNZ65538 UXV65538 VHR65538 VRN65538 WBJ65538 WLF65538 WVB65538 IP131074 SL131074 ACH131074 AMD131074 AVZ131074 BFV131074 BPR131074 BZN131074 CJJ131074 CTF131074 DDB131074 DMX131074 DWT131074 EGP131074 EQL131074 FAH131074 FKD131074 FTZ131074 GDV131074 GNR131074 GXN131074 HHJ131074 HRF131074 IBB131074 IKX131074 IUT131074 JEP131074 JOL131074 JYH131074 KID131074 KRZ131074 LBV131074 LLR131074 LVN131074 MFJ131074 MPF131074 MZB131074 NIX131074 NST131074 OCP131074 OML131074 OWH131074 PGD131074 PPZ131074 PZV131074 QJR131074 QTN131074 RDJ131074 RNF131074 RXB131074 SGX131074 SQT131074 TAP131074 TKL131074 TUH131074 UED131074 UNZ131074 UXV131074 VHR131074 VRN131074 WBJ131074 WLF131074 WVB131074 IP196610 SL196610 ACH196610 AMD196610 AVZ196610 BFV196610 BPR196610 BZN196610 CJJ196610 CTF196610 DDB196610 DMX196610 DWT196610 EGP196610 EQL196610 FAH196610 FKD196610 FTZ196610 GDV196610 GNR196610 GXN196610 HHJ196610 HRF196610 IBB196610 IKX196610 IUT196610 JEP196610 JOL196610 JYH196610 KID196610 KRZ196610 LBV196610 LLR196610 LVN196610 MFJ196610 MPF196610 MZB196610 NIX196610 NST196610 OCP196610 OML196610 OWH196610 PGD196610 PPZ196610 PZV196610 QJR196610 QTN196610 RDJ196610 RNF196610 RXB196610 SGX196610 SQT196610 TAP196610 TKL196610 TUH196610 UED196610 UNZ196610 UXV196610 VHR196610 VRN196610 WBJ196610 WLF196610 WVB196610 IP262146 SL262146 ACH262146 AMD262146 AVZ262146 BFV262146 BPR262146 BZN262146 CJJ262146 CTF262146 DDB262146 DMX262146 DWT262146 EGP262146 EQL262146 FAH262146 FKD262146 FTZ262146 GDV262146 GNR262146 GXN262146 HHJ262146 HRF262146 IBB262146 IKX262146 IUT262146 JEP262146 JOL262146 JYH262146 KID262146 KRZ262146 LBV262146 LLR262146 LVN262146 MFJ262146 MPF262146 MZB262146 NIX262146 NST262146 OCP262146 OML262146 OWH262146 PGD262146 PPZ262146 PZV262146 QJR262146 QTN262146 RDJ262146 RNF262146 RXB262146 SGX262146 SQT262146 TAP262146 TKL262146 TUH262146 UED262146 UNZ262146 UXV262146 VHR262146 VRN262146 WBJ262146 WLF262146 WVB262146 IP327682 SL327682 ACH327682 AMD327682 AVZ327682 BFV327682 BPR327682 BZN327682 CJJ327682 CTF327682 DDB327682 DMX327682 DWT327682 EGP327682 EQL327682 FAH327682 FKD327682 FTZ327682 GDV327682 GNR327682 GXN327682 HHJ327682 HRF327682 IBB327682 IKX327682 IUT327682 JEP327682 JOL327682 JYH327682 KID327682 KRZ327682 LBV327682 LLR327682 LVN327682 MFJ327682 MPF327682 MZB327682 NIX327682 NST327682 OCP327682 OML327682 OWH327682 PGD327682 PPZ327682 PZV327682 QJR327682 QTN327682 RDJ327682 RNF327682 RXB327682 SGX327682 SQT327682 TAP327682 TKL327682 TUH327682 UED327682 UNZ327682 UXV327682 VHR327682 VRN327682 WBJ327682 WLF327682 WVB327682 IP393218 SL393218 ACH393218 AMD393218 AVZ393218 BFV393218 BPR393218 BZN393218 CJJ393218 CTF393218 DDB393218 DMX393218 DWT393218 EGP393218 EQL393218 FAH393218 FKD393218 FTZ393218 GDV393218 GNR393218 GXN393218 HHJ393218 HRF393218 IBB393218 IKX393218 IUT393218 JEP393218 JOL393218 JYH393218 KID393218 KRZ393218 LBV393218 LLR393218 LVN393218 MFJ393218 MPF393218 MZB393218 NIX393218 NST393218 OCP393218 OML393218 OWH393218 PGD393218 PPZ393218 PZV393218 QJR393218 QTN393218 RDJ393218 RNF393218 RXB393218 SGX393218 SQT393218 TAP393218 TKL393218 TUH393218 UED393218 UNZ393218 UXV393218 VHR393218 VRN393218 WBJ393218 WLF393218 WVB393218 IP458754 SL458754 ACH458754 AMD458754 AVZ458754 BFV458754 BPR458754 BZN458754 CJJ458754 CTF458754 DDB458754 DMX458754 DWT458754 EGP458754 EQL458754 FAH458754 FKD458754 FTZ458754 GDV458754 GNR458754 GXN458754 HHJ458754 HRF458754 IBB458754 IKX458754 IUT458754 JEP458754 JOL458754 JYH458754 KID458754 KRZ458754 LBV458754 LLR458754 LVN458754 MFJ458754 MPF458754 MZB458754 NIX458754 NST458754 OCP458754 OML458754 OWH458754 PGD458754 PPZ458754 PZV458754 QJR458754 QTN458754 RDJ458754 RNF458754 RXB458754 SGX458754 SQT458754 TAP458754 TKL458754 TUH458754 UED458754 UNZ458754 UXV458754 VHR458754 VRN458754 WBJ458754 WLF458754 WVB458754 IP524290 SL524290 ACH524290 AMD524290 AVZ524290 BFV524290 BPR524290 BZN524290 CJJ524290 CTF524290 DDB524290 DMX524290 DWT524290 EGP524290 EQL524290 FAH524290 FKD524290 FTZ524290 GDV524290 GNR524290 GXN524290 HHJ524290 HRF524290 IBB524290 IKX524290 IUT524290 JEP524290 JOL524290 JYH524290 KID524290 KRZ524290 LBV524290 LLR524290 LVN524290 MFJ524290 MPF524290 MZB524290 NIX524290 NST524290 OCP524290 OML524290 OWH524290 PGD524290 PPZ524290 PZV524290 QJR524290 QTN524290 RDJ524290 RNF524290 RXB524290 SGX524290 SQT524290 TAP524290 TKL524290 TUH524290 UED524290 UNZ524290 UXV524290 VHR524290 VRN524290 WBJ524290 WLF524290 WVB524290 IP589826 SL589826 ACH589826 AMD589826 AVZ589826 BFV589826 BPR589826 BZN589826 CJJ589826 CTF589826 DDB589826 DMX589826 DWT589826 EGP589826 EQL589826 FAH589826 FKD589826 FTZ589826 GDV589826 GNR589826 GXN589826 HHJ589826 HRF589826 IBB589826 IKX589826 IUT589826 JEP589826 JOL589826 JYH589826 KID589826 KRZ589826 LBV589826 LLR589826 LVN589826 MFJ589826 MPF589826 MZB589826 NIX589826 NST589826 OCP589826 OML589826 OWH589826 PGD589826 PPZ589826 PZV589826 QJR589826 QTN589826 RDJ589826 RNF589826 RXB589826 SGX589826 SQT589826 TAP589826 TKL589826 TUH589826 UED589826 UNZ589826 UXV589826 VHR589826 VRN589826 WBJ589826 WLF589826 WVB589826 IP655362 SL655362 ACH655362 AMD655362 AVZ655362 BFV655362 BPR655362 BZN655362 CJJ655362 CTF655362 DDB655362 DMX655362 DWT655362 EGP655362 EQL655362 FAH655362 FKD655362 FTZ655362 GDV655362 GNR655362 GXN655362 HHJ655362 HRF655362 IBB655362 IKX655362 IUT655362 JEP655362 JOL655362 JYH655362 KID655362 KRZ655362 LBV655362 LLR655362 LVN655362 MFJ655362 MPF655362 MZB655362 NIX655362 NST655362 OCP655362 OML655362 OWH655362 PGD655362 PPZ655362 PZV655362 QJR655362 QTN655362 RDJ655362 RNF655362 RXB655362 SGX655362 SQT655362 TAP655362 TKL655362 TUH655362 UED655362 UNZ655362 UXV655362 VHR655362 VRN655362 WBJ655362 WLF655362 WVB655362 IP720898 SL720898 ACH720898 AMD720898 AVZ720898 BFV720898 BPR720898 BZN720898 CJJ720898 CTF720898 DDB720898 DMX720898 DWT720898 EGP720898 EQL720898 FAH720898 FKD720898 FTZ720898 GDV720898 GNR720898 GXN720898 HHJ720898 HRF720898 IBB720898 IKX720898 IUT720898 JEP720898 JOL720898 JYH720898 KID720898 KRZ720898 LBV720898 LLR720898 LVN720898 MFJ720898 MPF720898 MZB720898 NIX720898 NST720898 OCP720898 OML720898 OWH720898 PGD720898 PPZ720898 PZV720898 QJR720898 QTN720898 RDJ720898 RNF720898 RXB720898 SGX720898 SQT720898 TAP720898 TKL720898 TUH720898 UED720898 UNZ720898 UXV720898 VHR720898 VRN720898 WBJ720898 WLF720898 WVB720898 IP786434 SL786434 ACH786434 AMD786434 AVZ786434 BFV786434 BPR786434 BZN786434 CJJ786434 CTF786434 DDB786434 DMX786434 DWT786434 EGP786434 EQL786434 FAH786434 FKD786434 FTZ786434 GDV786434 GNR786434 GXN786434 HHJ786434 HRF786434 IBB786434 IKX786434 IUT786434 JEP786434 JOL786434 JYH786434 KID786434 KRZ786434 LBV786434 LLR786434 LVN786434 MFJ786434 MPF786434 MZB786434 NIX786434 NST786434 OCP786434 OML786434 OWH786434 PGD786434 PPZ786434 PZV786434 QJR786434 QTN786434 RDJ786434 RNF786434 RXB786434 SGX786434 SQT786434 TAP786434 TKL786434 TUH786434 UED786434 UNZ786434 UXV786434 VHR786434 VRN786434 WBJ786434 WLF786434 WVB786434 IP851970 SL851970 ACH851970 AMD851970 AVZ851970 BFV851970 BPR851970 BZN851970 CJJ851970 CTF851970 DDB851970 DMX851970 DWT851970 EGP851970 EQL851970 FAH851970 FKD851970 FTZ851970 GDV851970 GNR851970 GXN851970 HHJ851970 HRF851970 IBB851970 IKX851970 IUT851970 JEP851970 JOL851970 JYH851970 KID851970 KRZ851970 LBV851970 LLR851970 LVN851970 MFJ851970 MPF851970 MZB851970 NIX851970 NST851970 OCP851970 OML851970 OWH851970 PGD851970 PPZ851970 PZV851970 QJR851970 QTN851970 RDJ851970 RNF851970 RXB851970 SGX851970 SQT851970 TAP851970 TKL851970 TUH851970 UED851970 UNZ851970 UXV851970 VHR851970 VRN851970 WBJ851970 WLF851970 WVB851970 IP917506 SL917506 ACH917506 AMD917506 AVZ917506 BFV917506 BPR917506 BZN917506 CJJ917506 CTF917506 DDB917506 DMX917506 DWT917506 EGP917506 EQL917506 FAH917506 FKD917506 FTZ917506 GDV917506 GNR917506 GXN917506 HHJ917506 HRF917506 IBB917506 IKX917506 IUT917506 JEP917506 JOL917506 JYH917506 KID917506 KRZ917506 LBV917506 LLR917506 LVN917506 MFJ917506 MPF917506 MZB917506 NIX917506 NST917506 OCP917506 OML917506 OWH917506 PGD917506 PPZ917506 PZV917506 QJR917506 QTN917506 RDJ917506 RNF917506 RXB917506 SGX917506 SQT917506 TAP917506 TKL917506 TUH917506 UED917506 UNZ917506 UXV917506 VHR917506 VRN917506 WBJ917506 WLF917506 WVB917506 IP983042 SL983042 ACH983042 AMD983042 AVZ983042 BFV983042 BPR983042 BZN983042 CJJ983042 CTF983042 DDB983042 DMX983042 DWT983042 EGP983042 EQL983042 FAH983042 FKD983042 FTZ983042 GDV983042 GNR983042 GXN983042 HHJ983042 HRF983042 IBB983042 IKX983042 IUT983042 JEP983042 JOL983042 JYH983042 KID983042 KRZ983042 LBV983042 LLR983042 LVN983042 MFJ983042 MPF983042 MZB983042 NIX983042 NST983042 OCP983042 OML983042 OWH983042 PGD983042 PPZ983042 PZV983042 QJR983042 QTN983042 RDJ983042 RNF983042 RXB983042 SGX983042 SQT983042 TAP983042 TKL983042 TUH983042 UED983042 UNZ983042 UXV983042 VHR983042 VRN983042 WBJ983042 WLF983042 WVB983042 IL65532 SH65532 ACD65532 ALZ65532 AVV65532 BFR65532 BPN65532 BZJ65532 CJF65532 CTB65532 DCX65532 DMT65532 DWP65532 EGL65532 EQH65532 FAD65532 FJZ65532 FTV65532 GDR65532 GNN65532 GXJ65532 HHF65532 HRB65532 IAX65532 IKT65532 IUP65532 JEL65532 JOH65532 JYD65532 KHZ65532 KRV65532 LBR65532 LLN65532 LVJ65532 MFF65532 MPB65532 MYX65532 NIT65532 NSP65532 OCL65532 OMH65532 OWD65532 PFZ65532 PPV65532 PZR65532 QJN65532 QTJ65532 RDF65532 RNB65532 RWX65532 SGT65532 SQP65532 TAL65532 TKH65532 TUD65532 UDZ65532 UNV65532 UXR65532 VHN65532 VRJ65532 WBF65532 WLB65532 WUX65532 IL131068 SH131068 ACD131068 ALZ131068 AVV131068 BFR131068 BPN131068 BZJ131068 CJF131068 CTB131068 DCX131068 DMT131068 DWP131068 EGL131068 EQH131068 FAD131068 FJZ131068 FTV131068 GDR131068 GNN131068 GXJ131068 HHF131068 HRB131068 IAX131068 IKT131068 IUP131068 JEL131068 JOH131068 JYD131068 KHZ131068 KRV131068 LBR131068 LLN131068 LVJ131068 MFF131068 MPB131068 MYX131068 NIT131068 NSP131068 OCL131068 OMH131068 OWD131068 PFZ131068 PPV131068 PZR131068 QJN131068 QTJ131068 RDF131068 RNB131068 RWX131068 SGT131068 SQP131068 TAL131068 TKH131068 TUD131068 UDZ131068 UNV131068 UXR131068 VHN131068 VRJ131068 WBF131068 WLB131068 WUX131068 IL196604 SH196604 ACD196604 ALZ196604 AVV196604 BFR196604 BPN196604 BZJ196604 CJF196604 CTB196604 DCX196604 DMT196604 DWP196604 EGL196604 EQH196604 FAD196604 FJZ196604 FTV196604 GDR196604 GNN196604 GXJ196604 HHF196604 HRB196604 IAX196604 IKT196604 IUP196604 JEL196604 JOH196604 JYD196604 KHZ196604 KRV196604 LBR196604 LLN196604 LVJ196604 MFF196604 MPB196604 MYX196604 NIT196604 NSP196604 OCL196604 OMH196604 OWD196604 PFZ196604 PPV196604 PZR196604 QJN196604 QTJ196604 RDF196604 RNB196604 RWX196604 SGT196604 SQP196604 TAL196604 TKH196604 TUD196604 UDZ196604 UNV196604 UXR196604 VHN196604 VRJ196604 WBF196604 WLB196604 WUX196604 IL262140 SH262140 ACD262140 ALZ262140 AVV262140 BFR262140 BPN262140 BZJ262140 CJF262140 CTB262140 DCX262140 DMT262140 DWP262140 EGL262140 EQH262140 FAD262140 FJZ262140 FTV262140 GDR262140 GNN262140 GXJ262140 HHF262140 HRB262140 IAX262140 IKT262140 IUP262140 JEL262140 JOH262140 JYD262140 KHZ262140 KRV262140 LBR262140 LLN262140 LVJ262140 MFF262140 MPB262140 MYX262140 NIT262140 NSP262140 OCL262140 OMH262140 OWD262140 PFZ262140 PPV262140 PZR262140 QJN262140 QTJ262140 RDF262140 RNB262140 RWX262140 SGT262140 SQP262140 TAL262140 TKH262140 TUD262140 UDZ262140 UNV262140 UXR262140 VHN262140 VRJ262140 WBF262140 WLB262140 WUX262140 IL327676 SH327676 ACD327676 ALZ327676 AVV327676 BFR327676 BPN327676 BZJ327676 CJF327676 CTB327676 DCX327676 DMT327676 DWP327676 EGL327676 EQH327676 FAD327676 FJZ327676 FTV327676 GDR327676 GNN327676 GXJ327676 HHF327676 HRB327676 IAX327676 IKT327676 IUP327676 JEL327676 JOH327676 JYD327676 KHZ327676 KRV327676 LBR327676 LLN327676 LVJ327676 MFF327676 MPB327676 MYX327676 NIT327676 NSP327676 OCL327676 OMH327676 OWD327676 PFZ327676 PPV327676 PZR327676 QJN327676 QTJ327676 RDF327676 RNB327676 RWX327676 SGT327676 SQP327676 TAL327676 TKH327676 TUD327676 UDZ327676 UNV327676 UXR327676 VHN327676 VRJ327676 WBF327676 WLB327676 WUX327676 IL393212 SH393212 ACD393212 ALZ393212 AVV393212 BFR393212 BPN393212 BZJ393212 CJF393212 CTB393212 DCX393212 DMT393212 DWP393212 EGL393212 EQH393212 FAD393212 FJZ393212 FTV393212 GDR393212 GNN393212 GXJ393212 HHF393212 HRB393212 IAX393212 IKT393212 IUP393212 JEL393212 JOH393212 JYD393212 KHZ393212 KRV393212 LBR393212 LLN393212 LVJ393212 MFF393212 MPB393212 MYX393212 NIT393212 NSP393212 OCL393212 OMH393212 OWD393212 PFZ393212 PPV393212 PZR393212 QJN393212 QTJ393212 RDF393212 RNB393212 RWX393212 SGT393212 SQP393212 TAL393212 TKH393212 TUD393212 UDZ393212 UNV393212 UXR393212 VHN393212 VRJ393212 WBF393212 WLB393212 WUX393212 IL458748 SH458748 ACD458748 ALZ458748 AVV458748 BFR458748 BPN458748 BZJ458748 CJF458748 CTB458748 DCX458748 DMT458748 DWP458748 EGL458748 EQH458748 FAD458748 FJZ458748 FTV458748 GDR458748 GNN458748 GXJ458748 HHF458748 HRB458748 IAX458748 IKT458748 IUP458748 JEL458748 JOH458748 JYD458748 KHZ458748 KRV458748 LBR458748 LLN458748 LVJ458748 MFF458748 MPB458748 MYX458748 NIT458748 NSP458748 OCL458748 OMH458748 OWD458748 PFZ458748 PPV458748 PZR458748 QJN458748 QTJ458748 RDF458748 RNB458748 RWX458748 SGT458748 SQP458748 TAL458748 TKH458748 TUD458748 UDZ458748 UNV458748 UXR458748 VHN458748 VRJ458748 WBF458748 WLB458748 WUX458748 IL524284 SH524284 ACD524284 ALZ524284 AVV524284 BFR524284 BPN524284 BZJ524284 CJF524284 CTB524284 DCX524284 DMT524284 DWP524284 EGL524284 EQH524284 FAD524284 FJZ524284 FTV524284 GDR524284 GNN524284 GXJ524284 HHF524284 HRB524284 IAX524284 IKT524284 IUP524284 JEL524284 JOH524284 JYD524284 KHZ524284 KRV524284 LBR524284 LLN524284 LVJ524284 MFF524284 MPB524284 MYX524284 NIT524284 NSP524284 OCL524284 OMH524284 OWD524284 PFZ524284 PPV524284 PZR524284 QJN524284 QTJ524284 RDF524284 RNB524284 RWX524284 SGT524284 SQP524284 TAL524284 TKH524284 TUD524284 UDZ524284 UNV524284 UXR524284 VHN524284 VRJ524284 WBF524284 WLB524284 WUX524284 IL589820 SH589820 ACD589820 ALZ589820 AVV589820 BFR589820 BPN589820 BZJ589820 CJF589820 CTB589820 DCX589820 DMT589820 DWP589820 EGL589820 EQH589820 FAD589820 FJZ589820 FTV589820 GDR589820 GNN589820 GXJ589820 HHF589820 HRB589820 IAX589820 IKT589820 IUP589820 JEL589820 JOH589820 JYD589820 KHZ589820 KRV589820 LBR589820 LLN589820 LVJ589820 MFF589820 MPB589820 MYX589820 NIT589820 NSP589820 OCL589820 OMH589820 OWD589820 PFZ589820 PPV589820 PZR589820 QJN589820 QTJ589820 RDF589820 RNB589820 RWX589820 SGT589820 SQP589820 TAL589820 TKH589820 TUD589820 UDZ589820 UNV589820 UXR589820 VHN589820 VRJ589820 WBF589820 WLB589820 WUX589820 IL655356 SH655356 ACD655356 ALZ655356 AVV655356 BFR655356 BPN655356 BZJ655356 CJF655356 CTB655356 DCX655356 DMT655356 DWP655356 EGL655356 EQH655356 FAD655356 FJZ655356 FTV655356 GDR655356 GNN655356 GXJ655356 HHF655356 HRB655356 IAX655356 IKT655356 IUP655356 JEL655356 JOH655356 JYD655356 KHZ655356 KRV655356 LBR655356 LLN655356 LVJ655356 MFF655356 MPB655356 MYX655356 NIT655356 NSP655356 OCL655356 OMH655356 OWD655356 PFZ655356 PPV655356 PZR655356 QJN655356 QTJ655356 RDF655356 RNB655356 RWX655356 SGT655356 SQP655356 TAL655356 TKH655356 TUD655356 UDZ655356 UNV655356 UXR655356 VHN655356 VRJ655356 WBF655356 WLB655356 WUX655356 IL720892 SH720892 ACD720892 ALZ720892 AVV720892 BFR720892 BPN720892 BZJ720892 CJF720892 CTB720892 DCX720892 DMT720892 DWP720892 EGL720892 EQH720892 FAD720892 FJZ720892 FTV720892 GDR720892 GNN720892 GXJ720892 HHF720892 HRB720892 IAX720892 IKT720892 IUP720892 JEL720892 JOH720892 JYD720892 KHZ720892 KRV720892 LBR720892 LLN720892 LVJ720892 MFF720892 MPB720892 MYX720892 NIT720892 NSP720892 OCL720892 OMH720892 OWD720892 PFZ720892 PPV720892 PZR720892 QJN720892 QTJ720892 RDF720892 RNB720892 RWX720892 SGT720892 SQP720892 TAL720892 TKH720892 TUD720892 UDZ720892 UNV720892 UXR720892 VHN720892 VRJ720892 WBF720892 WLB720892 WUX720892 IL786428 SH786428 ACD786428 ALZ786428 AVV786428 BFR786428 BPN786428 BZJ786428 CJF786428 CTB786428 DCX786428 DMT786428 DWP786428 EGL786428 EQH786428 FAD786428 FJZ786428 FTV786428 GDR786428 GNN786428 GXJ786428 HHF786428 HRB786428 IAX786428 IKT786428 IUP786428 JEL786428 JOH786428 JYD786428 KHZ786428 KRV786428 LBR786428 LLN786428 LVJ786428 MFF786428 MPB786428 MYX786428 NIT786428 NSP786428 OCL786428 OMH786428 OWD786428 PFZ786428 PPV786428 PZR786428 QJN786428 QTJ786428 RDF786428 RNB786428 RWX786428 SGT786428 SQP786428 TAL786428 TKH786428 TUD786428 UDZ786428 UNV786428 UXR786428 VHN786428 VRJ786428 WBF786428 WLB786428 WUX786428 IL851964 SH851964 ACD851964 ALZ851964 AVV851964 BFR851964 BPN851964 BZJ851964 CJF851964 CTB851964 DCX851964 DMT851964 DWP851964 EGL851964 EQH851964 FAD851964 FJZ851964 FTV851964 GDR851964 GNN851964 GXJ851964 HHF851964 HRB851964 IAX851964 IKT851964 IUP851964 JEL851964 JOH851964 JYD851964 KHZ851964 KRV851964 LBR851964 LLN851964 LVJ851964 MFF851964 MPB851964 MYX851964 NIT851964 NSP851964 OCL851964 OMH851964 OWD851964 PFZ851964 PPV851964 PZR851964 QJN851964 QTJ851964 RDF851964 RNB851964 RWX851964 SGT851964 SQP851964 TAL851964 TKH851964 TUD851964 UDZ851964 UNV851964 UXR851964 VHN851964 VRJ851964 WBF851964 WLB851964 WUX851964 IL917500 SH917500 ACD917500 ALZ917500 AVV917500 BFR917500 BPN917500 BZJ917500 CJF917500 CTB917500 DCX917500 DMT917500 DWP917500 EGL917500 EQH917500 FAD917500 FJZ917500 FTV917500 GDR917500 GNN917500 GXJ917500 HHF917500 HRB917500 IAX917500 IKT917500 IUP917500 JEL917500 JOH917500 JYD917500 KHZ917500 KRV917500 LBR917500 LLN917500 LVJ917500 MFF917500 MPB917500 MYX917500 NIT917500 NSP917500 OCL917500 OMH917500 OWD917500 PFZ917500 PPV917500 PZR917500 QJN917500 QTJ917500 RDF917500 RNB917500 RWX917500 SGT917500 SQP917500 TAL917500 TKH917500 TUD917500 UDZ917500 UNV917500 UXR917500 VHN917500 VRJ917500 WBF917500 WLB917500 WUX917500 IL983036 SH983036 ACD983036 ALZ983036 AVV983036 BFR983036 BPN983036 BZJ983036 CJF983036 CTB983036 DCX983036 DMT983036 DWP983036 EGL983036 EQH983036 FAD983036 FJZ983036 FTV983036 GDR983036 GNN983036 GXJ983036 HHF983036 HRB983036 IAX983036 IKT983036 IUP983036 JEL983036 JOH983036 JYD983036 KHZ983036 KRV983036 LBR983036 LLN983036 LVJ983036 MFF983036 MPB983036 MYX983036 NIT983036 NSP983036 OCL983036 OMH983036 OWD983036 PFZ983036 PPV983036 PZR983036 QJN983036 QTJ983036 RDF983036 RNB983036 RWX983036 SGT983036 SQP983036 TAL983036 TKH983036 TUD983036 UDZ983036 UNV983036 UXR983036 VHN983036 VRJ983036 WBF983036 WLB983036 WUX983036</xm:sqref>
        </x14:dataValidation>
        <x14:dataValidation imeMode="hiragana" allowBlank="1" showInputMessage="1" showErrorMessage="1" xr:uid="{815BB7FF-B035-4504-BDD2-4429EBDC7E0D}">
          <xm:sqref>L65552:AA65553 HS65550:IK65551 RO65550:SG65551 ABK65550:ACC65551 ALG65550:ALY65551 AVC65550:AVU65551 BEY65550:BFQ65551 BOU65550:BPM65551 BYQ65550:BZI65551 CIM65550:CJE65551 CSI65550:CTA65551 DCE65550:DCW65551 DMA65550:DMS65551 DVW65550:DWO65551 EFS65550:EGK65551 EPO65550:EQG65551 EZK65550:FAC65551 FJG65550:FJY65551 FTC65550:FTU65551 GCY65550:GDQ65551 GMU65550:GNM65551 GWQ65550:GXI65551 HGM65550:HHE65551 HQI65550:HRA65551 IAE65550:IAW65551 IKA65550:IKS65551 ITW65550:IUO65551 JDS65550:JEK65551 JNO65550:JOG65551 JXK65550:JYC65551 KHG65550:KHY65551 KRC65550:KRU65551 LAY65550:LBQ65551 LKU65550:LLM65551 LUQ65550:LVI65551 MEM65550:MFE65551 MOI65550:MPA65551 MYE65550:MYW65551 NIA65550:NIS65551 NRW65550:NSO65551 OBS65550:OCK65551 OLO65550:OMG65551 OVK65550:OWC65551 PFG65550:PFY65551 PPC65550:PPU65551 PYY65550:PZQ65551 QIU65550:QJM65551 QSQ65550:QTI65551 RCM65550:RDE65551 RMI65550:RNA65551 RWE65550:RWW65551 SGA65550:SGS65551 SPW65550:SQO65551 SZS65550:TAK65551 TJO65550:TKG65551 TTK65550:TUC65551 UDG65550:UDY65551 UNC65550:UNU65551 UWY65550:UXQ65551 VGU65550:VHM65551 VQQ65550:VRI65551 WAM65550:WBE65551 WKI65550:WLA65551 WUE65550:WUW65551 L131088:AA131089 HS131086:IK131087 RO131086:SG131087 ABK131086:ACC131087 ALG131086:ALY131087 AVC131086:AVU131087 BEY131086:BFQ131087 BOU131086:BPM131087 BYQ131086:BZI131087 CIM131086:CJE131087 CSI131086:CTA131087 DCE131086:DCW131087 DMA131086:DMS131087 DVW131086:DWO131087 EFS131086:EGK131087 EPO131086:EQG131087 EZK131086:FAC131087 FJG131086:FJY131087 FTC131086:FTU131087 GCY131086:GDQ131087 GMU131086:GNM131087 GWQ131086:GXI131087 HGM131086:HHE131087 HQI131086:HRA131087 IAE131086:IAW131087 IKA131086:IKS131087 ITW131086:IUO131087 JDS131086:JEK131087 JNO131086:JOG131087 JXK131086:JYC131087 KHG131086:KHY131087 KRC131086:KRU131087 LAY131086:LBQ131087 LKU131086:LLM131087 LUQ131086:LVI131087 MEM131086:MFE131087 MOI131086:MPA131087 MYE131086:MYW131087 NIA131086:NIS131087 NRW131086:NSO131087 OBS131086:OCK131087 OLO131086:OMG131087 OVK131086:OWC131087 PFG131086:PFY131087 PPC131086:PPU131087 PYY131086:PZQ131087 QIU131086:QJM131087 QSQ131086:QTI131087 RCM131086:RDE131087 RMI131086:RNA131087 RWE131086:RWW131087 SGA131086:SGS131087 SPW131086:SQO131087 SZS131086:TAK131087 TJO131086:TKG131087 TTK131086:TUC131087 UDG131086:UDY131087 UNC131086:UNU131087 UWY131086:UXQ131087 VGU131086:VHM131087 VQQ131086:VRI131087 WAM131086:WBE131087 WKI131086:WLA131087 WUE131086:WUW131087 L196624:AA196625 HS196622:IK196623 RO196622:SG196623 ABK196622:ACC196623 ALG196622:ALY196623 AVC196622:AVU196623 BEY196622:BFQ196623 BOU196622:BPM196623 BYQ196622:BZI196623 CIM196622:CJE196623 CSI196622:CTA196623 DCE196622:DCW196623 DMA196622:DMS196623 DVW196622:DWO196623 EFS196622:EGK196623 EPO196622:EQG196623 EZK196622:FAC196623 FJG196622:FJY196623 FTC196622:FTU196623 GCY196622:GDQ196623 GMU196622:GNM196623 GWQ196622:GXI196623 HGM196622:HHE196623 HQI196622:HRA196623 IAE196622:IAW196623 IKA196622:IKS196623 ITW196622:IUO196623 JDS196622:JEK196623 JNO196622:JOG196623 JXK196622:JYC196623 KHG196622:KHY196623 KRC196622:KRU196623 LAY196622:LBQ196623 LKU196622:LLM196623 LUQ196622:LVI196623 MEM196622:MFE196623 MOI196622:MPA196623 MYE196622:MYW196623 NIA196622:NIS196623 NRW196622:NSO196623 OBS196622:OCK196623 OLO196622:OMG196623 OVK196622:OWC196623 PFG196622:PFY196623 PPC196622:PPU196623 PYY196622:PZQ196623 QIU196622:QJM196623 QSQ196622:QTI196623 RCM196622:RDE196623 RMI196622:RNA196623 RWE196622:RWW196623 SGA196622:SGS196623 SPW196622:SQO196623 SZS196622:TAK196623 TJO196622:TKG196623 TTK196622:TUC196623 UDG196622:UDY196623 UNC196622:UNU196623 UWY196622:UXQ196623 VGU196622:VHM196623 VQQ196622:VRI196623 WAM196622:WBE196623 WKI196622:WLA196623 WUE196622:WUW196623 L262160:AA262161 HS262158:IK262159 RO262158:SG262159 ABK262158:ACC262159 ALG262158:ALY262159 AVC262158:AVU262159 BEY262158:BFQ262159 BOU262158:BPM262159 BYQ262158:BZI262159 CIM262158:CJE262159 CSI262158:CTA262159 DCE262158:DCW262159 DMA262158:DMS262159 DVW262158:DWO262159 EFS262158:EGK262159 EPO262158:EQG262159 EZK262158:FAC262159 FJG262158:FJY262159 FTC262158:FTU262159 GCY262158:GDQ262159 GMU262158:GNM262159 GWQ262158:GXI262159 HGM262158:HHE262159 HQI262158:HRA262159 IAE262158:IAW262159 IKA262158:IKS262159 ITW262158:IUO262159 JDS262158:JEK262159 JNO262158:JOG262159 JXK262158:JYC262159 KHG262158:KHY262159 KRC262158:KRU262159 LAY262158:LBQ262159 LKU262158:LLM262159 LUQ262158:LVI262159 MEM262158:MFE262159 MOI262158:MPA262159 MYE262158:MYW262159 NIA262158:NIS262159 NRW262158:NSO262159 OBS262158:OCK262159 OLO262158:OMG262159 OVK262158:OWC262159 PFG262158:PFY262159 PPC262158:PPU262159 PYY262158:PZQ262159 QIU262158:QJM262159 QSQ262158:QTI262159 RCM262158:RDE262159 RMI262158:RNA262159 RWE262158:RWW262159 SGA262158:SGS262159 SPW262158:SQO262159 SZS262158:TAK262159 TJO262158:TKG262159 TTK262158:TUC262159 UDG262158:UDY262159 UNC262158:UNU262159 UWY262158:UXQ262159 VGU262158:VHM262159 VQQ262158:VRI262159 WAM262158:WBE262159 WKI262158:WLA262159 WUE262158:WUW262159 L327696:AA327697 HS327694:IK327695 RO327694:SG327695 ABK327694:ACC327695 ALG327694:ALY327695 AVC327694:AVU327695 BEY327694:BFQ327695 BOU327694:BPM327695 BYQ327694:BZI327695 CIM327694:CJE327695 CSI327694:CTA327695 DCE327694:DCW327695 DMA327694:DMS327695 DVW327694:DWO327695 EFS327694:EGK327695 EPO327694:EQG327695 EZK327694:FAC327695 FJG327694:FJY327695 FTC327694:FTU327695 GCY327694:GDQ327695 GMU327694:GNM327695 GWQ327694:GXI327695 HGM327694:HHE327695 HQI327694:HRA327695 IAE327694:IAW327695 IKA327694:IKS327695 ITW327694:IUO327695 JDS327694:JEK327695 JNO327694:JOG327695 JXK327694:JYC327695 KHG327694:KHY327695 KRC327694:KRU327695 LAY327694:LBQ327695 LKU327694:LLM327695 LUQ327694:LVI327695 MEM327694:MFE327695 MOI327694:MPA327695 MYE327694:MYW327695 NIA327694:NIS327695 NRW327694:NSO327695 OBS327694:OCK327695 OLO327694:OMG327695 OVK327694:OWC327695 PFG327694:PFY327695 PPC327694:PPU327695 PYY327694:PZQ327695 QIU327694:QJM327695 QSQ327694:QTI327695 RCM327694:RDE327695 RMI327694:RNA327695 RWE327694:RWW327695 SGA327694:SGS327695 SPW327694:SQO327695 SZS327694:TAK327695 TJO327694:TKG327695 TTK327694:TUC327695 UDG327694:UDY327695 UNC327694:UNU327695 UWY327694:UXQ327695 VGU327694:VHM327695 VQQ327694:VRI327695 WAM327694:WBE327695 WKI327694:WLA327695 WUE327694:WUW327695 L393232:AA393233 HS393230:IK393231 RO393230:SG393231 ABK393230:ACC393231 ALG393230:ALY393231 AVC393230:AVU393231 BEY393230:BFQ393231 BOU393230:BPM393231 BYQ393230:BZI393231 CIM393230:CJE393231 CSI393230:CTA393231 DCE393230:DCW393231 DMA393230:DMS393231 DVW393230:DWO393231 EFS393230:EGK393231 EPO393230:EQG393231 EZK393230:FAC393231 FJG393230:FJY393231 FTC393230:FTU393231 GCY393230:GDQ393231 GMU393230:GNM393231 GWQ393230:GXI393231 HGM393230:HHE393231 HQI393230:HRA393231 IAE393230:IAW393231 IKA393230:IKS393231 ITW393230:IUO393231 JDS393230:JEK393231 JNO393230:JOG393231 JXK393230:JYC393231 KHG393230:KHY393231 KRC393230:KRU393231 LAY393230:LBQ393231 LKU393230:LLM393231 LUQ393230:LVI393231 MEM393230:MFE393231 MOI393230:MPA393231 MYE393230:MYW393231 NIA393230:NIS393231 NRW393230:NSO393231 OBS393230:OCK393231 OLO393230:OMG393231 OVK393230:OWC393231 PFG393230:PFY393231 PPC393230:PPU393231 PYY393230:PZQ393231 QIU393230:QJM393231 QSQ393230:QTI393231 RCM393230:RDE393231 RMI393230:RNA393231 RWE393230:RWW393231 SGA393230:SGS393231 SPW393230:SQO393231 SZS393230:TAK393231 TJO393230:TKG393231 TTK393230:TUC393231 UDG393230:UDY393231 UNC393230:UNU393231 UWY393230:UXQ393231 VGU393230:VHM393231 VQQ393230:VRI393231 WAM393230:WBE393231 WKI393230:WLA393231 WUE393230:WUW393231 L458768:AA458769 HS458766:IK458767 RO458766:SG458767 ABK458766:ACC458767 ALG458766:ALY458767 AVC458766:AVU458767 BEY458766:BFQ458767 BOU458766:BPM458767 BYQ458766:BZI458767 CIM458766:CJE458767 CSI458766:CTA458767 DCE458766:DCW458767 DMA458766:DMS458767 DVW458766:DWO458767 EFS458766:EGK458767 EPO458766:EQG458767 EZK458766:FAC458767 FJG458766:FJY458767 FTC458766:FTU458767 GCY458766:GDQ458767 GMU458766:GNM458767 GWQ458766:GXI458767 HGM458766:HHE458767 HQI458766:HRA458767 IAE458766:IAW458767 IKA458766:IKS458767 ITW458766:IUO458767 JDS458766:JEK458767 JNO458766:JOG458767 JXK458766:JYC458767 KHG458766:KHY458767 KRC458766:KRU458767 LAY458766:LBQ458767 LKU458766:LLM458767 LUQ458766:LVI458767 MEM458766:MFE458767 MOI458766:MPA458767 MYE458766:MYW458767 NIA458766:NIS458767 NRW458766:NSO458767 OBS458766:OCK458767 OLO458766:OMG458767 OVK458766:OWC458767 PFG458766:PFY458767 PPC458766:PPU458767 PYY458766:PZQ458767 QIU458766:QJM458767 QSQ458766:QTI458767 RCM458766:RDE458767 RMI458766:RNA458767 RWE458766:RWW458767 SGA458766:SGS458767 SPW458766:SQO458767 SZS458766:TAK458767 TJO458766:TKG458767 TTK458766:TUC458767 UDG458766:UDY458767 UNC458766:UNU458767 UWY458766:UXQ458767 VGU458766:VHM458767 VQQ458766:VRI458767 WAM458766:WBE458767 WKI458766:WLA458767 WUE458766:WUW458767 L524304:AA524305 HS524302:IK524303 RO524302:SG524303 ABK524302:ACC524303 ALG524302:ALY524303 AVC524302:AVU524303 BEY524302:BFQ524303 BOU524302:BPM524303 BYQ524302:BZI524303 CIM524302:CJE524303 CSI524302:CTA524303 DCE524302:DCW524303 DMA524302:DMS524303 DVW524302:DWO524303 EFS524302:EGK524303 EPO524302:EQG524303 EZK524302:FAC524303 FJG524302:FJY524303 FTC524302:FTU524303 GCY524302:GDQ524303 GMU524302:GNM524303 GWQ524302:GXI524303 HGM524302:HHE524303 HQI524302:HRA524303 IAE524302:IAW524303 IKA524302:IKS524303 ITW524302:IUO524303 JDS524302:JEK524303 JNO524302:JOG524303 JXK524302:JYC524303 KHG524302:KHY524303 KRC524302:KRU524303 LAY524302:LBQ524303 LKU524302:LLM524303 LUQ524302:LVI524303 MEM524302:MFE524303 MOI524302:MPA524303 MYE524302:MYW524303 NIA524302:NIS524303 NRW524302:NSO524303 OBS524302:OCK524303 OLO524302:OMG524303 OVK524302:OWC524303 PFG524302:PFY524303 PPC524302:PPU524303 PYY524302:PZQ524303 QIU524302:QJM524303 QSQ524302:QTI524303 RCM524302:RDE524303 RMI524302:RNA524303 RWE524302:RWW524303 SGA524302:SGS524303 SPW524302:SQO524303 SZS524302:TAK524303 TJO524302:TKG524303 TTK524302:TUC524303 UDG524302:UDY524303 UNC524302:UNU524303 UWY524302:UXQ524303 VGU524302:VHM524303 VQQ524302:VRI524303 WAM524302:WBE524303 WKI524302:WLA524303 WUE524302:WUW524303 L589840:AA589841 HS589838:IK589839 RO589838:SG589839 ABK589838:ACC589839 ALG589838:ALY589839 AVC589838:AVU589839 BEY589838:BFQ589839 BOU589838:BPM589839 BYQ589838:BZI589839 CIM589838:CJE589839 CSI589838:CTA589839 DCE589838:DCW589839 DMA589838:DMS589839 DVW589838:DWO589839 EFS589838:EGK589839 EPO589838:EQG589839 EZK589838:FAC589839 FJG589838:FJY589839 FTC589838:FTU589839 GCY589838:GDQ589839 GMU589838:GNM589839 GWQ589838:GXI589839 HGM589838:HHE589839 HQI589838:HRA589839 IAE589838:IAW589839 IKA589838:IKS589839 ITW589838:IUO589839 JDS589838:JEK589839 JNO589838:JOG589839 JXK589838:JYC589839 KHG589838:KHY589839 KRC589838:KRU589839 LAY589838:LBQ589839 LKU589838:LLM589839 LUQ589838:LVI589839 MEM589838:MFE589839 MOI589838:MPA589839 MYE589838:MYW589839 NIA589838:NIS589839 NRW589838:NSO589839 OBS589838:OCK589839 OLO589838:OMG589839 OVK589838:OWC589839 PFG589838:PFY589839 PPC589838:PPU589839 PYY589838:PZQ589839 QIU589838:QJM589839 QSQ589838:QTI589839 RCM589838:RDE589839 RMI589838:RNA589839 RWE589838:RWW589839 SGA589838:SGS589839 SPW589838:SQO589839 SZS589838:TAK589839 TJO589838:TKG589839 TTK589838:TUC589839 UDG589838:UDY589839 UNC589838:UNU589839 UWY589838:UXQ589839 VGU589838:VHM589839 VQQ589838:VRI589839 WAM589838:WBE589839 WKI589838:WLA589839 WUE589838:WUW589839 L655376:AA655377 HS655374:IK655375 RO655374:SG655375 ABK655374:ACC655375 ALG655374:ALY655375 AVC655374:AVU655375 BEY655374:BFQ655375 BOU655374:BPM655375 BYQ655374:BZI655375 CIM655374:CJE655375 CSI655374:CTA655375 DCE655374:DCW655375 DMA655374:DMS655375 DVW655374:DWO655375 EFS655374:EGK655375 EPO655374:EQG655375 EZK655374:FAC655375 FJG655374:FJY655375 FTC655374:FTU655375 GCY655374:GDQ655375 GMU655374:GNM655375 GWQ655374:GXI655375 HGM655374:HHE655375 HQI655374:HRA655375 IAE655374:IAW655375 IKA655374:IKS655375 ITW655374:IUO655375 JDS655374:JEK655375 JNO655374:JOG655375 JXK655374:JYC655375 KHG655374:KHY655375 KRC655374:KRU655375 LAY655374:LBQ655375 LKU655374:LLM655375 LUQ655374:LVI655375 MEM655374:MFE655375 MOI655374:MPA655375 MYE655374:MYW655375 NIA655374:NIS655375 NRW655374:NSO655375 OBS655374:OCK655375 OLO655374:OMG655375 OVK655374:OWC655375 PFG655374:PFY655375 PPC655374:PPU655375 PYY655374:PZQ655375 QIU655374:QJM655375 QSQ655374:QTI655375 RCM655374:RDE655375 RMI655374:RNA655375 RWE655374:RWW655375 SGA655374:SGS655375 SPW655374:SQO655375 SZS655374:TAK655375 TJO655374:TKG655375 TTK655374:TUC655375 UDG655374:UDY655375 UNC655374:UNU655375 UWY655374:UXQ655375 VGU655374:VHM655375 VQQ655374:VRI655375 WAM655374:WBE655375 WKI655374:WLA655375 WUE655374:WUW655375 L720912:AA720913 HS720910:IK720911 RO720910:SG720911 ABK720910:ACC720911 ALG720910:ALY720911 AVC720910:AVU720911 BEY720910:BFQ720911 BOU720910:BPM720911 BYQ720910:BZI720911 CIM720910:CJE720911 CSI720910:CTA720911 DCE720910:DCW720911 DMA720910:DMS720911 DVW720910:DWO720911 EFS720910:EGK720911 EPO720910:EQG720911 EZK720910:FAC720911 FJG720910:FJY720911 FTC720910:FTU720911 GCY720910:GDQ720911 GMU720910:GNM720911 GWQ720910:GXI720911 HGM720910:HHE720911 HQI720910:HRA720911 IAE720910:IAW720911 IKA720910:IKS720911 ITW720910:IUO720911 JDS720910:JEK720911 JNO720910:JOG720911 JXK720910:JYC720911 KHG720910:KHY720911 KRC720910:KRU720911 LAY720910:LBQ720911 LKU720910:LLM720911 LUQ720910:LVI720911 MEM720910:MFE720911 MOI720910:MPA720911 MYE720910:MYW720911 NIA720910:NIS720911 NRW720910:NSO720911 OBS720910:OCK720911 OLO720910:OMG720911 OVK720910:OWC720911 PFG720910:PFY720911 PPC720910:PPU720911 PYY720910:PZQ720911 QIU720910:QJM720911 QSQ720910:QTI720911 RCM720910:RDE720911 RMI720910:RNA720911 RWE720910:RWW720911 SGA720910:SGS720911 SPW720910:SQO720911 SZS720910:TAK720911 TJO720910:TKG720911 TTK720910:TUC720911 UDG720910:UDY720911 UNC720910:UNU720911 UWY720910:UXQ720911 VGU720910:VHM720911 VQQ720910:VRI720911 WAM720910:WBE720911 WKI720910:WLA720911 WUE720910:WUW720911 L786448:AA786449 HS786446:IK786447 RO786446:SG786447 ABK786446:ACC786447 ALG786446:ALY786447 AVC786446:AVU786447 BEY786446:BFQ786447 BOU786446:BPM786447 BYQ786446:BZI786447 CIM786446:CJE786447 CSI786446:CTA786447 DCE786446:DCW786447 DMA786446:DMS786447 DVW786446:DWO786447 EFS786446:EGK786447 EPO786446:EQG786447 EZK786446:FAC786447 FJG786446:FJY786447 FTC786446:FTU786447 GCY786446:GDQ786447 GMU786446:GNM786447 GWQ786446:GXI786447 HGM786446:HHE786447 HQI786446:HRA786447 IAE786446:IAW786447 IKA786446:IKS786447 ITW786446:IUO786447 JDS786446:JEK786447 JNO786446:JOG786447 JXK786446:JYC786447 KHG786446:KHY786447 KRC786446:KRU786447 LAY786446:LBQ786447 LKU786446:LLM786447 LUQ786446:LVI786447 MEM786446:MFE786447 MOI786446:MPA786447 MYE786446:MYW786447 NIA786446:NIS786447 NRW786446:NSO786447 OBS786446:OCK786447 OLO786446:OMG786447 OVK786446:OWC786447 PFG786446:PFY786447 PPC786446:PPU786447 PYY786446:PZQ786447 QIU786446:QJM786447 QSQ786446:QTI786447 RCM786446:RDE786447 RMI786446:RNA786447 RWE786446:RWW786447 SGA786446:SGS786447 SPW786446:SQO786447 SZS786446:TAK786447 TJO786446:TKG786447 TTK786446:TUC786447 UDG786446:UDY786447 UNC786446:UNU786447 UWY786446:UXQ786447 VGU786446:VHM786447 VQQ786446:VRI786447 WAM786446:WBE786447 WKI786446:WLA786447 WUE786446:WUW786447 L851984:AA851985 HS851982:IK851983 RO851982:SG851983 ABK851982:ACC851983 ALG851982:ALY851983 AVC851982:AVU851983 BEY851982:BFQ851983 BOU851982:BPM851983 BYQ851982:BZI851983 CIM851982:CJE851983 CSI851982:CTA851983 DCE851982:DCW851983 DMA851982:DMS851983 DVW851982:DWO851983 EFS851982:EGK851983 EPO851982:EQG851983 EZK851982:FAC851983 FJG851982:FJY851983 FTC851982:FTU851983 GCY851982:GDQ851983 GMU851982:GNM851983 GWQ851982:GXI851983 HGM851982:HHE851983 HQI851982:HRA851983 IAE851982:IAW851983 IKA851982:IKS851983 ITW851982:IUO851983 JDS851982:JEK851983 JNO851982:JOG851983 JXK851982:JYC851983 KHG851982:KHY851983 KRC851982:KRU851983 LAY851982:LBQ851983 LKU851982:LLM851983 LUQ851982:LVI851983 MEM851982:MFE851983 MOI851982:MPA851983 MYE851982:MYW851983 NIA851982:NIS851983 NRW851982:NSO851983 OBS851982:OCK851983 OLO851982:OMG851983 OVK851982:OWC851983 PFG851982:PFY851983 PPC851982:PPU851983 PYY851982:PZQ851983 QIU851982:QJM851983 QSQ851982:QTI851983 RCM851982:RDE851983 RMI851982:RNA851983 RWE851982:RWW851983 SGA851982:SGS851983 SPW851982:SQO851983 SZS851982:TAK851983 TJO851982:TKG851983 TTK851982:TUC851983 UDG851982:UDY851983 UNC851982:UNU851983 UWY851982:UXQ851983 VGU851982:VHM851983 VQQ851982:VRI851983 WAM851982:WBE851983 WKI851982:WLA851983 WUE851982:WUW851983 L917520:AA917521 HS917518:IK917519 RO917518:SG917519 ABK917518:ACC917519 ALG917518:ALY917519 AVC917518:AVU917519 BEY917518:BFQ917519 BOU917518:BPM917519 BYQ917518:BZI917519 CIM917518:CJE917519 CSI917518:CTA917519 DCE917518:DCW917519 DMA917518:DMS917519 DVW917518:DWO917519 EFS917518:EGK917519 EPO917518:EQG917519 EZK917518:FAC917519 FJG917518:FJY917519 FTC917518:FTU917519 GCY917518:GDQ917519 GMU917518:GNM917519 GWQ917518:GXI917519 HGM917518:HHE917519 HQI917518:HRA917519 IAE917518:IAW917519 IKA917518:IKS917519 ITW917518:IUO917519 JDS917518:JEK917519 JNO917518:JOG917519 JXK917518:JYC917519 KHG917518:KHY917519 KRC917518:KRU917519 LAY917518:LBQ917519 LKU917518:LLM917519 LUQ917518:LVI917519 MEM917518:MFE917519 MOI917518:MPA917519 MYE917518:MYW917519 NIA917518:NIS917519 NRW917518:NSO917519 OBS917518:OCK917519 OLO917518:OMG917519 OVK917518:OWC917519 PFG917518:PFY917519 PPC917518:PPU917519 PYY917518:PZQ917519 QIU917518:QJM917519 QSQ917518:QTI917519 RCM917518:RDE917519 RMI917518:RNA917519 RWE917518:RWW917519 SGA917518:SGS917519 SPW917518:SQO917519 SZS917518:TAK917519 TJO917518:TKG917519 TTK917518:TUC917519 UDG917518:UDY917519 UNC917518:UNU917519 UWY917518:UXQ917519 VGU917518:VHM917519 VQQ917518:VRI917519 WAM917518:WBE917519 WKI917518:WLA917519 WUE917518:WUW917519 L983056:AA983057 HS983054:IK983055 RO983054:SG983055 ABK983054:ACC983055 ALG983054:ALY983055 AVC983054:AVU983055 BEY983054:BFQ983055 BOU983054:BPM983055 BYQ983054:BZI983055 CIM983054:CJE983055 CSI983054:CTA983055 DCE983054:DCW983055 DMA983054:DMS983055 DVW983054:DWO983055 EFS983054:EGK983055 EPO983054:EQG983055 EZK983054:FAC983055 FJG983054:FJY983055 FTC983054:FTU983055 GCY983054:GDQ983055 GMU983054:GNM983055 GWQ983054:GXI983055 HGM983054:HHE983055 HQI983054:HRA983055 IAE983054:IAW983055 IKA983054:IKS983055 ITW983054:IUO983055 JDS983054:JEK983055 JNO983054:JOG983055 JXK983054:JYC983055 KHG983054:KHY983055 KRC983054:KRU983055 LAY983054:LBQ983055 LKU983054:LLM983055 LUQ983054:LVI983055 MEM983054:MFE983055 MOI983054:MPA983055 MYE983054:MYW983055 NIA983054:NIS983055 NRW983054:NSO983055 OBS983054:OCK983055 OLO983054:OMG983055 OVK983054:OWC983055 PFG983054:PFY983055 PPC983054:PPU983055 PYY983054:PZQ983055 QIU983054:QJM983055 QSQ983054:QTI983055 RCM983054:RDE983055 RMI983054:RNA983055 RWE983054:RWW983055 SGA983054:SGS983055 SPW983054:SQO983055 SZS983054:TAK983055 TJO983054:TKG983055 TTK983054:TUC983055 UDG983054:UDY983055 UNC983054:UNU983055 UWY983054:UXQ983055 VGU983054:VHM983055 VQQ983054:VRI983055 WAM983054:WBE983055 WKI983054:WLA983055 WUE983054:WUW983055 H65567:AA65567 HO65565:IK65565 RK65565:SG65565 ABG65565:ACC65565 ALC65565:ALY65565 AUY65565:AVU65565 BEU65565:BFQ65565 BOQ65565:BPM65565 BYM65565:BZI65565 CII65565:CJE65565 CSE65565:CTA65565 DCA65565:DCW65565 DLW65565:DMS65565 DVS65565:DWO65565 EFO65565:EGK65565 EPK65565:EQG65565 EZG65565:FAC65565 FJC65565:FJY65565 FSY65565:FTU65565 GCU65565:GDQ65565 GMQ65565:GNM65565 GWM65565:GXI65565 HGI65565:HHE65565 HQE65565:HRA65565 IAA65565:IAW65565 IJW65565:IKS65565 ITS65565:IUO65565 JDO65565:JEK65565 JNK65565:JOG65565 JXG65565:JYC65565 KHC65565:KHY65565 KQY65565:KRU65565 LAU65565:LBQ65565 LKQ65565:LLM65565 LUM65565:LVI65565 MEI65565:MFE65565 MOE65565:MPA65565 MYA65565:MYW65565 NHW65565:NIS65565 NRS65565:NSO65565 OBO65565:OCK65565 OLK65565:OMG65565 OVG65565:OWC65565 PFC65565:PFY65565 POY65565:PPU65565 PYU65565:PZQ65565 QIQ65565:QJM65565 QSM65565:QTI65565 RCI65565:RDE65565 RME65565:RNA65565 RWA65565:RWW65565 SFW65565:SGS65565 SPS65565:SQO65565 SZO65565:TAK65565 TJK65565:TKG65565 TTG65565:TUC65565 UDC65565:UDY65565 UMY65565:UNU65565 UWU65565:UXQ65565 VGQ65565:VHM65565 VQM65565:VRI65565 WAI65565:WBE65565 WKE65565:WLA65565 WUA65565:WUW65565 H131103:AA131103 HO131101:IK131101 RK131101:SG131101 ABG131101:ACC131101 ALC131101:ALY131101 AUY131101:AVU131101 BEU131101:BFQ131101 BOQ131101:BPM131101 BYM131101:BZI131101 CII131101:CJE131101 CSE131101:CTA131101 DCA131101:DCW131101 DLW131101:DMS131101 DVS131101:DWO131101 EFO131101:EGK131101 EPK131101:EQG131101 EZG131101:FAC131101 FJC131101:FJY131101 FSY131101:FTU131101 GCU131101:GDQ131101 GMQ131101:GNM131101 GWM131101:GXI131101 HGI131101:HHE131101 HQE131101:HRA131101 IAA131101:IAW131101 IJW131101:IKS131101 ITS131101:IUO131101 JDO131101:JEK131101 JNK131101:JOG131101 JXG131101:JYC131101 KHC131101:KHY131101 KQY131101:KRU131101 LAU131101:LBQ131101 LKQ131101:LLM131101 LUM131101:LVI131101 MEI131101:MFE131101 MOE131101:MPA131101 MYA131101:MYW131101 NHW131101:NIS131101 NRS131101:NSO131101 OBO131101:OCK131101 OLK131101:OMG131101 OVG131101:OWC131101 PFC131101:PFY131101 POY131101:PPU131101 PYU131101:PZQ131101 QIQ131101:QJM131101 QSM131101:QTI131101 RCI131101:RDE131101 RME131101:RNA131101 RWA131101:RWW131101 SFW131101:SGS131101 SPS131101:SQO131101 SZO131101:TAK131101 TJK131101:TKG131101 TTG131101:TUC131101 UDC131101:UDY131101 UMY131101:UNU131101 UWU131101:UXQ131101 VGQ131101:VHM131101 VQM131101:VRI131101 WAI131101:WBE131101 WKE131101:WLA131101 WUA131101:WUW131101 H196639:AA196639 HO196637:IK196637 RK196637:SG196637 ABG196637:ACC196637 ALC196637:ALY196637 AUY196637:AVU196637 BEU196637:BFQ196637 BOQ196637:BPM196637 BYM196637:BZI196637 CII196637:CJE196637 CSE196637:CTA196637 DCA196637:DCW196637 DLW196637:DMS196637 DVS196637:DWO196637 EFO196637:EGK196637 EPK196637:EQG196637 EZG196637:FAC196637 FJC196637:FJY196637 FSY196637:FTU196637 GCU196637:GDQ196637 GMQ196637:GNM196637 GWM196637:GXI196637 HGI196637:HHE196637 HQE196637:HRA196637 IAA196637:IAW196637 IJW196637:IKS196637 ITS196637:IUO196637 JDO196637:JEK196637 JNK196637:JOG196637 JXG196637:JYC196637 KHC196637:KHY196637 KQY196637:KRU196637 LAU196637:LBQ196637 LKQ196637:LLM196637 LUM196637:LVI196637 MEI196637:MFE196637 MOE196637:MPA196637 MYA196637:MYW196637 NHW196637:NIS196637 NRS196637:NSO196637 OBO196637:OCK196637 OLK196637:OMG196637 OVG196637:OWC196637 PFC196637:PFY196637 POY196637:PPU196637 PYU196637:PZQ196637 QIQ196637:QJM196637 QSM196637:QTI196637 RCI196637:RDE196637 RME196637:RNA196637 RWA196637:RWW196637 SFW196637:SGS196637 SPS196637:SQO196637 SZO196637:TAK196637 TJK196637:TKG196637 TTG196637:TUC196637 UDC196637:UDY196637 UMY196637:UNU196637 UWU196637:UXQ196637 VGQ196637:VHM196637 VQM196637:VRI196637 WAI196637:WBE196637 WKE196637:WLA196637 WUA196637:WUW196637 H262175:AA262175 HO262173:IK262173 RK262173:SG262173 ABG262173:ACC262173 ALC262173:ALY262173 AUY262173:AVU262173 BEU262173:BFQ262173 BOQ262173:BPM262173 BYM262173:BZI262173 CII262173:CJE262173 CSE262173:CTA262173 DCA262173:DCW262173 DLW262173:DMS262173 DVS262173:DWO262173 EFO262173:EGK262173 EPK262173:EQG262173 EZG262173:FAC262173 FJC262173:FJY262173 FSY262173:FTU262173 GCU262173:GDQ262173 GMQ262173:GNM262173 GWM262173:GXI262173 HGI262173:HHE262173 HQE262173:HRA262173 IAA262173:IAW262173 IJW262173:IKS262173 ITS262173:IUO262173 JDO262173:JEK262173 JNK262173:JOG262173 JXG262173:JYC262173 KHC262173:KHY262173 KQY262173:KRU262173 LAU262173:LBQ262173 LKQ262173:LLM262173 LUM262173:LVI262173 MEI262173:MFE262173 MOE262173:MPA262173 MYA262173:MYW262173 NHW262173:NIS262173 NRS262173:NSO262173 OBO262173:OCK262173 OLK262173:OMG262173 OVG262173:OWC262173 PFC262173:PFY262173 POY262173:PPU262173 PYU262173:PZQ262173 QIQ262173:QJM262173 QSM262173:QTI262173 RCI262173:RDE262173 RME262173:RNA262173 RWA262173:RWW262173 SFW262173:SGS262173 SPS262173:SQO262173 SZO262173:TAK262173 TJK262173:TKG262173 TTG262173:TUC262173 UDC262173:UDY262173 UMY262173:UNU262173 UWU262173:UXQ262173 VGQ262173:VHM262173 VQM262173:VRI262173 WAI262173:WBE262173 WKE262173:WLA262173 WUA262173:WUW262173 H327711:AA327711 HO327709:IK327709 RK327709:SG327709 ABG327709:ACC327709 ALC327709:ALY327709 AUY327709:AVU327709 BEU327709:BFQ327709 BOQ327709:BPM327709 BYM327709:BZI327709 CII327709:CJE327709 CSE327709:CTA327709 DCA327709:DCW327709 DLW327709:DMS327709 DVS327709:DWO327709 EFO327709:EGK327709 EPK327709:EQG327709 EZG327709:FAC327709 FJC327709:FJY327709 FSY327709:FTU327709 GCU327709:GDQ327709 GMQ327709:GNM327709 GWM327709:GXI327709 HGI327709:HHE327709 HQE327709:HRA327709 IAA327709:IAW327709 IJW327709:IKS327709 ITS327709:IUO327709 JDO327709:JEK327709 JNK327709:JOG327709 JXG327709:JYC327709 KHC327709:KHY327709 KQY327709:KRU327709 LAU327709:LBQ327709 LKQ327709:LLM327709 LUM327709:LVI327709 MEI327709:MFE327709 MOE327709:MPA327709 MYA327709:MYW327709 NHW327709:NIS327709 NRS327709:NSO327709 OBO327709:OCK327709 OLK327709:OMG327709 OVG327709:OWC327709 PFC327709:PFY327709 POY327709:PPU327709 PYU327709:PZQ327709 QIQ327709:QJM327709 QSM327709:QTI327709 RCI327709:RDE327709 RME327709:RNA327709 RWA327709:RWW327709 SFW327709:SGS327709 SPS327709:SQO327709 SZO327709:TAK327709 TJK327709:TKG327709 TTG327709:TUC327709 UDC327709:UDY327709 UMY327709:UNU327709 UWU327709:UXQ327709 VGQ327709:VHM327709 VQM327709:VRI327709 WAI327709:WBE327709 WKE327709:WLA327709 WUA327709:WUW327709 H393247:AA393247 HO393245:IK393245 RK393245:SG393245 ABG393245:ACC393245 ALC393245:ALY393245 AUY393245:AVU393245 BEU393245:BFQ393245 BOQ393245:BPM393245 BYM393245:BZI393245 CII393245:CJE393245 CSE393245:CTA393245 DCA393245:DCW393245 DLW393245:DMS393245 DVS393245:DWO393245 EFO393245:EGK393245 EPK393245:EQG393245 EZG393245:FAC393245 FJC393245:FJY393245 FSY393245:FTU393245 GCU393245:GDQ393245 GMQ393245:GNM393245 GWM393245:GXI393245 HGI393245:HHE393245 HQE393245:HRA393245 IAA393245:IAW393245 IJW393245:IKS393245 ITS393245:IUO393245 JDO393245:JEK393245 JNK393245:JOG393245 JXG393245:JYC393245 KHC393245:KHY393245 KQY393245:KRU393245 LAU393245:LBQ393245 LKQ393245:LLM393245 LUM393245:LVI393245 MEI393245:MFE393245 MOE393245:MPA393245 MYA393245:MYW393245 NHW393245:NIS393245 NRS393245:NSO393245 OBO393245:OCK393245 OLK393245:OMG393245 OVG393245:OWC393245 PFC393245:PFY393245 POY393245:PPU393245 PYU393245:PZQ393245 QIQ393245:QJM393245 QSM393245:QTI393245 RCI393245:RDE393245 RME393245:RNA393245 RWA393245:RWW393245 SFW393245:SGS393245 SPS393245:SQO393245 SZO393245:TAK393245 TJK393245:TKG393245 TTG393245:TUC393245 UDC393245:UDY393245 UMY393245:UNU393245 UWU393245:UXQ393245 VGQ393245:VHM393245 VQM393245:VRI393245 WAI393245:WBE393245 WKE393245:WLA393245 WUA393245:WUW393245 H458783:AA458783 HO458781:IK458781 RK458781:SG458781 ABG458781:ACC458781 ALC458781:ALY458781 AUY458781:AVU458781 BEU458781:BFQ458781 BOQ458781:BPM458781 BYM458781:BZI458781 CII458781:CJE458781 CSE458781:CTA458781 DCA458781:DCW458781 DLW458781:DMS458781 DVS458781:DWO458781 EFO458781:EGK458781 EPK458781:EQG458781 EZG458781:FAC458781 FJC458781:FJY458781 FSY458781:FTU458781 GCU458781:GDQ458781 GMQ458781:GNM458781 GWM458781:GXI458781 HGI458781:HHE458781 HQE458781:HRA458781 IAA458781:IAW458781 IJW458781:IKS458781 ITS458781:IUO458781 JDO458781:JEK458781 JNK458781:JOG458781 JXG458781:JYC458781 KHC458781:KHY458781 KQY458781:KRU458781 LAU458781:LBQ458781 LKQ458781:LLM458781 LUM458781:LVI458781 MEI458781:MFE458781 MOE458781:MPA458781 MYA458781:MYW458781 NHW458781:NIS458781 NRS458781:NSO458781 OBO458781:OCK458781 OLK458781:OMG458781 OVG458781:OWC458781 PFC458781:PFY458781 POY458781:PPU458781 PYU458781:PZQ458781 QIQ458781:QJM458781 QSM458781:QTI458781 RCI458781:RDE458781 RME458781:RNA458781 RWA458781:RWW458781 SFW458781:SGS458781 SPS458781:SQO458781 SZO458781:TAK458781 TJK458781:TKG458781 TTG458781:TUC458781 UDC458781:UDY458781 UMY458781:UNU458781 UWU458781:UXQ458781 VGQ458781:VHM458781 VQM458781:VRI458781 WAI458781:WBE458781 WKE458781:WLA458781 WUA458781:WUW458781 H524319:AA524319 HO524317:IK524317 RK524317:SG524317 ABG524317:ACC524317 ALC524317:ALY524317 AUY524317:AVU524317 BEU524317:BFQ524317 BOQ524317:BPM524317 BYM524317:BZI524317 CII524317:CJE524317 CSE524317:CTA524317 DCA524317:DCW524317 DLW524317:DMS524317 DVS524317:DWO524317 EFO524317:EGK524317 EPK524317:EQG524317 EZG524317:FAC524317 FJC524317:FJY524317 FSY524317:FTU524317 GCU524317:GDQ524317 GMQ524317:GNM524317 GWM524317:GXI524317 HGI524317:HHE524317 HQE524317:HRA524317 IAA524317:IAW524317 IJW524317:IKS524317 ITS524317:IUO524317 JDO524317:JEK524317 JNK524317:JOG524317 JXG524317:JYC524317 KHC524317:KHY524317 KQY524317:KRU524317 LAU524317:LBQ524317 LKQ524317:LLM524317 LUM524317:LVI524317 MEI524317:MFE524317 MOE524317:MPA524317 MYA524317:MYW524317 NHW524317:NIS524317 NRS524317:NSO524317 OBO524317:OCK524317 OLK524317:OMG524317 OVG524317:OWC524317 PFC524317:PFY524317 POY524317:PPU524317 PYU524317:PZQ524317 QIQ524317:QJM524317 QSM524317:QTI524317 RCI524317:RDE524317 RME524317:RNA524317 RWA524317:RWW524317 SFW524317:SGS524317 SPS524317:SQO524317 SZO524317:TAK524317 TJK524317:TKG524317 TTG524317:TUC524317 UDC524317:UDY524317 UMY524317:UNU524317 UWU524317:UXQ524317 VGQ524317:VHM524317 VQM524317:VRI524317 WAI524317:WBE524317 WKE524317:WLA524317 WUA524317:WUW524317 H589855:AA589855 HO589853:IK589853 RK589853:SG589853 ABG589853:ACC589853 ALC589853:ALY589853 AUY589853:AVU589853 BEU589853:BFQ589853 BOQ589853:BPM589853 BYM589853:BZI589853 CII589853:CJE589853 CSE589853:CTA589853 DCA589853:DCW589853 DLW589853:DMS589853 DVS589853:DWO589853 EFO589853:EGK589853 EPK589853:EQG589853 EZG589853:FAC589853 FJC589853:FJY589853 FSY589853:FTU589853 GCU589853:GDQ589853 GMQ589853:GNM589853 GWM589853:GXI589853 HGI589853:HHE589853 HQE589853:HRA589853 IAA589853:IAW589853 IJW589853:IKS589853 ITS589853:IUO589853 JDO589853:JEK589853 JNK589853:JOG589853 JXG589853:JYC589853 KHC589853:KHY589853 KQY589853:KRU589853 LAU589853:LBQ589853 LKQ589853:LLM589853 LUM589853:LVI589853 MEI589853:MFE589853 MOE589853:MPA589853 MYA589853:MYW589853 NHW589853:NIS589853 NRS589853:NSO589853 OBO589853:OCK589853 OLK589853:OMG589853 OVG589853:OWC589853 PFC589853:PFY589853 POY589853:PPU589853 PYU589853:PZQ589853 QIQ589853:QJM589853 QSM589853:QTI589853 RCI589853:RDE589853 RME589853:RNA589853 RWA589853:RWW589853 SFW589853:SGS589853 SPS589853:SQO589853 SZO589853:TAK589853 TJK589853:TKG589853 TTG589853:TUC589853 UDC589853:UDY589853 UMY589853:UNU589853 UWU589853:UXQ589853 VGQ589853:VHM589853 VQM589853:VRI589853 WAI589853:WBE589853 WKE589853:WLA589853 WUA589853:WUW589853 H655391:AA655391 HO655389:IK655389 RK655389:SG655389 ABG655389:ACC655389 ALC655389:ALY655389 AUY655389:AVU655389 BEU655389:BFQ655389 BOQ655389:BPM655389 BYM655389:BZI655389 CII655389:CJE655389 CSE655389:CTA655389 DCA655389:DCW655389 DLW655389:DMS655389 DVS655389:DWO655389 EFO655389:EGK655389 EPK655389:EQG655389 EZG655389:FAC655389 FJC655389:FJY655389 FSY655389:FTU655389 GCU655389:GDQ655389 GMQ655389:GNM655389 GWM655389:GXI655389 HGI655389:HHE655389 HQE655389:HRA655389 IAA655389:IAW655389 IJW655389:IKS655389 ITS655389:IUO655389 JDO655389:JEK655389 JNK655389:JOG655389 JXG655389:JYC655389 KHC655389:KHY655389 KQY655389:KRU655389 LAU655389:LBQ655389 LKQ655389:LLM655389 LUM655389:LVI655389 MEI655389:MFE655389 MOE655389:MPA655389 MYA655389:MYW655389 NHW655389:NIS655389 NRS655389:NSO655389 OBO655389:OCK655389 OLK655389:OMG655389 OVG655389:OWC655389 PFC655389:PFY655389 POY655389:PPU655389 PYU655389:PZQ655389 QIQ655389:QJM655389 QSM655389:QTI655389 RCI655389:RDE655389 RME655389:RNA655389 RWA655389:RWW655389 SFW655389:SGS655389 SPS655389:SQO655389 SZO655389:TAK655389 TJK655389:TKG655389 TTG655389:TUC655389 UDC655389:UDY655389 UMY655389:UNU655389 UWU655389:UXQ655389 VGQ655389:VHM655389 VQM655389:VRI655389 WAI655389:WBE655389 WKE655389:WLA655389 WUA655389:WUW655389 H720927:AA720927 HO720925:IK720925 RK720925:SG720925 ABG720925:ACC720925 ALC720925:ALY720925 AUY720925:AVU720925 BEU720925:BFQ720925 BOQ720925:BPM720925 BYM720925:BZI720925 CII720925:CJE720925 CSE720925:CTA720925 DCA720925:DCW720925 DLW720925:DMS720925 DVS720925:DWO720925 EFO720925:EGK720925 EPK720925:EQG720925 EZG720925:FAC720925 FJC720925:FJY720925 FSY720925:FTU720925 GCU720925:GDQ720925 GMQ720925:GNM720925 GWM720925:GXI720925 HGI720925:HHE720925 HQE720925:HRA720925 IAA720925:IAW720925 IJW720925:IKS720925 ITS720925:IUO720925 JDO720925:JEK720925 JNK720925:JOG720925 JXG720925:JYC720925 KHC720925:KHY720925 KQY720925:KRU720925 LAU720925:LBQ720925 LKQ720925:LLM720925 LUM720925:LVI720925 MEI720925:MFE720925 MOE720925:MPA720925 MYA720925:MYW720925 NHW720925:NIS720925 NRS720925:NSO720925 OBO720925:OCK720925 OLK720925:OMG720925 OVG720925:OWC720925 PFC720925:PFY720925 POY720925:PPU720925 PYU720925:PZQ720925 QIQ720925:QJM720925 QSM720925:QTI720925 RCI720925:RDE720925 RME720925:RNA720925 RWA720925:RWW720925 SFW720925:SGS720925 SPS720925:SQO720925 SZO720925:TAK720925 TJK720925:TKG720925 TTG720925:TUC720925 UDC720925:UDY720925 UMY720925:UNU720925 UWU720925:UXQ720925 VGQ720925:VHM720925 VQM720925:VRI720925 WAI720925:WBE720925 WKE720925:WLA720925 WUA720925:WUW720925 H786463:AA786463 HO786461:IK786461 RK786461:SG786461 ABG786461:ACC786461 ALC786461:ALY786461 AUY786461:AVU786461 BEU786461:BFQ786461 BOQ786461:BPM786461 BYM786461:BZI786461 CII786461:CJE786461 CSE786461:CTA786461 DCA786461:DCW786461 DLW786461:DMS786461 DVS786461:DWO786461 EFO786461:EGK786461 EPK786461:EQG786461 EZG786461:FAC786461 FJC786461:FJY786461 FSY786461:FTU786461 GCU786461:GDQ786461 GMQ786461:GNM786461 GWM786461:GXI786461 HGI786461:HHE786461 HQE786461:HRA786461 IAA786461:IAW786461 IJW786461:IKS786461 ITS786461:IUO786461 JDO786461:JEK786461 JNK786461:JOG786461 JXG786461:JYC786461 KHC786461:KHY786461 KQY786461:KRU786461 LAU786461:LBQ786461 LKQ786461:LLM786461 LUM786461:LVI786461 MEI786461:MFE786461 MOE786461:MPA786461 MYA786461:MYW786461 NHW786461:NIS786461 NRS786461:NSO786461 OBO786461:OCK786461 OLK786461:OMG786461 OVG786461:OWC786461 PFC786461:PFY786461 POY786461:PPU786461 PYU786461:PZQ786461 QIQ786461:QJM786461 QSM786461:QTI786461 RCI786461:RDE786461 RME786461:RNA786461 RWA786461:RWW786461 SFW786461:SGS786461 SPS786461:SQO786461 SZO786461:TAK786461 TJK786461:TKG786461 TTG786461:TUC786461 UDC786461:UDY786461 UMY786461:UNU786461 UWU786461:UXQ786461 VGQ786461:VHM786461 VQM786461:VRI786461 WAI786461:WBE786461 WKE786461:WLA786461 WUA786461:WUW786461 H851999:AA851999 HO851997:IK851997 RK851997:SG851997 ABG851997:ACC851997 ALC851997:ALY851997 AUY851997:AVU851997 BEU851997:BFQ851997 BOQ851997:BPM851997 BYM851997:BZI851997 CII851997:CJE851997 CSE851997:CTA851997 DCA851997:DCW851997 DLW851997:DMS851997 DVS851997:DWO851997 EFO851997:EGK851997 EPK851997:EQG851997 EZG851997:FAC851997 FJC851997:FJY851997 FSY851997:FTU851997 GCU851997:GDQ851997 GMQ851997:GNM851997 GWM851997:GXI851997 HGI851997:HHE851997 HQE851997:HRA851997 IAA851997:IAW851997 IJW851997:IKS851997 ITS851997:IUO851997 JDO851997:JEK851997 JNK851997:JOG851997 JXG851997:JYC851997 KHC851997:KHY851997 KQY851997:KRU851997 LAU851997:LBQ851997 LKQ851997:LLM851997 LUM851997:LVI851997 MEI851997:MFE851997 MOE851997:MPA851997 MYA851997:MYW851997 NHW851997:NIS851997 NRS851997:NSO851997 OBO851997:OCK851997 OLK851997:OMG851997 OVG851997:OWC851997 PFC851997:PFY851997 POY851997:PPU851997 PYU851997:PZQ851997 QIQ851997:QJM851997 QSM851997:QTI851997 RCI851997:RDE851997 RME851997:RNA851997 RWA851997:RWW851997 SFW851997:SGS851997 SPS851997:SQO851997 SZO851997:TAK851997 TJK851997:TKG851997 TTG851997:TUC851997 UDC851997:UDY851997 UMY851997:UNU851997 UWU851997:UXQ851997 VGQ851997:VHM851997 VQM851997:VRI851997 WAI851997:WBE851997 WKE851997:WLA851997 WUA851997:WUW851997 H917535:AA917535 HO917533:IK917533 RK917533:SG917533 ABG917533:ACC917533 ALC917533:ALY917533 AUY917533:AVU917533 BEU917533:BFQ917533 BOQ917533:BPM917533 BYM917533:BZI917533 CII917533:CJE917533 CSE917533:CTA917533 DCA917533:DCW917533 DLW917533:DMS917533 DVS917533:DWO917533 EFO917533:EGK917533 EPK917533:EQG917533 EZG917533:FAC917533 FJC917533:FJY917533 FSY917533:FTU917533 GCU917533:GDQ917533 GMQ917533:GNM917533 GWM917533:GXI917533 HGI917533:HHE917533 HQE917533:HRA917533 IAA917533:IAW917533 IJW917533:IKS917533 ITS917533:IUO917533 JDO917533:JEK917533 JNK917533:JOG917533 JXG917533:JYC917533 KHC917533:KHY917533 KQY917533:KRU917533 LAU917533:LBQ917533 LKQ917533:LLM917533 LUM917533:LVI917533 MEI917533:MFE917533 MOE917533:MPA917533 MYA917533:MYW917533 NHW917533:NIS917533 NRS917533:NSO917533 OBO917533:OCK917533 OLK917533:OMG917533 OVG917533:OWC917533 PFC917533:PFY917533 POY917533:PPU917533 PYU917533:PZQ917533 QIQ917533:QJM917533 QSM917533:QTI917533 RCI917533:RDE917533 RME917533:RNA917533 RWA917533:RWW917533 SFW917533:SGS917533 SPS917533:SQO917533 SZO917533:TAK917533 TJK917533:TKG917533 TTG917533:TUC917533 UDC917533:UDY917533 UMY917533:UNU917533 UWU917533:UXQ917533 VGQ917533:VHM917533 VQM917533:VRI917533 WAI917533:WBE917533 WKE917533:WLA917533 WUA917533:WUW917533 H983071:AA983071 HO983069:IK983069 RK983069:SG983069 ABG983069:ACC983069 ALC983069:ALY983069 AUY983069:AVU983069 BEU983069:BFQ983069 BOQ983069:BPM983069 BYM983069:BZI983069 CII983069:CJE983069 CSE983069:CTA983069 DCA983069:DCW983069 DLW983069:DMS983069 DVS983069:DWO983069 EFO983069:EGK983069 EPK983069:EQG983069 EZG983069:FAC983069 FJC983069:FJY983069 FSY983069:FTU983069 GCU983069:GDQ983069 GMQ983069:GNM983069 GWM983069:GXI983069 HGI983069:HHE983069 HQE983069:HRA983069 IAA983069:IAW983069 IJW983069:IKS983069 ITS983069:IUO983069 JDO983069:JEK983069 JNK983069:JOG983069 JXG983069:JYC983069 KHC983069:KHY983069 KQY983069:KRU983069 LAU983069:LBQ983069 LKQ983069:LLM983069 LUM983069:LVI983069 MEI983069:MFE983069 MOE983069:MPA983069 MYA983069:MYW983069 NHW983069:NIS983069 NRS983069:NSO983069 OBO983069:OCK983069 OLK983069:OMG983069 OVG983069:OWC983069 PFC983069:PFY983069 POY983069:PPU983069 PYU983069:PZQ983069 QIQ983069:QJM983069 QSM983069:QTI983069 RCI983069:RDE983069 RME983069:RNA983069 RWA983069:RWW983069 SFW983069:SGS983069 SPS983069:SQO983069 SZO983069:TAK983069 TJK983069:TKG983069 TTG983069:TUC983069 UDC983069:UDY983069 UMY983069:UNU983069 UWU983069:UXQ983069 VGQ983069:VHM983069 VQM983069:VRI983069 WAI983069:WBE983069 WKE983069:WLA983069 WUA983069:WUW983069 L65562:AA65563 HS65560:IK65561 RO65560:SG65561 ABK65560:ACC65561 ALG65560:ALY65561 AVC65560:AVU65561 BEY65560:BFQ65561 BOU65560:BPM65561 BYQ65560:BZI65561 CIM65560:CJE65561 CSI65560:CTA65561 DCE65560:DCW65561 DMA65560:DMS65561 DVW65560:DWO65561 EFS65560:EGK65561 EPO65560:EQG65561 EZK65560:FAC65561 FJG65560:FJY65561 FTC65560:FTU65561 GCY65560:GDQ65561 GMU65560:GNM65561 GWQ65560:GXI65561 HGM65560:HHE65561 HQI65560:HRA65561 IAE65560:IAW65561 IKA65560:IKS65561 ITW65560:IUO65561 JDS65560:JEK65561 JNO65560:JOG65561 JXK65560:JYC65561 KHG65560:KHY65561 KRC65560:KRU65561 LAY65560:LBQ65561 LKU65560:LLM65561 LUQ65560:LVI65561 MEM65560:MFE65561 MOI65560:MPA65561 MYE65560:MYW65561 NIA65560:NIS65561 NRW65560:NSO65561 OBS65560:OCK65561 OLO65560:OMG65561 OVK65560:OWC65561 PFG65560:PFY65561 PPC65560:PPU65561 PYY65560:PZQ65561 QIU65560:QJM65561 QSQ65560:QTI65561 RCM65560:RDE65561 RMI65560:RNA65561 RWE65560:RWW65561 SGA65560:SGS65561 SPW65560:SQO65561 SZS65560:TAK65561 TJO65560:TKG65561 TTK65560:TUC65561 UDG65560:UDY65561 UNC65560:UNU65561 UWY65560:UXQ65561 VGU65560:VHM65561 VQQ65560:VRI65561 WAM65560:WBE65561 WKI65560:WLA65561 WUE65560:WUW65561 L131098:AA131099 HS131096:IK131097 RO131096:SG131097 ABK131096:ACC131097 ALG131096:ALY131097 AVC131096:AVU131097 BEY131096:BFQ131097 BOU131096:BPM131097 BYQ131096:BZI131097 CIM131096:CJE131097 CSI131096:CTA131097 DCE131096:DCW131097 DMA131096:DMS131097 DVW131096:DWO131097 EFS131096:EGK131097 EPO131096:EQG131097 EZK131096:FAC131097 FJG131096:FJY131097 FTC131096:FTU131097 GCY131096:GDQ131097 GMU131096:GNM131097 GWQ131096:GXI131097 HGM131096:HHE131097 HQI131096:HRA131097 IAE131096:IAW131097 IKA131096:IKS131097 ITW131096:IUO131097 JDS131096:JEK131097 JNO131096:JOG131097 JXK131096:JYC131097 KHG131096:KHY131097 KRC131096:KRU131097 LAY131096:LBQ131097 LKU131096:LLM131097 LUQ131096:LVI131097 MEM131096:MFE131097 MOI131096:MPA131097 MYE131096:MYW131097 NIA131096:NIS131097 NRW131096:NSO131097 OBS131096:OCK131097 OLO131096:OMG131097 OVK131096:OWC131097 PFG131096:PFY131097 PPC131096:PPU131097 PYY131096:PZQ131097 QIU131096:QJM131097 QSQ131096:QTI131097 RCM131096:RDE131097 RMI131096:RNA131097 RWE131096:RWW131097 SGA131096:SGS131097 SPW131096:SQO131097 SZS131096:TAK131097 TJO131096:TKG131097 TTK131096:TUC131097 UDG131096:UDY131097 UNC131096:UNU131097 UWY131096:UXQ131097 VGU131096:VHM131097 VQQ131096:VRI131097 WAM131096:WBE131097 WKI131096:WLA131097 WUE131096:WUW131097 L196634:AA196635 HS196632:IK196633 RO196632:SG196633 ABK196632:ACC196633 ALG196632:ALY196633 AVC196632:AVU196633 BEY196632:BFQ196633 BOU196632:BPM196633 BYQ196632:BZI196633 CIM196632:CJE196633 CSI196632:CTA196633 DCE196632:DCW196633 DMA196632:DMS196633 DVW196632:DWO196633 EFS196632:EGK196633 EPO196632:EQG196633 EZK196632:FAC196633 FJG196632:FJY196633 FTC196632:FTU196633 GCY196632:GDQ196633 GMU196632:GNM196633 GWQ196632:GXI196633 HGM196632:HHE196633 HQI196632:HRA196633 IAE196632:IAW196633 IKA196632:IKS196633 ITW196632:IUO196633 JDS196632:JEK196633 JNO196632:JOG196633 JXK196632:JYC196633 KHG196632:KHY196633 KRC196632:KRU196633 LAY196632:LBQ196633 LKU196632:LLM196633 LUQ196632:LVI196633 MEM196632:MFE196633 MOI196632:MPA196633 MYE196632:MYW196633 NIA196632:NIS196633 NRW196632:NSO196633 OBS196632:OCK196633 OLO196632:OMG196633 OVK196632:OWC196633 PFG196632:PFY196633 PPC196632:PPU196633 PYY196632:PZQ196633 QIU196632:QJM196633 QSQ196632:QTI196633 RCM196632:RDE196633 RMI196632:RNA196633 RWE196632:RWW196633 SGA196632:SGS196633 SPW196632:SQO196633 SZS196632:TAK196633 TJO196632:TKG196633 TTK196632:TUC196633 UDG196632:UDY196633 UNC196632:UNU196633 UWY196632:UXQ196633 VGU196632:VHM196633 VQQ196632:VRI196633 WAM196632:WBE196633 WKI196632:WLA196633 WUE196632:WUW196633 L262170:AA262171 HS262168:IK262169 RO262168:SG262169 ABK262168:ACC262169 ALG262168:ALY262169 AVC262168:AVU262169 BEY262168:BFQ262169 BOU262168:BPM262169 BYQ262168:BZI262169 CIM262168:CJE262169 CSI262168:CTA262169 DCE262168:DCW262169 DMA262168:DMS262169 DVW262168:DWO262169 EFS262168:EGK262169 EPO262168:EQG262169 EZK262168:FAC262169 FJG262168:FJY262169 FTC262168:FTU262169 GCY262168:GDQ262169 GMU262168:GNM262169 GWQ262168:GXI262169 HGM262168:HHE262169 HQI262168:HRA262169 IAE262168:IAW262169 IKA262168:IKS262169 ITW262168:IUO262169 JDS262168:JEK262169 JNO262168:JOG262169 JXK262168:JYC262169 KHG262168:KHY262169 KRC262168:KRU262169 LAY262168:LBQ262169 LKU262168:LLM262169 LUQ262168:LVI262169 MEM262168:MFE262169 MOI262168:MPA262169 MYE262168:MYW262169 NIA262168:NIS262169 NRW262168:NSO262169 OBS262168:OCK262169 OLO262168:OMG262169 OVK262168:OWC262169 PFG262168:PFY262169 PPC262168:PPU262169 PYY262168:PZQ262169 QIU262168:QJM262169 QSQ262168:QTI262169 RCM262168:RDE262169 RMI262168:RNA262169 RWE262168:RWW262169 SGA262168:SGS262169 SPW262168:SQO262169 SZS262168:TAK262169 TJO262168:TKG262169 TTK262168:TUC262169 UDG262168:UDY262169 UNC262168:UNU262169 UWY262168:UXQ262169 VGU262168:VHM262169 VQQ262168:VRI262169 WAM262168:WBE262169 WKI262168:WLA262169 WUE262168:WUW262169 L327706:AA327707 HS327704:IK327705 RO327704:SG327705 ABK327704:ACC327705 ALG327704:ALY327705 AVC327704:AVU327705 BEY327704:BFQ327705 BOU327704:BPM327705 BYQ327704:BZI327705 CIM327704:CJE327705 CSI327704:CTA327705 DCE327704:DCW327705 DMA327704:DMS327705 DVW327704:DWO327705 EFS327704:EGK327705 EPO327704:EQG327705 EZK327704:FAC327705 FJG327704:FJY327705 FTC327704:FTU327705 GCY327704:GDQ327705 GMU327704:GNM327705 GWQ327704:GXI327705 HGM327704:HHE327705 HQI327704:HRA327705 IAE327704:IAW327705 IKA327704:IKS327705 ITW327704:IUO327705 JDS327704:JEK327705 JNO327704:JOG327705 JXK327704:JYC327705 KHG327704:KHY327705 KRC327704:KRU327705 LAY327704:LBQ327705 LKU327704:LLM327705 LUQ327704:LVI327705 MEM327704:MFE327705 MOI327704:MPA327705 MYE327704:MYW327705 NIA327704:NIS327705 NRW327704:NSO327705 OBS327704:OCK327705 OLO327704:OMG327705 OVK327704:OWC327705 PFG327704:PFY327705 PPC327704:PPU327705 PYY327704:PZQ327705 QIU327704:QJM327705 QSQ327704:QTI327705 RCM327704:RDE327705 RMI327704:RNA327705 RWE327704:RWW327705 SGA327704:SGS327705 SPW327704:SQO327705 SZS327704:TAK327705 TJO327704:TKG327705 TTK327704:TUC327705 UDG327704:UDY327705 UNC327704:UNU327705 UWY327704:UXQ327705 VGU327704:VHM327705 VQQ327704:VRI327705 WAM327704:WBE327705 WKI327704:WLA327705 WUE327704:WUW327705 L393242:AA393243 HS393240:IK393241 RO393240:SG393241 ABK393240:ACC393241 ALG393240:ALY393241 AVC393240:AVU393241 BEY393240:BFQ393241 BOU393240:BPM393241 BYQ393240:BZI393241 CIM393240:CJE393241 CSI393240:CTA393241 DCE393240:DCW393241 DMA393240:DMS393241 DVW393240:DWO393241 EFS393240:EGK393241 EPO393240:EQG393241 EZK393240:FAC393241 FJG393240:FJY393241 FTC393240:FTU393241 GCY393240:GDQ393241 GMU393240:GNM393241 GWQ393240:GXI393241 HGM393240:HHE393241 HQI393240:HRA393241 IAE393240:IAW393241 IKA393240:IKS393241 ITW393240:IUO393241 JDS393240:JEK393241 JNO393240:JOG393241 JXK393240:JYC393241 KHG393240:KHY393241 KRC393240:KRU393241 LAY393240:LBQ393241 LKU393240:LLM393241 LUQ393240:LVI393241 MEM393240:MFE393241 MOI393240:MPA393241 MYE393240:MYW393241 NIA393240:NIS393241 NRW393240:NSO393241 OBS393240:OCK393241 OLO393240:OMG393241 OVK393240:OWC393241 PFG393240:PFY393241 PPC393240:PPU393241 PYY393240:PZQ393241 QIU393240:QJM393241 QSQ393240:QTI393241 RCM393240:RDE393241 RMI393240:RNA393241 RWE393240:RWW393241 SGA393240:SGS393241 SPW393240:SQO393241 SZS393240:TAK393241 TJO393240:TKG393241 TTK393240:TUC393241 UDG393240:UDY393241 UNC393240:UNU393241 UWY393240:UXQ393241 VGU393240:VHM393241 VQQ393240:VRI393241 WAM393240:WBE393241 WKI393240:WLA393241 WUE393240:WUW393241 L458778:AA458779 HS458776:IK458777 RO458776:SG458777 ABK458776:ACC458777 ALG458776:ALY458777 AVC458776:AVU458777 BEY458776:BFQ458777 BOU458776:BPM458777 BYQ458776:BZI458777 CIM458776:CJE458777 CSI458776:CTA458777 DCE458776:DCW458777 DMA458776:DMS458777 DVW458776:DWO458777 EFS458776:EGK458777 EPO458776:EQG458777 EZK458776:FAC458777 FJG458776:FJY458777 FTC458776:FTU458777 GCY458776:GDQ458777 GMU458776:GNM458777 GWQ458776:GXI458777 HGM458776:HHE458777 HQI458776:HRA458777 IAE458776:IAW458777 IKA458776:IKS458777 ITW458776:IUO458777 JDS458776:JEK458777 JNO458776:JOG458777 JXK458776:JYC458777 KHG458776:KHY458777 KRC458776:KRU458777 LAY458776:LBQ458777 LKU458776:LLM458777 LUQ458776:LVI458777 MEM458776:MFE458777 MOI458776:MPA458777 MYE458776:MYW458777 NIA458776:NIS458777 NRW458776:NSO458777 OBS458776:OCK458777 OLO458776:OMG458777 OVK458776:OWC458777 PFG458776:PFY458777 PPC458776:PPU458777 PYY458776:PZQ458777 QIU458776:QJM458777 QSQ458776:QTI458777 RCM458776:RDE458777 RMI458776:RNA458777 RWE458776:RWW458777 SGA458776:SGS458777 SPW458776:SQO458777 SZS458776:TAK458777 TJO458776:TKG458777 TTK458776:TUC458777 UDG458776:UDY458777 UNC458776:UNU458777 UWY458776:UXQ458777 VGU458776:VHM458777 VQQ458776:VRI458777 WAM458776:WBE458777 WKI458776:WLA458777 WUE458776:WUW458777 L524314:AA524315 HS524312:IK524313 RO524312:SG524313 ABK524312:ACC524313 ALG524312:ALY524313 AVC524312:AVU524313 BEY524312:BFQ524313 BOU524312:BPM524313 BYQ524312:BZI524313 CIM524312:CJE524313 CSI524312:CTA524313 DCE524312:DCW524313 DMA524312:DMS524313 DVW524312:DWO524313 EFS524312:EGK524313 EPO524312:EQG524313 EZK524312:FAC524313 FJG524312:FJY524313 FTC524312:FTU524313 GCY524312:GDQ524313 GMU524312:GNM524313 GWQ524312:GXI524313 HGM524312:HHE524313 HQI524312:HRA524313 IAE524312:IAW524313 IKA524312:IKS524313 ITW524312:IUO524313 JDS524312:JEK524313 JNO524312:JOG524313 JXK524312:JYC524313 KHG524312:KHY524313 KRC524312:KRU524313 LAY524312:LBQ524313 LKU524312:LLM524313 LUQ524312:LVI524313 MEM524312:MFE524313 MOI524312:MPA524313 MYE524312:MYW524313 NIA524312:NIS524313 NRW524312:NSO524313 OBS524312:OCK524313 OLO524312:OMG524313 OVK524312:OWC524313 PFG524312:PFY524313 PPC524312:PPU524313 PYY524312:PZQ524313 QIU524312:QJM524313 QSQ524312:QTI524313 RCM524312:RDE524313 RMI524312:RNA524313 RWE524312:RWW524313 SGA524312:SGS524313 SPW524312:SQO524313 SZS524312:TAK524313 TJO524312:TKG524313 TTK524312:TUC524313 UDG524312:UDY524313 UNC524312:UNU524313 UWY524312:UXQ524313 VGU524312:VHM524313 VQQ524312:VRI524313 WAM524312:WBE524313 WKI524312:WLA524313 WUE524312:WUW524313 L589850:AA589851 HS589848:IK589849 RO589848:SG589849 ABK589848:ACC589849 ALG589848:ALY589849 AVC589848:AVU589849 BEY589848:BFQ589849 BOU589848:BPM589849 BYQ589848:BZI589849 CIM589848:CJE589849 CSI589848:CTA589849 DCE589848:DCW589849 DMA589848:DMS589849 DVW589848:DWO589849 EFS589848:EGK589849 EPO589848:EQG589849 EZK589848:FAC589849 FJG589848:FJY589849 FTC589848:FTU589849 GCY589848:GDQ589849 GMU589848:GNM589849 GWQ589848:GXI589849 HGM589848:HHE589849 HQI589848:HRA589849 IAE589848:IAW589849 IKA589848:IKS589849 ITW589848:IUO589849 JDS589848:JEK589849 JNO589848:JOG589849 JXK589848:JYC589849 KHG589848:KHY589849 KRC589848:KRU589849 LAY589848:LBQ589849 LKU589848:LLM589849 LUQ589848:LVI589849 MEM589848:MFE589849 MOI589848:MPA589849 MYE589848:MYW589849 NIA589848:NIS589849 NRW589848:NSO589849 OBS589848:OCK589849 OLO589848:OMG589849 OVK589848:OWC589849 PFG589848:PFY589849 PPC589848:PPU589849 PYY589848:PZQ589849 QIU589848:QJM589849 QSQ589848:QTI589849 RCM589848:RDE589849 RMI589848:RNA589849 RWE589848:RWW589849 SGA589848:SGS589849 SPW589848:SQO589849 SZS589848:TAK589849 TJO589848:TKG589849 TTK589848:TUC589849 UDG589848:UDY589849 UNC589848:UNU589849 UWY589848:UXQ589849 VGU589848:VHM589849 VQQ589848:VRI589849 WAM589848:WBE589849 WKI589848:WLA589849 WUE589848:WUW589849 L655386:AA655387 HS655384:IK655385 RO655384:SG655385 ABK655384:ACC655385 ALG655384:ALY655385 AVC655384:AVU655385 BEY655384:BFQ655385 BOU655384:BPM655385 BYQ655384:BZI655385 CIM655384:CJE655385 CSI655384:CTA655385 DCE655384:DCW655385 DMA655384:DMS655385 DVW655384:DWO655385 EFS655384:EGK655385 EPO655384:EQG655385 EZK655384:FAC655385 FJG655384:FJY655385 FTC655384:FTU655385 GCY655384:GDQ655385 GMU655384:GNM655385 GWQ655384:GXI655385 HGM655384:HHE655385 HQI655384:HRA655385 IAE655384:IAW655385 IKA655384:IKS655385 ITW655384:IUO655385 JDS655384:JEK655385 JNO655384:JOG655385 JXK655384:JYC655385 KHG655384:KHY655385 KRC655384:KRU655385 LAY655384:LBQ655385 LKU655384:LLM655385 LUQ655384:LVI655385 MEM655384:MFE655385 MOI655384:MPA655385 MYE655384:MYW655385 NIA655384:NIS655385 NRW655384:NSO655385 OBS655384:OCK655385 OLO655384:OMG655385 OVK655384:OWC655385 PFG655384:PFY655385 PPC655384:PPU655385 PYY655384:PZQ655385 QIU655384:QJM655385 QSQ655384:QTI655385 RCM655384:RDE655385 RMI655384:RNA655385 RWE655384:RWW655385 SGA655384:SGS655385 SPW655384:SQO655385 SZS655384:TAK655385 TJO655384:TKG655385 TTK655384:TUC655385 UDG655384:UDY655385 UNC655384:UNU655385 UWY655384:UXQ655385 VGU655384:VHM655385 VQQ655384:VRI655385 WAM655384:WBE655385 WKI655384:WLA655385 WUE655384:WUW655385 L720922:AA720923 HS720920:IK720921 RO720920:SG720921 ABK720920:ACC720921 ALG720920:ALY720921 AVC720920:AVU720921 BEY720920:BFQ720921 BOU720920:BPM720921 BYQ720920:BZI720921 CIM720920:CJE720921 CSI720920:CTA720921 DCE720920:DCW720921 DMA720920:DMS720921 DVW720920:DWO720921 EFS720920:EGK720921 EPO720920:EQG720921 EZK720920:FAC720921 FJG720920:FJY720921 FTC720920:FTU720921 GCY720920:GDQ720921 GMU720920:GNM720921 GWQ720920:GXI720921 HGM720920:HHE720921 HQI720920:HRA720921 IAE720920:IAW720921 IKA720920:IKS720921 ITW720920:IUO720921 JDS720920:JEK720921 JNO720920:JOG720921 JXK720920:JYC720921 KHG720920:KHY720921 KRC720920:KRU720921 LAY720920:LBQ720921 LKU720920:LLM720921 LUQ720920:LVI720921 MEM720920:MFE720921 MOI720920:MPA720921 MYE720920:MYW720921 NIA720920:NIS720921 NRW720920:NSO720921 OBS720920:OCK720921 OLO720920:OMG720921 OVK720920:OWC720921 PFG720920:PFY720921 PPC720920:PPU720921 PYY720920:PZQ720921 QIU720920:QJM720921 QSQ720920:QTI720921 RCM720920:RDE720921 RMI720920:RNA720921 RWE720920:RWW720921 SGA720920:SGS720921 SPW720920:SQO720921 SZS720920:TAK720921 TJO720920:TKG720921 TTK720920:TUC720921 UDG720920:UDY720921 UNC720920:UNU720921 UWY720920:UXQ720921 VGU720920:VHM720921 VQQ720920:VRI720921 WAM720920:WBE720921 WKI720920:WLA720921 WUE720920:WUW720921 L786458:AA786459 HS786456:IK786457 RO786456:SG786457 ABK786456:ACC786457 ALG786456:ALY786457 AVC786456:AVU786457 BEY786456:BFQ786457 BOU786456:BPM786457 BYQ786456:BZI786457 CIM786456:CJE786457 CSI786456:CTA786457 DCE786456:DCW786457 DMA786456:DMS786457 DVW786456:DWO786457 EFS786456:EGK786457 EPO786456:EQG786457 EZK786456:FAC786457 FJG786456:FJY786457 FTC786456:FTU786457 GCY786456:GDQ786457 GMU786456:GNM786457 GWQ786456:GXI786457 HGM786456:HHE786457 HQI786456:HRA786457 IAE786456:IAW786457 IKA786456:IKS786457 ITW786456:IUO786457 JDS786456:JEK786457 JNO786456:JOG786457 JXK786456:JYC786457 KHG786456:KHY786457 KRC786456:KRU786457 LAY786456:LBQ786457 LKU786456:LLM786457 LUQ786456:LVI786457 MEM786456:MFE786457 MOI786456:MPA786457 MYE786456:MYW786457 NIA786456:NIS786457 NRW786456:NSO786457 OBS786456:OCK786457 OLO786456:OMG786457 OVK786456:OWC786457 PFG786456:PFY786457 PPC786456:PPU786457 PYY786456:PZQ786457 QIU786456:QJM786457 QSQ786456:QTI786457 RCM786456:RDE786457 RMI786456:RNA786457 RWE786456:RWW786457 SGA786456:SGS786457 SPW786456:SQO786457 SZS786456:TAK786457 TJO786456:TKG786457 TTK786456:TUC786457 UDG786456:UDY786457 UNC786456:UNU786457 UWY786456:UXQ786457 VGU786456:VHM786457 VQQ786456:VRI786457 WAM786456:WBE786457 WKI786456:WLA786457 WUE786456:WUW786457 L851994:AA851995 HS851992:IK851993 RO851992:SG851993 ABK851992:ACC851993 ALG851992:ALY851993 AVC851992:AVU851993 BEY851992:BFQ851993 BOU851992:BPM851993 BYQ851992:BZI851993 CIM851992:CJE851993 CSI851992:CTA851993 DCE851992:DCW851993 DMA851992:DMS851993 DVW851992:DWO851993 EFS851992:EGK851993 EPO851992:EQG851993 EZK851992:FAC851993 FJG851992:FJY851993 FTC851992:FTU851993 GCY851992:GDQ851993 GMU851992:GNM851993 GWQ851992:GXI851993 HGM851992:HHE851993 HQI851992:HRA851993 IAE851992:IAW851993 IKA851992:IKS851993 ITW851992:IUO851993 JDS851992:JEK851993 JNO851992:JOG851993 JXK851992:JYC851993 KHG851992:KHY851993 KRC851992:KRU851993 LAY851992:LBQ851993 LKU851992:LLM851993 LUQ851992:LVI851993 MEM851992:MFE851993 MOI851992:MPA851993 MYE851992:MYW851993 NIA851992:NIS851993 NRW851992:NSO851993 OBS851992:OCK851993 OLO851992:OMG851993 OVK851992:OWC851993 PFG851992:PFY851993 PPC851992:PPU851993 PYY851992:PZQ851993 QIU851992:QJM851993 QSQ851992:QTI851993 RCM851992:RDE851993 RMI851992:RNA851993 RWE851992:RWW851993 SGA851992:SGS851993 SPW851992:SQO851993 SZS851992:TAK851993 TJO851992:TKG851993 TTK851992:TUC851993 UDG851992:UDY851993 UNC851992:UNU851993 UWY851992:UXQ851993 VGU851992:VHM851993 VQQ851992:VRI851993 WAM851992:WBE851993 WKI851992:WLA851993 WUE851992:WUW851993 L917530:AA917531 HS917528:IK917529 RO917528:SG917529 ABK917528:ACC917529 ALG917528:ALY917529 AVC917528:AVU917529 BEY917528:BFQ917529 BOU917528:BPM917529 BYQ917528:BZI917529 CIM917528:CJE917529 CSI917528:CTA917529 DCE917528:DCW917529 DMA917528:DMS917529 DVW917528:DWO917529 EFS917528:EGK917529 EPO917528:EQG917529 EZK917528:FAC917529 FJG917528:FJY917529 FTC917528:FTU917529 GCY917528:GDQ917529 GMU917528:GNM917529 GWQ917528:GXI917529 HGM917528:HHE917529 HQI917528:HRA917529 IAE917528:IAW917529 IKA917528:IKS917529 ITW917528:IUO917529 JDS917528:JEK917529 JNO917528:JOG917529 JXK917528:JYC917529 KHG917528:KHY917529 KRC917528:KRU917529 LAY917528:LBQ917529 LKU917528:LLM917529 LUQ917528:LVI917529 MEM917528:MFE917529 MOI917528:MPA917529 MYE917528:MYW917529 NIA917528:NIS917529 NRW917528:NSO917529 OBS917528:OCK917529 OLO917528:OMG917529 OVK917528:OWC917529 PFG917528:PFY917529 PPC917528:PPU917529 PYY917528:PZQ917529 QIU917528:QJM917529 QSQ917528:QTI917529 RCM917528:RDE917529 RMI917528:RNA917529 RWE917528:RWW917529 SGA917528:SGS917529 SPW917528:SQO917529 SZS917528:TAK917529 TJO917528:TKG917529 TTK917528:TUC917529 UDG917528:UDY917529 UNC917528:UNU917529 UWY917528:UXQ917529 VGU917528:VHM917529 VQQ917528:VRI917529 WAM917528:WBE917529 WKI917528:WLA917529 WUE917528:WUW917529 L983066:AA983067 HS983064:IK983065 RO983064:SG983065 ABK983064:ACC983065 ALG983064:ALY983065 AVC983064:AVU983065 BEY983064:BFQ983065 BOU983064:BPM983065 BYQ983064:BZI983065 CIM983064:CJE983065 CSI983064:CTA983065 DCE983064:DCW983065 DMA983064:DMS983065 DVW983064:DWO983065 EFS983064:EGK983065 EPO983064:EQG983065 EZK983064:FAC983065 FJG983064:FJY983065 FTC983064:FTU983065 GCY983064:GDQ983065 GMU983064:GNM983065 GWQ983064:GXI983065 HGM983064:HHE983065 HQI983064:HRA983065 IAE983064:IAW983065 IKA983064:IKS983065 ITW983064:IUO983065 JDS983064:JEK983065 JNO983064:JOG983065 JXK983064:JYC983065 KHG983064:KHY983065 KRC983064:KRU983065 LAY983064:LBQ983065 LKU983064:LLM983065 LUQ983064:LVI983065 MEM983064:MFE983065 MOI983064:MPA983065 MYE983064:MYW983065 NIA983064:NIS983065 NRW983064:NSO983065 OBS983064:OCK983065 OLO983064:OMG983065 OVK983064:OWC983065 PFG983064:PFY983065 PPC983064:PPU983065 PYY983064:PZQ983065 QIU983064:QJM983065 QSQ983064:QTI983065 RCM983064:RDE983065 RMI983064:RNA983065 RWE983064:RWW983065 SGA983064:SGS983065 SPW983064:SQO983065 SZS983064:TAK983065 TJO983064:TKG983065 TTK983064:TUC983065 UDG983064:UDY983065 UNC983064:UNU983065 UWY983064:UXQ983065 VGU983064:VHM983065 VQQ983064:VRI983065 WAM983064:WBE983065 WKI983064:WLA983065 WUE983064:WUW983065 O65557:O65560 HV65555:HV65558 RR65555:RR65558 ABN65555:ABN65558 ALJ65555:ALJ65558 AVF65555:AVF65558 BFB65555:BFB65558 BOX65555:BOX65558 BYT65555:BYT65558 CIP65555:CIP65558 CSL65555:CSL65558 DCH65555:DCH65558 DMD65555:DMD65558 DVZ65555:DVZ65558 EFV65555:EFV65558 EPR65555:EPR65558 EZN65555:EZN65558 FJJ65555:FJJ65558 FTF65555:FTF65558 GDB65555:GDB65558 GMX65555:GMX65558 GWT65555:GWT65558 HGP65555:HGP65558 HQL65555:HQL65558 IAH65555:IAH65558 IKD65555:IKD65558 ITZ65555:ITZ65558 JDV65555:JDV65558 JNR65555:JNR65558 JXN65555:JXN65558 KHJ65555:KHJ65558 KRF65555:KRF65558 LBB65555:LBB65558 LKX65555:LKX65558 LUT65555:LUT65558 MEP65555:MEP65558 MOL65555:MOL65558 MYH65555:MYH65558 NID65555:NID65558 NRZ65555:NRZ65558 OBV65555:OBV65558 OLR65555:OLR65558 OVN65555:OVN65558 PFJ65555:PFJ65558 PPF65555:PPF65558 PZB65555:PZB65558 QIX65555:QIX65558 QST65555:QST65558 RCP65555:RCP65558 RML65555:RML65558 RWH65555:RWH65558 SGD65555:SGD65558 SPZ65555:SPZ65558 SZV65555:SZV65558 TJR65555:TJR65558 TTN65555:TTN65558 UDJ65555:UDJ65558 UNF65555:UNF65558 UXB65555:UXB65558 VGX65555:VGX65558 VQT65555:VQT65558 WAP65555:WAP65558 WKL65555:WKL65558 WUH65555:WUH65558 O131093:O131096 HV131091:HV131094 RR131091:RR131094 ABN131091:ABN131094 ALJ131091:ALJ131094 AVF131091:AVF131094 BFB131091:BFB131094 BOX131091:BOX131094 BYT131091:BYT131094 CIP131091:CIP131094 CSL131091:CSL131094 DCH131091:DCH131094 DMD131091:DMD131094 DVZ131091:DVZ131094 EFV131091:EFV131094 EPR131091:EPR131094 EZN131091:EZN131094 FJJ131091:FJJ131094 FTF131091:FTF131094 GDB131091:GDB131094 GMX131091:GMX131094 GWT131091:GWT131094 HGP131091:HGP131094 HQL131091:HQL131094 IAH131091:IAH131094 IKD131091:IKD131094 ITZ131091:ITZ131094 JDV131091:JDV131094 JNR131091:JNR131094 JXN131091:JXN131094 KHJ131091:KHJ131094 KRF131091:KRF131094 LBB131091:LBB131094 LKX131091:LKX131094 LUT131091:LUT131094 MEP131091:MEP131094 MOL131091:MOL131094 MYH131091:MYH131094 NID131091:NID131094 NRZ131091:NRZ131094 OBV131091:OBV131094 OLR131091:OLR131094 OVN131091:OVN131094 PFJ131091:PFJ131094 PPF131091:PPF131094 PZB131091:PZB131094 QIX131091:QIX131094 QST131091:QST131094 RCP131091:RCP131094 RML131091:RML131094 RWH131091:RWH131094 SGD131091:SGD131094 SPZ131091:SPZ131094 SZV131091:SZV131094 TJR131091:TJR131094 TTN131091:TTN131094 UDJ131091:UDJ131094 UNF131091:UNF131094 UXB131091:UXB131094 VGX131091:VGX131094 VQT131091:VQT131094 WAP131091:WAP131094 WKL131091:WKL131094 WUH131091:WUH131094 O196629:O196632 HV196627:HV196630 RR196627:RR196630 ABN196627:ABN196630 ALJ196627:ALJ196630 AVF196627:AVF196630 BFB196627:BFB196630 BOX196627:BOX196630 BYT196627:BYT196630 CIP196627:CIP196630 CSL196627:CSL196630 DCH196627:DCH196630 DMD196627:DMD196630 DVZ196627:DVZ196630 EFV196627:EFV196630 EPR196627:EPR196630 EZN196627:EZN196630 FJJ196627:FJJ196630 FTF196627:FTF196630 GDB196627:GDB196630 GMX196627:GMX196630 GWT196627:GWT196630 HGP196627:HGP196630 HQL196627:HQL196630 IAH196627:IAH196630 IKD196627:IKD196630 ITZ196627:ITZ196630 JDV196627:JDV196630 JNR196627:JNR196630 JXN196627:JXN196630 KHJ196627:KHJ196630 KRF196627:KRF196630 LBB196627:LBB196630 LKX196627:LKX196630 LUT196627:LUT196630 MEP196627:MEP196630 MOL196627:MOL196630 MYH196627:MYH196630 NID196627:NID196630 NRZ196627:NRZ196630 OBV196627:OBV196630 OLR196627:OLR196630 OVN196627:OVN196630 PFJ196627:PFJ196630 PPF196627:PPF196630 PZB196627:PZB196630 QIX196627:QIX196630 QST196627:QST196630 RCP196627:RCP196630 RML196627:RML196630 RWH196627:RWH196630 SGD196627:SGD196630 SPZ196627:SPZ196630 SZV196627:SZV196630 TJR196627:TJR196630 TTN196627:TTN196630 UDJ196627:UDJ196630 UNF196627:UNF196630 UXB196627:UXB196630 VGX196627:VGX196630 VQT196627:VQT196630 WAP196627:WAP196630 WKL196627:WKL196630 WUH196627:WUH196630 O262165:O262168 HV262163:HV262166 RR262163:RR262166 ABN262163:ABN262166 ALJ262163:ALJ262166 AVF262163:AVF262166 BFB262163:BFB262166 BOX262163:BOX262166 BYT262163:BYT262166 CIP262163:CIP262166 CSL262163:CSL262166 DCH262163:DCH262166 DMD262163:DMD262166 DVZ262163:DVZ262166 EFV262163:EFV262166 EPR262163:EPR262166 EZN262163:EZN262166 FJJ262163:FJJ262166 FTF262163:FTF262166 GDB262163:GDB262166 GMX262163:GMX262166 GWT262163:GWT262166 HGP262163:HGP262166 HQL262163:HQL262166 IAH262163:IAH262166 IKD262163:IKD262166 ITZ262163:ITZ262166 JDV262163:JDV262166 JNR262163:JNR262166 JXN262163:JXN262166 KHJ262163:KHJ262166 KRF262163:KRF262166 LBB262163:LBB262166 LKX262163:LKX262166 LUT262163:LUT262166 MEP262163:MEP262166 MOL262163:MOL262166 MYH262163:MYH262166 NID262163:NID262166 NRZ262163:NRZ262166 OBV262163:OBV262166 OLR262163:OLR262166 OVN262163:OVN262166 PFJ262163:PFJ262166 PPF262163:PPF262166 PZB262163:PZB262166 QIX262163:QIX262166 QST262163:QST262166 RCP262163:RCP262166 RML262163:RML262166 RWH262163:RWH262166 SGD262163:SGD262166 SPZ262163:SPZ262166 SZV262163:SZV262166 TJR262163:TJR262166 TTN262163:TTN262166 UDJ262163:UDJ262166 UNF262163:UNF262166 UXB262163:UXB262166 VGX262163:VGX262166 VQT262163:VQT262166 WAP262163:WAP262166 WKL262163:WKL262166 WUH262163:WUH262166 O327701:O327704 HV327699:HV327702 RR327699:RR327702 ABN327699:ABN327702 ALJ327699:ALJ327702 AVF327699:AVF327702 BFB327699:BFB327702 BOX327699:BOX327702 BYT327699:BYT327702 CIP327699:CIP327702 CSL327699:CSL327702 DCH327699:DCH327702 DMD327699:DMD327702 DVZ327699:DVZ327702 EFV327699:EFV327702 EPR327699:EPR327702 EZN327699:EZN327702 FJJ327699:FJJ327702 FTF327699:FTF327702 GDB327699:GDB327702 GMX327699:GMX327702 GWT327699:GWT327702 HGP327699:HGP327702 HQL327699:HQL327702 IAH327699:IAH327702 IKD327699:IKD327702 ITZ327699:ITZ327702 JDV327699:JDV327702 JNR327699:JNR327702 JXN327699:JXN327702 KHJ327699:KHJ327702 KRF327699:KRF327702 LBB327699:LBB327702 LKX327699:LKX327702 LUT327699:LUT327702 MEP327699:MEP327702 MOL327699:MOL327702 MYH327699:MYH327702 NID327699:NID327702 NRZ327699:NRZ327702 OBV327699:OBV327702 OLR327699:OLR327702 OVN327699:OVN327702 PFJ327699:PFJ327702 PPF327699:PPF327702 PZB327699:PZB327702 QIX327699:QIX327702 QST327699:QST327702 RCP327699:RCP327702 RML327699:RML327702 RWH327699:RWH327702 SGD327699:SGD327702 SPZ327699:SPZ327702 SZV327699:SZV327702 TJR327699:TJR327702 TTN327699:TTN327702 UDJ327699:UDJ327702 UNF327699:UNF327702 UXB327699:UXB327702 VGX327699:VGX327702 VQT327699:VQT327702 WAP327699:WAP327702 WKL327699:WKL327702 WUH327699:WUH327702 O393237:O393240 HV393235:HV393238 RR393235:RR393238 ABN393235:ABN393238 ALJ393235:ALJ393238 AVF393235:AVF393238 BFB393235:BFB393238 BOX393235:BOX393238 BYT393235:BYT393238 CIP393235:CIP393238 CSL393235:CSL393238 DCH393235:DCH393238 DMD393235:DMD393238 DVZ393235:DVZ393238 EFV393235:EFV393238 EPR393235:EPR393238 EZN393235:EZN393238 FJJ393235:FJJ393238 FTF393235:FTF393238 GDB393235:GDB393238 GMX393235:GMX393238 GWT393235:GWT393238 HGP393235:HGP393238 HQL393235:HQL393238 IAH393235:IAH393238 IKD393235:IKD393238 ITZ393235:ITZ393238 JDV393235:JDV393238 JNR393235:JNR393238 JXN393235:JXN393238 KHJ393235:KHJ393238 KRF393235:KRF393238 LBB393235:LBB393238 LKX393235:LKX393238 LUT393235:LUT393238 MEP393235:MEP393238 MOL393235:MOL393238 MYH393235:MYH393238 NID393235:NID393238 NRZ393235:NRZ393238 OBV393235:OBV393238 OLR393235:OLR393238 OVN393235:OVN393238 PFJ393235:PFJ393238 PPF393235:PPF393238 PZB393235:PZB393238 QIX393235:QIX393238 QST393235:QST393238 RCP393235:RCP393238 RML393235:RML393238 RWH393235:RWH393238 SGD393235:SGD393238 SPZ393235:SPZ393238 SZV393235:SZV393238 TJR393235:TJR393238 TTN393235:TTN393238 UDJ393235:UDJ393238 UNF393235:UNF393238 UXB393235:UXB393238 VGX393235:VGX393238 VQT393235:VQT393238 WAP393235:WAP393238 WKL393235:WKL393238 WUH393235:WUH393238 O458773:O458776 HV458771:HV458774 RR458771:RR458774 ABN458771:ABN458774 ALJ458771:ALJ458774 AVF458771:AVF458774 BFB458771:BFB458774 BOX458771:BOX458774 BYT458771:BYT458774 CIP458771:CIP458774 CSL458771:CSL458774 DCH458771:DCH458774 DMD458771:DMD458774 DVZ458771:DVZ458774 EFV458771:EFV458774 EPR458771:EPR458774 EZN458771:EZN458774 FJJ458771:FJJ458774 FTF458771:FTF458774 GDB458771:GDB458774 GMX458771:GMX458774 GWT458771:GWT458774 HGP458771:HGP458774 HQL458771:HQL458774 IAH458771:IAH458774 IKD458771:IKD458774 ITZ458771:ITZ458774 JDV458771:JDV458774 JNR458771:JNR458774 JXN458771:JXN458774 KHJ458771:KHJ458774 KRF458771:KRF458774 LBB458771:LBB458774 LKX458771:LKX458774 LUT458771:LUT458774 MEP458771:MEP458774 MOL458771:MOL458774 MYH458771:MYH458774 NID458771:NID458774 NRZ458771:NRZ458774 OBV458771:OBV458774 OLR458771:OLR458774 OVN458771:OVN458774 PFJ458771:PFJ458774 PPF458771:PPF458774 PZB458771:PZB458774 QIX458771:QIX458774 QST458771:QST458774 RCP458771:RCP458774 RML458771:RML458774 RWH458771:RWH458774 SGD458771:SGD458774 SPZ458771:SPZ458774 SZV458771:SZV458774 TJR458771:TJR458774 TTN458771:TTN458774 UDJ458771:UDJ458774 UNF458771:UNF458774 UXB458771:UXB458774 VGX458771:VGX458774 VQT458771:VQT458774 WAP458771:WAP458774 WKL458771:WKL458774 WUH458771:WUH458774 O524309:O524312 HV524307:HV524310 RR524307:RR524310 ABN524307:ABN524310 ALJ524307:ALJ524310 AVF524307:AVF524310 BFB524307:BFB524310 BOX524307:BOX524310 BYT524307:BYT524310 CIP524307:CIP524310 CSL524307:CSL524310 DCH524307:DCH524310 DMD524307:DMD524310 DVZ524307:DVZ524310 EFV524307:EFV524310 EPR524307:EPR524310 EZN524307:EZN524310 FJJ524307:FJJ524310 FTF524307:FTF524310 GDB524307:GDB524310 GMX524307:GMX524310 GWT524307:GWT524310 HGP524307:HGP524310 HQL524307:HQL524310 IAH524307:IAH524310 IKD524307:IKD524310 ITZ524307:ITZ524310 JDV524307:JDV524310 JNR524307:JNR524310 JXN524307:JXN524310 KHJ524307:KHJ524310 KRF524307:KRF524310 LBB524307:LBB524310 LKX524307:LKX524310 LUT524307:LUT524310 MEP524307:MEP524310 MOL524307:MOL524310 MYH524307:MYH524310 NID524307:NID524310 NRZ524307:NRZ524310 OBV524307:OBV524310 OLR524307:OLR524310 OVN524307:OVN524310 PFJ524307:PFJ524310 PPF524307:PPF524310 PZB524307:PZB524310 QIX524307:QIX524310 QST524307:QST524310 RCP524307:RCP524310 RML524307:RML524310 RWH524307:RWH524310 SGD524307:SGD524310 SPZ524307:SPZ524310 SZV524307:SZV524310 TJR524307:TJR524310 TTN524307:TTN524310 UDJ524307:UDJ524310 UNF524307:UNF524310 UXB524307:UXB524310 VGX524307:VGX524310 VQT524307:VQT524310 WAP524307:WAP524310 WKL524307:WKL524310 WUH524307:WUH524310 O589845:O589848 HV589843:HV589846 RR589843:RR589846 ABN589843:ABN589846 ALJ589843:ALJ589846 AVF589843:AVF589846 BFB589843:BFB589846 BOX589843:BOX589846 BYT589843:BYT589846 CIP589843:CIP589846 CSL589843:CSL589846 DCH589843:DCH589846 DMD589843:DMD589846 DVZ589843:DVZ589846 EFV589843:EFV589846 EPR589843:EPR589846 EZN589843:EZN589846 FJJ589843:FJJ589846 FTF589843:FTF589846 GDB589843:GDB589846 GMX589843:GMX589846 GWT589843:GWT589846 HGP589843:HGP589846 HQL589843:HQL589846 IAH589843:IAH589846 IKD589843:IKD589846 ITZ589843:ITZ589846 JDV589843:JDV589846 JNR589843:JNR589846 JXN589843:JXN589846 KHJ589843:KHJ589846 KRF589843:KRF589846 LBB589843:LBB589846 LKX589843:LKX589846 LUT589843:LUT589846 MEP589843:MEP589846 MOL589843:MOL589846 MYH589843:MYH589846 NID589843:NID589846 NRZ589843:NRZ589846 OBV589843:OBV589846 OLR589843:OLR589846 OVN589843:OVN589846 PFJ589843:PFJ589846 PPF589843:PPF589846 PZB589843:PZB589846 QIX589843:QIX589846 QST589843:QST589846 RCP589843:RCP589846 RML589843:RML589846 RWH589843:RWH589846 SGD589843:SGD589846 SPZ589843:SPZ589846 SZV589843:SZV589846 TJR589843:TJR589846 TTN589843:TTN589846 UDJ589843:UDJ589846 UNF589843:UNF589846 UXB589843:UXB589846 VGX589843:VGX589846 VQT589843:VQT589846 WAP589843:WAP589846 WKL589843:WKL589846 WUH589843:WUH589846 O655381:O655384 HV655379:HV655382 RR655379:RR655382 ABN655379:ABN655382 ALJ655379:ALJ655382 AVF655379:AVF655382 BFB655379:BFB655382 BOX655379:BOX655382 BYT655379:BYT655382 CIP655379:CIP655382 CSL655379:CSL655382 DCH655379:DCH655382 DMD655379:DMD655382 DVZ655379:DVZ655382 EFV655379:EFV655382 EPR655379:EPR655382 EZN655379:EZN655382 FJJ655379:FJJ655382 FTF655379:FTF655382 GDB655379:GDB655382 GMX655379:GMX655382 GWT655379:GWT655382 HGP655379:HGP655382 HQL655379:HQL655382 IAH655379:IAH655382 IKD655379:IKD655382 ITZ655379:ITZ655382 JDV655379:JDV655382 JNR655379:JNR655382 JXN655379:JXN655382 KHJ655379:KHJ655382 KRF655379:KRF655382 LBB655379:LBB655382 LKX655379:LKX655382 LUT655379:LUT655382 MEP655379:MEP655382 MOL655379:MOL655382 MYH655379:MYH655382 NID655379:NID655382 NRZ655379:NRZ655382 OBV655379:OBV655382 OLR655379:OLR655382 OVN655379:OVN655382 PFJ655379:PFJ655382 PPF655379:PPF655382 PZB655379:PZB655382 QIX655379:QIX655382 QST655379:QST655382 RCP655379:RCP655382 RML655379:RML655382 RWH655379:RWH655382 SGD655379:SGD655382 SPZ655379:SPZ655382 SZV655379:SZV655382 TJR655379:TJR655382 TTN655379:TTN655382 UDJ655379:UDJ655382 UNF655379:UNF655382 UXB655379:UXB655382 VGX655379:VGX655382 VQT655379:VQT655382 WAP655379:WAP655382 WKL655379:WKL655382 WUH655379:WUH655382 O720917:O720920 HV720915:HV720918 RR720915:RR720918 ABN720915:ABN720918 ALJ720915:ALJ720918 AVF720915:AVF720918 BFB720915:BFB720918 BOX720915:BOX720918 BYT720915:BYT720918 CIP720915:CIP720918 CSL720915:CSL720918 DCH720915:DCH720918 DMD720915:DMD720918 DVZ720915:DVZ720918 EFV720915:EFV720918 EPR720915:EPR720918 EZN720915:EZN720918 FJJ720915:FJJ720918 FTF720915:FTF720918 GDB720915:GDB720918 GMX720915:GMX720918 GWT720915:GWT720918 HGP720915:HGP720918 HQL720915:HQL720918 IAH720915:IAH720918 IKD720915:IKD720918 ITZ720915:ITZ720918 JDV720915:JDV720918 JNR720915:JNR720918 JXN720915:JXN720918 KHJ720915:KHJ720918 KRF720915:KRF720918 LBB720915:LBB720918 LKX720915:LKX720918 LUT720915:LUT720918 MEP720915:MEP720918 MOL720915:MOL720918 MYH720915:MYH720918 NID720915:NID720918 NRZ720915:NRZ720918 OBV720915:OBV720918 OLR720915:OLR720918 OVN720915:OVN720918 PFJ720915:PFJ720918 PPF720915:PPF720918 PZB720915:PZB720918 QIX720915:QIX720918 QST720915:QST720918 RCP720915:RCP720918 RML720915:RML720918 RWH720915:RWH720918 SGD720915:SGD720918 SPZ720915:SPZ720918 SZV720915:SZV720918 TJR720915:TJR720918 TTN720915:TTN720918 UDJ720915:UDJ720918 UNF720915:UNF720918 UXB720915:UXB720918 VGX720915:VGX720918 VQT720915:VQT720918 WAP720915:WAP720918 WKL720915:WKL720918 WUH720915:WUH720918 O786453:O786456 HV786451:HV786454 RR786451:RR786454 ABN786451:ABN786454 ALJ786451:ALJ786454 AVF786451:AVF786454 BFB786451:BFB786454 BOX786451:BOX786454 BYT786451:BYT786454 CIP786451:CIP786454 CSL786451:CSL786454 DCH786451:DCH786454 DMD786451:DMD786454 DVZ786451:DVZ786454 EFV786451:EFV786454 EPR786451:EPR786454 EZN786451:EZN786454 FJJ786451:FJJ786454 FTF786451:FTF786454 GDB786451:GDB786454 GMX786451:GMX786454 GWT786451:GWT786454 HGP786451:HGP786454 HQL786451:HQL786454 IAH786451:IAH786454 IKD786451:IKD786454 ITZ786451:ITZ786454 JDV786451:JDV786454 JNR786451:JNR786454 JXN786451:JXN786454 KHJ786451:KHJ786454 KRF786451:KRF786454 LBB786451:LBB786454 LKX786451:LKX786454 LUT786451:LUT786454 MEP786451:MEP786454 MOL786451:MOL786454 MYH786451:MYH786454 NID786451:NID786454 NRZ786451:NRZ786454 OBV786451:OBV786454 OLR786451:OLR786454 OVN786451:OVN786454 PFJ786451:PFJ786454 PPF786451:PPF786454 PZB786451:PZB786454 QIX786451:QIX786454 QST786451:QST786454 RCP786451:RCP786454 RML786451:RML786454 RWH786451:RWH786454 SGD786451:SGD786454 SPZ786451:SPZ786454 SZV786451:SZV786454 TJR786451:TJR786454 TTN786451:TTN786454 UDJ786451:UDJ786454 UNF786451:UNF786454 UXB786451:UXB786454 VGX786451:VGX786454 VQT786451:VQT786454 WAP786451:WAP786454 WKL786451:WKL786454 WUH786451:WUH786454 O851989:O851992 HV851987:HV851990 RR851987:RR851990 ABN851987:ABN851990 ALJ851987:ALJ851990 AVF851987:AVF851990 BFB851987:BFB851990 BOX851987:BOX851990 BYT851987:BYT851990 CIP851987:CIP851990 CSL851987:CSL851990 DCH851987:DCH851990 DMD851987:DMD851990 DVZ851987:DVZ851990 EFV851987:EFV851990 EPR851987:EPR851990 EZN851987:EZN851990 FJJ851987:FJJ851990 FTF851987:FTF851990 GDB851987:GDB851990 GMX851987:GMX851990 GWT851987:GWT851990 HGP851987:HGP851990 HQL851987:HQL851990 IAH851987:IAH851990 IKD851987:IKD851990 ITZ851987:ITZ851990 JDV851987:JDV851990 JNR851987:JNR851990 JXN851987:JXN851990 KHJ851987:KHJ851990 KRF851987:KRF851990 LBB851987:LBB851990 LKX851987:LKX851990 LUT851987:LUT851990 MEP851987:MEP851990 MOL851987:MOL851990 MYH851987:MYH851990 NID851987:NID851990 NRZ851987:NRZ851990 OBV851987:OBV851990 OLR851987:OLR851990 OVN851987:OVN851990 PFJ851987:PFJ851990 PPF851987:PPF851990 PZB851987:PZB851990 QIX851987:QIX851990 QST851987:QST851990 RCP851987:RCP851990 RML851987:RML851990 RWH851987:RWH851990 SGD851987:SGD851990 SPZ851987:SPZ851990 SZV851987:SZV851990 TJR851987:TJR851990 TTN851987:TTN851990 UDJ851987:UDJ851990 UNF851987:UNF851990 UXB851987:UXB851990 VGX851987:VGX851990 VQT851987:VQT851990 WAP851987:WAP851990 WKL851987:WKL851990 WUH851987:WUH851990 O917525:O917528 HV917523:HV917526 RR917523:RR917526 ABN917523:ABN917526 ALJ917523:ALJ917526 AVF917523:AVF917526 BFB917523:BFB917526 BOX917523:BOX917526 BYT917523:BYT917526 CIP917523:CIP917526 CSL917523:CSL917526 DCH917523:DCH917526 DMD917523:DMD917526 DVZ917523:DVZ917526 EFV917523:EFV917526 EPR917523:EPR917526 EZN917523:EZN917526 FJJ917523:FJJ917526 FTF917523:FTF917526 GDB917523:GDB917526 GMX917523:GMX917526 GWT917523:GWT917526 HGP917523:HGP917526 HQL917523:HQL917526 IAH917523:IAH917526 IKD917523:IKD917526 ITZ917523:ITZ917526 JDV917523:JDV917526 JNR917523:JNR917526 JXN917523:JXN917526 KHJ917523:KHJ917526 KRF917523:KRF917526 LBB917523:LBB917526 LKX917523:LKX917526 LUT917523:LUT917526 MEP917523:MEP917526 MOL917523:MOL917526 MYH917523:MYH917526 NID917523:NID917526 NRZ917523:NRZ917526 OBV917523:OBV917526 OLR917523:OLR917526 OVN917523:OVN917526 PFJ917523:PFJ917526 PPF917523:PPF917526 PZB917523:PZB917526 QIX917523:QIX917526 QST917523:QST917526 RCP917523:RCP917526 RML917523:RML917526 RWH917523:RWH917526 SGD917523:SGD917526 SPZ917523:SPZ917526 SZV917523:SZV917526 TJR917523:TJR917526 TTN917523:TTN917526 UDJ917523:UDJ917526 UNF917523:UNF917526 UXB917523:UXB917526 VGX917523:VGX917526 VQT917523:VQT917526 WAP917523:WAP917526 WKL917523:WKL917526 WUH917523:WUH917526 O983061:O983064 HV983059:HV983062 RR983059:RR983062 ABN983059:ABN983062 ALJ983059:ALJ983062 AVF983059:AVF983062 BFB983059:BFB983062 BOX983059:BOX983062 BYT983059:BYT983062 CIP983059:CIP983062 CSL983059:CSL983062 DCH983059:DCH983062 DMD983059:DMD983062 DVZ983059:DVZ983062 EFV983059:EFV983062 EPR983059:EPR983062 EZN983059:EZN983062 FJJ983059:FJJ983062 FTF983059:FTF983062 GDB983059:GDB983062 GMX983059:GMX983062 GWT983059:GWT983062 HGP983059:HGP983062 HQL983059:HQL983062 IAH983059:IAH983062 IKD983059:IKD983062 ITZ983059:ITZ983062 JDV983059:JDV983062 JNR983059:JNR983062 JXN983059:JXN983062 KHJ983059:KHJ983062 KRF983059:KRF983062 LBB983059:LBB983062 LKX983059:LKX983062 LUT983059:LUT983062 MEP983059:MEP983062 MOL983059:MOL983062 MYH983059:MYH983062 NID983059:NID983062 NRZ983059:NRZ983062 OBV983059:OBV983062 OLR983059:OLR983062 OVN983059:OVN983062 PFJ983059:PFJ983062 PPF983059:PPF983062 PZB983059:PZB983062 QIX983059:QIX983062 QST983059:QST983062 RCP983059:RCP983062 RML983059:RML983062 RWH983059:RWH983062 SGD983059:SGD983062 SPZ983059:SPZ983062 SZV983059:SZV983062 TJR983059:TJR983062 TTN983059:TTN983062 UDJ983059:UDJ983062 UNF983059:UNF983062 UXB983059:UXB983062 VGX983059:VGX983062 VQT983059:VQT983062 WAP983059:WAP983062 WKL983059:WKL983062 WUH983059:WUH983062 H65571:AA65573 HO65569:IK65571 RK65569:SG65571 ABG65569:ACC65571 ALC65569:ALY65571 AUY65569:AVU65571 BEU65569:BFQ65571 BOQ65569:BPM65571 BYM65569:BZI65571 CII65569:CJE65571 CSE65569:CTA65571 DCA65569:DCW65571 DLW65569:DMS65571 DVS65569:DWO65571 EFO65569:EGK65571 EPK65569:EQG65571 EZG65569:FAC65571 FJC65569:FJY65571 FSY65569:FTU65571 GCU65569:GDQ65571 GMQ65569:GNM65571 GWM65569:GXI65571 HGI65569:HHE65571 HQE65569:HRA65571 IAA65569:IAW65571 IJW65569:IKS65571 ITS65569:IUO65571 JDO65569:JEK65571 JNK65569:JOG65571 JXG65569:JYC65571 KHC65569:KHY65571 KQY65569:KRU65571 LAU65569:LBQ65571 LKQ65569:LLM65571 LUM65569:LVI65571 MEI65569:MFE65571 MOE65569:MPA65571 MYA65569:MYW65571 NHW65569:NIS65571 NRS65569:NSO65571 OBO65569:OCK65571 OLK65569:OMG65571 OVG65569:OWC65571 PFC65569:PFY65571 POY65569:PPU65571 PYU65569:PZQ65571 QIQ65569:QJM65571 QSM65569:QTI65571 RCI65569:RDE65571 RME65569:RNA65571 RWA65569:RWW65571 SFW65569:SGS65571 SPS65569:SQO65571 SZO65569:TAK65571 TJK65569:TKG65571 TTG65569:TUC65571 UDC65569:UDY65571 UMY65569:UNU65571 UWU65569:UXQ65571 VGQ65569:VHM65571 VQM65569:VRI65571 WAI65569:WBE65571 WKE65569:WLA65571 WUA65569:WUW65571 H131107:AA131109 HO131105:IK131107 RK131105:SG131107 ABG131105:ACC131107 ALC131105:ALY131107 AUY131105:AVU131107 BEU131105:BFQ131107 BOQ131105:BPM131107 BYM131105:BZI131107 CII131105:CJE131107 CSE131105:CTA131107 DCA131105:DCW131107 DLW131105:DMS131107 DVS131105:DWO131107 EFO131105:EGK131107 EPK131105:EQG131107 EZG131105:FAC131107 FJC131105:FJY131107 FSY131105:FTU131107 GCU131105:GDQ131107 GMQ131105:GNM131107 GWM131105:GXI131107 HGI131105:HHE131107 HQE131105:HRA131107 IAA131105:IAW131107 IJW131105:IKS131107 ITS131105:IUO131107 JDO131105:JEK131107 JNK131105:JOG131107 JXG131105:JYC131107 KHC131105:KHY131107 KQY131105:KRU131107 LAU131105:LBQ131107 LKQ131105:LLM131107 LUM131105:LVI131107 MEI131105:MFE131107 MOE131105:MPA131107 MYA131105:MYW131107 NHW131105:NIS131107 NRS131105:NSO131107 OBO131105:OCK131107 OLK131105:OMG131107 OVG131105:OWC131107 PFC131105:PFY131107 POY131105:PPU131107 PYU131105:PZQ131107 QIQ131105:QJM131107 QSM131105:QTI131107 RCI131105:RDE131107 RME131105:RNA131107 RWA131105:RWW131107 SFW131105:SGS131107 SPS131105:SQO131107 SZO131105:TAK131107 TJK131105:TKG131107 TTG131105:TUC131107 UDC131105:UDY131107 UMY131105:UNU131107 UWU131105:UXQ131107 VGQ131105:VHM131107 VQM131105:VRI131107 WAI131105:WBE131107 WKE131105:WLA131107 WUA131105:WUW131107 H196643:AA196645 HO196641:IK196643 RK196641:SG196643 ABG196641:ACC196643 ALC196641:ALY196643 AUY196641:AVU196643 BEU196641:BFQ196643 BOQ196641:BPM196643 BYM196641:BZI196643 CII196641:CJE196643 CSE196641:CTA196643 DCA196641:DCW196643 DLW196641:DMS196643 DVS196641:DWO196643 EFO196641:EGK196643 EPK196641:EQG196643 EZG196641:FAC196643 FJC196641:FJY196643 FSY196641:FTU196643 GCU196641:GDQ196643 GMQ196641:GNM196643 GWM196641:GXI196643 HGI196641:HHE196643 HQE196641:HRA196643 IAA196641:IAW196643 IJW196641:IKS196643 ITS196641:IUO196643 JDO196641:JEK196643 JNK196641:JOG196643 JXG196641:JYC196643 KHC196641:KHY196643 KQY196641:KRU196643 LAU196641:LBQ196643 LKQ196641:LLM196643 LUM196641:LVI196643 MEI196641:MFE196643 MOE196641:MPA196643 MYA196641:MYW196643 NHW196641:NIS196643 NRS196641:NSO196643 OBO196641:OCK196643 OLK196641:OMG196643 OVG196641:OWC196643 PFC196641:PFY196643 POY196641:PPU196643 PYU196641:PZQ196643 QIQ196641:QJM196643 QSM196641:QTI196643 RCI196641:RDE196643 RME196641:RNA196643 RWA196641:RWW196643 SFW196641:SGS196643 SPS196641:SQO196643 SZO196641:TAK196643 TJK196641:TKG196643 TTG196641:TUC196643 UDC196641:UDY196643 UMY196641:UNU196643 UWU196641:UXQ196643 VGQ196641:VHM196643 VQM196641:VRI196643 WAI196641:WBE196643 WKE196641:WLA196643 WUA196641:WUW196643 H262179:AA262181 HO262177:IK262179 RK262177:SG262179 ABG262177:ACC262179 ALC262177:ALY262179 AUY262177:AVU262179 BEU262177:BFQ262179 BOQ262177:BPM262179 BYM262177:BZI262179 CII262177:CJE262179 CSE262177:CTA262179 DCA262177:DCW262179 DLW262177:DMS262179 DVS262177:DWO262179 EFO262177:EGK262179 EPK262177:EQG262179 EZG262177:FAC262179 FJC262177:FJY262179 FSY262177:FTU262179 GCU262177:GDQ262179 GMQ262177:GNM262179 GWM262177:GXI262179 HGI262177:HHE262179 HQE262177:HRA262179 IAA262177:IAW262179 IJW262177:IKS262179 ITS262177:IUO262179 JDO262177:JEK262179 JNK262177:JOG262179 JXG262177:JYC262179 KHC262177:KHY262179 KQY262177:KRU262179 LAU262177:LBQ262179 LKQ262177:LLM262179 LUM262177:LVI262179 MEI262177:MFE262179 MOE262177:MPA262179 MYA262177:MYW262179 NHW262177:NIS262179 NRS262177:NSO262179 OBO262177:OCK262179 OLK262177:OMG262179 OVG262177:OWC262179 PFC262177:PFY262179 POY262177:PPU262179 PYU262177:PZQ262179 QIQ262177:QJM262179 QSM262177:QTI262179 RCI262177:RDE262179 RME262177:RNA262179 RWA262177:RWW262179 SFW262177:SGS262179 SPS262177:SQO262179 SZO262177:TAK262179 TJK262177:TKG262179 TTG262177:TUC262179 UDC262177:UDY262179 UMY262177:UNU262179 UWU262177:UXQ262179 VGQ262177:VHM262179 VQM262177:VRI262179 WAI262177:WBE262179 WKE262177:WLA262179 WUA262177:WUW262179 H327715:AA327717 HO327713:IK327715 RK327713:SG327715 ABG327713:ACC327715 ALC327713:ALY327715 AUY327713:AVU327715 BEU327713:BFQ327715 BOQ327713:BPM327715 BYM327713:BZI327715 CII327713:CJE327715 CSE327713:CTA327715 DCA327713:DCW327715 DLW327713:DMS327715 DVS327713:DWO327715 EFO327713:EGK327715 EPK327713:EQG327715 EZG327713:FAC327715 FJC327713:FJY327715 FSY327713:FTU327715 GCU327713:GDQ327715 GMQ327713:GNM327715 GWM327713:GXI327715 HGI327713:HHE327715 HQE327713:HRA327715 IAA327713:IAW327715 IJW327713:IKS327715 ITS327713:IUO327715 JDO327713:JEK327715 JNK327713:JOG327715 JXG327713:JYC327715 KHC327713:KHY327715 KQY327713:KRU327715 LAU327713:LBQ327715 LKQ327713:LLM327715 LUM327713:LVI327715 MEI327713:MFE327715 MOE327713:MPA327715 MYA327713:MYW327715 NHW327713:NIS327715 NRS327713:NSO327715 OBO327713:OCK327715 OLK327713:OMG327715 OVG327713:OWC327715 PFC327713:PFY327715 POY327713:PPU327715 PYU327713:PZQ327715 QIQ327713:QJM327715 QSM327713:QTI327715 RCI327713:RDE327715 RME327713:RNA327715 RWA327713:RWW327715 SFW327713:SGS327715 SPS327713:SQO327715 SZO327713:TAK327715 TJK327713:TKG327715 TTG327713:TUC327715 UDC327713:UDY327715 UMY327713:UNU327715 UWU327713:UXQ327715 VGQ327713:VHM327715 VQM327713:VRI327715 WAI327713:WBE327715 WKE327713:WLA327715 WUA327713:WUW327715 H393251:AA393253 HO393249:IK393251 RK393249:SG393251 ABG393249:ACC393251 ALC393249:ALY393251 AUY393249:AVU393251 BEU393249:BFQ393251 BOQ393249:BPM393251 BYM393249:BZI393251 CII393249:CJE393251 CSE393249:CTA393251 DCA393249:DCW393251 DLW393249:DMS393251 DVS393249:DWO393251 EFO393249:EGK393251 EPK393249:EQG393251 EZG393249:FAC393251 FJC393249:FJY393251 FSY393249:FTU393251 GCU393249:GDQ393251 GMQ393249:GNM393251 GWM393249:GXI393251 HGI393249:HHE393251 HQE393249:HRA393251 IAA393249:IAW393251 IJW393249:IKS393251 ITS393249:IUO393251 JDO393249:JEK393251 JNK393249:JOG393251 JXG393249:JYC393251 KHC393249:KHY393251 KQY393249:KRU393251 LAU393249:LBQ393251 LKQ393249:LLM393251 LUM393249:LVI393251 MEI393249:MFE393251 MOE393249:MPA393251 MYA393249:MYW393251 NHW393249:NIS393251 NRS393249:NSO393251 OBO393249:OCK393251 OLK393249:OMG393251 OVG393249:OWC393251 PFC393249:PFY393251 POY393249:PPU393251 PYU393249:PZQ393251 QIQ393249:QJM393251 QSM393249:QTI393251 RCI393249:RDE393251 RME393249:RNA393251 RWA393249:RWW393251 SFW393249:SGS393251 SPS393249:SQO393251 SZO393249:TAK393251 TJK393249:TKG393251 TTG393249:TUC393251 UDC393249:UDY393251 UMY393249:UNU393251 UWU393249:UXQ393251 VGQ393249:VHM393251 VQM393249:VRI393251 WAI393249:WBE393251 WKE393249:WLA393251 WUA393249:WUW393251 H458787:AA458789 HO458785:IK458787 RK458785:SG458787 ABG458785:ACC458787 ALC458785:ALY458787 AUY458785:AVU458787 BEU458785:BFQ458787 BOQ458785:BPM458787 BYM458785:BZI458787 CII458785:CJE458787 CSE458785:CTA458787 DCA458785:DCW458787 DLW458785:DMS458787 DVS458785:DWO458787 EFO458785:EGK458787 EPK458785:EQG458787 EZG458785:FAC458787 FJC458785:FJY458787 FSY458785:FTU458787 GCU458785:GDQ458787 GMQ458785:GNM458787 GWM458785:GXI458787 HGI458785:HHE458787 HQE458785:HRA458787 IAA458785:IAW458787 IJW458785:IKS458787 ITS458785:IUO458787 JDO458785:JEK458787 JNK458785:JOG458787 JXG458785:JYC458787 KHC458785:KHY458787 KQY458785:KRU458787 LAU458785:LBQ458787 LKQ458785:LLM458787 LUM458785:LVI458787 MEI458785:MFE458787 MOE458785:MPA458787 MYA458785:MYW458787 NHW458785:NIS458787 NRS458785:NSO458787 OBO458785:OCK458787 OLK458785:OMG458787 OVG458785:OWC458787 PFC458785:PFY458787 POY458785:PPU458787 PYU458785:PZQ458787 QIQ458785:QJM458787 QSM458785:QTI458787 RCI458785:RDE458787 RME458785:RNA458787 RWA458785:RWW458787 SFW458785:SGS458787 SPS458785:SQO458787 SZO458785:TAK458787 TJK458785:TKG458787 TTG458785:TUC458787 UDC458785:UDY458787 UMY458785:UNU458787 UWU458785:UXQ458787 VGQ458785:VHM458787 VQM458785:VRI458787 WAI458785:WBE458787 WKE458785:WLA458787 WUA458785:WUW458787 H524323:AA524325 HO524321:IK524323 RK524321:SG524323 ABG524321:ACC524323 ALC524321:ALY524323 AUY524321:AVU524323 BEU524321:BFQ524323 BOQ524321:BPM524323 BYM524321:BZI524323 CII524321:CJE524323 CSE524321:CTA524323 DCA524321:DCW524323 DLW524321:DMS524323 DVS524321:DWO524323 EFO524321:EGK524323 EPK524321:EQG524323 EZG524321:FAC524323 FJC524321:FJY524323 FSY524321:FTU524323 GCU524321:GDQ524323 GMQ524321:GNM524323 GWM524321:GXI524323 HGI524321:HHE524323 HQE524321:HRA524323 IAA524321:IAW524323 IJW524321:IKS524323 ITS524321:IUO524323 JDO524321:JEK524323 JNK524321:JOG524323 JXG524321:JYC524323 KHC524321:KHY524323 KQY524321:KRU524323 LAU524321:LBQ524323 LKQ524321:LLM524323 LUM524321:LVI524323 MEI524321:MFE524323 MOE524321:MPA524323 MYA524321:MYW524323 NHW524321:NIS524323 NRS524321:NSO524323 OBO524321:OCK524323 OLK524321:OMG524323 OVG524321:OWC524323 PFC524321:PFY524323 POY524321:PPU524323 PYU524321:PZQ524323 QIQ524321:QJM524323 QSM524321:QTI524323 RCI524321:RDE524323 RME524321:RNA524323 RWA524321:RWW524323 SFW524321:SGS524323 SPS524321:SQO524323 SZO524321:TAK524323 TJK524321:TKG524323 TTG524321:TUC524323 UDC524321:UDY524323 UMY524321:UNU524323 UWU524321:UXQ524323 VGQ524321:VHM524323 VQM524321:VRI524323 WAI524321:WBE524323 WKE524321:WLA524323 WUA524321:WUW524323 H589859:AA589861 HO589857:IK589859 RK589857:SG589859 ABG589857:ACC589859 ALC589857:ALY589859 AUY589857:AVU589859 BEU589857:BFQ589859 BOQ589857:BPM589859 BYM589857:BZI589859 CII589857:CJE589859 CSE589857:CTA589859 DCA589857:DCW589859 DLW589857:DMS589859 DVS589857:DWO589859 EFO589857:EGK589859 EPK589857:EQG589859 EZG589857:FAC589859 FJC589857:FJY589859 FSY589857:FTU589859 GCU589857:GDQ589859 GMQ589857:GNM589859 GWM589857:GXI589859 HGI589857:HHE589859 HQE589857:HRA589859 IAA589857:IAW589859 IJW589857:IKS589859 ITS589857:IUO589859 JDO589857:JEK589859 JNK589857:JOG589859 JXG589857:JYC589859 KHC589857:KHY589859 KQY589857:KRU589859 LAU589857:LBQ589859 LKQ589857:LLM589859 LUM589857:LVI589859 MEI589857:MFE589859 MOE589857:MPA589859 MYA589857:MYW589859 NHW589857:NIS589859 NRS589857:NSO589859 OBO589857:OCK589859 OLK589857:OMG589859 OVG589857:OWC589859 PFC589857:PFY589859 POY589857:PPU589859 PYU589857:PZQ589859 QIQ589857:QJM589859 QSM589857:QTI589859 RCI589857:RDE589859 RME589857:RNA589859 RWA589857:RWW589859 SFW589857:SGS589859 SPS589857:SQO589859 SZO589857:TAK589859 TJK589857:TKG589859 TTG589857:TUC589859 UDC589857:UDY589859 UMY589857:UNU589859 UWU589857:UXQ589859 VGQ589857:VHM589859 VQM589857:VRI589859 WAI589857:WBE589859 WKE589857:WLA589859 WUA589857:WUW589859 H655395:AA655397 HO655393:IK655395 RK655393:SG655395 ABG655393:ACC655395 ALC655393:ALY655395 AUY655393:AVU655395 BEU655393:BFQ655395 BOQ655393:BPM655395 BYM655393:BZI655395 CII655393:CJE655395 CSE655393:CTA655395 DCA655393:DCW655395 DLW655393:DMS655395 DVS655393:DWO655395 EFO655393:EGK655395 EPK655393:EQG655395 EZG655393:FAC655395 FJC655393:FJY655395 FSY655393:FTU655395 GCU655393:GDQ655395 GMQ655393:GNM655395 GWM655393:GXI655395 HGI655393:HHE655395 HQE655393:HRA655395 IAA655393:IAW655395 IJW655393:IKS655395 ITS655393:IUO655395 JDO655393:JEK655395 JNK655393:JOG655395 JXG655393:JYC655395 KHC655393:KHY655395 KQY655393:KRU655395 LAU655393:LBQ655395 LKQ655393:LLM655395 LUM655393:LVI655395 MEI655393:MFE655395 MOE655393:MPA655395 MYA655393:MYW655395 NHW655393:NIS655395 NRS655393:NSO655395 OBO655393:OCK655395 OLK655393:OMG655395 OVG655393:OWC655395 PFC655393:PFY655395 POY655393:PPU655395 PYU655393:PZQ655395 QIQ655393:QJM655395 QSM655393:QTI655395 RCI655393:RDE655395 RME655393:RNA655395 RWA655393:RWW655395 SFW655393:SGS655395 SPS655393:SQO655395 SZO655393:TAK655395 TJK655393:TKG655395 TTG655393:TUC655395 UDC655393:UDY655395 UMY655393:UNU655395 UWU655393:UXQ655395 VGQ655393:VHM655395 VQM655393:VRI655395 WAI655393:WBE655395 WKE655393:WLA655395 WUA655393:WUW655395 H720931:AA720933 HO720929:IK720931 RK720929:SG720931 ABG720929:ACC720931 ALC720929:ALY720931 AUY720929:AVU720931 BEU720929:BFQ720931 BOQ720929:BPM720931 BYM720929:BZI720931 CII720929:CJE720931 CSE720929:CTA720931 DCA720929:DCW720931 DLW720929:DMS720931 DVS720929:DWO720931 EFO720929:EGK720931 EPK720929:EQG720931 EZG720929:FAC720931 FJC720929:FJY720931 FSY720929:FTU720931 GCU720929:GDQ720931 GMQ720929:GNM720931 GWM720929:GXI720931 HGI720929:HHE720931 HQE720929:HRA720931 IAA720929:IAW720931 IJW720929:IKS720931 ITS720929:IUO720931 JDO720929:JEK720931 JNK720929:JOG720931 JXG720929:JYC720931 KHC720929:KHY720931 KQY720929:KRU720931 LAU720929:LBQ720931 LKQ720929:LLM720931 LUM720929:LVI720931 MEI720929:MFE720931 MOE720929:MPA720931 MYA720929:MYW720931 NHW720929:NIS720931 NRS720929:NSO720931 OBO720929:OCK720931 OLK720929:OMG720931 OVG720929:OWC720931 PFC720929:PFY720931 POY720929:PPU720931 PYU720929:PZQ720931 QIQ720929:QJM720931 QSM720929:QTI720931 RCI720929:RDE720931 RME720929:RNA720931 RWA720929:RWW720931 SFW720929:SGS720931 SPS720929:SQO720931 SZO720929:TAK720931 TJK720929:TKG720931 TTG720929:TUC720931 UDC720929:UDY720931 UMY720929:UNU720931 UWU720929:UXQ720931 VGQ720929:VHM720931 VQM720929:VRI720931 WAI720929:WBE720931 WKE720929:WLA720931 WUA720929:WUW720931 H786467:AA786469 HO786465:IK786467 RK786465:SG786467 ABG786465:ACC786467 ALC786465:ALY786467 AUY786465:AVU786467 BEU786465:BFQ786467 BOQ786465:BPM786467 BYM786465:BZI786467 CII786465:CJE786467 CSE786465:CTA786467 DCA786465:DCW786467 DLW786465:DMS786467 DVS786465:DWO786467 EFO786465:EGK786467 EPK786465:EQG786467 EZG786465:FAC786467 FJC786465:FJY786467 FSY786465:FTU786467 GCU786465:GDQ786467 GMQ786465:GNM786467 GWM786465:GXI786467 HGI786465:HHE786467 HQE786465:HRA786467 IAA786465:IAW786467 IJW786465:IKS786467 ITS786465:IUO786467 JDO786465:JEK786467 JNK786465:JOG786467 JXG786465:JYC786467 KHC786465:KHY786467 KQY786465:KRU786467 LAU786465:LBQ786467 LKQ786465:LLM786467 LUM786465:LVI786467 MEI786465:MFE786467 MOE786465:MPA786467 MYA786465:MYW786467 NHW786465:NIS786467 NRS786465:NSO786467 OBO786465:OCK786467 OLK786465:OMG786467 OVG786465:OWC786467 PFC786465:PFY786467 POY786465:PPU786467 PYU786465:PZQ786467 QIQ786465:QJM786467 QSM786465:QTI786467 RCI786465:RDE786467 RME786465:RNA786467 RWA786465:RWW786467 SFW786465:SGS786467 SPS786465:SQO786467 SZO786465:TAK786467 TJK786465:TKG786467 TTG786465:TUC786467 UDC786465:UDY786467 UMY786465:UNU786467 UWU786465:UXQ786467 VGQ786465:VHM786467 VQM786465:VRI786467 WAI786465:WBE786467 WKE786465:WLA786467 WUA786465:WUW786467 H852003:AA852005 HO852001:IK852003 RK852001:SG852003 ABG852001:ACC852003 ALC852001:ALY852003 AUY852001:AVU852003 BEU852001:BFQ852003 BOQ852001:BPM852003 BYM852001:BZI852003 CII852001:CJE852003 CSE852001:CTA852003 DCA852001:DCW852003 DLW852001:DMS852003 DVS852001:DWO852003 EFO852001:EGK852003 EPK852001:EQG852003 EZG852001:FAC852003 FJC852001:FJY852003 FSY852001:FTU852003 GCU852001:GDQ852003 GMQ852001:GNM852003 GWM852001:GXI852003 HGI852001:HHE852003 HQE852001:HRA852003 IAA852001:IAW852003 IJW852001:IKS852003 ITS852001:IUO852003 JDO852001:JEK852003 JNK852001:JOG852003 JXG852001:JYC852003 KHC852001:KHY852003 KQY852001:KRU852003 LAU852001:LBQ852003 LKQ852001:LLM852003 LUM852001:LVI852003 MEI852001:MFE852003 MOE852001:MPA852003 MYA852001:MYW852003 NHW852001:NIS852003 NRS852001:NSO852003 OBO852001:OCK852003 OLK852001:OMG852003 OVG852001:OWC852003 PFC852001:PFY852003 POY852001:PPU852003 PYU852001:PZQ852003 QIQ852001:QJM852003 QSM852001:QTI852003 RCI852001:RDE852003 RME852001:RNA852003 RWA852001:RWW852003 SFW852001:SGS852003 SPS852001:SQO852003 SZO852001:TAK852003 TJK852001:TKG852003 TTG852001:TUC852003 UDC852001:UDY852003 UMY852001:UNU852003 UWU852001:UXQ852003 VGQ852001:VHM852003 VQM852001:VRI852003 WAI852001:WBE852003 WKE852001:WLA852003 WUA852001:WUW852003 H917539:AA917541 HO917537:IK917539 RK917537:SG917539 ABG917537:ACC917539 ALC917537:ALY917539 AUY917537:AVU917539 BEU917537:BFQ917539 BOQ917537:BPM917539 BYM917537:BZI917539 CII917537:CJE917539 CSE917537:CTA917539 DCA917537:DCW917539 DLW917537:DMS917539 DVS917537:DWO917539 EFO917537:EGK917539 EPK917537:EQG917539 EZG917537:FAC917539 FJC917537:FJY917539 FSY917537:FTU917539 GCU917537:GDQ917539 GMQ917537:GNM917539 GWM917537:GXI917539 HGI917537:HHE917539 HQE917537:HRA917539 IAA917537:IAW917539 IJW917537:IKS917539 ITS917537:IUO917539 JDO917537:JEK917539 JNK917537:JOG917539 JXG917537:JYC917539 KHC917537:KHY917539 KQY917537:KRU917539 LAU917537:LBQ917539 LKQ917537:LLM917539 LUM917537:LVI917539 MEI917537:MFE917539 MOE917537:MPA917539 MYA917537:MYW917539 NHW917537:NIS917539 NRS917537:NSO917539 OBO917537:OCK917539 OLK917537:OMG917539 OVG917537:OWC917539 PFC917537:PFY917539 POY917537:PPU917539 PYU917537:PZQ917539 QIQ917537:QJM917539 QSM917537:QTI917539 RCI917537:RDE917539 RME917537:RNA917539 RWA917537:RWW917539 SFW917537:SGS917539 SPS917537:SQO917539 SZO917537:TAK917539 TJK917537:TKG917539 TTG917537:TUC917539 UDC917537:UDY917539 UMY917537:UNU917539 UWU917537:UXQ917539 VGQ917537:VHM917539 VQM917537:VRI917539 WAI917537:WBE917539 WKE917537:WLA917539 WUA917537:WUW917539 H983075:AA983077 HO983073:IK983075 RK983073:SG983075 ABG983073:ACC983075 ALC983073:ALY983075 AUY983073:AVU983075 BEU983073:BFQ983075 BOQ983073:BPM983075 BYM983073:BZI983075 CII983073:CJE983075 CSE983073:CTA983075 DCA983073:DCW983075 DLW983073:DMS983075 DVS983073:DWO983075 EFO983073:EGK983075 EPK983073:EQG983075 EZG983073:FAC983075 FJC983073:FJY983075 FSY983073:FTU983075 GCU983073:GDQ983075 GMQ983073:GNM983075 GWM983073:GXI983075 HGI983073:HHE983075 HQE983073:HRA983075 IAA983073:IAW983075 IJW983073:IKS983075 ITS983073:IUO983075 JDO983073:JEK983075 JNK983073:JOG983075 JXG983073:JYC983075 KHC983073:KHY983075 KQY983073:KRU983075 LAU983073:LBQ983075 LKQ983073:LLM983075 LUM983073:LVI983075 MEI983073:MFE983075 MOE983073:MPA983075 MYA983073:MYW983075 NHW983073:NIS983075 NRS983073:NSO983075 OBO983073:OCK983075 OLK983073:OMG983075 OVG983073:OWC983075 PFC983073:PFY983075 POY983073:PPU983075 PYU983073:PZQ983075 QIQ983073:QJM983075 QSM983073:QTI983075 RCI983073:RDE983075 RME983073:RNA983075 RWA983073:RWW983075 SFW983073:SGS983075 SPS983073:SQO983075 SZO983073:TAK983075 TJK983073:TKG983075 TTG983073:TUC983075 UDC983073:UDY983075 UMY983073:UNU983075 UWU983073:UXQ983075 VGQ983073:VHM983075 VQM983073:VRI983075 WAI983073:WBE983075 WKE983073:WLA983075 WUA983073:WUW983075 O65554:O65555 HV65552:HV65553 RR65552:RR65553 ABN65552:ABN65553 ALJ65552:ALJ65553 AVF65552:AVF65553 BFB65552:BFB65553 BOX65552:BOX65553 BYT65552:BYT65553 CIP65552:CIP65553 CSL65552:CSL65553 DCH65552:DCH65553 DMD65552:DMD65553 DVZ65552:DVZ65553 EFV65552:EFV65553 EPR65552:EPR65553 EZN65552:EZN65553 FJJ65552:FJJ65553 FTF65552:FTF65553 GDB65552:GDB65553 GMX65552:GMX65553 GWT65552:GWT65553 HGP65552:HGP65553 HQL65552:HQL65553 IAH65552:IAH65553 IKD65552:IKD65553 ITZ65552:ITZ65553 JDV65552:JDV65553 JNR65552:JNR65553 JXN65552:JXN65553 KHJ65552:KHJ65553 KRF65552:KRF65553 LBB65552:LBB65553 LKX65552:LKX65553 LUT65552:LUT65553 MEP65552:MEP65553 MOL65552:MOL65553 MYH65552:MYH65553 NID65552:NID65553 NRZ65552:NRZ65553 OBV65552:OBV65553 OLR65552:OLR65553 OVN65552:OVN65553 PFJ65552:PFJ65553 PPF65552:PPF65553 PZB65552:PZB65553 QIX65552:QIX65553 QST65552:QST65553 RCP65552:RCP65553 RML65552:RML65553 RWH65552:RWH65553 SGD65552:SGD65553 SPZ65552:SPZ65553 SZV65552:SZV65553 TJR65552:TJR65553 TTN65552:TTN65553 UDJ65552:UDJ65553 UNF65552:UNF65553 UXB65552:UXB65553 VGX65552:VGX65553 VQT65552:VQT65553 WAP65552:WAP65553 WKL65552:WKL65553 WUH65552:WUH65553 O131090:O131091 HV131088:HV131089 RR131088:RR131089 ABN131088:ABN131089 ALJ131088:ALJ131089 AVF131088:AVF131089 BFB131088:BFB131089 BOX131088:BOX131089 BYT131088:BYT131089 CIP131088:CIP131089 CSL131088:CSL131089 DCH131088:DCH131089 DMD131088:DMD131089 DVZ131088:DVZ131089 EFV131088:EFV131089 EPR131088:EPR131089 EZN131088:EZN131089 FJJ131088:FJJ131089 FTF131088:FTF131089 GDB131088:GDB131089 GMX131088:GMX131089 GWT131088:GWT131089 HGP131088:HGP131089 HQL131088:HQL131089 IAH131088:IAH131089 IKD131088:IKD131089 ITZ131088:ITZ131089 JDV131088:JDV131089 JNR131088:JNR131089 JXN131088:JXN131089 KHJ131088:KHJ131089 KRF131088:KRF131089 LBB131088:LBB131089 LKX131088:LKX131089 LUT131088:LUT131089 MEP131088:MEP131089 MOL131088:MOL131089 MYH131088:MYH131089 NID131088:NID131089 NRZ131088:NRZ131089 OBV131088:OBV131089 OLR131088:OLR131089 OVN131088:OVN131089 PFJ131088:PFJ131089 PPF131088:PPF131089 PZB131088:PZB131089 QIX131088:QIX131089 QST131088:QST131089 RCP131088:RCP131089 RML131088:RML131089 RWH131088:RWH131089 SGD131088:SGD131089 SPZ131088:SPZ131089 SZV131088:SZV131089 TJR131088:TJR131089 TTN131088:TTN131089 UDJ131088:UDJ131089 UNF131088:UNF131089 UXB131088:UXB131089 VGX131088:VGX131089 VQT131088:VQT131089 WAP131088:WAP131089 WKL131088:WKL131089 WUH131088:WUH131089 O196626:O196627 HV196624:HV196625 RR196624:RR196625 ABN196624:ABN196625 ALJ196624:ALJ196625 AVF196624:AVF196625 BFB196624:BFB196625 BOX196624:BOX196625 BYT196624:BYT196625 CIP196624:CIP196625 CSL196624:CSL196625 DCH196624:DCH196625 DMD196624:DMD196625 DVZ196624:DVZ196625 EFV196624:EFV196625 EPR196624:EPR196625 EZN196624:EZN196625 FJJ196624:FJJ196625 FTF196624:FTF196625 GDB196624:GDB196625 GMX196624:GMX196625 GWT196624:GWT196625 HGP196624:HGP196625 HQL196624:HQL196625 IAH196624:IAH196625 IKD196624:IKD196625 ITZ196624:ITZ196625 JDV196624:JDV196625 JNR196624:JNR196625 JXN196624:JXN196625 KHJ196624:KHJ196625 KRF196624:KRF196625 LBB196624:LBB196625 LKX196624:LKX196625 LUT196624:LUT196625 MEP196624:MEP196625 MOL196624:MOL196625 MYH196624:MYH196625 NID196624:NID196625 NRZ196624:NRZ196625 OBV196624:OBV196625 OLR196624:OLR196625 OVN196624:OVN196625 PFJ196624:PFJ196625 PPF196624:PPF196625 PZB196624:PZB196625 QIX196624:QIX196625 QST196624:QST196625 RCP196624:RCP196625 RML196624:RML196625 RWH196624:RWH196625 SGD196624:SGD196625 SPZ196624:SPZ196625 SZV196624:SZV196625 TJR196624:TJR196625 TTN196624:TTN196625 UDJ196624:UDJ196625 UNF196624:UNF196625 UXB196624:UXB196625 VGX196624:VGX196625 VQT196624:VQT196625 WAP196624:WAP196625 WKL196624:WKL196625 WUH196624:WUH196625 O262162:O262163 HV262160:HV262161 RR262160:RR262161 ABN262160:ABN262161 ALJ262160:ALJ262161 AVF262160:AVF262161 BFB262160:BFB262161 BOX262160:BOX262161 BYT262160:BYT262161 CIP262160:CIP262161 CSL262160:CSL262161 DCH262160:DCH262161 DMD262160:DMD262161 DVZ262160:DVZ262161 EFV262160:EFV262161 EPR262160:EPR262161 EZN262160:EZN262161 FJJ262160:FJJ262161 FTF262160:FTF262161 GDB262160:GDB262161 GMX262160:GMX262161 GWT262160:GWT262161 HGP262160:HGP262161 HQL262160:HQL262161 IAH262160:IAH262161 IKD262160:IKD262161 ITZ262160:ITZ262161 JDV262160:JDV262161 JNR262160:JNR262161 JXN262160:JXN262161 KHJ262160:KHJ262161 KRF262160:KRF262161 LBB262160:LBB262161 LKX262160:LKX262161 LUT262160:LUT262161 MEP262160:MEP262161 MOL262160:MOL262161 MYH262160:MYH262161 NID262160:NID262161 NRZ262160:NRZ262161 OBV262160:OBV262161 OLR262160:OLR262161 OVN262160:OVN262161 PFJ262160:PFJ262161 PPF262160:PPF262161 PZB262160:PZB262161 QIX262160:QIX262161 QST262160:QST262161 RCP262160:RCP262161 RML262160:RML262161 RWH262160:RWH262161 SGD262160:SGD262161 SPZ262160:SPZ262161 SZV262160:SZV262161 TJR262160:TJR262161 TTN262160:TTN262161 UDJ262160:UDJ262161 UNF262160:UNF262161 UXB262160:UXB262161 VGX262160:VGX262161 VQT262160:VQT262161 WAP262160:WAP262161 WKL262160:WKL262161 WUH262160:WUH262161 O327698:O327699 HV327696:HV327697 RR327696:RR327697 ABN327696:ABN327697 ALJ327696:ALJ327697 AVF327696:AVF327697 BFB327696:BFB327697 BOX327696:BOX327697 BYT327696:BYT327697 CIP327696:CIP327697 CSL327696:CSL327697 DCH327696:DCH327697 DMD327696:DMD327697 DVZ327696:DVZ327697 EFV327696:EFV327697 EPR327696:EPR327697 EZN327696:EZN327697 FJJ327696:FJJ327697 FTF327696:FTF327697 GDB327696:GDB327697 GMX327696:GMX327697 GWT327696:GWT327697 HGP327696:HGP327697 HQL327696:HQL327697 IAH327696:IAH327697 IKD327696:IKD327697 ITZ327696:ITZ327697 JDV327696:JDV327697 JNR327696:JNR327697 JXN327696:JXN327697 KHJ327696:KHJ327697 KRF327696:KRF327697 LBB327696:LBB327697 LKX327696:LKX327697 LUT327696:LUT327697 MEP327696:MEP327697 MOL327696:MOL327697 MYH327696:MYH327697 NID327696:NID327697 NRZ327696:NRZ327697 OBV327696:OBV327697 OLR327696:OLR327697 OVN327696:OVN327697 PFJ327696:PFJ327697 PPF327696:PPF327697 PZB327696:PZB327697 QIX327696:QIX327697 QST327696:QST327697 RCP327696:RCP327697 RML327696:RML327697 RWH327696:RWH327697 SGD327696:SGD327697 SPZ327696:SPZ327697 SZV327696:SZV327697 TJR327696:TJR327697 TTN327696:TTN327697 UDJ327696:UDJ327697 UNF327696:UNF327697 UXB327696:UXB327697 VGX327696:VGX327697 VQT327696:VQT327697 WAP327696:WAP327697 WKL327696:WKL327697 WUH327696:WUH327697 O393234:O393235 HV393232:HV393233 RR393232:RR393233 ABN393232:ABN393233 ALJ393232:ALJ393233 AVF393232:AVF393233 BFB393232:BFB393233 BOX393232:BOX393233 BYT393232:BYT393233 CIP393232:CIP393233 CSL393232:CSL393233 DCH393232:DCH393233 DMD393232:DMD393233 DVZ393232:DVZ393233 EFV393232:EFV393233 EPR393232:EPR393233 EZN393232:EZN393233 FJJ393232:FJJ393233 FTF393232:FTF393233 GDB393232:GDB393233 GMX393232:GMX393233 GWT393232:GWT393233 HGP393232:HGP393233 HQL393232:HQL393233 IAH393232:IAH393233 IKD393232:IKD393233 ITZ393232:ITZ393233 JDV393232:JDV393233 JNR393232:JNR393233 JXN393232:JXN393233 KHJ393232:KHJ393233 KRF393232:KRF393233 LBB393232:LBB393233 LKX393232:LKX393233 LUT393232:LUT393233 MEP393232:MEP393233 MOL393232:MOL393233 MYH393232:MYH393233 NID393232:NID393233 NRZ393232:NRZ393233 OBV393232:OBV393233 OLR393232:OLR393233 OVN393232:OVN393233 PFJ393232:PFJ393233 PPF393232:PPF393233 PZB393232:PZB393233 QIX393232:QIX393233 QST393232:QST393233 RCP393232:RCP393233 RML393232:RML393233 RWH393232:RWH393233 SGD393232:SGD393233 SPZ393232:SPZ393233 SZV393232:SZV393233 TJR393232:TJR393233 TTN393232:TTN393233 UDJ393232:UDJ393233 UNF393232:UNF393233 UXB393232:UXB393233 VGX393232:VGX393233 VQT393232:VQT393233 WAP393232:WAP393233 WKL393232:WKL393233 WUH393232:WUH393233 O458770:O458771 HV458768:HV458769 RR458768:RR458769 ABN458768:ABN458769 ALJ458768:ALJ458769 AVF458768:AVF458769 BFB458768:BFB458769 BOX458768:BOX458769 BYT458768:BYT458769 CIP458768:CIP458769 CSL458768:CSL458769 DCH458768:DCH458769 DMD458768:DMD458769 DVZ458768:DVZ458769 EFV458768:EFV458769 EPR458768:EPR458769 EZN458768:EZN458769 FJJ458768:FJJ458769 FTF458768:FTF458769 GDB458768:GDB458769 GMX458768:GMX458769 GWT458768:GWT458769 HGP458768:HGP458769 HQL458768:HQL458769 IAH458768:IAH458769 IKD458768:IKD458769 ITZ458768:ITZ458769 JDV458768:JDV458769 JNR458768:JNR458769 JXN458768:JXN458769 KHJ458768:KHJ458769 KRF458768:KRF458769 LBB458768:LBB458769 LKX458768:LKX458769 LUT458768:LUT458769 MEP458768:MEP458769 MOL458768:MOL458769 MYH458768:MYH458769 NID458768:NID458769 NRZ458768:NRZ458769 OBV458768:OBV458769 OLR458768:OLR458769 OVN458768:OVN458769 PFJ458768:PFJ458769 PPF458768:PPF458769 PZB458768:PZB458769 QIX458768:QIX458769 QST458768:QST458769 RCP458768:RCP458769 RML458768:RML458769 RWH458768:RWH458769 SGD458768:SGD458769 SPZ458768:SPZ458769 SZV458768:SZV458769 TJR458768:TJR458769 TTN458768:TTN458769 UDJ458768:UDJ458769 UNF458768:UNF458769 UXB458768:UXB458769 VGX458768:VGX458769 VQT458768:VQT458769 WAP458768:WAP458769 WKL458768:WKL458769 WUH458768:WUH458769 O524306:O524307 HV524304:HV524305 RR524304:RR524305 ABN524304:ABN524305 ALJ524304:ALJ524305 AVF524304:AVF524305 BFB524304:BFB524305 BOX524304:BOX524305 BYT524304:BYT524305 CIP524304:CIP524305 CSL524304:CSL524305 DCH524304:DCH524305 DMD524304:DMD524305 DVZ524304:DVZ524305 EFV524304:EFV524305 EPR524304:EPR524305 EZN524304:EZN524305 FJJ524304:FJJ524305 FTF524304:FTF524305 GDB524304:GDB524305 GMX524304:GMX524305 GWT524304:GWT524305 HGP524304:HGP524305 HQL524304:HQL524305 IAH524304:IAH524305 IKD524304:IKD524305 ITZ524304:ITZ524305 JDV524304:JDV524305 JNR524304:JNR524305 JXN524304:JXN524305 KHJ524304:KHJ524305 KRF524304:KRF524305 LBB524304:LBB524305 LKX524304:LKX524305 LUT524304:LUT524305 MEP524304:MEP524305 MOL524304:MOL524305 MYH524304:MYH524305 NID524304:NID524305 NRZ524304:NRZ524305 OBV524304:OBV524305 OLR524304:OLR524305 OVN524304:OVN524305 PFJ524304:PFJ524305 PPF524304:PPF524305 PZB524304:PZB524305 QIX524304:QIX524305 QST524304:QST524305 RCP524304:RCP524305 RML524304:RML524305 RWH524304:RWH524305 SGD524304:SGD524305 SPZ524304:SPZ524305 SZV524304:SZV524305 TJR524304:TJR524305 TTN524304:TTN524305 UDJ524304:UDJ524305 UNF524304:UNF524305 UXB524304:UXB524305 VGX524304:VGX524305 VQT524304:VQT524305 WAP524304:WAP524305 WKL524304:WKL524305 WUH524304:WUH524305 O589842:O589843 HV589840:HV589841 RR589840:RR589841 ABN589840:ABN589841 ALJ589840:ALJ589841 AVF589840:AVF589841 BFB589840:BFB589841 BOX589840:BOX589841 BYT589840:BYT589841 CIP589840:CIP589841 CSL589840:CSL589841 DCH589840:DCH589841 DMD589840:DMD589841 DVZ589840:DVZ589841 EFV589840:EFV589841 EPR589840:EPR589841 EZN589840:EZN589841 FJJ589840:FJJ589841 FTF589840:FTF589841 GDB589840:GDB589841 GMX589840:GMX589841 GWT589840:GWT589841 HGP589840:HGP589841 HQL589840:HQL589841 IAH589840:IAH589841 IKD589840:IKD589841 ITZ589840:ITZ589841 JDV589840:JDV589841 JNR589840:JNR589841 JXN589840:JXN589841 KHJ589840:KHJ589841 KRF589840:KRF589841 LBB589840:LBB589841 LKX589840:LKX589841 LUT589840:LUT589841 MEP589840:MEP589841 MOL589840:MOL589841 MYH589840:MYH589841 NID589840:NID589841 NRZ589840:NRZ589841 OBV589840:OBV589841 OLR589840:OLR589841 OVN589840:OVN589841 PFJ589840:PFJ589841 PPF589840:PPF589841 PZB589840:PZB589841 QIX589840:QIX589841 QST589840:QST589841 RCP589840:RCP589841 RML589840:RML589841 RWH589840:RWH589841 SGD589840:SGD589841 SPZ589840:SPZ589841 SZV589840:SZV589841 TJR589840:TJR589841 TTN589840:TTN589841 UDJ589840:UDJ589841 UNF589840:UNF589841 UXB589840:UXB589841 VGX589840:VGX589841 VQT589840:VQT589841 WAP589840:WAP589841 WKL589840:WKL589841 WUH589840:WUH589841 O655378:O655379 HV655376:HV655377 RR655376:RR655377 ABN655376:ABN655377 ALJ655376:ALJ655377 AVF655376:AVF655377 BFB655376:BFB655377 BOX655376:BOX655377 BYT655376:BYT655377 CIP655376:CIP655377 CSL655376:CSL655377 DCH655376:DCH655377 DMD655376:DMD655377 DVZ655376:DVZ655377 EFV655376:EFV655377 EPR655376:EPR655377 EZN655376:EZN655377 FJJ655376:FJJ655377 FTF655376:FTF655377 GDB655376:GDB655377 GMX655376:GMX655377 GWT655376:GWT655377 HGP655376:HGP655377 HQL655376:HQL655377 IAH655376:IAH655377 IKD655376:IKD655377 ITZ655376:ITZ655377 JDV655376:JDV655377 JNR655376:JNR655377 JXN655376:JXN655377 KHJ655376:KHJ655377 KRF655376:KRF655377 LBB655376:LBB655377 LKX655376:LKX655377 LUT655376:LUT655377 MEP655376:MEP655377 MOL655376:MOL655377 MYH655376:MYH655377 NID655376:NID655377 NRZ655376:NRZ655377 OBV655376:OBV655377 OLR655376:OLR655377 OVN655376:OVN655377 PFJ655376:PFJ655377 PPF655376:PPF655377 PZB655376:PZB655377 QIX655376:QIX655377 QST655376:QST655377 RCP655376:RCP655377 RML655376:RML655377 RWH655376:RWH655377 SGD655376:SGD655377 SPZ655376:SPZ655377 SZV655376:SZV655377 TJR655376:TJR655377 TTN655376:TTN655377 UDJ655376:UDJ655377 UNF655376:UNF655377 UXB655376:UXB655377 VGX655376:VGX655377 VQT655376:VQT655377 WAP655376:WAP655377 WKL655376:WKL655377 WUH655376:WUH655377 O720914:O720915 HV720912:HV720913 RR720912:RR720913 ABN720912:ABN720913 ALJ720912:ALJ720913 AVF720912:AVF720913 BFB720912:BFB720913 BOX720912:BOX720913 BYT720912:BYT720913 CIP720912:CIP720913 CSL720912:CSL720913 DCH720912:DCH720913 DMD720912:DMD720913 DVZ720912:DVZ720913 EFV720912:EFV720913 EPR720912:EPR720913 EZN720912:EZN720913 FJJ720912:FJJ720913 FTF720912:FTF720913 GDB720912:GDB720913 GMX720912:GMX720913 GWT720912:GWT720913 HGP720912:HGP720913 HQL720912:HQL720913 IAH720912:IAH720913 IKD720912:IKD720913 ITZ720912:ITZ720913 JDV720912:JDV720913 JNR720912:JNR720913 JXN720912:JXN720913 KHJ720912:KHJ720913 KRF720912:KRF720913 LBB720912:LBB720913 LKX720912:LKX720913 LUT720912:LUT720913 MEP720912:MEP720913 MOL720912:MOL720913 MYH720912:MYH720913 NID720912:NID720913 NRZ720912:NRZ720913 OBV720912:OBV720913 OLR720912:OLR720913 OVN720912:OVN720913 PFJ720912:PFJ720913 PPF720912:PPF720913 PZB720912:PZB720913 QIX720912:QIX720913 QST720912:QST720913 RCP720912:RCP720913 RML720912:RML720913 RWH720912:RWH720913 SGD720912:SGD720913 SPZ720912:SPZ720913 SZV720912:SZV720913 TJR720912:TJR720913 TTN720912:TTN720913 UDJ720912:UDJ720913 UNF720912:UNF720913 UXB720912:UXB720913 VGX720912:VGX720913 VQT720912:VQT720913 WAP720912:WAP720913 WKL720912:WKL720913 WUH720912:WUH720913 O786450:O786451 HV786448:HV786449 RR786448:RR786449 ABN786448:ABN786449 ALJ786448:ALJ786449 AVF786448:AVF786449 BFB786448:BFB786449 BOX786448:BOX786449 BYT786448:BYT786449 CIP786448:CIP786449 CSL786448:CSL786449 DCH786448:DCH786449 DMD786448:DMD786449 DVZ786448:DVZ786449 EFV786448:EFV786449 EPR786448:EPR786449 EZN786448:EZN786449 FJJ786448:FJJ786449 FTF786448:FTF786449 GDB786448:GDB786449 GMX786448:GMX786449 GWT786448:GWT786449 HGP786448:HGP786449 HQL786448:HQL786449 IAH786448:IAH786449 IKD786448:IKD786449 ITZ786448:ITZ786449 JDV786448:JDV786449 JNR786448:JNR786449 JXN786448:JXN786449 KHJ786448:KHJ786449 KRF786448:KRF786449 LBB786448:LBB786449 LKX786448:LKX786449 LUT786448:LUT786449 MEP786448:MEP786449 MOL786448:MOL786449 MYH786448:MYH786449 NID786448:NID786449 NRZ786448:NRZ786449 OBV786448:OBV786449 OLR786448:OLR786449 OVN786448:OVN786449 PFJ786448:PFJ786449 PPF786448:PPF786449 PZB786448:PZB786449 QIX786448:QIX786449 QST786448:QST786449 RCP786448:RCP786449 RML786448:RML786449 RWH786448:RWH786449 SGD786448:SGD786449 SPZ786448:SPZ786449 SZV786448:SZV786449 TJR786448:TJR786449 TTN786448:TTN786449 UDJ786448:UDJ786449 UNF786448:UNF786449 UXB786448:UXB786449 VGX786448:VGX786449 VQT786448:VQT786449 WAP786448:WAP786449 WKL786448:WKL786449 WUH786448:WUH786449 O851986:O851987 HV851984:HV851985 RR851984:RR851985 ABN851984:ABN851985 ALJ851984:ALJ851985 AVF851984:AVF851985 BFB851984:BFB851985 BOX851984:BOX851985 BYT851984:BYT851985 CIP851984:CIP851985 CSL851984:CSL851985 DCH851984:DCH851985 DMD851984:DMD851985 DVZ851984:DVZ851985 EFV851984:EFV851985 EPR851984:EPR851985 EZN851984:EZN851985 FJJ851984:FJJ851985 FTF851984:FTF851985 GDB851984:GDB851985 GMX851984:GMX851985 GWT851984:GWT851985 HGP851984:HGP851985 HQL851984:HQL851985 IAH851984:IAH851985 IKD851984:IKD851985 ITZ851984:ITZ851985 JDV851984:JDV851985 JNR851984:JNR851985 JXN851984:JXN851985 KHJ851984:KHJ851985 KRF851984:KRF851985 LBB851984:LBB851985 LKX851984:LKX851985 LUT851984:LUT851985 MEP851984:MEP851985 MOL851984:MOL851985 MYH851984:MYH851985 NID851984:NID851985 NRZ851984:NRZ851985 OBV851984:OBV851985 OLR851984:OLR851985 OVN851984:OVN851985 PFJ851984:PFJ851985 PPF851984:PPF851985 PZB851984:PZB851985 QIX851984:QIX851985 QST851984:QST851985 RCP851984:RCP851985 RML851984:RML851985 RWH851984:RWH851985 SGD851984:SGD851985 SPZ851984:SPZ851985 SZV851984:SZV851985 TJR851984:TJR851985 TTN851984:TTN851985 UDJ851984:UDJ851985 UNF851984:UNF851985 UXB851984:UXB851985 VGX851984:VGX851985 VQT851984:VQT851985 WAP851984:WAP851985 WKL851984:WKL851985 WUH851984:WUH851985 O917522:O917523 HV917520:HV917521 RR917520:RR917521 ABN917520:ABN917521 ALJ917520:ALJ917521 AVF917520:AVF917521 BFB917520:BFB917521 BOX917520:BOX917521 BYT917520:BYT917521 CIP917520:CIP917521 CSL917520:CSL917521 DCH917520:DCH917521 DMD917520:DMD917521 DVZ917520:DVZ917521 EFV917520:EFV917521 EPR917520:EPR917521 EZN917520:EZN917521 FJJ917520:FJJ917521 FTF917520:FTF917521 GDB917520:GDB917521 GMX917520:GMX917521 GWT917520:GWT917521 HGP917520:HGP917521 HQL917520:HQL917521 IAH917520:IAH917521 IKD917520:IKD917521 ITZ917520:ITZ917521 JDV917520:JDV917521 JNR917520:JNR917521 JXN917520:JXN917521 KHJ917520:KHJ917521 KRF917520:KRF917521 LBB917520:LBB917521 LKX917520:LKX917521 LUT917520:LUT917521 MEP917520:MEP917521 MOL917520:MOL917521 MYH917520:MYH917521 NID917520:NID917521 NRZ917520:NRZ917521 OBV917520:OBV917521 OLR917520:OLR917521 OVN917520:OVN917521 PFJ917520:PFJ917521 PPF917520:PPF917521 PZB917520:PZB917521 QIX917520:QIX917521 QST917520:QST917521 RCP917520:RCP917521 RML917520:RML917521 RWH917520:RWH917521 SGD917520:SGD917521 SPZ917520:SPZ917521 SZV917520:SZV917521 TJR917520:TJR917521 TTN917520:TTN917521 UDJ917520:UDJ917521 UNF917520:UNF917521 UXB917520:UXB917521 VGX917520:VGX917521 VQT917520:VQT917521 WAP917520:WAP917521 WKL917520:WKL917521 WUH917520:WUH917521 O983058:O983059 HV983056:HV983057 RR983056:RR983057 ABN983056:ABN983057 ALJ983056:ALJ983057 AVF983056:AVF983057 BFB983056:BFB983057 BOX983056:BOX983057 BYT983056:BYT983057 CIP983056:CIP983057 CSL983056:CSL983057 DCH983056:DCH983057 DMD983056:DMD983057 DVZ983056:DVZ983057 EFV983056:EFV983057 EPR983056:EPR983057 EZN983056:EZN983057 FJJ983056:FJJ983057 FTF983056:FTF983057 GDB983056:GDB983057 GMX983056:GMX983057 GWT983056:GWT983057 HGP983056:HGP983057 HQL983056:HQL983057 IAH983056:IAH983057 IKD983056:IKD983057 ITZ983056:ITZ983057 JDV983056:JDV983057 JNR983056:JNR983057 JXN983056:JXN983057 KHJ983056:KHJ983057 KRF983056:KRF983057 LBB983056:LBB983057 LKX983056:LKX983057 LUT983056:LUT983057 MEP983056:MEP983057 MOL983056:MOL983057 MYH983056:MYH983057 NID983056:NID983057 NRZ983056:NRZ983057 OBV983056:OBV983057 OLR983056:OLR983057 OVN983056:OVN983057 PFJ983056:PFJ983057 PPF983056:PPF983057 PZB983056:PZB983057 QIX983056:QIX983057 QST983056:QST983057 RCP983056:RCP983057 RML983056:RML983057 RWH983056:RWH983057 SGD983056:SGD983057 SPZ983056:SPZ983057 SZV983056:SZV983057 TJR983056:TJR983057 TTN983056:TTN983057 UDJ983056:UDJ983057 UNF983056:UNF983057 UXB983056:UXB983057 VGX983056:VGX983057 VQT983056:VQT983057 WAP983056:WAP983057 WKL983056:WKL983057 WUH983056:WUH983057 L65548:L65550 HS65546:HS65548 RO65546:RO65548 ABK65546:ABK65548 ALG65546:ALG65548 AVC65546:AVC65548 BEY65546:BEY65548 BOU65546:BOU65548 BYQ65546:BYQ65548 CIM65546:CIM65548 CSI65546:CSI65548 DCE65546:DCE65548 DMA65546:DMA65548 DVW65546:DVW65548 EFS65546:EFS65548 EPO65546:EPO65548 EZK65546:EZK65548 FJG65546:FJG65548 FTC65546:FTC65548 GCY65546:GCY65548 GMU65546:GMU65548 GWQ65546:GWQ65548 HGM65546:HGM65548 HQI65546:HQI65548 IAE65546:IAE65548 IKA65546:IKA65548 ITW65546:ITW65548 JDS65546:JDS65548 JNO65546:JNO65548 JXK65546:JXK65548 KHG65546:KHG65548 KRC65546:KRC65548 LAY65546:LAY65548 LKU65546:LKU65548 LUQ65546:LUQ65548 MEM65546:MEM65548 MOI65546:MOI65548 MYE65546:MYE65548 NIA65546:NIA65548 NRW65546:NRW65548 OBS65546:OBS65548 OLO65546:OLO65548 OVK65546:OVK65548 PFG65546:PFG65548 PPC65546:PPC65548 PYY65546:PYY65548 QIU65546:QIU65548 QSQ65546:QSQ65548 RCM65546:RCM65548 RMI65546:RMI65548 RWE65546:RWE65548 SGA65546:SGA65548 SPW65546:SPW65548 SZS65546:SZS65548 TJO65546:TJO65548 TTK65546:TTK65548 UDG65546:UDG65548 UNC65546:UNC65548 UWY65546:UWY65548 VGU65546:VGU65548 VQQ65546:VQQ65548 WAM65546:WAM65548 WKI65546:WKI65548 WUE65546:WUE65548 L131084:L131086 HS131082:HS131084 RO131082:RO131084 ABK131082:ABK131084 ALG131082:ALG131084 AVC131082:AVC131084 BEY131082:BEY131084 BOU131082:BOU131084 BYQ131082:BYQ131084 CIM131082:CIM131084 CSI131082:CSI131084 DCE131082:DCE131084 DMA131082:DMA131084 DVW131082:DVW131084 EFS131082:EFS131084 EPO131082:EPO131084 EZK131082:EZK131084 FJG131082:FJG131084 FTC131082:FTC131084 GCY131082:GCY131084 GMU131082:GMU131084 GWQ131082:GWQ131084 HGM131082:HGM131084 HQI131082:HQI131084 IAE131082:IAE131084 IKA131082:IKA131084 ITW131082:ITW131084 JDS131082:JDS131084 JNO131082:JNO131084 JXK131082:JXK131084 KHG131082:KHG131084 KRC131082:KRC131084 LAY131082:LAY131084 LKU131082:LKU131084 LUQ131082:LUQ131084 MEM131082:MEM131084 MOI131082:MOI131084 MYE131082:MYE131084 NIA131082:NIA131084 NRW131082:NRW131084 OBS131082:OBS131084 OLO131082:OLO131084 OVK131082:OVK131084 PFG131082:PFG131084 PPC131082:PPC131084 PYY131082:PYY131084 QIU131082:QIU131084 QSQ131082:QSQ131084 RCM131082:RCM131084 RMI131082:RMI131084 RWE131082:RWE131084 SGA131082:SGA131084 SPW131082:SPW131084 SZS131082:SZS131084 TJO131082:TJO131084 TTK131082:TTK131084 UDG131082:UDG131084 UNC131082:UNC131084 UWY131082:UWY131084 VGU131082:VGU131084 VQQ131082:VQQ131084 WAM131082:WAM131084 WKI131082:WKI131084 WUE131082:WUE131084 L196620:L196622 HS196618:HS196620 RO196618:RO196620 ABK196618:ABK196620 ALG196618:ALG196620 AVC196618:AVC196620 BEY196618:BEY196620 BOU196618:BOU196620 BYQ196618:BYQ196620 CIM196618:CIM196620 CSI196618:CSI196620 DCE196618:DCE196620 DMA196618:DMA196620 DVW196618:DVW196620 EFS196618:EFS196620 EPO196618:EPO196620 EZK196618:EZK196620 FJG196618:FJG196620 FTC196618:FTC196620 GCY196618:GCY196620 GMU196618:GMU196620 GWQ196618:GWQ196620 HGM196618:HGM196620 HQI196618:HQI196620 IAE196618:IAE196620 IKA196618:IKA196620 ITW196618:ITW196620 JDS196618:JDS196620 JNO196618:JNO196620 JXK196618:JXK196620 KHG196618:KHG196620 KRC196618:KRC196620 LAY196618:LAY196620 LKU196618:LKU196620 LUQ196618:LUQ196620 MEM196618:MEM196620 MOI196618:MOI196620 MYE196618:MYE196620 NIA196618:NIA196620 NRW196618:NRW196620 OBS196618:OBS196620 OLO196618:OLO196620 OVK196618:OVK196620 PFG196618:PFG196620 PPC196618:PPC196620 PYY196618:PYY196620 QIU196618:QIU196620 QSQ196618:QSQ196620 RCM196618:RCM196620 RMI196618:RMI196620 RWE196618:RWE196620 SGA196618:SGA196620 SPW196618:SPW196620 SZS196618:SZS196620 TJO196618:TJO196620 TTK196618:TTK196620 UDG196618:UDG196620 UNC196618:UNC196620 UWY196618:UWY196620 VGU196618:VGU196620 VQQ196618:VQQ196620 WAM196618:WAM196620 WKI196618:WKI196620 WUE196618:WUE196620 L262156:L262158 HS262154:HS262156 RO262154:RO262156 ABK262154:ABK262156 ALG262154:ALG262156 AVC262154:AVC262156 BEY262154:BEY262156 BOU262154:BOU262156 BYQ262154:BYQ262156 CIM262154:CIM262156 CSI262154:CSI262156 DCE262154:DCE262156 DMA262154:DMA262156 DVW262154:DVW262156 EFS262154:EFS262156 EPO262154:EPO262156 EZK262154:EZK262156 FJG262154:FJG262156 FTC262154:FTC262156 GCY262154:GCY262156 GMU262154:GMU262156 GWQ262154:GWQ262156 HGM262154:HGM262156 HQI262154:HQI262156 IAE262154:IAE262156 IKA262154:IKA262156 ITW262154:ITW262156 JDS262154:JDS262156 JNO262154:JNO262156 JXK262154:JXK262156 KHG262154:KHG262156 KRC262154:KRC262156 LAY262154:LAY262156 LKU262154:LKU262156 LUQ262154:LUQ262156 MEM262154:MEM262156 MOI262154:MOI262156 MYE262154:MYE262156 NIA262154:NIA262156 NRW262154:NRW262156 OBS262154:OBS262156 OLO262154:OLO262156 OVK262154:OVK262156 PFG262154:PFG262156 PPC262154:PPC262156 PYY262154:PYY262156 QIU262154:QIU262156 QSQ262154:QSQ262156 RCM262154:RCM262156 RMI262154:RMI262156 RWE262154:RWE262156 SGA262154:SGA262156 SPW262154:SPW262156 SZS262154:SZS262156 TJO262154:TJO262156 TTK262154:TTK262156 UDG262154:UDG262156 UNC262154:UNC262156 UWY262154:UWY262156 VGU262154:VGU262156 VQQ262154:VQQ262156 WAM262154:WAM262156 WKI262154:WKI262156 WUE262154:WUE262156 L327692:L327694 HS327690:HS327692 RO327690:RO327692 ABK327690:ABK327692 ALG327690:ALG327692 AVC327690:AVC327692 BEY327690:BEY327692 BOU327690:BOU327692 BYQ327690:BYQ327692 CIM327690:CIM327692 CSI327690:CSI327692 DCE327690:DCE327692 DMA327690:DMA327692 DVW327690:DVW327692 EFS327690:EFS327692 EPO327690:EPO327692 EZK327690:EZK327692 FJG327690:FJG327692 FTC327690:FTC327692 GCY327690:GCY327692 GMU327690:GMU327692 GWQ327690:GWQ327692 HGM327690:HGM327692 HQI327690:HQI327692 IAE327690:IAE327692 IKA327690:IKA327692 ITW327690:ITW327692 JDS327690:JDS327692 JNO327690:JNO327692 JXK327690:JXK327692 KHG327690:KHG327692 KRC327690:KRC327692 LAY327690:LAY327692 LKU327690:LKU327692 LUQ327690:LUQ327692 MEM327690:MEM327692 MOI327690:MOI327692 MYE327690:MYE327692 NIA327690:NIA327692 NRW327690:NRW327692 OBS327690:OBS327692 OLO327690:OLO327692 OVK327690:OVK327692 PFG327690:PFG327692 PPC327690:PPC327692 PYY327690:PYY327692 QIU327690:QIU327692 QSQ327690:QSQ327692 RCM327690:RCM327692 RMI327690:RMI327692 RWE327690:RWE327692 SGA327690:SGA327692 SPW327690:SPW327692 SZS327690:SZS327692 TJO327690:TJO327692 TTK327690:TTK327692 UDG327690:UDG327692 UNC327690:UNC327692 UWY327690:UWY327692 VGU327690:VGU327692 VQQ327690:VQQ327692 WAM327690:WAM327692 WKI327690:WKI327692 WUE327690:WUE327692 L393228:L393230 HS393226:HS393228 RO393226:RO393228 ABK393226:ABK393228 ALG393226:ALG393228 AVC393226:AVC393228 BEY393226:BEY393228 BOU393226:BOU393228 BYQ393226:BYQ393228 CIM393226:CIM393228 CSI393226:CSI393228 DCE393226:DCE393228 DMA393226:DMA393228 DVW393226:DVW393228 EFS393226:EFS393228 EPO393226:EPO393228 EZK393226:EZK393228 FJG393226:FJG393228 FTC393226:FTC393228 GCY393226:GCY393228 GMU393226:GMU393228 GWQ393226:GWQ393228 HGM393226:HGM393228 HQI393226:HQI393228 IAE393226:IAE393228 IKA393226:IKA393228 ITW393226:ITW393228 JDS393226:JDS393228 JNO393226:JNO393228 JXK393226:JXK393228 KHG393226:KHG393228 KRC393226:KRC393228 LAY393226:LAY393228 LKU393226:LKU393228 LUQ393226:LUQ393228 MEM393226:MEM393228 MOI393226:MOI393228 MYE393226:MYE393228 NIA393226:NIA393228 NRW393226:NRW393228 OBS393226:OBS393228 OLO393226:OLO393228 OVK393226:OVK393228 PFG393226:PFG393228 PPC393226:PPC393228 PYY393226:PYY393228 QIU393226:QIU393228 QSQ393226:QSQ393228 RCM393226:RCM393228 RMI393226:RMI393228 RWE393226:RWE393228 SGA393226:SGA393228 SPW393226:SPW393228 SZS393226:SZS393228 TJO393226:TJO393228 TTK393226:TTK393228 UDG393226:UDG393228 UNC393226:UNC393228 UWY393226:UWY393228 VGU393226:VGU393228 VQQ393226:VQQ393228 WAM393226:WAM393228 WKI393226:WKI393228 WUE393226:WUE393228 L458764:L458766 HS458762:HS458764 RO458762:RO458764 ABK458762:ABK458764 ALG458762:ALG458764 AVC458762:AVC458764 BEY458762:BEY458764 BOU458762:BOU458764 BYQ458762:BYQ458764 CIM458762:CIM458764 CSI458762:CSI458764 DCE458762:DCE458764 DMA458762:DMA458764 DVW458762:DVW458764 EFS458762:EFS458764 EPO458762:EPO458764 EZK458762:EZK458764 FJG458762:FJG458764 FTC458762:FTC458764 GCY458762:GCY458764 GMU458762:GMU458764 GWQ458762:GWQ458764 HGM458762:HGM458764 HQI458762:HQI458764 IAE458762:IAE458764 IKA458762:IKA458764 ITW458762:ITW458764 JDS458762:JDS458764 JNO458762:JNO458764 JXK458762:JXK458764 KHG458762:KHG458764 KRC458762:KRC458764 LAY458762:LAY458764 LKU458762:LKU458764 LUQ458762:LUQ458764 MEM458762:MEM458764 MOI458762:MOI458764 MYE458762:MYE458764 NIA458762:NIA458764 NRW458762:NRW458764 OBS458762:OBS458764 OLO458762:OLO458764 OVK458762:OVK458764 PFG458762:PFG458764 PPC458762:PPC458764 PYY458762:PYY458764 QIU458762:QIU458764 QSQ458762:QSQ458764 RCM458762:RCM458764 RMI458762:RMI458764 RWE458762:RWE458764 SGA458762:SGA458764 SPW458762:SPW458764 SZS458762:SZS458764 TJO458762:TJO458764 TTK458762:TTK458764 UDG458762:UDG458764 UNC458762:UNC458764 UWY458762:UWY458764 VGU458762:VGU458764 VQQ458762:VQQ458764 WAM458762:WAM458764 WKI458762:WKI458764 WUE458762:WUE458764 L524300:L524302 HS524298:HS524300 RO524298:RO524300 ABK524298:ABK524300 ALG524298:ALG524300 AVC524298:AVC524300 BEY524298:BEY524300 BOU524298:BOU524300 BYQ524298:BYQ524300 CIM524298:CIM524300 CSI524298:CSI524300 DCE524298:DCE524300 DMA524298:DMA524300 DVW524298:DVW524300 EFS524298:EFS524300 EPO524298:EPO524300 EZK524298:EZK524300 FJG524298:FJG524300 FTC524298:FTC524300 GCY524298:GCY524300 GMU524298:GMU524300 GWQ524298:GWQ524300 HGM524298:HGM524300 HQI524298:HQI524300 IAE524298:IAE524300 IKA524298:IKA524300 ITW524298:ITW524300 JDS524298:JDS524300 JNO524298:JNO524300 JXK524298:JXK524300 KHG524298:KHG524300 KRC524298:KRC524300 LAY524298:LAY524300 LKU524298:LKU524300 LUQ524298:LUQ524300 MEM524298:MEM524300 MOI524298:MOI524300 MYE524298:MYE524300 NIA524298:NIA524300 NRW524298:NRW524300 OBS524298:OBS524300 OLO524298:OLO524300 OVK524298:OVK524300 PFG524298:PFG524300 PPC524298:PPC524300 PYY524298:PYY524300 QIU524298:QIU524300 QSQ524298:QSQ524300 RCM524298:RCM524300 RMI524298:RMI524300 RWE524298:RWE524300 SGA524298:SGA524300 SPW524298:SPW524300 SZS524298:SZS524300 TJO524298:TJO524300 TTK524298:TTK524300 UDG524298:UDG524300 UNC524298:UNC524300 UWY524298:UWY524300 VGU524298:VGU524300 VQQ524298:VQQ524300 WAM524298:WAM524300 WKI524298:WKI524300 WUE524298:WUE524300 L589836:L589838 HS589834:HS589836 RO589834:RO589836 ABK589834:ABK589836 ALG589834:ALG589836 AVC589834:AVC589836 BEY589834:BEY589836 BOU589834:BOU589836 BYQ589834:BYQ589836 CIM589834:CIM589836 CSI589834:CSI589836 DCE589834:DCE589836 DMA589834:DMA589836 DVW589834:DVW589836 EFS589834:EFS589836 EPO589834:EPO589836 EZK589834:EZK589836 FJG589834:FJG589836 FTC589834:FTC589836 GCY589834:GCY589836 GMU589834:GMU589836 GWQ589834:GWQ589836 HGM589834:HGM589836 HQI589834:HQI589836 IAE589834:IAE589836 IKA589834:IKA589836 ITW589834:ITW589836 JDS589834:JDS589836 JNO589834:JNO589836 JXK589834:JXK589836 KHG589834:KHG589836 KRC589834:KRC589836 LAY589834:LAY589836 LKU589834:LKU589836 LUQ589834:LUQ589836 MEM589834:MEM589836 MOI589834:MOI589836 MYE589834:MYE589836 NIA589834:NIA589836 NRW589834:NRW589836 OBS589834:OBS589836 OLO589834:OLO589836 OVK589834:OVK589836 PFG589834:PFG589836 PPC589834:PPC589836 PYY589834:PYY589836 QIU589834:QIU589836 QSQ589834:QSQ589836 RCM589834:RCM589836 RMI589834:RMI589836 RWE589834:RWE589836 SGA589834:SGA589836 SPW589834:SPW589836 SZS589834:SZS589836 TJO589834:TJO589836 TTK589834:TTK589836 UDG589834:UDG589836 UNC589834:UNC589836 UWY589834:UWY589836 VGU589834:VGU589836 VQQ589834:VQQ589836 WAM589834:WAM589836 WKI589834:WKI589836 WUE589834:WUE589836 L655372:L655374 HS655370:HS655372 RO655370:RO655372 ABK655370:ABK655372 ALG655370:ALG655372 AVC655370:AVC655372 BEY655370:BEY655372 BOU655370:BOU655372 BYQ655370:BYQ655372 CIM655370:CIM655372 CSI655370:CSI655372 DCE655370:DCE655372 DMA655370:DMA655372 DVW655370:DVW655372 EFS655370:EFS655372 EPO655370:EPO655372 EZK655370:EZK655372 FJG655370:FJG655372 FTC655370:FTC655372 GCY655370:GCY655372 GMU655370:GMU655372 GWQ655370:GWQ655372 HGM655370:HGM655372 HQI655370:HQI655372 IAE655370:IAE655372 IKA655370:IKA655372 ITW655370:ITW655372 JDS655370:JDS655372 JNO655370:JNO655372 JXK655370:JXK655372 KHG655370:KHG655372 KRC655370:KRC655372 LAY655370:LAY655372 LKU655370:LKU655372 LUQ655370:LUQ655372 MEM655370:MEM655372 MOI655370:MOI655372 MYE655370:MYE655372 NIA655370:NIA655372 NRW655370:NRW655372 OBS655370:OBS655372 OLO655370:OLO655372 OVK655370:OVK655372 PFG655370:PFG655372 PPC655370:PPC655372 PYY655370:PYY655372 QIU655370:QIU655372 QSQ655370:QSQ655372 RCM655370:RCM655372 RMI655370:RMI655372 RWE655370:RWE655372 SGA655370:SGA655372 SPW655370:SPW655372 SZS655370:SZS655372 TJO655370:TJO655372 TTK655370:TTK655372 UDG655370:UDG655372 UNC655370:UNC655372 UWY655370:UWY655372 VGU655370:VGU655372 VQQ655370:VQQ655372 WAM655370:WAM655372 WKI655370:WKI655372 WUE655370:WUE655372 L720908:L720910 HS720906:HS720908 RO720906:RO720908 ABK720906:ABK720908 ALG720906:ALG720908 AVC720906:AVC720908 BEY720906:BEY720908 BOU720906:BOU720908 BYQ720906:BYQ720908 CIM720906:CIM720908 CSI720906:CSI720908 DCE720906:DCE720908 DMA720906:DMA720908 DVW720906:DVW720908 EFS720906:EFS720908 EPO720906:EPO720908 EZK720906:EZK720908 FJG720906:FJG720908 FTC720906:FTC720908 GCY720906:GCY720908 GMU720906:GMU720908 GWQ720906:GWQ720908 HGM720906:HGM720908 HQI720906:HQI720908 IAE720906:IAE720908 IKA720906:IKA720908 ITW720906:ITW720908 JDS720906:JDS720908 JNO720906:JNO720908 JXK720906:JXK720908 KHG720906:KHG720908 KRC720906:KRC720908 LAY720906:LAY720908 LKU720906:LKU720908 LUQ720906:LUQ720908 MEM720906:MEM720908 MOI720906:MOI720908 MYE720906:MYE720908 NIA720906:NIA720908 NRW720906:NRW720908 OBS720906:OBS720908 OLO720906:OLO720908 OVK720906:OVK720908 PFG720906:PFG720908 PPC720906:PPC720908 PYY720906:PYY720908 QIU720906:QIU720908 QSQ720906:QSQ720908 RCM720906:RCM720908 RMI720906:RMI720908 RWE720906:RWE720908 SGA720906:SGA720908 SPW720906:SPW720908 SZS720906:SZS720908 TJO720906:TJO720908 TTK720906:TTK720908 UDG720906:UDG720908 UNC720906:UNC720908 UWY720906:UWY720908 VGU720906:VGU720908 VQQ720906:VQQ720908 WAM720906:WAM720908 WKI720906:WKI720908 WUE720906:WUE720908 L786444:L786446 HS786442:HS786444 RO786442:RO786444 ABK786442:ABK786444 ALG786442:ALG786444 AVC786442:AVC786444 BEY786442:BEY786444 BOU786442:BOU786444 BYQ786442:BYQ786444 CIM786442:CIM786444 CSI786442:CSI786444 DCE786442:DCE786444 DMA786442:DMA786444 DVW786442:DVW786444 EFS786442:EFS786444 EPO786442:EPO786444 EZK786442:EZK786444 FJG786442:FJG786444 FTC786442:FTC786444 GCY786442:GCY786444 GMU786442:GMU786444 GWQ786442:GWQ786444 HGM786442:HGM786444 HQI786442:HQI786444 IAE786442:IAE786444 IKA786442:IKA786444 ITW786442:ITW786444 JDS786442:JDS786444 JNO786442:JNO786444 JXK786442:JXK786444 KHG786442:KHG786444 KRC786442:KRC786444 LAY786442:LAY786444 LKU786442:LKU786444 LUQ786442:LUQ786444 MEM786442:MEM786444 MOI786442:MOI786444 MYE786442:MYE786444 NIA786442:NIA786444 NRW786442:NRW786444 OBS786442:OBS786444 OLO786442:OLO786444 OVK786442:OVK786444 PFG786442:PFG786444 PPC786442:PPC786444 PYY786442:PYY786444 QIU786442:QIU786444 QSQ786442:QSQ786444 RCM786442:RCM786444 RMI786442:RMI786444 RWE786442:RWE786444 SGA786442:SGA786444 SPW786442:SPW786444 SZS786442:SZS786444 TJO786442:TJO786444 TTK786442:TTK786444 UDG786442:UDG786444 UNC786442:UNC786444 UWY786442:UWY786444 VGU786442:VGU786444 VQQ786442:VQQ786444 WAM786442:WAM786444 WKI786442:WKI786444 WUE786442:WUE786444 L851980:L851982 HS851978:HS851980 RO851978:RO851980 ABK851978:ABK851980 ALG851978:ALG851980 AVC851978:AVC851980 BEY851978:BEY851980 BOU851978:BOU851980 BYQ851978:BYQ851980 CIM851978:CIM851980 CSI851978:CSI851980 DCE851978:DCE851980 DMA851978:DMA851980 DVW851978:DVW851980 EFS851978:EFS851980 EPO851978:EPO851980 EZK851978:EZK851980 FJG851978:FJG851980 FTC851978:FTC851980 GCY851978:GCY851980 GMU851978:GMU851980 GWQ851978:GWQ851980 HGM851978:HGM851980 HQI851978:HQI851980 IAE851978:IAE851980 IKA851978:IKA851980 ITW851978:ITW851980 JDS851978:JDS851980 JNO851978:JNO851980 JXK851978:JXK851980 KHG851978:KHG851980 KRC851978:KRC851980 LAY851978:LAY851980 LKU851978:LKU851980 LUQ851978:LUQ851980 MEM851978:MEM851980 MOI851978:MOI851980 MYE851978:MYE851980 NIA851978:NIA851980 NRW851978:NRW851980 OBS851978:OBS851980 OLO851978:OLO851980 OVK851978:OVK851980 PFG851978:PFG851980 PPC851978:PPC851980 PYY851978:PYY851980 QIU851978:QIU851980 QSQ851978:QSQ851980 RCM851978:RCM851980 RMI851978:RMI851980 RWE851978:RWE851980 SGA851978:SGA851980 SPW851978:SPW851980 SZS851978:SZS851980 TJO851978:TJO851980 TTK851978:TTK851980 UDG851978:UDG851980 UNC851978:UNC851980 UWY851978:UWY851980 VGU851978:VGU851980 VQQ851978:VQQ851980 WAM851978:WAM851980 WKI851978:WKI851980 WUE851978:WUE851980 L917516:L917518 HS917514:HS917516 RO917514:RO917516 ABK917514:ABK917516 ALG917514:ALG917516 AVC917514:AVC917516 BEY917514:BEY917516 BOU917514:BOU917516 BYQ917514:BYQ917516 CIM917514:CIM917516 CSI917514:CSI917516 DCE917514:DCE917516 DMA917514:DMA917516 DVW917514:DVW917516 EFS917514:EFS917516 EPO917514:EPO917516 EZK917514:EZK917516 FJG917514:FJG917516 FTC917514:FTC917516 GCY917514:GCY917516 GMU917514:GMU917516 GWQ917514:GWQ917516 HGM917514:HGM917516 HQI917514:HQI917516 IAE917514:IAE917516 IKA917514:IKA917516 ITW917514:ITW917516 JDS917514:JDS917516 JNO917514:JNO917516 JXK917514:JXK917516 KHG917514:KHG917516 KRC917514:KRC917516 LAY917514:LAY917516 LKU917514:LKU917516 LUQ917514:LUQ917516 MEM917514:MEM917516 MOI917514:MOI917516 MYE917514:MYE917516 NIA917514:NIA917516 NRW917514:NRW917516 OBS917514:OBS917516 OLO917514:OLO917516 OVK917514:OVK917516 PFG917514:PFG917516 PPC917514:PPC917516 PYY917514:PYY917516 QIU917514:QIU917516 QSQ917514:QSQ917516 RCM917514:RCM917516 RMI917514:RMI917516 RWE917514:RWE917516 SGA917514:SGA917516 SPW917514:SPW917516 SZS917514:SZS917516 TJO917514:TJO917516 TTK917514:TTK917516 UDG917514:UDG917516 UNC917514:UNC917516 UWY917514:UWY917516 VGU917514:VGU917516 VQQ917514:VQQ917516 WAM917514:WAM917516 WKI917514:WKI917516 WUE917514:WUE917516 L983052:L983054 HS983050:HS983052 RO983050:RO983052 ABK983050:ABK983052 ALG983050:ALG983052 AVC983050:AVC983052 BEY983050:BEY983052 BOU983050:BOU983052 BYQ983050:BYQ983052 CIM983050:CIM983052 CSI983050:CSI983052 DCE983050:DCE983052 DMA983050:DMA983052 DVW983050:DVW983052 EFS983050:EFS983052 EPO983050:EPO983052 EZK983050:EZK983052 FJG983050:FJG983052 FTC983050:FTC983052 GCY983050:GCY983052 GMU983050:GMU983052 GWQ983050:GWQ983052 HGM983050:HGM983052 HQI983050:HQI983052 IAE983050:IAE983052 IKA983050:IKA983052 ITW983050:ITW983052 JDS983050:JDS983052 JNO983050:JNO983052 JXK983050:JXK983052 KHG983050:KHG983052 KRC983050:KRC983052 LAY983050:LAY983052 LKU983050:LKU983052 LUQ983050:LUQ983052 MEM983050:MEM983052 MOI983050:MOI983052 MYE983050:MYE983052 NIA983050:NIA983052 NRW983050:NRW983052 OBS983050:OBS983052 OLO983050:OLO983052 OVK983050:OVK983052 PFG983050:PFG983052 PPC983050:PPC983052 PYY983050:PYY983052 QIU983050:QIU983052 QSQ983050:QSQ983052 RCM983050:RCM983052 RMI983050:RMI983052 RWE983050:RWE983052 SGA983050:SGA983052 SPW983050:SPW983052 SZS983050:SZS983052 TJO983050:TJO983052 TTK983050:TTK983052 UDG983050:UDG983052 UNC983050:UNC983052 UWY983050:UWY983052 VGU983050:VGU983052 VQQ983050:VQQ983052 WAM983050:WAM983052 WKI983050:WKI983052 WUE983050:WUE983052 M65549:N65550 HT65547:HU65548 RP65547:RQ65548 ABL65547:ABM65548 ALH65547:ALI65548 AVD65547:AVE65548 BEZ65547:BFA65548 BOV65547:BOW65548 BYR65547:BYS65548 CIN65547:CIO65548 CSJ65547:CSK65548 DCF65547:DCG65548 DMB65547:DMC65548 DVX65547:DVY65548 EFT65547:EFU65548 EPP65547:EPQ65548 EZL65547:EZM65548 FJH65547:FJI65548 FTD65547:FTE65548 GCZ65547:GDA65548 GMV65547:GMW65548 GWR65547:GWS65548 HGN65547:HGO65548 HQJ65547:HQK65548 IAF65547:IAG65548 IKB65547:IKC65548 ITX65547:ITY65548 JDT65547:JDU65548 JNP65547:JNQ65548 JXL65547:JXM65548 KHH65547:KHI65548 KRD65547:KRE65548 LAZ65547:LBA65548 LKV65547:LKW65548 LUR65547:LUS65548 MEN65547:MEO65548 MOJ65547:MOK65548 MYF65547:MYG65548 NIB65547:NIC65548 NRX65547:NRY65548 OBT65547:OBU65548 OLP65547:OLQ65548 OVL65547:OVM65548 PFH65547:PFI65548 PPD65547:PPE65548 PYZ65547:PZA65548 QIV65547:QIW65548 QSR65547:QSS65548 RCN65547:RCO65548 RMJ65547:RMK65548 RWF65547:RWG65548 SGB65547:SGC65548 SPX65547:SPY65548 SZT65547:SZU65548 TJP65547:TJQ65548 TTL65547:TTM65548 UDH65547:UDI65548 UND65547:UNE65548 UWZ65547:UXA65548 VGV65547:VGW65548 VQR65547:VQS65548 WAN65547:WAO65548 WKJ65547:WKK65548 WUF65547:WUG65548 M131085:N131086 HT131083:HU131084 RP131083:RQ131084 ABL131083:ABM131084 ALH131083:ALI131084 AVD131083:AVE131084 BEZ131083:BFA131084 BOV131083:BOW131084 BYR131083:BYS131084 CIN131083:CIO131084 CSJ131083:CSK131084 DCF131083:DCG131084 DMB131083:DMC131084 DVX131083:DVY131084 EFT131083:EFU131084 EPP131083:EPQ131084 EZL131083:EZM131084 FJH131083:FJI131084 FTD131083:FTE131084 GCZ131083:GDA131084 GMV131083:GMW131084 GWR131083:GWS131084 HGN131083:HGO131084 HQJ131083:HQK131084 IAF131083:IAG131084 IKB131083:IKC131084 ITX131083:ITY131084 JDT131083:JDU131084 JNP131083:JNQ131084 JXL131083:JXM131084 KHH131083:KHI131084 KRD131083:KRE131084 LAZ131083:LBA131084 LKV131083:LKW131084 LUR131083:LUS131084 MEN131083:MEO131084 MOJ131083:MOK131084 MYF131083:MYG131084 NIB131083:NIC131084 NRX131083:NRY131084 OBT131083:OBU131084 OLP131083:OLQ131084 OVL131083:OVM131084 PFH131083:PFI131084 PPD131083:PPE131084 PYZ131083:PZA131084 QIV131083:QIW131084 QSR131083:QSS131084 RCN131083:RCO131084 RMJ131083:RMK131084 RWF131083:RWG131084 SGB131083:SGC131084 SPX131083:SPY131084 SZT131083:SZU131084 TJP131083:TJQ131084 TTL131083:TTM131084 UDH131083:UDI131084 UND131083:UNE131084 UWZ131083:UXA131084 VGV131083:VGW131084 VQR131083:VQS131084 WAN131083:WAO131084 WKJ131083:WKK131084 WUF131083:WUG131084 M196621:N196622 HT196619:HU196620 RP196619:RQ196620 ABL196619:ABM196620 ALH196619:ALI196620 AVD196619:AVE196620 BEZ196619:BFA196620 BOV196619:BOW196620 BYR196619:BYS196620 CIN196619:CIO196620 CSJ196619:CSK196620 DCF196619:DCG196620 DMB196619:DMC196620 DVX196619:DVY196620 EFT196619:EFU196620 EPP196619:EPQ196620 EZL196619:EZM196620 FJH196619:FJI196620 FTD196619:FTE196620 GCZ196619:GDA196620 GMV196619:GMW196620 GWR196619:GWS196620 HGN196619:HGO196620 HQJ196619:HQK196620 IAF196619:IAG196620 IKB196619:IKC196620 ITX196619:ITY196620 JDT196619:JDU196620 JNP196619:JNQ196620 JXL196619:JXM196620 KHH196619:KHI196620 KRD196619:KRE196620 LAZ196619:LBA196620 LKV196619:LKW196620 LUR196619:LUS196620 MEN196619:MEO196620 MOJ196619:MOK196620 MYF196619:MYG196620 NIB196619:NIC196620 NRX196619:NRY196620 OBT196619:OBU196620 OLP196619:OLQ196620 OVL196619:OVM196620 PFH196619:PFI196620 PPD196619:PPE196620 PYZ196619:PZA196620 QIV196619:QIW196620 QSR196619:QSS196620 RCN196619:RCO196620 RMJ196619:RMK196620 RWF196619:RWG196620 SGB196619:SGC196620 SPX196619:SPY196620 SZT196619:SZU196620 TJP196619:TJQ196620 TTL196619:TTM196620 UDH196619:UDI196620 UND196619:UNE196620 UWZ196619:UXA196620 VGV196619:VGW196620 VQR196619:VQS196620 WAN196619:WAO196620 WKJ196619:WKK196620 WUF196619:WUG196620 M262157:N262158 HT262155:HU262156 RP262155:RQ262156 ABL262155:ABM262156 ALH262155:ALI262156 AVD262155:AVE262156 BEZ262155:BFA262156 BOV262155:BOW262156 BYR262155:BYS262156 CIN262155:CIO262156 CSJ262155:CSK262156 DCF262155:DCG262156 DMB262155:DMC262156 DVX262155:DVY262156 EFT262155:EFU262156 EPP262155:EPQ262156 EZL262155:EZM262156 FJH262155:FJI262156 FTD262155:FTE262156 GCZ262155:GDA262156 GMV262155:GMW262156 GWR262155:GWS262156 HGN262155:HGO262156 HQJ262155:HQK262156 IAF262155:IAG262156 IKB262155:IKC262156 ITX262155:ITY262156 JDT262155:JDU262156 JNP262155:JNQ262156 JXL262155:JXM262156 KHH262155:KHI262156 KRD262155:KRE262156 LAZ262155:LBA262156 LKV262155:LKW262156 LUR262155:LUS262156 MEN262155:MEO262156 MOJ262155:MOK262156 MYF262155:MYG262156 NIB262155:NIC262156 NRX262155:NRY262156 OBT262155:OBU262156 OLP262155:OLQ262156 OVL262155:OVM262156 PFH262155:PFI262156 PPD262155:PPE262156 PYZ262155:PZA262156 QIV262155:QIW262156 QSR262155:QSS262156 RCN262155:RCO262156 RMJ262155:RMK262156 RWF262155:RWG262156 SGB262155:SGC262156 SPX262155:SPY262156 SZT262155:SZU262156 TJP262155:TJQ262156 TTL262155:TTM262156 UDH262155:UDI262156 UND262155:UNE262156 UWZ262155:UXA262156 VGV262155:VGW262156 VQR262155:VQS262156 WAN262155:WAO262156 WKJ262155:WKK262156 WUF262155:WUG262156 M327693:N327694 HT327691:HU327692 RP327691:RQ327692 ABL327691:ABM327692 ALH327691:ALI327692 AVD327691:AVE327692 BEZ327691:BFA327692 BOV327691:BOW327692 BYR327691:BYS327692 CIN327691:CIO327692 CSJ327691:CSK327692 DCF327691:DCG327692 DMB327691:DMC327692 DVX327691:DVY327692 EFT327691:EFU327692 EPP327691:EPQ327692 EZL327691:EZM327692 FJH327691:FJI327692 FTD327691:FTE327692 GCZ327691:GDA327692 GMV327691:GMW327692 GWR327691:GWS327692 HGN327691:HGO327692 HQJ327691:HQK327692 IAF327691:IAG327692 IKB327691:IKC327692 ITX327691:ITY327692 JDT327691:JDU327692 JNP327691:JNQ327692 JXL327691:JXM327692 KHH327691:KHI327692 KRD327691:KRE327692 LAZ327691:LBA327692 LKV327691:LKW327692 LUR327691:LUS327692 MEN327691:MEO327692 MOJ327691:MOK327692 MYF327691:MYG327692 NIB327691:NIC327692 NRX327691:NRY327692 OBT327691:OBU327692 OLP327691:OLQ327692 OVL327691:OVM327692 PFH327691:PFI327692 PPD327691:PPE327692 PYZ327691:PZA327692 QIV327691:QIW327692 QSR327691:QSS327692 RCN327691:RCO327692 RMJ327691:RMK327692 RWF327691:RWG327692 SGB327691:SGC327692 SPX327691:SPY327692 SZT327691:SZU327692 TJP327691:TJQ327692 TTL327691:TTM327692 UDH327691:UDI327692 UND327691:UNE327692 UWZ327691:UXA327692 VGV327691:VGW327692 VQR327691:VQS327692 WAN327691:WAO327692 WKJ327691:WKK327692 WUF327691:WUG327692 M393229:N393230 HT393227:HU393228 RP393227:RQ393228 ABL393227:ABM393228 ALH393227:ALI393228 AVD393227:AVE393228 BEZ393227:BFA393228 BOV393227:BOW393228 BYR393227:BYS393228 CIN393227:CIO393228 CSJ393227:CSK393228 DCF393227:DCG393228 DMB393227:DMC393228 DVX393227:DVY393228 EFT393227:EFU393228 EPP393227:EPQ393228 EZL393227:EZM393228 FJH393227:FJI393228 FTD393227:FTE393228 GCZ393227:GDA393228 GMV393227:GMW393228 GWR393227:GWS393228 HGN393227:HGO393228 HQJ393227:HQK393228 IAF393227:IAG393228 IKB393227:IKC393228 ITX393227:ITY393228 JDT393227:JDU393228 JNP393227:JNQ393228 JXL393227:JXM393228 KHH393227:KHI393228 KRD393227:KRE393228 LAZ393227:LBA393228 LKV393227:LKW393228 LUR393227:LUS393228 MEN393227:MEO393228 MOJ393227:MOK393228 MYF393227:MYG393228 NIB393227:NIC393228 NRX393227:NRY393228 OBT393227:OBU393228 OLP393227:OLQ393228 OVL393227:OVM393228 PFH393227:PFI393228 PPD393227:PPE393228 PYZ393227:PZA393228 QIV393227:QIW393228 QSR393227:QSS393228 RCN393227:RCO393228 RMJ393227:RMK393228 RWF393227:RWG393228 SGB393227:SGC393228 SPX393227:SPY393228 SZT393227:SZU393228 TJP393227:TJQ393228 TTL393227:TTM393228 UDH393227:UDI393228 UND393227:UNE393228 UWZ393227:UXA393228 VGV393227:VGW393228 VQR393227:VQS393228 WAN393227:WAO393228 WKJ393227:WKK393228 WUF393227:WUG393228 M458765:N458766 HT458763:HU458764 RP458763:RQ458764 ABL458763:ABM458764 ALH458763:ALI458764 AVD458763:AVE458764 BEZ458763:BFA458764 BOV458763:BOW458764 BYR458763:BYS458764 CIN458763:CIO458764 CSJ458763:CSK458764 DCF458763:DCG458764 DMB458763:DMC458764 DVX458763:DVY458764 EFT458763:EFU458764 EPP458763:EPQ458764 EZL458763:EZM458764 FJH458763:FJI458764 FTD458763:FTE458764 GCZ458763:GDA458764 GMV458763:GMW458764 GWR458763:GWS458764 HGN458763:HGO458764 HQJ458763:HQK458764 IAF458763:IAG458764 IKB458763:IKC458764 ITX458763:ITY458764 JDT458763:JDU458764 JNP458763:JNQ458764 JXL458763:JXM458764 KHH458763:KHI458764 KRD458763:KRE458764 LAZ458763:LBA458764 LKV458763:LKW458764 LUR458763:LUS458764 MEN458763:MEO458764 MOJ458763:MOK458764 MYF458763:MYG458764 NIB458763:NIC458764 NRX458763:NRY458764 OBT458763:OBU458764 OLP458763:OLQ458764 OVL458763:OVM458764 PFH458763:PFI458764 PPD458763:PPE458764 PYZ458763:PZA458764 QIV458763:QIW458764 QSR458763:QSS458764 RCN458763:RCO458764 RMJ458763:RMK458764 RWF458763:RWG458764 SGB458763:SGC458764 SPX458763:SPY458764 SZT458763:SZU458764 TJP458763:TJQ458764 TTL458763:TTM458764 UDH458763:UDI458764 UND458763:UNE458764 UWZ458763:UXA458764 VGV458763:VGW458764 VQR458763:VQS458764 WAN458763:WAO458764 WKJ458763:WKK458764 WUF458763:WUG458764 M524301:N524302 HT524299:HU524300 RP524299:RQ524300 ABL524299:ABM524300 ALH524299:ALI524300 AVD524299:AVE524300 BEZ524299:BFA524300 BOV524299:BOW524300 BYR524299:BYS524300 CIN524299:CIO524300 CSJ524299:CSK524300 DCF524299:DCG524300 DMB524299:DMC524300 DVX524299:DVY524300 EFT524299:EFU524300 EPP524299:EPQ524300 EZL524299:EZM524300 FJH524299:FJI524300 FTD524299:FTE524300 GCZ524299:GDA524300 GMV524299:GMW524300 GWR524299:GWS524300 HGN524299:HGO524300 HQJ524299:HQK524300 IAF524299:IAG524300 IKB524299:IKC524300 ITX524299:ITY524300 JDT524299:JDU524300 JNP524299:JNQ524300 JXL524299:JXM524300 KHH524299:KHI524300 KRD524299:KRE524300 LAZ524299:LBA524300 LKV524299:LKW524300 LUR524299:LUS524300 MEN524299:MEO524300 MOJ524299:MOK524300 MYF524299:MYG524300 NIB524299:NIC524300 NRX524299:NRY524300 OBT524299:OBU524300 OLP524299:OLQ524300 OVL524299:OVM524300 PFH524299:PFI524300 PPD524299:PPE524300 PYZ524299:PZA524300 QIV524299:QIW524300 QSR524299:QSS524300 RCN524299:RCO524300 RMJ524299:RMK524300 RWF524299:RWG524300 SGB524299:SGC524300 SPX524299:SPY524300 SZT524299:SZU524300 TJP524299:TJQ524300 TTL524299:TTM524300 UDH524299:UDI524300 UND524299:UNE524300 UWZ524299:UXA524300 VGV524299:VGW524300 VQR524299:VQS524300 WAN524299:WAO524300 WKJ524299:WKK524300 WUF524299:WUG524300 M589837:N589838 HT589835:HU589836 RP589835:RQ589836 ABL589835:ABM589836 ALH589835:ALI589836 AVD589835:AVE589836 BEZ589835:BFA589836 BOV589835:BOW589836 BYR589835:BYS589836 CIN589835:CIO589836 CSJ589835:CSK589836 DCF589835:DCG589836 DMB589835:DMC589836 DVX589835:DVY589836 EFT589835:EFU589836 EPP589835:EPQ589836 EZL589835:EZM589836 FJH589835:FJI589836 FTD589835:FTE589836 GCZ589835:GDA589836 GMV589835:GMW589836 GWR589835:GWS589836 HGN589835:HGO589836 HQJ589835:HQK589836 IAF589835:IAG589836 IKB589835:IKC589836 ITX589835:ITY589836 JDT589835:JDU589836 JNP589835:JNQ589836 JXL589835:JXM589836 KHH589835:KHI589836 KRD589835:KRE589836 LAZ589835:LBA589836 LKV589835:LKW589836 LUR589835:LUS589836 MEN589835:MEO589836 MOJ589835:MOK589836 MYF589835:MYG589836 NIB589835:NIC589836 NRX589835:NRY589836 OBT589835:OBU589836 OLP589835:OLQ589836 OVL589835:OVM589836 PFH589835:PFI589836 PPD589835:PPE589836 PYZ589835:PZA589836 QIV589835:QIW589836 QSR589835:QSS589836 RCN589835:RCO589836 RMJ589835:RMK589836 RWF589835:RWG589836 SGB589835:SGC589836 SPX589835:SPY589836 SZT589835:SZU589836 TJP589835:TJQ589836 TTL589835:TTM589836 UDH589835:UDI589836 UND589835:UNE589836 UWZ589835:UXA589836 VGV589835:VGW589836 VQR589835:VQS589836 WAN589835:WAO589836 WKJ589835:WKK589836 WUF589835:WUG589836 M655373:N655374 HT655371:HU655372 RP655371:RQ655372 ABL655371:ABM655372 ALH655371:ALI655372 AVD655371:AVE655372 BEZ655371:BFA655372 BOV655371:BOW655372 BYR655371:BYS655372 CIN655371:CIO655372 CSJ655371:CSK655372 DCF655371:DCG655372 DMB655371:DMC655372 DVX655371:DVY655372 EFT655371:EFU655372 EPP655371:EPQ655372 EZL655371:EZM655372 FJH655371:FJI655372 FTD655371:FTE655372 GCZ655371:GDA655372 GMV655371:GMW655372 GWR655371:GWS655372 HGN655371:HGO655372 HQJ655371:HQK655372 IAF655371:IAG655372 IKB655371:IKC655372 ITX655371:ITY655372 JDT655371:JDU655372 JNP655371:JNQ655372 JXL655371:JXM655372 KHH655371:KHI655372 KRD655371:KRE655372 LAZ655371:LBA655372 LKV655371:LKW655372 LUR655371:LUS655372 MEN655371:MEO655372 MOJ655371:MOK655372 MYF655371:MYG655372 NIB655371:NIC655372 NRX655371:NRY655372 OBT655371:OBU655372 OLP655371:OLQ655372 OVL655371:OVM655372 PFH655371:PFI655372 PPD655371:PPE655372 PYZ655371:PZA655372 QIV655371:QIW655372 QSR655371:QSS655372 RCN655371:RCO655372 RMJ655371:RMK655372 RWF655371:RWG655372 SGB655371:SGC655372 SPX655371:SPY655372 SZT655371:SZU655372 TJP655371:TJQ655372 TTL655371:TTM655372 UDH655371:UDI655372 UND655371:UNE655372 UWZ655371:UXA655372 VGV655371:VGW655372 VQR655371:VQS655372 WAN655371:WAO655372 WKJ655371:WKK655372 WUF655371:WUG655372 M720909:N720910 HT720907:HU720908 RP720907:RQ720908 ABL720907:ABM720908 ALH720907:ALI720908 AVD720907:AVE720908 BEZ720907:BFA720908 BOV720907:BOW720908 BYR720907:BYS720908 CIN720907:CIO720908 CSJ720907:CSK720908 DCF720907:DCG720908 DMB720907:DMC720908 DVX720907:DVY720908 EFT720907:EFU720908 EPP720907:EPQ720908 EZL720907:EZM720908 FJH720907:FJI720908 FTD720907:FTE720908 GCZ720907:GDA720908 GMV720907:GMW720908 GWR720907:GWS720908 HGN720907:HGO720908 HQJ720907:HQK720908 IAF720907:IAG720908 IKB720907:IKC720908 ITX720907:ITY720908 JDT720907:JDU720908 JNP720907:JNQ720908 JXL720907:JXM720908 KHH720907:KHI720908 KRD720907:KRE720908 LAZ720907:LBA720908 LKV720907:LKW720908 LUR720907:LUS720908 MEN720907:MEO720908 MOJ720907:MOK720908 MYF720907:MYG720908 NIB720907:NIC720908 NRX720907:NRY720908 OBT720907:OBU720908 OLP720907:OLQ720908 OVL720907:OVM720908 PFH720907:PFI720908 PPD720907:PPE720908 PYZ720907:PZA720908 QIV720907:QIW720908 QSR720907:QSS720908 RCN720907:RCO720908 RMJ720907:RMK720908 RWF720907:RWG720908 SGB720907:SGC720908 SPX720907:SPY720908 SZT720907:SZU720908 TJP720907:TJQ720908 TTL720907:TTM720908 UDH720907:UDI720908 UND720907:UNE720908 UWZ720907:UXA720908 VGV720907:VGW720908 VQR720907:VQS720908 WAN720907:WAO720908 WKJ720907:WKK720908 WUF720907:WUG720908 M786445:N786446 HT786443:HU786444 RP786443:RQ786444 ABL786443:ABM786444 ALH786443:ALI786444 AVD786443:AVE786444 BEZ786443:BFA786444 BOV786443:BOW786444 BYR786443:BYS786444 CIN786443:CIO786444 CSJ786443:CSK786444 DCF786443:DCG786444 DMB786443:DMC786444 DVX786443:DVY786444 EFT786443:EFU786444 EPP786443:EPQ786444 EZL786443:EZM786444 FJH786443:FJI786444 FTD786443:FTE786444 GCZ786443:GDA786444 GMV786443:GMW786444 GWR786443:GWS786444 HGN786443:HGO786444 HQJ786443:HQK786444 IAF786443:IAG786444 IKB786443:IKC786444 ITX786443:ITY786444 JDT786443:JDU786444 JNP786443:JNQ786444 JXL786443:JXM786444 KHH786443:KHI786444 KRD786443:KRE786444 LAZ786443:LBA786444 LKV786443:LKW786444 LUR786443:LUS786444 MEN786443:MEO786444 MOJ786443:MOK786444 MYF786443:MYG786444 NIB786443:NIC786444 NRX786443:NRY786444 OBT786443:OBU786444 OLP786443:OLQ786444 OVL786443:OVM786444 PFH786443:PFI786444 PPD786443:PPE786444 PYZ786443:PZA786444 QIV786443:QIW786444 QSR786443:QSS786444 RCN786443:RCO786444 RMJ786443:RMK786444 RWF786443:RWG786444 SGB786443:SGC786444 SPX786443:SPY786444 SZT786443:SZU786444 TJP786443:TJQ786444 TTL786443:TTM786444 UDH786443:UDI786444 UND786443:UNE786444 UWZ786443:UXA786444 VGV786443:VGW786444 VQR786443:VQS786444 WAN786443:WAO786444 WKJ786443:WKK786444 WUF786443:WUG786444 M851981:N851982 HT851979:HU851980 RP851979:RQ851980 ABL851979:ABM851980 ALH851979:ALI851980 AVD851979:AVE851980 BEZ851979:BFA851980 BOV851979:BOW851980 BYR851979:BYS851980 CIN851979:CIO851980 CSJ851979:CSK851980 DCF851979:DCG851980 DMB851979:DMC851980 DVX851979:DVY851980 EFT851979:EFU851980 EPP851979:EPQ851980 EZL851979:EZM851980 FJH851979:FJI851980 FTD851979:FTE851980 GCZ851979:GDA851980 GMV851979:GMW851980 GWR851979:GWS851980 HGN851979:HGO851980 HQJ851979:HQK851980 IAF851979:IAG851980 IKB851979:IKC851980 ITX851979:ITY851980 JDT851979:JDU851980 JNP851979:JNQ851980 JXL851979:JXM851980 KHH851979:KHI851980 KRD851979:KRE851980 LAZ851979:LBA851980 LKV851979:LKW851980 LUR851979:LUS851980 MEN851979:MEO851980 MOJ851979:MOK851980 MYF851979:MYG851980 NIB851979:NIC851980 NRX851979:NRY851980 OBT851979:OBU851980 OLP851979:OLQ851980 OVL851979:OVM851980 PFH851979:PFI851980 PPD851979:PPE851980 PYZ851979:PZA851980 QIV851979:QIW851980 QSR851979:QSS851980 RCN851979:RCO851980 RMJ851979:RMK851980 RWF851979:RWG851980 SGB851979:SGC851980 SPX851979:SPY851980 SZT851979:SZU851980 TJP851979:TJQ851980 TTL851979:TTM851980 UDH851979:UDI851980 UND851979:UNE851980 UWZ851979:UXA851980 VGV851979:VGW851980 VQR851979:VQS851980 WAN851979:WAO851980 WKJ851979:WKK851980 WUF851979:WUG851980 M917517:N917518 HT917515:HU917516 RP917515:RQ917516 ABL917515:ABM917516 ALH917515:ALI917516 AVD917515:AVE917516 BEZ917515:BFA917516 BOV917515:BOW917516 BYR917515:BYS917516 CIN917515:CIO917516 CSJ917515:CSK917516 DCF917515:DCG917516 DMB917515:DMC917516 DVX917515:DVY917516 EFT917515:EFU917516 EPP917515:EPQ917516 EZL917515:EZM917516 FJH917515:FJI917516 FTD917515:FTE917516 GCZ917515:GDA917516 GMV917515:GMW917516 GWR917515:GWS917516 HGN917515:HGO917516 HQJ917515:HQK917516 IAF917515:IAG917516 IKB917515:IKC917516 ITX917515:ITY917516 JDT917515:JDU917516 JNP917515:JNQ917516 JXL917515:JXM917516 KHH917515:KHI917516 KRD917515:KRE917516 LAZ917515:LBA917516 LKV917515:LKW917516 LUR917515:LUS917516 MEN917515:MEO917516 MOJ917515:MOK917516 MYF917515:MYG917516 NIB917515:NIC917516 NRX917515:NRY917516 OBT917515:OBU917516 OLP917515:OLQ917516 OVL917515:OVM917516 PFH917515:PFI917516 PPD917515:PPE917516 PYZ917515:PZA917516 QIV917515:QIW917516 QSR917515:QSS917516 RCN917515:RCO917516 RMJ917515:RMK917516 RWF917515:RWG917516 SGB917515:SGC917516 SPX917515:SPY917516 SZT917515:SZU917516 TJP917515:TJQ917516 TTL917515:TTM917516 UDH917515:UDI917516 UND917515:UNE917516 UWZ917515:UXA917516 VGV917515:VGW917516 VQR917515:VQS917516 WAN917515:WAO917516 WKJ917515:WKK917516 WUF917515:WUG917516 M983053:N983054 HT983051:HU983052 RP983051:RQ983052 ABL983051:ABM983052 ALH983051:ALI983052 AVD983051:AVE983052 BEZ983051:BFA983052 BOV983051:BOW983052 BYR983051:BYS983052 CIN983051:CIO983052 CSJ983051:CSK983052 DCF983051:DCG983052 DMB983051:DMC983052 DVX983051:DVY983052 EFT983051:EFU983052 EPP983051:EPQ983052 EZL983051:EZM983052 FJH983051:FJI983052 FTD983051:FTE983052 GCZ983051:GDA983052 GMV983051:GMW983052 GWR983051:GWS983052 HGN983051:HGO983052 HQJ983051:HQK983052 IAF983051:IAG983052 IKB983051:IKC983052 ITX983051:ITY983052 JDT983051:JDU983052 JNP983051:JNQ983052 JXL983051:JXM983052 KHH983051:KHI983052 KRD983051:KRE983052 LAZ983051:LBA983052 LKV983051:LKW983052 LUR983051:LUS983052 MEN983051:MEO983052 MOJ983051:MOK983052 MYF983051:MYG983052 NIB983051:NIC983052 NRX983051:NRY983052 OBT983051:OBU983052 OLP983051:OLQ983052 OVL983051:OVM983052 PFH983051:PFI983052 PPD983051:PPE983052 PYZ983051:PZA983052 QIV983051:QIW983052 QSR983051:QSS983052 RCN983051:RCO983052 RMJ983051:RMK983052 RWF983051:RWG983052 SGB983051:SGC983052 SPX983051:SPY983052 SZT983051:SZU983052 TJP983051:TJQ983052 TTL983051:TTM983052 UDH983051:UDI983052 UND983051:UNE983052 UWZ983051:UXA983052 VGV983051:VGW983052 VQR983051:VQS983052 WAN983051:WAO983052 WKJ983051:WKK983052 WUF983051:WUG983052 L65546 HS65544 RO65544 ABK65544 ALG65544 AVC65544 BEY65544 BOU65544 BYQ65544 CIM65544 CSI65544 DCE65544 DMA65544 DVW65544 EFS65544 EPO65544 EZK65544 FJG65544 FTC65544 GCY65544 GMU65544 GWQ65544 HGM65544 HQI65544 IAE65544 IKA65544 ITW65544 JDS65544 JNO65544 JXK65544 KHG65544 KRC65544 LAY65544 LKU65544 LUQ65544 MEM65544 MOI65544 MYE65544 NIA65544 NRW65544 OBS65544 OLO65544 OVK65544 PFG65544 PPC65544 PYY65544 QIU65544 QSQ65544 RCM65544 RMI65544 RWE65544 SGA65544 SPW65544 SZS65544 TJO65544 TTK65544 UDG65544 UNC65544 UWY65544 VGU65544 VQQ65544 WAM65544 WKI65544 WUE65544 L131082 HS131080 RO131080 ABK131080 ALG131080 AVC131080 BEY131080 BOU131080 BYQ131080 CIM131080 CSI131080 DCE131080 DMA131080 DVW131080 EFS131080 EPO131080 EZK131080 FJG131080 FTC131080 GCY131080 GMU131080 GWQ131080 HGM131080 HQI131080 IAE131080 IKA131080 ITW131080 JDS131080 JNO131080 JXK131080 KHG131080 KRC131080 LAY131080 LKU131080 LUQ131080 MEM131080 MOI131080 MYE131080 NIA131080 NRW131080 OBS131080 OLO131080 OVK131080 PFG131080 PPC131080 PYY131080 QIU131080 QSQ131080 RCM131080 RMI131080 RWE131080 SGA131080 SPW131080 SZS131080 TJO131080 TTK131080 UDG131080 UNC131080 UWY131080 VGU131080 VQQ131080 WAM131080 WKI131080 WUE131080 L196618 HS196616 RO196616 ABK196616 ALG196616 AVC196616 BEY196616 BOU196616 BYQ196616 CIM196616 CSI196616 DCE196616 DMA196616 DVW196616 EFS196616 EPO196616 EZK196616 FJG196616 FTC196616 GCY196616 GMU196616 GWQ196616 HGM196616 HQI196616 IAE196616 IKA196616 ITW196616 JDS196616 JNO196616 JXK196616 KHG196616 KRC196616 LAY196616 LKU196616 LUQ196616 MEM196616 MOI196616 MYE196616 NIA196616 NRW196616 OBS196616 OLO196616 OVK196616 PFG196616 PPC196616 PYY196616 QIU196616 QSQ196616 RCM196616 RMI196616 RWE196616 SGA196616 SPW196616 SZS196616 TJO196616 TTK196616 UDG196616 UNC196616 UWY196616 VGU196616 VQQ196616 WAM196616 WKI196616 WUE196616 L262154 HS262152 RO262152 ABK262152 ALG262152 AVC262152 BEY262152 BOU262152 BYQ262152 CIM262152 CSI262152 DCE262152 DMA262152 DVW262152 EFS262152 EPO262152 EZK262152 FJG262152 FTC262152 GCY262152 GMU262152 GWQ262152 HGM262152 HQI262152 IAE262152 IKA262152 ITW262152 JDS262152 JNO262152 JXK262152 KHG262152 KRC262152 LAY262152 LKU262152 LUQ262152 MEM262152 MOI262152 MYE262152 NIA262152 NRW262152 OBS262152 OLO262152 OVK262152 PFG262152 PPC262152 PYY262152 QIU262152 QSQ262152 RCM262152 RMI262152 RWE262152 SGA262152 SPW262152 SZS262152 TJO262152 TTK262152 UDG262152 UNC262152 UWY262152 VGU262152 VQQ262152 WAM262152 WKI262152 WUE262152 L327690 HS327688 RO327688 ABK327688 ALG327688 AVC327688 BEY327688 BOU327688 BYQ327688 CIM327688 CSI327688 DCE327688 DMA327688 DVW327688 EFS327688 EPO327688 EZK327688 FJG327688 FTC327688 GCY327688 GMU327688 GWQ327688 HGM327688 HQI327688 IAE327688 IKA327688 ITW327688 JDS327688 JNO327688 JXK327688 KHG327688 KRC327688 LAY327688 LKU327688 LUQ327688 MEM327688 MOI327688 MYE327688 NIA327688 NRW327688 OBS327688 OLO327688 OVK327688 PFG327688 PPC327688 PYY327688 QIU327688 QSQ327688 RCM327688 RMI327688 RWE327688 SGA327688 SPW327688 SZS327688 TJO327688 TTK327688 UDG327688 UNC327688 UWY327688 VGU327688 VQQ327688 WAM327688 WKI327688 WUE327688 L393226 HS393224 RO393224 ABK393224 ALG393224 AVC393224 BEY393224 BOU393224 BYQ393224 CIM393224 CSI393224 DCE393224 DMA393224 DVW393224 EFS393224 EPO393224 EZK393224 FJG393224 FTC393224 GCY393224 GMU393224 GWQ393224 HGM393224 HQI393224 IAE393224 IKA393224 ITW393224 JDS393224 JNO393224 JXK393224 KHG393224 KRC393224 LAY393224 LKU393224 LUQ393224 MEM393224 MOI393224 MYE393224 NIA393224 NRW393224 OBS393224 OLO393224 OVK393224 PFG393224 PPC393224 PYY393224 QIU393224 QSQ393224 RCM393224 RMI393224 RWE393224 SGA393224 SPW393224 SZS393224 TJO393224 TTK393224 UDG393224 UNC393224 UWY393224 VGU393224 VQQ393224 WAM393224 WKI393224 WUE393224 L458762 HS458760 RO458760 ABK458760 ALG458760 AVC458760 BEY458760 BOU458760 BYQ458760 CIM458760 CSI458760 DCE458760 DMA458760 DVW458760 EFS458760 EPO458760 EZK458760 FJG458760 FTC458760 GCY458760 GMU458760 GWQ458760 HGM458760 HQI458760 IAE458760 IKA458760 ITW458760 JDS458760 JNO458760 JXK458760 KHG458760 KRC458760 LAY458760 LKU458760 LUQ458760 MEM458760 MOI458760 MYE458760 NIA458760 NRW458760 OBS458760 OLO458760 OVK458760 PFG458760 PPC458760 PYY458760 QIU458760 QSQ458760 RCM458760 RMI458760 RWE458760 SGA458760 SPW458760 SZS458760 TJO458760 TTK458760 UDG458760 UNC458760 UWY458760 VGU458760 VQQ458760 WAM458760 WKI458760 WUE458760 L524298 HS524296 RO524296 ABK524296 ALG524296 AVC524296 BEY524296 BOU524296 BYQ524296 CIM524296 CSI524296 DCE524296 DMA524296 DVW524296 EFS524296 EPO524296 EZK524296 FJG524296 FTC524296 GCY524296 GMU524296 GWQ524296 HGM524296 HQI524296 IAE524296 IKA524296 ITW524296 JDS524296 JNO524296 JXK524296 KHG524296 KRC524296 LAY524296 LKU524296 LUQ524296 MEM524296 MOI524296 MYE524296 NIA524296 NRW524296 OBS524296 OLO524296 OVK524296 PFG524296 PPC524296 PYY524296 QIU524296 QSQ524296 RCM524296 RMI524296 RWE524296 SGA524296 SPW524296 SZS524296 TJO524296 TTK524296 UDG524296 UNC524296 UWY524296 VGU524296 VQQ524296 WAM524296 WKI524296 WUE524296 L589834 HS589832 RO589832 ABK589832 ALG589832 AVC589832 BEY589832 BOU589832 BYQ589832 CIM589832 CSI589832 DCE589832 DMA589832 DVW589832 EFS589832 EPO589832 EZK589832 FJG589832 FTC589832 GCY589832 GMU589832 GWQ589832 HGM589832 HQI589832 IAE589832 IKA589832 ITW589832 JDS589832 JNO589832 JXK589832 KHG589832 KRC589832 LAY589832 LKU589832 LUQ589832 MEM589832 MOI589832 MYE589832 NIA589832 NRW589832 OBS589832 OLO589832 OVK589832 PFG589832 PPC589832 PYY589832 QIU589832 QSQ589832 RCM589832 RMI589832 RWE589832 SGA589832 SPW589832 SZS589832 TJO589832 TTK589832 UDG589832 UNC589832 UWY589832 VGU589832 VQQ589832 WAM589832 WKI589832 WUE589832 L655370 HS655368 RO655368 ABK655368 ALG655368 AVC655368 BEY655368 BOU655368 BYQ655368 CIM655368 CSI655368 DCE655368 DMA655368 DVW655368 EFS655368 EPO655368 EZK655368 FJG655368 FTC655368 GCY655368 GMU655368 GWQ655368 HGM655368 HQI655368 IAE655368 IKA655368 ITW655368 JDS655368 JNO655368 JXK655368 KHG655368 KRC655368 LAY655368 LKU655368 LUQ655368 MEM655368 MOI655368 MYE655368 NIA655368 NRW655368 OBS655368 OLO655368 OVK655368 PFG655368 PPC655368 PYY655368 QIU655368 QSQ655368 RCM655368 RMI655368 RWE655368 SGA655368 SPW655368 SZS655368 TJO655368 TTK655368 UDG655368 UNC655368 UWY655368 VGU655368 VQQ655368 WAM655368 WKI655368 WUE655368 L720906 HS720904 RO720904 ABK720904 ALG720904 AVC720904 BEY720904 BOU720904 BYQ720904 CIM720904 CSI720904 DCE720904 DMA720904 DVW720904 EFS720904 EPO720904 EZK720904 FJG720904 FTC720904 GCY720904 GMU720904 GWQ720904 HGM720904 HQI720904 IAE720904 IKA720904 ITW720904 JDS720904 JNO720904 JXK720904 KHG720904 KRC720904 LAY720904 LKU720904 LUQ720904 MEM720904 MOI720904 MYE720904 NIA720904 NRW720904 OBS720904 OLO720904 OVK720904 PFG720904 PPC720904 PYY720904 QIU720904 QSQ720904 RCM720904 RMI720904 RWE720904 SGA720904 SPW720904 SZS720904 TJO720904 TTK720904 UDG720904 UNC720904 UWY720904 VGU720904 VQQ720904 WAM720904 WKI720904 WUE720904 L786442 HS786440 RO786440 ABK786440 ALG786440 AVC786440 BEY786440 BOU786440 BYQ786440 CIM786440 CSI786440 DCE786440 DMA786440 DVW786440 EFS786440 EPO786440 EZK786440 FJG786440 FTC786440 GCY786440 GMU786440 GWQ786440 HGM786440 HQI786440 IAE786440 IKA786440 ITW786440 JDS786440 JNO786440 JXK786440 KHG786440 KRC786440 LAY786440 LKU786440 LUQ786440 MEM786440 MOI786440 MYE786440 NIA786440 NRW786440 OBS786440 OLO786440 OVK786440 PFG786440 PPC786440 PYY786440 QIU786440 QSQ786440 RCM786440 RMI786440 RWE786440 SGA786440 SPW786440 SZS786440 TJO786440 TTK786440 UDG786440 UNC786440 UWY786440 VGU786440 VQQ786440 WAM786440 WKI786440 WUE786440 L851978 HS851976 RO851976 ABK851976 ALG851976 AVC851976 BEY851976 BOU851976 BYQ851976 CIM851976 CSI851976 DCE851976 DMA851976 DVW851976 EFS851976 EPO851976 EZK851976 FJG851976 FTC851976 GCY851976 GMU851976 GWQ851976 HGM851976 HQI851976 IAE851976 IKA851976 ITW851976 JDS851976 JNO851976 JXK851976 KHG851976 KRC851976 LAY851976 LKU851976 LUQ851976 MEM851976 MOI851976 MYE851976 NIA851976 NRW851976 OBS851976 OLO851976 OVK851976 PFG851976 PPC851976 PYY851976 QIU851976 QSQ851976 RCM851976 RMI851976 RWE851976 SGA851976 SPW851976 SZS851976 TJO851976 TTK851976 UDG851976 UNC851976 UWY851976 VGU851976 VQQ851976 WAM851976 WKI851976 WUE851976 L917514 HS917512 RO917512 ABK917512 ALG917512 AVC917512 BEY917512 BOU917512 BYQ917512 CIM917512 CSI917512 DCE917512 DMA917512 DVW917512 EFS917512 EPO917512 EZK917512 FJG917512 FTC917512 GCY917512 GMU917512 GWQ917512 HGM917512 HQI917512 IAE917512 IKA917512 ITW917512 JDS917512 JNO917512 JXK917512 KHG917512 KRC917512 LAY917512 LKU917512 LUQ917512 MEM917512 MOI917512 MYE917512 NIA917512 NRW917512 OBS917512 OLO917512 OVK917512 PFG917512 PPC917512 PYY917512 QIU917512 QSQ917512 RCM917512 RMI917512 RWE917512 SGA917512 SPW917512 SZS917512 TJO917512 TTK917512 UDG917512 UNC917512 UWY917512 VGU917512 VQQ917512 WAM917512 WKI917512 WUE917512 L983050 HS983048 RO983048 ABK983048 ALG983048 AVC983048 BEY983048 BOU983048 BYQ983048 CIM983048 CSI983048 DCE983048 DMA983048 DVW983048 EFS983048 EPO983048 EZK983048 FJG983048 FTC983048 GCY983048 GMU983048 GWQ983048 HGM983048 HQI983048 IAE983048 IKA983048 ITW983048 JDS983048 JNO983048 JXK983048 KHG983048 KRC983048 LAY983048 LKU983048 LUQ983048 MEM983048 MOI983048 MYE983048 NIA983048 NRW983048 OBS983048 OLO983048 OVK983048 PFG983048 PPC983048 PYY983048 QIU983048 QSQ983048 RCM983048 RMI983048 RWE983048 SGA983048 SPW983048 SZS983048 TJO983048 TTK983048 UDG983048 UNC983048 UWY983048 VGU983048 VQQ983048 WAM983048 WKI983048 WUE983048 O65546:O65550 HV65544:HV65548 RR65544:RR65548 ABN65544:ABN65548 ALJ65544:ALJ65548 AVF65544:AVF65548 BFB65544:BFB65548 BOX65544:BOX65548 BYT65544:BYT65548 CIP65544:CIP65548 CSL65544:CSL65548 DCH65544:DCH65548 DMD65544:DMD65548 DVZ65544:DVZ65548 EFV65544:EFV65548 EPR65544:EPR65548 EZN65544:EZN65548 FJJ65544:FJJ65548 FTF65544:FTF65548 GDB65544:GDB65548 GMX65544:GMX65548 GWT65544:GWT65548 HGP65544:HGP65548 HQL65544:HQL65548 IAH65544:IAH65548 IKD65544:IKD65548 ITZ65544:ITZ65548 JDV65544:JDV65548 JNR65544:JNR65548 JXN65544:JXN65548 KHJ65544:KHJ65548 KRF65544:KRF65548 LBB65544:LBB65548 LKX65544:LKX65548 LUT65544:LUT65548 MEP65544:MEP65548 MOL65544:MOL65548 MYH65544:MYH65548 NID65544:NID65548 NRZ65544:NRZ65548 OBV65544:OBV65548 OLR65544:OLR65548 OVN65544:OVN65548 PFJ65544:PFJ65548 PPF65544:PPF65548 PZB65544:PZB65548 QIX65544:QIX65548 QST65544:QST65548 RCP65544:RCP65548 RML65544:RML65548 RWH65544:RWH65548 SGD65544:SGD65548 SPZ65544:SPZ65548 SZV65544:SZV65548 TJR65544:TJR65548 TTN65544:TTN65548 UDJ65544:UDJ65548 UNF65544:UNF65548 UXB65544:UXB65548 VGX65544:VGX65548 VQT65544:VQT65548 WAP65544:WAP65548 WKL65544:WKL65548 WUH65544:WUH65548 O131082:O131086 HV131080:HV131084 RR131080:RR131084 ABN131080:ABN131084 ALJ131080:ALJ131084 AVF131080:AVF131084 BFB131080:BFB131084 BOX131080:BOX131084 BYT131080:BYT131084 CIP131080:CIP131084 CSL131080:CSL131084 DCH131080:DCH131084 DMD131080:DMD131084 DVZ131080:DVZ131084 EFV131080:EFV131084 EPR131080:EPR131084 EZN131080:EZN131084 FJJ131080:FJJ131084 FTF131080:FTF131084 GDB131080:GDB131084 GMX131080:GMX131084 GWT131080:GWT131084 HGP131080:HGP131084 HQL131080:HQL131084 IAH131080:IAH131084 IKD131080:IKD131084 ITZ131080:ITZ131084 JDV131080:JDV131084 JNR131080:JNR131084 JXN131080:JXN131084 KHJ131080:KHJ131084 KRF131080:KRF131084 LBB131080:LBB131084 LKX131080:LKX131084 LUT131080:LUT131084 MEP131080:MEP131084 MOL131080:MOL131084 MYH131080:MYH131084 NID131080:NID131084 NRZ131080:NRZ131084 OBV131080:OBV131084 OLR131080:OLR131084 OVN131080:OVN131084 PFJ131080:PFJ131084 PPF131080:PPF131084 PZB131080:PZB131084 QIX131080:QIX131084 QST131080:QST131084 RCP131080:RCP131084 RML131080:RML131084 RWH131080:RWH131084 SGD131080:SGD131084 SPZ131080:SPZ131084 SZV131080:SZV131084 TJR131080:TJR131084 TTN131080:TTN131084 UDJ131080:UDJ131084 UNF131080:UNF131084 UXB131080:UXB131084 VGX131080:VGX131084 VQT131080:VQT131084 WAP131080:WAP131084 WKL131080:WKL131084 WUH131080:WUH131084 O196618:O196622 HV196616:HV196620 RR196616:RR196620 ABN196616:ABN196620 ALJ196616:ALJ196620 AVF196616:AVF196620 BFB196616:BFB196620 BOX196616:BOX196620 BYT196616:BYT196620 CIP196616:CIP196620 CSL196616:CSL196620 DCH196616:DCH196620 DMD196616:DMD196620 DVZ196616:DVZ196620 EFV196616:EFV196620 EPR196616:EPR196620 EZN196616:EZN196620 FJJ196616:FJJ196620 FTF196616:FTF196620 GDB196616:GDB196620 GMX196616:GMX196620 GWT196616:GWT196620 HGP196616:HGP196620 HQL196616:HQL196620 IAH196616:IAH196620 IKD196616:IKD196620 ITZ196616:ITZ196620 JDV196616:JDV196620 JNR196616:JNR196620 JXN196616:JXN196620 KHJ196616:KHJ196620 KRF196616:KRF196620 LBB196616:LBB196620 LKX196616:LKX196620 LUT196616:LUT196620 MEP196616:MEP196620 MOL196616:MOL196620 MYH196616:MYH196620 NID196616:NID196620 NRZ196616:NRZ196620 OBV196616:OBV196620 OLR196616:OLR196620 OVN196616:OVN196620 PFJ196616:PFJ196620 PPF196616:PPF196620 PZB196616:PZB196620 QIX196616:QIX196620 QST196616:QST196620 RCP196616:RCP196620 RML196616:RML196620 RWH196616:RWH196620 SGD196616:SGD196620 SPZ196616:SPZ196620 SZV196616:SZV196620 TJR196616:TJR196620 TTN196616:TTN196620 UDJ196616:UDJ196620 UNF196616:UNF196620 UXB196616:UXB196620 VGX196616:VGX196620 VQT196616:VQT196620 WAP196616:WAP196620 WKL196616:WKL196620 WUH196616:WUH196620 O262154:O262158 HV262152:HV262156 RR262152:RR262156 ABN262152:ABN262156 ALJ262152:ALJ262156 AVF262152:AVF262156 BFB262152:BFB262156 BOX262152:BOX262156 BYT262152:BYT262156 CIP262152:CIP262156 CSL262152:CSL262156 DCH262152:DCH262156 DMD262152:DMD262156 DVZ262152:DVZ262156 EFV262152:EFV262156 EPR262152:EPR262156 EZN262152:EZN262156 FJJ262152:FJJ262156 FTF262152:FTF262156 GDB262152:GDB262156 GMX262152:GMX262156 GWT262152:GWT262156 HGP262152:HGP262156 HQL262152:HQL262156 IAH262152:IAH262156 IKD262152:IKD262156 ITZ262152:ITZ262156 JDV262152:JDV262156 JNR262152:JNR262156 JXN262152:JXN262156 KHJ262152:KHJ262156 KRF262152:KRF262156 LBB262152:LBB262156 LKX262152:LKX262156 LUT262152:LUT262156 MEP262152:MEP262156 MOL262152:MOL262156 MYH262152:MYH262156 NID262152:NID262156 NRZ262152:NRZ262156 OBV262152:OBV262156 OLR262152:OLR262156 OVN262152:OVN262156 PFJ262152:PFJ262156 PPF262152:PPF262156 PZB262152:PZB262156 QIX262152:QIX262156 QST262152:QST262156 RCP262152:RCP262156 RML262152:RML262156 RWH262152:RWH262156 SGD262152:SGD262156 SPZ262152:SPZ262156 SZV262152:SZV262156 TJR262152:TJR262156 TTN262152:TTN262156 UDJ262152:UDJ262156 UNF262152:UNF262156 UXB262152:UXB262156 VGX262152:VGX262156 VQT262152:VQT262156 WAP262152:WAP262156 WKL262152:WKL262156 WUH262152:WUH262156 O327690:O327694 HV327688:HV327692 RR327688:RR327692 ABN327688:ABN327692 ALJ327688:ALJ327692 AVF327688:AVF327692 BFB327688:BFB327692 BOX327688:BOX327692 BYT327688:BYT327692 CIP327688:CIP327692 CSL327688:CSL327692 DCH327688:DCH327692 DMD327688:DMD327692 DVZ327688:DVZ327692 EFV327688:EFV327692 EPR327688:EPR327692 EZN327688:EZN327692 FJJ327688:FJJ327692 FTF327688:FTF327692 GDB327688:GDB327692 GMX327688:GMX327692 GWT327688:GWT327692 HGP327688:HGP327692 HQL327688:HQL327692 IAH327688:IAH327692 IKD327688:IKD327692 ITZ327688:ITZ327692 JDV327688:JDV327692 JNR327688:JNR327692 JXN327688:JXN327692 KHJ327688:KHJ327692 KRF327688:KRF327692 LBB327688:LBB327692 LKX327688:LKX327692 LUT327688:LUT327692 MEP327688:MEP327692 MOL327688:MOL327692 MYH327688:MYH327692 NID327688:NID327692 NRZ327688:NRZ327692 OBV327688:OBV327692 OLR327688:OLR327692 OVN327688:OVN327692 PFJ327688:PFJ327692 PPF327688:PPF327692 PZB327688:PZB327692 QIX327688:QIX327692 QST327688:QST327692 RCP327688:RCP327692 RML327688:RML327692 RWH327688:RWH327692 SGD327688:SGD327692 SPZ327688:SPZ327692 SZV327688:SZV327692 TJR327688:TJR327692 TTN327688:TTN327692 UDJ327688:UDJ327692 UNF327688:UNF327692 UXB327688:UXB327692 VGX327688:VGX327692 VQT327688:VQT327692 WAP327688:WAP327692 WKL327688:WKL327692 WUH327688:WUH327692 O393226:O393230 HV393224:HV393228 RR393224:RR393228 ABN393224:ABN393228 ALJ393224:ALJ393228 AVF393224:AVF393228 BFB393224:BFB393228 BOX393224:BOX393228 BYT393224:BYT393228 CIP393224:CIP393228 CSL393224:CSL393228 DCH393224:DCH393228 DMD393224:DMD393228 DVZ393224:DVZ393228 EFV393224:EFV393228 EPR393224:EPR393228 EZN393224:EZN393228 FJJ393224:FJJ393228 FTF393224:FTF393228 GDB393224:GDB393228 GMX393224:GMX393228 GWT393224:GWT393228 HGP393224:HGP393228 HQL393224:HQL393228 IAH393224:IAH393228 IKD393224:IKD393228 ITZ393224:ITZ393228 JDV393224:JDV393228 JNR393224:JNR393228 JXN393224:JXN393228 KHJ393224:KHJ393228 KRF393224:KRF393228 LBB393224:LBB393228 LKX393224:LKX393228 LUT393224:LUT393228 MEP393224:MEP393228 MOL393224:MOL393228 MYH393224:MYH393228 NID393224:NID393228 NRZ393224:NRZ393228 OBV393224:OBV393228 OLR393224:OLR393228 OVN393224:OVN393228 PFJ393224:PFJ393228 PPF393224:PPF393228 PZB393224:PZB393228 QIX393224:QIX393228 QST393224:QST393228 RCP393224:RCP393228 RML393224:RML393228 RWH393224:RWH393228 SGD393224:SGD393228 SPZ393224:SPZ393228 SZV393224:SZV393228 TJR393224:TJR393228 TTN393224:TTN393228 UDJ393224:UDJ393228 UNF393224:UNF393228 UXB393224:UXB393228 VGX393224:VGX393228 VQT393224:VQT393228 WAP393224:WAP393228 WKL393224:WKL393228 WUH393224:WUH393228 O458762:O458766 HV458760:HV458764 RR458760:RR458764 ABN458760:ABN458764 ALJ458760:ALJ458764 AVF458760:AVF458764 BFB458760:BFB458764 BOX458760:BOX458764 BYT458760:BYT458764 CIP458760:CIP458764 CSL458760:CSL458764 DCH458760:DCH458764 DMD458760:DMD458764 DVZ458760:DVZ458764 EFV458760:EFV458764 EPR458760:EPR458764 EZN458760:EZN458764 FJJ458760:FJJ458764 FTF458760:FTF458764 GDB458760:GDB458764 GMX458760:GMX458764 GWT458760:GWT458764 HGP458760:HGP458764 HQL458760:HQL458764 IAH458760:IAH458764 IKD458760:IKD458764 ITZ458760:ITZ458764 JDV458760:JDV458764 JNR458760:JNR458764 JXN458760:JXN458764 KHJ458760:KHJ458764 KRF458760:KRF458764 LBB458760:LBB458764 LKX458760:LKX458764 LUT458760:LUT458764 MEP458760:MEP458764 MOL458760:MOL458764 MYH458760:MYH458764 NID458760:NID458764 NRZ458760:NRZ458764 OBV458760:OBV458764 OLR458760:OLR458764 OVN458760:OVN458764 PFJ458760:PFJ458764 PPF458760:PPF458764 PZB458760:PZB458764 QIX458760:QIX458764 QST458760:QST458764 RCP458760:RCP458764 RML458760:RML458764 RWH458760:RWH458764 SGD458760:SGD458764 SPZ458760:SPZ458764 SZV458760:SZV458764 TJR458760:TJR458764 TTN458760:TTN458764 UDJ458760:UDJ458764 UNF458760:UNF458764 UXB458760:UXB458764 VGX458760:VGX458764 VQT458760:VQT458764 WAP458760:WAP458764 WKL458760:WKL458764 WUH458760:WUH458764 O524298:O524302 HV524296:HV524300 RR524296:RR524300 ABN524296:ABN524300 ALJ524296:ALJ524300 AVF524296:AVF524300 BFB524296:BFB524300 BOX524296:BOX524300 BYT524296:BYT524300 CIP524296:CIP524300 CSL524296:CSL524300 DCH524296:DCH524300 DMD524296:DMD524300 DVZ524296:DVZ524300 EFV524296:EFV524300 EPR524296:EPR524300 EZN524296:EZN524300 FJJ524296:FJJ524300 FTF524296:FTF524300 GDB524296:GDB524300 GMX524296:GMX524300 GWT524296:GWT524300 HGP524296:HGP524300 HQL524296:HQL524300 IAH524296:IAH524300 IKD524296:IKD524300 ITZ524296:ITZ524300 JDV524296:JDV524300 JNR524296:JNR524300 JXN524296:JXN524300 KHJ524296:KHJ524300 KRF524296:KRF524300 LBB524296:LBB524300 LKX524296:LKX524300 LUT524296:LUT524300 MEP524296:MEP524300 MOL524296:MOL524300 MYH524296:MYH524300 NID524296:NID524300 NRZ524296:NRZ524300 OBV524296:OBV524300 OLR524296:OLR524300 OVN524296:OVN524300 PFJ524296:PFJ524300 PPF524296:PPF524300 PZB524296:PZB524300 QIX524296:QIX524300 QST524296:QST524300 RCP524296:RCP524300 RML524296:RML524300 RWH524296:RWH524300 SGD524296:SGD524300 SPZ524296:SPZ524300 SZV524296:SZV524300 TJR524296:TJR524300 TTN524296:TTN524300 UDJ524296:UDJ524300 UNF524296:UNF524300 UXB524296:UXB524300 VGX524296:VGX524300 VQT524296:VQT524300 WAP524296:WAP524300 WKL524296:WKL524300 WUH524296:WUH524300 O589834:O589838 HV589832:HV589836 RR589832:RR589836 ABN589832:ABN589836 ALJ589832:ALJ589836 AVF589832:AVF589836 BFB589832:BFB589836 BOX589832:BOX589836 BYT589832:BYT589836 CIP589832:CIP589836 CSL589832:CSL589836 DCH589832:DCH589836 DMD589832:DMD589836 DVZ589832:DVZ589836 EFV589832:EFV589836 EPR589832:EPR589836 EZN589832:EZN589836 FJJ589832:FJJ589836 FTF589832:FTF589836 GDB589832:GDB589836 GMX589832:GMX589836 GWT589832:GWT589836 HGP589832:HGP589836 HQL589832:HQL589836 IAH589832:IAH589836 IKD589832:IKD589836 ITZ589832:ITZ589836 JDV589832:JDV589836 JNR589832:JNR589836 JXN589832:JXN589836 KHJ589832:KHJ589836 KRF589832:KRF589836 LBB589832:LBB589836 LKX589832:LKX589836 LUT589832:LUT589836 MEP589832:MEP589836 MOL589832:MOL589836 MYH589832:MYH589836 NID589832:NID589836 NRZ589832:NRZ589836 OBV589832:OBV589836 OLR589832:OLR589836 OVN589832:OVN589836 PFJ589832:PFJ589836 PPF589832:PPF589836 PZB589832:PZB589836 QIX589832:QIX589836 QST589832:QST589836 RCP589832:RCP589836 RML589832:RML589836 RWH589832:RWH589836 SGD589832:SGD589836 SPZ589832:SPZ589836 SZV589832:SZV589836 TJR589832:TJR589836 TTN589832:TTN589836 UDJ589832:UDJ589836 UNF589832:UNF589836 UXB589832:UXB589836 VGX589832:VGX589836 VQT589832:VQT589836 WAP589832:WAP589836 WKL589832:WKL589836 WUH589832:WUH589836 O655370:O655374 HV655368:HV655372 RR655368:RR655372 ABN655368:ABN655372 ALJ655368:ALJ655372 AVF655368:AVF655372 BFB655368:BFB655372 BOX655368:BOX655372 BYT655368:BYT655372 CIP655368:CIP655372 CSL655368:CSL655372 DCH655368:DCH655372 DMD655368:DMD655372 DVZ655368:DVZ655372 EFV655368:EFV655372 EPR655368:EPR655372 EZN655368:EZN655372 FJJ655368:FJJ655372 FTF655368:FTF655372 GDB655368:GDB655372 GMX655368:GMX655372 GWT655368:GWT655372 HGP655368:HGP655372 HQL655368:HQL655372 IAH655368:IAH655372 IKD655368:IKD655372 ITZ655368:ITZ655372 JDV655368:JDV655372 JNR655368:JNR655372 JXN655368:JXN655372 KHJ655368:KHJ655372 KRF655368:KRF655372 LBB655368:LBB655372 LKX655368:LKX655372 LUT655368:LUT655372 MEP655368:MEP655372 MOL655368:MOL655372 MYH655368:MYH655372 NID655368:NID655372 NRZ655368:NRZ655372 OBV655368:OBV655372 OLR655368:OLR655372 OVN655368:OVN655372 PFJ655368:PFJ655372 PPF655368:PPF655372 PZB655368:PZB655372 QIX655368:QIX655372 QST655368:QST655372 RCP655368:RCP655372 RML655368:RML655372 RWH655368:RWH655372 SGD655368:SGD655372 SPZ655368:SPZ655372 SZV655368:SZV655372 TJR655368:TJR655372 TTN655368:TTN655372 UDJ655368:UDJ655372 UNF655368:UNF655372 UXB655368:UXB655372 VGX655368:VGX655372 VQT655368:VQT655372 WAP655368:WAP655372 WKL655368:WKL655372 WUH655368:WUH655372 O720906:O720910 HV720904:HV720908 RR720904:RR720908 ABN720904:ABN720908 ALJ720904:ALJ720908 AVF720904:AVF720908 BFB720904:BFB720908 BOX720904:BOX720908 BYT720904:BYT720908 CIP720904:CIP720908 CSL720904:CSL720908 DCH720904:DCH720908 DMD720904:DMD720908 DVZ720904:DVZ720908 EFV720904:EFV720908 EPR720904:EPR720908 EZN720904:EZN720908 FJJ720904:FJJ720908 FTF720904:FTF720908 GDB720904:GDB720908 GMX720904:GMX720908 GWT720904:GWT720908 HGP720904:HGP720908 HQL720904:HQL720908 IAH720904:IAH720908 IKD720904:IKD720908 ITZ720904:ITZ720908 JDV720904:JDV720908 JNR720904:JNR720908 JXN720904:JXN720908 KHJ720904:KHJ720908 KRF720904:KRF720908 LBB720904:LBB720908 LKX720904:LKX720908 LUT720904:LUT720908 MEP720904:MEP720908 MOL720904:MOL720908 MYH720904:MYH720908 NID720904:NID720908 NRZ720904:NRZ720908 OBV720904:OBV720908 OLR720904:OLR720908 OVN720904:OVN720908 PFJ720904:PFJ720908 PPF720904:PPF720908 PZB720904:PZB720908 QIX720904:QIX720908 QST720904:QST720908 RCP720904:RCP720908 RML720904:RML720908 RWH720904:RWH720908 SGD720904:SGD720908 SPZ720904:SPZ720908 SZV720904:SZV720908 TJR720904:TJR720908 TTN720904:TTN720908 UDJ720904:UDJ720908 UNF720904:UNF720908 UXB720904:UXB720908 VGX720904:VGX720908 VQT720904:VQT720908 WAP720904:WAP720908 WKL720904:WKL720908 WUH720904:WUH720908 O786442:O786446 HV786440:HV786444 RR786440:RR786444 ABN786440:ABN786444 ALJ786440:ALJ786444 AVF786440:AVF786444 BFB786440:BFB786444 BOX786440:BOX786444 BYT786440:BYT786444 CIP786440:CIP786444 CSL786440:CSL786444 DCH786440:DCH786444 DMD786440:DMD786444 DVZ786440:DVZ786444 EFV786440:EFV786444 EPR786440:EPR786444 EZN786440:EZN786444 FJJ786440:FJJ786444 FTF786440:FTF786444 GDB786440:GDB786444 GMX786440:GMX786444 GWT786440:GWT786444 HGP786440:HGP786444 HQL786440:HQL786444 IAH786440:IAH786444 IKD786440:IKD786444 ITZ786440:ITZ786444 JDV786440:JDV786444 JNR786440:JNR786444 JXN786440:JXN786444 KHJ786440:KHJ786444 KRF786440:KRF786444 LBB786440:LBB786444 LKX786440:LKX786444 LUT786440:LUT786444 MEP786440:MEP786444 MOL786440:MOL786444 MYH786440:MYH786444 NID786440:NID786444 NRZ786440:NRZ786444 OBV786440:OBV786444 OLR786440:OLR786444 OVN786440:OVN786444 PFJ786440:PFJ786444 PPF786440:PPF786444 PZB786440:PZB786444 QIX786440:QIX786444 QST786440:QST786444 RCP786440:RCP786444 RML786440:RML786444 RWH786440:RWH786444 SGD786440:SGD786444 SPZ786440:SPZ786444 SZV786440:SZV786444 TJR786440:TJR786444 TTN786440:TTN786444 UDJ786440:UDJ786444 UNF786440:UNF786444 UXB786440:UXB786444 VGX786440:VGX786444 VQT786440:VQT786444 WAP786440:WAP786444 WKL786440:WKL786444 WUH786440:WUH786444 O851978:O851982 HV851976:HV851980 RR851976:RR851980 ABN851976:ABN851980 ALJ851976:ALJ851980 AVF851976:AVF851980 BFB851976:BFB851980 BOX851976:BOX851980 BYT851976:BYT851980 CIP851976:CIP851980 CSL851976:CSL851980 DCH851976:DCH851980 DMD851976:DMD851980 DVZ851976:DVZ851980 EFV851976:EFV851980 EPR851976:EPR851980 EZN851976:EZN851980 FJJ851976:FJJ851980 FTF851976:FTF851980 GDB851976:GDB851980 GMX851976:GMX851980 GWT851976:GWT851980 HGP851976:HGP851980 HQL851976:HQL851980 IAH851976:IAH851980 IKD851976:IKD851980 ITZ851976:ITZ851980 JDV851976:JDV851980 JNR851976:JNR851980 JXN851976:JXN851980 KHJ851976:KHJ851980 KRF851976:KRF851980 LBB851976:LBB851980 LKX851976:LKX851980 LUT851976:LUT851980 MEP851976:MEP851980 MOL851976:MOL851980 MYH851976:MYH851980 NID851976:NID851980 NRZ851976:NRZ851980 OBV851976:OBV851980 OLR851976:OLR851980 OVN851976:OVN851980 PFJ851976:PFJ851980 PPF851976:PPF851980 PZB851976:PZB851980 QIX851976:QIX851980 QST851976:QST851980 RCP851976:RCP851980 RML851976:RML851980 RWH851976:RWH851980 SGD851976:SGD851980 SPZ851976:SPZ851980 SZV851976:SZV851980 TJR851976:TJR851980 TTN851976:TTN851980 UDJ851976:UDJ851980 UNF851976:UNF851980 UXB851976:UXB851980 VGX851976:VGX851980 VQT851976:VQT851980 WAP851976:WAP851980 WKL851976:WKL851980 WUH851976:WUH851980 O917514:O917518 HV917512:HV917516 RR917512:RR917516 ABN917512:ABN917516 ALJ917512:ALJ917516 AVF917512:AVF917516 BFB917512:BFB917516 BOX917512:BOX917516 BYT917512:BYT917516 CIP917512:CIP917516 CSL917512:CSL917516 DCH917512:DCH917516 DMD917512:DMD917516 DVZ917512:DVZ917516 EFV917512:EFV917516 EPR917512:EPR917516 EZN917512:EZN917516 FJJ917512:FJJ917516 FTF917512:FTF917516 GDB917512:GDB917516 GMX917512:GMX917516 GWT917512:GWT917516 HGP917512:HGP917516 HQL917512:HQL917516 IAH917512:IAH917516 IKD917512:IKD917516 ITZ917512:ITZ917516 JDV917512:JDV917516 JNR917512:JNR917516 JXN917512:JXN917516 KHJ917512:KHJ917516 KRF917512:KRF917516 LBB917512:LBB917516 LKX917512:LKX917516 LUT917512:LUT917516 MEP917512:MEP917516 MOL917512:MOL917516 MYH917512:MYH917516 NID917512:NID917516 NRZ917512:NRZ917516 OBV917512:OBV917516 OLR917512:OLR917516 OVN917512:OVN917516 PFJ917512:PFJ917516 PPF917512:PPF917516 PZB917512:PZB917516 QIX917512:QIX917516 QST917512:QST917516 RCP917512:RCP917516 RML917512:RML917516 RWH917512:RWH917516 SGD917512:SGD917516 SPZ917512:SPZ917516 SZV917512:SZV917516 TJR917512:TJR917516 TTN917512:TTN917516 UDJ917512:UDJ917516 UNF917512:UNF917516 UXB917512:UXB917516 VGX917512:VGX917516 VQT917512:VQT917516 WAP917512:WAP917516 WKL917512:WKL917516 WUH917512:WUH917516 O983050:O983054 HV983048:HV983052 RR983048:RR983052 ABN983048:ABN983052 ALJ983048:ALJ983052 AVF983048:AVF983052 BFB983048:BFB983052 BOX983048:BOX983052 BYT983048:BYT983052 CIP983048:CIP983052 CSL983048:CSL983052 DCH983048:DCH983052 DMD983048:DMD983052 DVZ983048:DVZ983052 EFV983048:EFV983052 EPR983048:EPR983052 EZN983048:EZN983052 FJJ983048:FJJ983052 FTF983048:FTF983052 GDB983048:GDB983052 GMX983048:GMX983052 GWT983048:GWT983052 HGP983048:HGP983052 HQL983048:HQL983052 IAH983048:IAH983052 IKD983048:IKD983052 ITZ983048:ITZ983052 JDV983048:JDV983052 JNR983048:JNR983052 JXN983048:JXN983052 KHJ983048:KHJ983052 KRF983048:KRF983052 LBB983048:LBB983052 LKX983048:LKX983052 LUT983048:LUT983052 MEP983048:MEP983052 MOL983048:MOL983052 MYH983048:MYH983052 NID983048:NID983052 NRZ983048:NRZ983052 OBV983048:OBV983052 OLR983048:OLR983052 OVN983048:OVN983052 PFJ983048:PFJ983052 PPF983048:PPF983052 PZB983048:PZB983052 QIX983048:QIX983052 QST983048:QST983052 RCP983048:RCP983052 RML983048:RML983052 RWH983048:RWH983052 SGD983048:SGD983052 SPZ983048:SPZ983052 SZV983048:SZV983052 TJR983048:TJR983052 TTN983048:TTN983052 UDJ983048:UDJ983052 UNF983048:UNF983052 UXB983048:UXB983052 VGX983048:VGX983052 VQT983048:VQT983052 WAP983048:WAP983052 WKL983048:WKL983052 WUH983048:WUH983052 P65549:AA65550 HW65547:IK65548 RS65547:SG65548 ABO65547:ACC65548 ALK65547:ALY65548 AVG65547:AVU65548 BFC65547:BFQ65548 BOY65547:BPM65548 BYU65547:BZI65548 CIQ65547:CJE65548 CSM65547:CTA65548 DCI65547:DCW65548 DME65547:DMS65548 DWA65547:DWO65548 EFW65547:EGK65548 EPS65547:EQG65548 EZO65547:FAC65548 FJK65547:FJY65548 FTG65547:FTU65548 GDC65547:GDQ65548 GMY65547:GNM65548 GWU65547:GXI65548 HGQ65547:HHE65548 HQM65547:HRA65548 IAI65547:IAW65548 IKE65547:IKS65548 IUA65547:IUO65548 JDW65547:JEK65548 JNS65547:JOG65548 JXO65547:JYC65548 KHK65547:KHY65548 KRG65547:KRU65548 LBC65547:LBQ65548 LKY65547:LLM65548 LUU65547:LVI65548 MEQ65547:MFE65548 MOM65547:MPA65548 MYI65547:MYW65548 NIE65547:NIS65548 NSA65547:NSO65548 OBW65547:OCK65548 OLS65547:OMG65548 OVO65547:OWC65548 PFK65547:PFY65548 PPG65547:PPU65548 PZC65547:PZQ65548 QIY65547:QJM65548 QSU65547:QTI65548 RCQ65547:RDE65548 RMM65547:RNA65548 RWI65547:RWW65548 SGE65547:SGS65548 SQA65547:SQO65548 SZW65547:TAK65548 TJS65547:TKG65548 TTO65547:TUC65548 UDK65547:UDY65548 UNG65547:UNU65548 UXC65547:UXQ65548 VGY65547:VHM65548 VQU65547:VRI65548 WAQ65547:WBE65548 WKM65547:WLA65548 WUI65547:WUW65548 P131085:AA131086 HW131083:IK131084 RS131083:SG131084 ABO131083:ACC131084 ALK131083:ALY131084 AVG131083:AVU131084 BFC131083:BFQ131084 BOY131083:BPM131084 BYU131083:BZI131084 CIQ131083:CJE131084 CSM131083:CTA131084 DCI131083:DCW131084 DME131083:DMS131084 DWA131083:DWO131084 EFW131083:EGK131084 EPS131083:EQG131084 EZO131083:FAC131084 FJK131083:FJY131084 FTG131083:FTU131084 GDC131083:GDQ131084 GMY131083:GNM131084 GWU131083:GXI131084 HGQ131083:HHE131084 HQM131083:HRA131084 IAI131083:IAW131084 IKE131083:IKS131084 IUA131083:IUO131084 JDW131083:JEK131084 JNS131083:JOG131084 JXO131083:JYC131084 KHK131083:KHY131084 KRG131083:KRU131084 LBC131083:LBQ131084 LKY131083:LLM131084 LUU131083:LVI131084 MEQ131083:MFE131084 MOM131083:MPA131084 MYI131083:MYW131084 NIE131083:NIS131084 NSA131083:NSO131084 OBW131083:OCK131084 OLS131083:OMG131084 OVO131083:OWC131084 PFK131083:PFY131084 PPG131083:PPU131084 PZC131083:PZQ131084 QIY131083:QJM131084 QSU131083:QTI131084 RCQ131083:RDE131084 RMM131083:RNA131084 RWI131083:RWW131084 SGE131083:SGS131084 SQA131083:SQO131084 SZW131083:TAK131084 TJS131083:TKG131084 TTO131083:TUC131084 UDK131083:UDY131084 UNG131083:UNU131084 UXC131083:UXQ131084 VGY131083:VHM131084 VQU131083:VRI131084 WAQ131083:WBE131084 WKM131083:WLA131084 WUI131083:WUW131084 P196621:AA196622 HW196619:IK196620 RS196619:SG196620 ABO196619:ACC196620 ALK196619:ALY196620 AVG196619:AVU196620 BFC196619:BFQ196620 BOY196619:BPM196620 BYU196619:BZI196620 CIQ196619:CJE196620 CSM196619:CTA196620 DCI196619:DCW196620 DME196619:DMS196620 DWA196619:DWO196620 EFW196619:EGK196620 EPS196619:EQG196620 EZO196619:FAC196620 FJK196619:FJY196620 FTG196619:FTU196620 GDC196619:GDQ196620 GMY196619:GNM196620 GWU196619:GXI196620 HGQ196619:HHE196620 HQM196619:HRA196620 IAI196619:IAW196620 IKE196619:IKS196620 IUA196619:IUO196620 JDW196619:JEK196620 JNS196619:JOG196620 JXO196619:JYC196620 KHK196619:KHY196620 KRG196619:KRU196620 LBC196619:LBQ196620 LKY196619:LLM196620 LUU196619:LVI196620 MEQ196619:MFE196620 MOM196619:MPA196620 MYI196619:MYW196620 NIE196619:NIS196620 NSA196619:NSO196620 OBW196619:OCK196620 OLS196619:OMG196620 OVO196619:OWC196620 PFK196619:PFY196620 PPG196619:PPU196620 PZC196619:PZQ196620 QIY196619:QJM196620 QSU196619:QTI196620 RCQ196619:RDE196620 RMM196619:RNA196620 RWI196619:RWW196620 SGE196619:SGS196620 SQA196619:SQO196620 SZW196619:TAK196620 TJS196619:TKG196620 TTO196619:TUC196620 UDK196619:UDY196620 UNG196619:UNU196620 UXC196619:UXQ196620 VGY196619:VHM196620 VQU196619:VRI196620 WAQ196619:WBE196620 WKM196619:WLA196620 WUI196619:WUW196620 P262157:AA262158 HW262155:IK262156 RS262155:SG262156 ABO262155:ACC262156 ALK262155:ALY262156 AVG262155:AVU262156 BFC262155:BFQ262156 BOY262155:BPM262156 BYU262155:BZI262156 CIQ262155:CJE262156 CSM262155:CTA262156 DCI262155:DCW262156 DME262155:DMS262156 DWA262155:DWO262156 EFW262155:EGK262156 EPS262155:EQG262156 EZO262155:FAC262156 FJK262155:FJY262156 FTG262155:FTU262156 GDC262155:GDQ262156 GMY262155:GNM262156 GWU262155:GXI262156 HGQ262155:HHE262156 HQM262155:HRA262156 IAI262155:IAW262156 IKE262155:IKS262156 IUA262155:IUO262156 JDW262155:JEK262156 JNS262155:JOG262156 JXO262155:JYC262156 KHK262155:KHY262156 KRG262155:KRU262156 LBC262155:LBQ262156 LKY262155:LLM262156 LUU262155:LVI262156 MEQ262155:MFE262156 MOM262155:MPA262156 MYI262155:MYW262156 NIE262155:NIS262156 NSA262155:NSO262156 OBW262155:OCK262156 OLS262155:OMG262156 OVO262155:OWC262156 PFK262155:PFY262156 PPG262155:PPU262156 PZC262155:PZQ262156 QIY262155:QJM262156 QSU262155:QTI262156 RCQ262155:RDE262156 RMM262155:RNA262156 RWI262155:RWW262156 SGE262155:SGS262156 SQA262155:SQO262156 SZW262155:TAK262156 TJS262155:TKG262156 TTO262155:TUC262156 UDK262155:UDY262156 UNG262155:UNU262156 UXC262155:UXQ262156 VGY262155:VHM262156 VQU262155:VRI262156 WAQ262155:WBE262156 WKM262155:WLA262156 WUI262155:WUW262156 P327693:AA327694 HW327691:IK327692 RS327691:SG327692 ABO327691:ACC327692 ALK327691:ALY327692 AVG327691:AVU327692 BFC327691:BFQ327692 BOY327691:BPM327692 BYU327691:BZI327692 CIQ327691:CJE327692 CSM327691:CTA327692 DCI327691:DCW327692 DME327691:DMS327692 DWA327691:DWO327692 EFW327691:EGK327692 EPS327691:EQG327692 EZO327691:FAC327692 FJK327691:FJY327692 FTG327691:FTU327692 GDC327691:GDQ327692 GMY327691:GNM327692 GWU327691:GXI327692 HGQ327691:HHE327692 HQM327691:HRA327692 IAI327691:IAW327692 IKE327691:IKS327692 IUA327691:IUO327692 JDW327691:JEK327692 JNS327691:JOG327692 JXO327691:JYC327692 KHK327691:KHY327692 KRG327691:KRU327692 LBC327691:LBQ327692 LKY327691:LLM327692 LUU327691:LVI327692 MEQ327691:MFE327692 MOM327691:MPA327692 MYI327691:MYW327692 NIE327691:NIS327692 NSA327691:NSO327692 OBW327691:OCK327692 OLS327691:OMG327692 OVO327691:OWC327692 PFK327691:PFY327692 PPG327691:PPU327692 PZC327691:PZQ327692 QIY327691:QJM327692 QSU327691:QTI327692 RCQ327691:RDE327692 RMM327691:RNA327692 RWI327691:RWW327692 SGE327691:SGS327692 SQA327691:SQO327692 SZW327691:TAK327692 TJS327691:TKG327692 TTO327691:TUC327692 UDK327691:UDY327692 UNG327691:UNU327692 UXC327691:UXQ327692 VGY327691:VHM327692 VQU327691:VRI327692 WAQ327691:WBE327692 WKM327691:WLA327692 WUI327691:WUW327692 P393229:AA393230 HW393227:IK393228 RS393227:SG393228 ABO393227:ACC393228 ALK393227:ALY393228 AVG393227:AVU393228 BFC393227:BFQ393228 BOY393227:BPM393228 BYU393227:BZI393228 CIQ393227:CJE393228 CSM393227:CTA393228 DCI393227:DCW393228 DME393227:DMS393228 DWA393227:DWO393228 EFW393227:EGK393228 EPS393227:EQG393228 EZO393227:FAC393228 FJK393227:FJY393228 FTG393227:FTU393228 GDC393227:GDQ393228 GMY393227:GNM393228 GWU393227:GXI393228 HGQ393227:HHE393228 HQM393227:HRA393228 IAI393227:IAW393228 IKE393227:IKS393228 IUA393227:IUO393228 JDW393227:JEK393228 JNS393227:JOG393228 JXO393227:JYC393228 KHK393227:KHY393228 KRG393227:KRU393228 LBC393227:LBQ393228 LKY393227:LLM393228 LUU393227:LVI393228 MEQ393227:MFE393228 MOM393227:MPA393228 MYI393227:MYW393228 NIE393227:NIS393228 NSA393227:NSO393228 OBW393227:OCK393228 OLS393227:OMG393228 OVO393227:OWC393228 PFK393227:PFY393228 PPG393227:PPU393228 PZC393227:PZQ393228 QIY393227:QJM393228 QSU393227:QTI393228 RCQ393227:RDE393228 RMM393227:RNA393228 RWI393227:RWW393228 SGE393227:SGS393228 SQA393227:SQO393228 SZW393227:TAK393228 TJS393227:TKG393228 TTO393227:TUC393228 UDK393227:UDY393228 UNG393227:UNU393228 UXC393227:UXQ393228 VGY393227:VHM393228 VQU393227:VRI393228 WAQ393227:WBE393228 WKM393227:WLA393228 WUI393227:WUW393228 P458765:AA458766 HW458763:IK458764 RS458763:SG458764 ABO458763:ACC458764 ALK458763:ALY458764 AVG458763:AVU458764 BFC458763:BFQ458764 BOY458763:BPM458764 BYU458763:BZI458764 CIQ458763:CJE458764 CSM458763:CTA458764 DCI458763:DCW458764 DME458763:DMS458764 DWA458763:DWO458764 EFW458763:EGK458764 EPS458763:EQG458764 EZO458763:FAC458764 FJK458763:FJY458764 FTG458763:FTU458764 GDC458763:GDQ458764 GMY458763:GNM458764 GWU458763:GXI458764 HGQ458763:HHE458764 HQM458763:HRA458764 IAI458763:IAW458764 IKE458763:IKS458764 IUA458763:IUO458764 JDW458763:JEK458764 JNS458763:JOG458764 JXO458763:JYC458764 KHK458763:KHY458764 KRG458763:KRU458764 LBC458763:LBQ458764 LKY458763:LLM458764 LUU458763:LVI458764 MEQ458763:MFE458764 MOM458763:MPA458764 MYI458763:MYW458764 NIE458763:NIS458764 NSA458763:NSO458764 OBW458763:OCK458764 OLS458763:OMG458764 OVO458763:OWC458764 PFK458763:PFY458764 PPG458763:PPU458764 PZC458763:PZQ458764 QIY458763:QJM458764 QSU458763:QTI458764 RCQ458763:RDE458764 RMM458763:RNA458764 RWI458763:RWW458764 SGE458763:SGS458764 SQA458763:SQO458764 SZW458763:TAK458764 TJS458763:TKG458764 TTO458763:TUC458764 UDK458763:UDY458764 UNG458763:UNU458764 UXC458763:UXQ458764 VGY458763:VHM458764 VQU458763:VRI458764 WAQ458763:WBE458764 WKM458763:WLA458764 WUI458763:WUW458764 P524301:AA524302 HW524299:IK524300 RS524299:SG524300 ABO524299:ACC524300 ALK524299:ALY524300 AVG524299:AVU524300 BFC524299:BFQ524300 BOY524299:BPM524300 BYU524299:BZI524300 CIQ524299:CJE524300 CSM524299:CTA524300 DCI524299:DCW524300 DME524299:DMS524300 DWA524299:DWO524300 EFW524299:EGK524300 EPS524299:EQG524300 EZO524299:FAC524300 FJK524299:FJY524300 FTG524299:FTU524300 GDC524299:GDQ524300 GMY524299:GNM524300 GWU524299:GXI524300 HGQ524299:HHE524300 HQM524299:HRA524300 IAI524299:IAW524300 IKE524299:IKS524300 IUA524299:IUO524300 JDW524299:JEK524300 JNS524299:JOG524300 JXO524299:JYC524300 KHK524299:KHY524300 KRG524299:KRU524300 LBC524299:LBQ524300 LKY524299:LLM524300 LUU524299:LVI524300 MEQ524299:MFE524300 MOM524299:MPA524300 MYI524299:MYW524300 NIE524299:NIS524300 NSA524299:NSO524300 OBW524299:OCK524300 OLS524299:OMG524300 OVO524299:OWC524300 PFK524299:PFY524300 PPG524299:PPU524300 PZC524299:PZQ524300 QIY524299:QJM524300 QSU524299:QTI524300 RCQ524299:RDE524300 RMM524299:RNA524300 RWI524299:RWW524300 SGE524299:SGS524300 SQA524299:SQO524300 SZW524299:TAK524300 TJS524299:TKG524300 TTO524299:TUC524300 UDK524299:UDY524300 UNG524299:UNU524300 UXC524299:UXQ524300 VGY524299:VHM524300 VQU524299:VRI524300 WAQ524299:WBE524300 WKM524299:WLA524300 WUI524299:WUW524300 P589837:AA589838 HW589835:IK589836 RS589835:SG589836 ABO589835:ACC589836 ALK589835:ALY589836 AVG589835:AVU589836 BFC589835:BFQ589836 BOY589835:BPM589836 BYU589835:BZI589836 CIQ589835:CJE589836 CSM589835:CTA589836 DCI589835:DCW589836 DME589835:DMS589836 DWA589835:DWO589836 EFW589835:EGK589836 EPS589835:EQG589836 EZO589835:FAC589836 FJK589835:FJY589836 FTG589835:FTU589836 GDC589835:GDQ589836 GMY589835:GNM589836 GWU589835:GXI589836 HGQ589835:HHE589836 HQM589835:HRA589836 IAI589835:IAW589836 IKE589835:IKS589836 IUA589835:IUO589836 JDW589835:JEK589836 JNS589835:JOG589836 JXO589835:JYC589836 KHK589835:KHY589836 KRG589835:KRU589836 LBC589835:LBQ589836 LKY589835:LLM589836 LUU589835:LVI589836 MEQ589835:MFE589836 MOM589835:MPA589836 MYI589835:MYW589836 NIE589835:NIS589836 NSA589835:NSO589836 OBW589835:OCK589836 OLS589835:OMG589836 OVO589835:OWC589836 PFK589835:PFY589836 PPG589835:PPU589836 PZC589835:PZQ589836 QIY589835:QJM589836 QSU589835:QTI589836 RCQ589835:RDE589836 RMM589835:RNA589836 RWI589835:RWW589836 SGE589835:SGS589836 SQA589835:SQO589836 SZW589835:TAK589836 TJS589835:TKG589836 TTO589835:TUC589836 UDK589835:UDY589836 UNG589835:UNU589836 UXC589835:UXQ589836 VGY589835:VHM589836 VQU589835:VRI589836 WAQ589835:WBE589836 WKM589835:WLA589836 WUI589835:WUW589836 P655373:AA655374 HW655371:IK655372 RS655371:SG655372 ABO655371:ACC655372 ALK655371:ALY655372 AVG655371:AVU655372 BFC655371:BFQ655372 BOY655371:BPM655372 BYU655371:BZI655372 CIQ655371:CJE655372 CSM655371:CTA655372 DCI655371:DCW655372 DME655371:DMS655372 DWA655371:DWO655372 EFW655371:EGK655372 EPS655371:EQG655372 EZO655371:FAC655372 FJK655371:FJY655372 FTG655371:FTU655372 GDC655371:GDQ655372 GMY655371:GNM655372 GWU655371:GXI655372 HGQ655371:HHE655372 HQM655371:HRA655372 IAI655371:IAW655372 IKE655371:IKS655372 IUA655371:IUO655372 JDW655371:JEK655372 JNS655371:JOG655372 JXO655371:JYC655372 KHK655371:KHY655372 KRG655371:KRU655372 LBC655371:LBQ655372 LKY655371:LLM655372 LUU655371:LVI655372 MEQ655371:MFE655372 MOM655371:MPA655372 MYI655371:MYW655372 NIE655371:NIS655372 NSA655371:NSO655372 OBW655371:OCK655372 OLS655371:OMG655372 OVO655371:OWC655372 PFK655371:PFY655372 PPG655371:PPU655372 PZC655371:PZQ655372 QIY655371:QJM655372 QSU655371:QTI655372 RCQ655371:RDE655372 RMM655371:RNA655372 RWI655371:RWW655372 SGE655371:SGS655372 SQA655371:SQO655372 SZW655371:TAK655372 TJS655371:TKG655372 TTO655371:TUC655372 UDK655371:UDY655372 UNG655371:UNU655372 UXC655371:UXQ655372 VGY655371:VHM655372 VQU655371:VRI655372 WAQ655371:WBE655372 WKM655371:WLA655372 WUI655371:WUW655372 P720909:AA720910 HW720907:IK720908 RS720907:SG720908 ABO720907:ACC720908 ALK720907:ALY720908 AVG720907:AVU720908 BFC720907:BFQ720908 BOY720907:BPM720908 BYU720907:BZI720908 CIQ720907:CJE720908 CSM720907:CTA720908 DCI720907:DCW720908 DME720907:DMS720908 DWA720907:DWO720908 EFW720907:EGK720908 EPS720907:EQG720908 EZO720907:FAC720908 FJK720907:FJY720908 FTG720907:FTU720908 GDC720907:GDQ720908 GMY720907:GNM720908 GWU720907:GXI720908 HGQ720907:HHE720908 HQM720907:HRA720908 IAI720907:IAW720908 IKE720907:IKS720908 IUA720907:IUO720908 JDW720907:JEK720908 JNS720907:JOG720908 JXO720907:JYC720908 KHK720907:KHY720908 KRG720907:KRU720908 LBC720907:LBQ720908 LKY720907:LLM720908 LUU720907:LVI720908 MEQ720907:MFE720908 MOM720907:MPA720908 MYI720907:MYW720908 NIE720907:NIS720908 NSA720907:NSO720908 OBW720907:OCK720908 OLS720907:OMG720908 OVO720907:OWC720908 PFK720907:PFY720908 PPG720907:PPU720908 PZC720907:PZQ720908 QIY720907:QJM720908 QSU720907:QTI720908 RCQ720907:RDE720908 RMM720907:RNA720908 RWI720907:RWW720908 SGE720907:SGS720908 SQA720907:SQO720908 SZW720907:TAK720908 TJS720907:TKG720908 TTO720907:TUC720908 UDK720907:UDY720908 UNG720907:UNU720908 UXC720907:UXQ720908 VGY720907:VHM720908 VQU720907:VRI720908 WAQ720907:WBE720908 WKM720907:WLA720908 WUI720907:WUW720908 P786445:AA786446 HW786443:IK786444 RS786443:SG786444 ABO786443:ACC786444 ALK786443:ALY786444 AVG786443:AVU786444 BFC786443:BFQ786444 BOY786443:BPM786444 BYU786443:BZI786444 CIQ786443:CJE786444 CSM786443:CTA786444 DCI786443:DCW786444 DME786443:DMS786444 DWA786443:DWO786444 EFW786443:EGK786444 EPS786443:EQG786444 EZO786443:FAC786444 FJK786443:FJY786444 FTG786443:FTU786444 GDC786443:GDQ786444 GMY786443:GNM786444 GWU786443:GXI786444 HGQ786443:HHE786444 HQM786443:HRA786444 IAI786443:IAW786444 IKE786443:IKS786444 IUA786443:IUO786444 JDW786443:JEK786444 JNS786443:JOG786444 JXO786443:JYC786444 KHK786443:KHY786444 KRG786443:KRU786444 LBC786443:LBQ786444 LKY786443:LLM786444 LUU786443:LVI786444 MEQ786443:MFE786444 MOM786443:MPA786444 MYI786443:MYW786444 NIE786443:NIS786444 NSA786443:NSO786444 OBW786443:OCK786444 OLS786443:OMG786444 OVO786443:OWC786444 PFK786443:PFY786444 PPG786443:PPU786444 PZC786443:PZQ786444 QIY786443:QJM786444 QSU786443:QTI786444 RCQ786443:RDE786444 RMM786443:RNA786444 RWI786443:RWW786444 SGE786443:SGS786444 SQA786443:SQO786444 SZW786443:TAK786444 TJS786443:TKG786444 TTO786443:TUC786444 UDK786443:UDY786444 UNG786443:UNU786444 UXC786443:UXQ786444 VGY786443:VHM786444 VQU786443:VRI786444 WAQ786443:WBE786444 WKM786443:WLA786444 WUI786443:WUW786444 P851981:AA851982 HW851979:IK851980 RS851979:SG851980 ABO851979:ACC851980 ALK851979:ALY851980 AVG851979:AVU851980 BFC851979:BFQ851980 BOY851979:BPM851980 BYU851979:BZI851980 CIQ851979:CJE851980 CSM851979:CTA851980 DCI851979:DCW851980 DME851979:DMS851980 DWA851979:DWO851980 EFW851979:EGK851980 EPS851979:EQG851980 EZO851979:FAC851980 FJK851979:FJY851980 FTG851979:FTU851980 GDC851979:GDQ851980 GMY851979:GNM851980 GWU851979:GXI851980 HGQ851979:HHE851980 HQM851979:HRA851980 IAI851979:IAW851980 IKE851979:IKS851980 IUA851979:IUO851980 JDW851979:JEK851980 JNS851979:JOG851980 JXO851979:JYC851980 KHK851979:KHY851980 KRG851979:KRU851980 LBC851979:LBQ851980 LKY851979:LLM851980 LUU851979:LVI851980 MEQ851979:MFE851980 MOM851979:MPA851980 MYI851979:MYW851980 NIE851979:NIS851980 NSA851979:NSO851980 OBW851979:OCK851980 OLS851979:OMG851980 OVO851979:OWC851980 PFK851979:PFY851980 PPG851979:PPU851980 PZC851979:PZQ851980 QIY851979:QJM851980 QSU851979:QTI851980 RCQ851979:RDE851980 RMM851979:RNA851980 RWI851979:RWW851980 SGE851979:SGS851980 SQA851979:SQO851980 SZW851979:TAK851980 TJS851979:TKG851980 TTO851979:TUC851980 UDK851979:UDY851980 UNG851979:UNU851980 UXC851979:UXQ851980 VGY851979:VHM851980 VQU851979:VRI851980 WAQ851979:WBE851980 WKM851979:WLA851980 WUI851979:WUW851980 P917517:AA917518 HW917515:IK917516 RS917515:SG917516 ABO917515:ACC917516 ALK917515:ALY917516 AVG917515:AVU917516 BFC917515:BFQ917516 BOY917515:BPM917516 BYU917515:BZI917516 CIQ917515:CJE917516 CSM917515:CTA917516 DCI917515:DCW917516 DME917515:DMS917516 DWA917515:DWO917516 EFW917515:EGK917516 EPS917515:EQG917516 EZO917515:FAC917516 FJK917515:FJY917516 FTG917515:FTU917516 GDC917515:GDQ917516 GMY917515:GNM917516 GWU917515:GXI917516 HGQ917515:HHE917516 HQM917515:HRA917516 IAI917515:IAW917516 IKE917515:IKS917516 IUA917515:IUO917516 JDW917515:JEK917516 JNS917515:JOG917516 JXO917515:JYC917516 KHK917515:KHY917516 KRG917515:KRU917516 LBC917515:LBQ917516 LKY917515:LLM917516 LUU917515:LVI917516 MEQ917515:MFE917516 MOM917515:MPA917516 MYI917515:MYW917516 NIE917515:NIS917516 NSA917515:NSO917516 OBW917515:OCK917516 OLS917515:OMG917516 OVO917515:OWC917516 PFK917515:PFY917516 PPG917515:PPU917516 PZC917515:PZQ917516 QIY917515:QJM917516 QSU917515:QTI917516 RCQ917515:RDE917516 RMM917515:RNA917516 RWI917515:RWW917516 SGE917515:SGS917516 SQA917515:SQO917516 SZW917515:TAK917516 TJS917515:TKG917516 TTO917515:TUC917516 UDK917515:UDY917516 UNG917515:UNU917516 UXC917515:UXQ917516 VGY917515:VHM917516 VQU917515:VRI917516 WAQ917515:WBE917516 WKM917515:WLA917516 WUI917515:WUW917516 P983053:AA983054 HW983051:IK983052 RS983051:SG983052 ABO983051:ACC983052 ALK983051:ALY983052 AVG983051:AVU983052 BFC983051:BFQ983052 BOY983051:BPM983052 BYU983051:BZI983052 CIQ983051:CJE983052 CSM983051:CTA983052 DCI983051:DCW983052 DME983051:DMS983052 DWA983051:DWO983052 EFW983051:EGK983052 EPS983051:EQG983052 EZO983051:FAC983052 FJK983051:FJY983052 FTG983051:FTU983052 GDC983051:GDQ983052 GMY983051:GNM983052 GWU983051:GXI983052 HGQ983051:HHE983052 HQM983051:HRA983052 IAI983051:IAW983052 IKE983051:IKS983052 IUA983051:IUO983052 JDW983051:JEK983052 JNS983051:JOG983052 JXO983051:JYC983052 KHK983051:KHY983052 KRG983051:KRU983052 LBC983051:LBQ983052 LKY983051:LLM983052 LUU983051:LVI983052 MEQ983051:MFE983052 MOM983051:MPA983052 MYI983051:MYW983052 NIE983051:NIS983052 NSA983051:NSO983052 OBW983051:OCK983052 OLS983051:OMG983052 OVO983051:OWC983052 PFK983051:PFY983052 PPG983051:PPU983052 PZC983051:PZQ983052 QIY983051:QJM983052 QSU983051:QTI983052 RCQ983051:RDE983052 RMM983051:RNA983052 RWI983051:RWW983052 SGE983051:SGS983052 SQA983051:SQO983052 SZW983051:TAK983052 TJS983051:TKG983052 TTO983051:TUC983052 UDK983051:UDY983052 UNG983051:UNU983052 UXC983051:UXQ983052 VGY983051:VHM983052 VQU983051:VRI983052 WAQ983051:WBE983052 WKM983051:WLA983052 WUI983051:WUW983052 O65541:AA65544 HV65539:IK65542 RR65539:SG65542 ABN65539:ACC65542 ALJ65539:ALY65542 AVF65539:AVU65542 BFB65539:BFQ65542 BOX65539:BPM65542 BYT65539:BZI65542 CIP65539:CJE65542 CSL65539:CTA65542 DCH65539:DCW65542 DMD65539:DMS65542 DVZ65539:DWO65542 EFV65539:EGK65542 EPR65539:EQG65542 EZN65539:FAC65542 FJJ65539:FJY65542 FTF65539:FTU65542 GDB65539:GDQ65542 GMX65539:GNM65542 GWT65539:GXI65542 HGP65539:HHE65542 HQL65539:HRA65542 IAH65539:IAW65542 IKD65539:IKS65542 ITZ65539:IUO65542 JDV65539:JEK65542 JNR65539:JOG65542 JXN65539:JYC65542 KHJ65539:KHY65542 KRF65539:KRU65542 LBB65539:LBQ65542 LKX65539:LLM65542 LUT65539:LVI65542 MEP65539:MFE65542 MOL65539:MPA65542 MYH65539:MYW65542 NID65539:NIS65542 NRZ65539:NSO65542 OBV65539:OCK65542 OLR65539:OMG65542 OVN65539:OWC65542 PFJ65539:PFY65542 PPF65539:PPU65542 PZB65539:PZQ65542 QIX65539:QJM65542 QST65539:QTI65542 RCP65539:RDE65542 RML65539:RNA65542 RWH65539:RWW65542 SGD65539:SGS65542 SPZ65539:SQO65542 SZV65539:TAK65542 TJR65539:TKG65542 TTN65539:TUC65542 UDJ65539:UDY65542 UNF65539:UNU65542 UXB65539:UXQ65542 VGX65539:VHM65542 VQT65539:VRI65542 WAP65539:WBE65542 WKL65539:WLA65542 WUH65539:WUW65542 O131077:AA131080 HV131075:IK131078 RR131075:SG131078 ABN131075:ACC131078 ALJ131075:ALY131078 AVF131075:AVU131078 BFB131075:BFQ131078 BOX131075:BPM131078 BYT131075:BZI131078 CIP131075:CJE131078 CSL131075:CTA131078 DCH131075:DCW131078 DMD131075:DMS131078 DVZ131075:DWO131078 EFV131075:EGK131078 EPR131075:EQG131078 EZN131075:FAC131078 FJJ131075:FJY131078 FTF131075:FTU131078 GDB131075:GDQ131078 GMX131075:GNM131078 GWT131075:GXI131078 HGP131075:HHE131078 HQL131075:HRA131078 IAH131075:IAW131078 IKD131075:IKS131078 ITZ131075:IUO131078 JDV131075:JEK131078 JNR131075:JOG131078 JXN131075:JYC131078 KHJ131075:KHY131078 KRF131075:KRU131078 LBB131075:LBQ131078 LKX131075:LLM131078 LUT131075:LVI131078 MEP131075:MFE131078 MOL131075:MPA131078 MYH131075:MYW131078 NID131075:NIS131078 NRZ131075:NSO131078 OBV131075:OCK131078 OLR131075:OMG131078 OVN131075:OWC131078 PFJ131075:PFY131078 PPF131075:PPU131078 PZB131075:PZQ131078 QIX131075:QJM131078 QST131075:QTI131078 RCP131075:RDE131078 RML131075:RNA131078 RWH131075:RWW131078 SGD131075:SGS131078 SPZ131075:SQO131078 SZV131075:TAK131078 TJR131075:TKG131078 TTN131075:TUC131078 UDJ131075:UDY131078 UNF131075:UNU131078 UXB131075:UXQ131078 VGX131075:VHM131078 VQT131075:VRI131078 WAP131075:WBE131078 WKL131075:WLA131078 WUH131075:WUW131078 O196613:AA196616 HV196611:IK196614 RR196611:SG196614 ABN196611:ACC196614 ALJ196611:ALY196614 AVF196611:AVU196614 BFB196611:BFQ196614 BOX196611:BPM196614 BYT196611:BZI196614 CIP196611:CJE196614 CSL196611:CTA196614 DCH196611:DCW196614 DMD196611:DMS196614 DVZ196611:DWO196614 EFV196611:EGK196614 EPR196611:EQG196614 EZN196611:FAC196614 FJJ196611:FJY196614 FTF196611:FTU196614 GDB196611:GDQ196614 GMX196611:GNM196614 GWT196611:GXI196614 HGP196611:HHE196614 HQL196611:HRA196614 IAH196611:IAW196614 IKD196611:IKS196614 ITZ196611:IUO196614 JDV196611:JEK196614 JNR196611:JOG196614 JXN196611:JYC196614 KHJ196611:KHY196614 KRF196611:KRU196614 LBB196611:LBQ196614 LKX196611:LLM196614 LUT196611:LVI196614 MEP196611:MFE196614 MOL196611:MPA196614 MYH196611:MYW196614 NID196611:NIS196614 NRZ196611:NSO196614 OBV196611:OCK196614 OLR196611:OMG196614 OVN196611:OWC196614 PFJ196611:PFY196614 PPF196611:PPU196614 PZB196611:PZQ196614 QIX196611:QJM196614 QST196611:QTI196614 RCP196611:RDE196614 RML196611:RNA196614 RWH196611:RWW196614 SGD196611:SGS196614 SPZ196611:SQO196614 SZV196611:TAK196614 TJR196611:TKG196614 TTN196611:TUC196614 UDJ196611:UDY196614 UNF196611:UNU196614 UXB196611:UXQ196614 VGX196611:VHM196614 VQT196611:VRI196614 WAP196611:WBE196614 WKL196611:WLA196614 WUH196611:WUW196614 O262149:AA262152 HV262147:IK262150 RR262147:SG262150 ABN262147:ACC262150 ALJ262147:ALY262150 AVF262147:AVU262150 BFB262147:BFQ262150 BOX262147:BPM262150 BYT262147:BZI262150 CIP262147:CJE262150 CSL262147:CTA262150 DCH262147:DCW262150 DMD262147:DMS262150 DVZ262147:DWO262150 EFV262147:EGK262150 EPR262147:EQG262150 EZN262147:FAC262150 FJJ262147:FJY262150 FTF262147:FTU262150 GDB262147:GDQ262150 GMX262147:GNM262150 GWT262147:GXI262150 HGP262147:HHE262150 HQL262147:HRA262150 IAH262147:IAW262150 IKD262147:IKS262150 ITZ262147:IUO262150 JDV262147:JEK262150 JNR262147:JOG262150 JXN262147:JYC262150 KHJ262147:KHY262150 KRF262147:KRU262150 LBB262147:LBQ262150 LKX262147:LLM262150 LUT262147:LVI262150 MEP262147:MFE262150 MOL262147:MPA262150 MYH262147:MYW262150 NID262147:NIS262150 NRZ262147:NSO262150 OBV262147:OCK262150 OLR262147:OMG262150 OVN262147:OWC262150 PFJ262147:PFY262150 PPF262147:PPU262150 PZB262147:PZQ262150 QIX262147:QJM262150 QST262147:QTI262150 RCP262147:RDE262150 RML262147:RNA262150 RWH262147:RWW262150 SGD262147:SGS262150 SPZ262147:SQO262150 SZV262147:TAK262150 TJR262147:TKG262150 TTN262147:TUC262150 UDJ262147:UDY262150 UNF262147:UNU262150 UXB262147:UXQ262150 VGX262147:VHM262150 VQT262147:VRI262150 WAP262147:WBE262150 WKL262147:WLA262150 WUH262147:WUW262150 O327685:AA327688 HV327683:IK327686 RR327683:SG327686 ABN327683:ACC327686 ALJ327683:ALY327686 AVF327683:AVU327686 BFB327683:BFQ327686 BOX327683:BPM327686 BYT327683:BZI327686 CIP327683:CJE327686 CSL327683:CTA327686 DCH327683:DCW327686 DMD327683:DMS327686 DVZ327683:DWO327686 EFV327683:EGK327686 EPR327683:EQG327686 EZN327683:FAC327686 FJJ327683:FJY327686 FTF327683:FTU327686 GDB327683:GDQ327686 GMX327683:GNM327686 GWT327683:GXI327686 HGP327683:HHE327686 HQL327683:HRA327686 IAH327683:IAW327686 IKD327683:IKS327686 ITZ327683:IUO327686 JDV327683:JEK327686 JNR327683:JOG327686 JXN327683:JYC327686 KHJ327683:KHY327686 KRF327683:KRU327686 LBB327683:LBQ327686 LKX327683:LLM327686 LUT327683:LVI327686 MEP327683:MFE327686 MOL327683:MPA327686 MYH327683:MYW327686 NID327683:NIS327686 NRZ327683:NSO327686 OBV327683:OCK327686 OLR327683:OMG327686 OVN327683:OWC327686 PFJ327683:PFY327686 PPF327683:PPU327686 PZB327683:PZQ327686 QIX327683:QJM327686 QST327683:QTI327686 RCP327683:RDE327686 RML327683:RNA327686 RWH327683:RWW327686 SGD327683:SGS327686 SPZ327683:SQO327686 SZV327683:TAK327686 TJR327683:TKG327686 TTN327683:TUC327686 UDJ327683:UDY327686 UNF327683:UNU327686 UXB327683:UXQ327686 VGX327683:VHM327686 VQT327683:VRI327686 WAP327683:WBE327686 WKL327683:WLA327686 WUH327683:WUW327686 O393221:AA393224 HV393219:IK393222 RR393219:SG393222 ABN393219:ACC393222 ALJ393219:ALY393222 AVF393219:AVU393222 BFB393219:BFQ393222 BOX393219:BPM393222 BYT393219:BZI393222 CIP393219:CJE393222 CSL393219:CTA393222 DCH393219:DCW393222 DMD393219:DMS393222 DVZ393219:DWO393222 EFV393219:EGK393222 EPR393219:EQG393222 EZN393219:FAC393222 FJJ393219:FJY393222 FTF393219:FTU393222 GDB393219:GDQ393222 GMX393219:GNM393222 GWT393219:GXI393222 HGP393219:HHE393222 HQL393219:HRA393222 IAH393219:IAW393222 IKD393219:IKS393222 ITZ393219:IUO393222 JDV393219:JEK393222 JNR393219:JOG393222 JXN393219:JYC393222 KHJ393219:KHY393222 KRF393219:KRU393222 LBB393219:LBQ393222 LKX393219:LLM393222 LUT393219:LVI393222 MEP393219:MFE393222 MOL393219:MPA393222 MYH393219:MYW393222 NID393219:NIS393222 NRZ393219:NSO393222 OBV393219:OCK393222 OLR393219:OMG393222 OVN393219:OWC393222 PFJ393219:PFY393222 PPF393219:PPU393222 PZB393219:PZQ393222 QIX393219:QJM393222 QST393219:QTI393222 RCP393219:RDE393222 RML393219:RNA393222 RWH393219:RWW393222 SGD393219:SGS393222 SPZ393219:SQO393222 SZV393219:TAK393222 TJR393219:TKG393222 TTN393219:TUC393222 UDJ393219:UDY393222 UNF393219:UNU393222 UXB393219:UXQ393222 VGX393219:VHM393222 VQT393219:VRI393222 WAP393219:WBE393222 WKL393219:WLA393222 WUH393219:WUW393222 O458757:AA458760 HV458755:IK458758 RR458755:SG458758 ABN458755:ACC458758 ALJ458755:ALY458758 AVF458755:AVU458758 BFB458755:BFQ458758 BOX458755:BPM458758 BYT458755:BZI458758 CIP458755:CJE458758 CSL458755:CTA458758 DCH458755:DCW458758 DMD458755:DMS458758 DVZ458755:DWO458758 EFV458755:EGK458758 EPR458755:EQG458758 EZN458755:FAC458758 FJJ458755:FJY458758 FTF458755:FTU458758 GDB458755:GDQ458758 GMX458755:GNM458758 GWT458755:GXI458758 HGP458755:HHE458758 HQL458755:HRA458758 IAH458755:IAW458758 IKD458755:IKS458758 ITZ458755:IUO458758 JDV458755:JEK458758 JNR458755:JOG458758 JXN458755:JYC458758 KHJ458755:KHY458758 KRF458755:KRU458758 LBB458755:LBQ458758 LKX458755:LLM458758 LUT458755:LVI458758 MEP458755:MFE458758 MOL458755:MPA458758 MYH458755:MYW458758 NID458755:NIS458758 NRZ458755:NSO458758 OBV458755:OCK458758 OLR458755:OMG458758 OVN458755:OWC458758 PFJ458755:PFY458758 PPF458755:PPU458758 PZB458755:PZQ458758 QIX458755:QJM458758 QST458755:QTI458758 RCP458755:RDE458758 RML458755:RNA458758 RWH458755:RWW458758 SGD458755:SGS458758 SPZ458755:SQO458758 SZV458755:TAK458758 TJR458755:TKG458758 TTN458755:TUC458758 UDJ458755:UDY458758 UNF458755:UNU458758 UXB458755:UXQ458758 VGX458755:VHM458758 VQT458755:VRI458758 WAP458755:WBE458758 WKL458755:WLA458758 WUH458755:WUW458758 O524293:AA524296 HV524291:IK524294 RR524291:SG524294 ABN524291:ACC524294 ALJ524291:ALY524294 AVF524291:AVU524294 BFB524291:BFQ524294 BOX524291:BPM524294 BYT524291:BZI524294 CIP524291:CJE524294 CSL524291:CTA524294 DCH524291:DCW524294 DMD524291:DMS524294 DVZ524291:DWO524294 EFV524291:EGK524294 EPR524291:EQG524294 EZN524291:FAC524294 FJJ524291:FJY524294 FTF524291:FTU524294 GDB524291:GDQ524294 GMX524291:GNM524294 GWT524291:GXI524294 HGP524291:HHE524294 HQL524291:HRA524294 IAH524291:IAW524294 IKD524291:IKS524294 ITZ524291:IUO524294 JDV524291:JEK524294 JNR524291:JOG524294 JXN524291:JYC524294 KHJ524291:KHY524294 KRF524291:KRU524294 LBB524291:LBQ524294 LKX524291:LLM524294 LUT524291:LVI524294 MEP524291:MFE524294 MOL524291:MPA524294 MYH524291:MYW524294 NID524291:NIS524294 NRZ524291:NSO524294 OBV524291:OCK524294 OLR524291:OMG524294 OVN524291:OWC524294 PFJ524291:PFY524294 PPF524291:PPU524294 PZB524291:PZQ524294 QIX524291:QJM524294 QST524291:QTI524294 RCP524291:RDE524294 RML524291:RNA524294 RWH524291:RWW524294 SGD524291:SGS524294 SPZ524291:SQO524294 SZV524291:TAK524294 TJR524291:TKG524294 TTN524291:TUC524294 UDJ524291:UDY524294 UNF524291:UNU524294 UXB524291:UXQ524294 VGX524291:VHM524294 VQT524291:VRI524294 WAP524291:WBE524294 WKL524291:WLA524294 WUH524291:WUW524294 O589829:AA589832 HV589827:IK589830 RR589827:SG589830 ABN589827:ACC589830 ALJ589827:ALY589830 AVF589827:AVU589830 BFB589827:BFQ589830 BOX589827:BPM589830 BYT589827:BZI589830 CIP589827:CJE589830 CSL589827:CTA589830 DCH589827:DCW589830 DMD589827:DMS589830 DVZ589827:DWO589830 EFV589827:EGK589830 EPR589827:EQG589830 EZN589827:FAC589830 FJJ589827:FJY589830 FTF589827:FTU589830 GDB589827:GDQ589830 GMX589827:GNM589830 GWT589827:GXI589830 HGP589827:HHE589830 HQL589827:HRA589830 IAH589827:IAW589830 IKD589827:IKS589830 ITZ589827:IUO589830 JDV589827:JEK589830 JNR589827:JOG589830 JXN589827:JYC589830 KHJ589827:KHY589830 KRF589827:KRU589830 LBB589827:LBQ589830 LKX589827:LLM589830 LUT589827:LVI589830 MEP589827:MFE589830 MOL589827:MPA589830 MYH589827:MYW589830 NID589827:NIS589830 NRZ589827:NSO589830 OBV589827:OCK589830 OLR589827:OMG589830 OVN589827:OWC589830 PFJ589827:PFY589830 PPF589827:PPU589830 PZB589827:PZQ589830 QIX589827:QJM589830 QST589827:QTI589830 RCP589827:RDE589830 RML589827:RNA589830 RWH589827:RWW589830 SGD589827:SGS589830 SPZ589827:SQO589830 SZV589827:TAK589830 TJR589827:TKG589830 TTN589827:TUC589830 UDJ589827:UDY589830 UNF589827:UNU589830 UXB589827:UXQ589830 VGX589827:VHM589830 VQT589827:VRI589830 WAP589827:WBE589830 WKL589827:WLA589830 WUH589827:WUW589830 O655365:AA655368 HV655363:IK655366 RR655363:SG655366 ABN655363:ACC655366 ALJ655363:ALY655366 AVF655363:AVU655366 BFB655363:BFQ655366 BOX655363:BPM655366 BYT655363:BZI655366 CIP655363:CJE655366 CSL655363:CTA655366 DCH655363:DCW655366 DMD655363:DMS655366 DVZ655363:DWO655366 EFV655363:EGK655366 EPR655363:EQG655366 EZN655363:FAC655366 FJJ655363:FJY655366 FTF655363:FTU655366 GDB655363:GDQ655366 GMX655363:GNM655366 GWT655363:GXI655366 HGP655363:HHE655366 HQL655363:HRA655366 IAH655363:IAW655366 IKD655363:IKS655366 ITZ655363:IUO655366 JDV655363:JEK655366 JNR655363:JOG655366 JXN655363:JYC655366 KHJ655363:KHY655366 KRF655363:KRU655366 LBB655363:LBQ655366 LKX655363:LLM655366 LUT655363:LVI655366 MEP655363:MFE655366 MOL655363:MPA655366 MYH655363:MYW655366 NID655363:NIS655366 NRZ655363:NSO655366 OBV655363:OCK655366 OLR655363:OMG655366 OVN655363:OWC655366 PFJ655363:PFY655366 PPF655363:PPU655366 PZB655363:PZQ655366 QIX655363:QJM655366 QST655363:QTI655366 RCP655363:RDE655366 RML655363:RNA655366 RWH655363:RWW655366 SGD655363:SGS655366 SPZ655363:SQO655366 SZV655363:TAK655366 TJR655363:TKG655366 TTN655363:TUC655366 UDJ655363:UDY655366 UNF655363:UNU655366 UXB655363:UXQ655366 VGX655363:VHM655366 VQT655363:VRI655366 WAP655363:WBE655366 WKL655363:WLA655366 WUH655363:WUW655366 O720901:AA720904 HV720899:IK720902 RR720899:SG720902 ABN720899:ACC720902 ALJ720899:ALY720902 AVF720899:AVU720902 BFB720899:BFQ720902 BOX720899:BPM720902 BYT720899:BZI720902 CIP720899:CJE720902 CSL720899:CTA720902 DCH720899:DCW720902 DMD720899:DMS720902 DVZ720899:DWO720902 EFV720899:EGK720902 EPR720899:EQG720902 EZN720899:FAC720902 FJJ720899:FJY720902 FTF720899:FTU720902 GDB720899:GDQ720902 GMX720899:GNM720902 GWT720899:GXI720902 HGP720899:HHE720902 HQL720899:HRA720902 IAH720899:IAW720902 IKD720899:IKS720902 ITZ720899:IUO720902 JDV720899:JEK720902 JNR720899:JOG720902 JXN720899:JYC720902 KHJ720899:KHY720902 KRF720899:KRU720902 LBB720899:LBQ720902 LKX720899:LLM720902 LUT720899:LVI720902 MEP720899:MFE720902 MOL720899:MPA720902 MYH720899:MYW720902 NID720899:NIS720902 NRZ720899:NSO720902 OBV720899:OCK720902 OLR720899:OMG720902 OVN720899:OWC720902 PFJ720899:PFY720902 PPF720899:PPU720902 PZB720899:PZQ720902 QIX720899:QJM720902 QST720899:QTI720902 RCP720899:RDE720902 RML720899:RNA720902 RWH720899:RWW720902 SGD720899:SGS720902 SPZ720899:SQO720902 SZV720899:TAK720902 TJR720899:TKG720902 TTN720899:TUC720902 UDJ720899:UDY720902 UNF720899:UNU720902 UXB720899:UXQ720902 VGX720899:VHM720902 VQT720899:VRI720902 WAP720899:WBE720902 WKL720899:WLA720902 WUH720899:WUW720902 O786437:AA786440 HV786435:IK786438 RR786435:SG786438 ABN786435:ACC786438 ALJ786435:ALY786438 AVF786435:AVU786438 BFB786435:BFQ786438 BOX786435:BPM786438 BYT786435:BZI786438 CIP786435:CJE786438 CSL786435:CTA786438 DCH786435:DCW786438 DMD786435:DMS786438 DVZ786435:DWO786438 EFV786435:EGK786438 EPR786435:EQG786438 EZN786435:FAC786438 FJJ786435:FJY786438 FTF786435:FTU786438 GDB786435:GDQ786438 GMX786435:GNM786438 GWT786435:GXI786438 HGP786435:HHE786438 HQL786435:HRA786438 IAH786435:IAW786438 IKD786435:IKS786438 ITZ786435:IUO786438 JDV786435:JEK786438 JNR786435:JOG786438 JXN786435:JYC786438 KHJ786435:KHY786438 KRF786435:KRU786438 LBB786435:LBQ786438 LKX786435:LLM786438 LUT786435:LVI786438 MEP786435:MFE786438 MOL786435:MPA786438 MYH786435:MYW786438 NID786435:NIS786438 NRZ786435:NSO786438 OBV786435:OCK786438 OLR786435:OMG786438 OVN786435:OWC786438 PFJ786435:PFY786438 PPF786435:PPU786438 PZB786435:PZQ786438 QIX786435:QJM786438 QST786435:QTI786438 RCP786435:RDE786438 RML786435:RNA786438 RWH786435:RWW786438 SGD786435:SGS786438 SPZ786435:SQO786438 SZV786435:TAK786438 TJR786435:TKG786438 TTN786435:TUC786438 UDJ786435:UDY786438 UNF786435:UNU786438 UXB786435:UXQ786438 VGX786435:VHM786438 VQT786435:VRI786438 WAP786435:WBE786438 WKL786435:WLA786438 WUH786435:WUW786438 O851973:AA851976 HV851971:IK851974 RR851971:SG851974 ABN851971:ACC851974 ALJ851971:ALY851974 AVF851971:AVU851974 BFB851971:BFQ851974 BOX851971:BPM851974 BYT851971:BZI851974 CIP851971:CJE851974 CSL851971:CTA851974 DCH851971:DCW851974 DMD851971:DMS851974 DVZ851971:DWO851974 EFV851971:EGK851974 EPR851971:EQG851974 EZN851971:FAC851974 FJJ851971:FJY851974 FTF851971:FTU851974 GDB851971:GDQ851974 GMX851971:GNM851974 GWT851971:GXI851974 HGP851971:HHE851974 HQL851971:HRA851974 IAH851971:IAW851974 IKD851971:IKS851974 ITZ851971:IUO851974 JDV851971:JEK851974 JNR851971:JOG851974 JXN851971:JYC851974 KHJ851971:KHY851974 KRF851971:KRU851974 LBB851971:LBQ851974 LKX851971:LLM851974 LUT851971:LVI851974 MEP851971:MFE851974 MOL851971:MPA851974 MYH851971:MYW851974 NID851971:NIS851974 NRZ851971:NSO851974 OBV851971:OCK851974 OLR851971:OMG851974 OVN851971:OWC851974 PFJ851971:PFY851974 PPF851971:PPU851974 PZB851971:PZQ851974 QIX851971:QJM851974 QST851971:QTI851974 RCP851971:RDE851974 RML851971:RNA851974 RWH851971:RWW851974 SGD851971:SGS851974 SPZ851971:SQO851974 SZV851971:TAK851974 TJR851971:TKG851974 TTN851971:TUC851974 UDJ851971:UDY851974 UNF851971:UNU851974 UXB851971:UXQ851974 VGX851971:VHM851974 VQT851971:VRI851974 WAP851971:WBE851974 WKL851971:WLA851974 WUH851971:WUW851974 O917509:AA917512 HV917507:IK917510 RR917507:SG917510 ABN917507:ACC917510 ALJ917507:ALY917510 AVF917507:AVU917510 BFB917507:BFQ917510 BOX917507:BPM917510 BYT917507:BZI917510 CIP917507:CJE917510 CSL917507:CTA917510 DCH917507:DCW917510 DMD917507:DMS917510 DVZ917507:DWO917510 EFV917507:EGK917510 EPR917507:EQG917510 EZN917507:FAC917510 FJJ917507:FJY917510 FTF917507:FTU917510 GDB917507:GDQ917510 GMX917507:GNM917510 GWT917507:GXI917510 HGP917507:HHE917510 HQL917507:HRA917510 IAH917507:IAW917510 IKD917507:IKS917510 ITZ917507:IUO917510 JDV917507:JEK917510 JNR917507:JOG917510 JXN917507:JYC917510 KHJ917507:KHY917510 KRF917507:KRU917510 LBB917507:LBQ917510 LKX917507:LLM917510 LUT917507:LVI917510 MEP917507:MFE917510 MOL917507:MPA917510 MYH917507:MYW917510 NID917507:NIS917510 NRZ917507:NSO917510 OBV917507:OCK917510 OLR917507:OMG917510 OVN917507:OWC917510 PFJ917507:PFY917510 PPF917507:PPU917510 PZB917507:PZQ917510 QIX917507:QJM917510 QST917507:QTI917510 RCP917507:RDE917510 RML917507:RNA917510 RWH917507:RWW917510 SGD917507:SGS917510 SPZ917507:SQO917510 SZV917507:TAK917510 TJR917507:TKG917510 TTN917507:TUC917510 UDJ917507:UDY917510 UNF917507:UNU917510 UXB917507:UXQ917510 VGX917507:VHM917510 VQT917507:VRI917510 WAP917507:WBE917510 WKL917507:WLA917510 WUH917507:WUW917510 O983045:AA983048 HV983043:IK983046 RR983043:SG983046 ABN983043:ACC983046 ALJ983043:ALY983046 AVF983043:AVU983046 BFB983043:BFQ983046 BOX983043:BPM983046 BYT983043:BZI983046 CIP983043:CJE983046 CSL983043:CTA983046 DCH983043:DCW983046 DMD983043:DMS983046 DVZ983043:DWO983046 EFV983043:EGK983046 EPR983043:EQG983046 EZN983043:FAC983046 FJJ983043:FJY983046 FTF983043:FTU983046 GDB983043:GDQ983046 GMX983043:GNM983046 GWT983043:GXI983046 HGP983043:HHE983046 HQL983043:HRA983046 IAH983043:IAW983046 IKD983043:IKS983046 ITZ983043:IUO983046 JDV983043:JEK983046 JNR983043:JOG983046 JXN983043:JYC983046 KHJ983043:KHY983046 KRF983043:KRU983046 LBB983043:LBQ983046 LKX983043:LLM983046 LUT983043:LVI983046 MEP983043:MFE983046 MOL983043:MPA983046 MYH983043:MYW983046 NID983043:NIS983046 NRZ983043:NSO983046 OBV983043:OCK983046 OLR983043:OMG983046 OVN983043:OWC983046 PFJ983043:PFY983046 PPF983043:PPU983046 PZB983043:PZQ983046 QIX983043:QJM983046 QST983043:QTI983046 RCP983043:RDE983046 RML983043:RNA983046 RWH983043:RWW983046 SGD983043:SGS983046 SPZ983043:SQO983046 SZV983043:TAK983046 TJR983043:TKG983046 TTN983043:TUC983046 UDJ983043:UDY983046 UNF983043:UNU983046 UXB983043:UXQ983046 VGX983043:VHM983046 VQT983043:VRI983046 WAP983043:WBE983046 WKL983043:WLA983046 WUH983043:WUW983046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19D05-6895-4FBF-A587-BEB884A23138}">
  <sheetPr>
    <pageSetUpPr fitToPage="1"/>
  </sheetPr>
  <dimension ref="A1:G37"/>
  <sheetViews>
    <sheetView showGridLines="0" view="pageBreakPreview" zoomScale="55" zoomScaleNormal="65" zoomScaleSheetLayoutView="55" workbookViewId="0"/>
  </sheetViews>
  <sheetFormatPr defaultColWidth="9" defaultRowHeight="40.5"/>
  <cols>
    <col min="1" max="1" width="2.625" style="325" customWidth="1"/>
    <col min="2" max="2" width="36.125" style="196" customWidth="1"/>
    <col min="3" max="3" width="86.875" style="196" customWidth="1"/>
    <col min="4" max="6" width="9.125" style="324" customWidth="1"/>
    <col min="7" max="7" width="58.5" style="327" customWidth="1"/>
    <col min="8" max="8" width="2.625" style="196" customWidth="1"/>
    <col min="9" max="16384" width="9" style="196"/>
  </cols>
  <sheetData>
    <row r="1" spans="1:7" s="316" customFormat="1" ht="25.5">
      <c r="A1" s="240" t="s">
        <v>382</v>
      </c>
      <c r="D1" s="317"/>
      <c r="E1" s="317"/>
      <c r="F1" s="317"/>
      <c r="G1" s="318"/>
    </row>
    <row r="2" spans="1:7" s="316" customFormat="1" ht="25.5">
      <c r="A2" s="855" t="s">
        <v>793</v>
      </c>
      <c r="D2" s="317"/>
      <c r="E2" s="317"/>
      <c r="F2" s="317"/>
      <c r="G2" s="318"/>
    </row>
    <row r="3" spans="1:7" ht="44.25" customHeight="1">
      <c r="A3" s="319"/>
      <c r="B3" s="320" t="s">
        <v>143</v>
      </c>
      <c r="C3" s="321" t="s">
        <v>144</v>
      </c>
      <c r="D3" s="322" t="s">
        <v>145</v>
      </c>
      <c r="E3" s="322" t="s">
        <v>146</v>
      </c>
      <c r="F3" s="322" t="s">
        <v>305</v>
      </c>
      <c r="G3" s="323" t="s">
        <v>147</v>
      </c>
    </row>
    <row r="4" spans="1:7">
      <c r="B4" s="1117" t="s">
        <v>148</v>
      </c>
      <c r="C4" s="853" t="s">
        <v>832</v>
      </c>
      <c r="D4" s="324" t="s">
        <v>149</v>
      </c>
      <c r="E4" s="324" t="s">
        <v>150</v>
      </c>
      <c r="F4" s="38" t="s">
        <v>306</v>
      </c>
      <c r="G4" s="326" t="s">
        <v>358</v>
      </c>
    </row>
    <row r="5" spans="1:7">
      <c r="B5" s="1117"/>
      <c r="C5" s="854" t="s">
        <v>833</v>
      </c>
      <c r="D5" s="324" t="s">
        <v>149</v>
      </c>
      <c r="E5" s="324" t="s">
        <v>150</v>
      </c>
      <c r="F5" s="38" t="s">
        <v>306</v>
      </c>
      <c r="G5" s="328"/>
    </row>
    <row r="6" spans="1:7">
      <c r="B6" s="1117"/>
      <c r="C6" s="853" t="s">
        <v>834</v>
      </c>
      <c r="D6" s="324" t="s">
        <v>149</v>
      </c>
      <c r="E6" s="324" t="s">
        <v>150</v>
      </c>
      <c r="F6" s="38" t="s">
        <v>306</v>
      </c>
      <c r="G6" s="328"/>
    </row>
    <row r="7" spans="1:7">
      <c r="B7" s="1117"/>
      <c r="C7" s="853" t="s">
        <v>835</v>
      </c>
      <c r="D7" s="324" t="s">
        <v>149</v>
      </c>
      <c r="E7" s="324" t="s">
        <v>304</v>
      </c>
      <c r="F7" s="38" t="s">
        <v>306</v>
      </c>
      <c r="G7" s="328" t="s">
        <v>947</v>
      </c>
    </row>
    <row r="8" spans="1:7">
      <c r="B8" s="429" t="s">
        <v>151</v>
      </c>
      <c r="C8" s="853" t="s">
        <v>152</v>
      </c>
      <c r="D8" s="324" t="s">
        <v>149</v>
      </c>
      <c r="E8" s="324" t="s">
        <v>150</v>
      </c>
      <c r="F8" s="38" t="s">
        <v>306</v>
      </c>
      <c r="G8" s="326" t="s">
        <v>948</v>
      </c>
    </row>
    <row r="9" spans="1:7">
      <c r="B9" s="1118" t="s">
        <v>325</v>
      </c>
      <c r="C9" s="853" t="s">
        <v>153</v>
      </c>
      <c r="D9" s="324" t="s">
        <v>149</v>
      </c>
      <c r="E9" s="324" t="s">
        <v>150</v>
      </c>
      <c r="F9" s="38" t="s">
        <v>306</v>
      </c>
      <c r="G9" s="328"/>
    </row>
    <row r="10" spans="1:7">
      <c r="B10" s="1118"/>
      <c r="C10" s="853" t="s">
        <v>154</v>
      </c>
      <c r="D10" s="324" t="s">
        <v>149</v>
      </c>
      <c r="E10" s="324" t="s">
        <v>150</v>
      </c>
      <c r="F10" s="38" t="s">
        <v>306</v>
      </c>
      <c r="G10" s="328"/>
    </row>
    <row r="11" spans="1:7" hidden="1">
      <c r="B11" s="1118"/>
      <c r="C11" s="90" t="s">
        <v>318</v>
      </c>
      <c r="D11" s="324" t="s">
        <v>149</v>
      </c>
      <c r="E11" s="324" t="s">
        <v>150</v>
      </c>
      <c r="F11" s="38" t="s">
        <v>306</v>
      </c>
      <c r="G11" s="416"/>
    </row>
    <row r="12" spans="1:7">
      <c r="B12" s="1118"/>
      <c r="C12" s="853" t="s">
        <v>808</v>
      </c>
      <c r="D12" s="324" t="s">
        <v>149</v>
      </c>
      <c r="E12" s="324" t="s">
        <v>150</v>
      </c>
      <c r="F12" s="38" t="s">
        <v>306</v>
      </c>
      <c r="G12" s="416"/>
    </row>
    <row r="13" spans="1:7">
      <c r="B13" s="1118"/>
      <c r="C13" s="853" t="s">
        <v>823</v>
      </c>
      <c r="D13" s="324" t="s">
        <v>149</v>
      </c>
      <c r="E13" s="324" t="s">
        <v>297</v>
      </c>
      <c r="F13" s="38" t="s">
        <v>306</v>
      </c>
      <c r="G13" s="328"/>
    </row>
    <row r="14" spans="1:7">
      <c r="B14" s="1118"/>
      <c r="C14" s="854" t="s">
        <v>824</v>
      </c>
      <c r="D14" s="324" t="s">
        <v>149</v>
      </c>
      <c r="E14" s="324" t="s">
        <v>150</v>
      </c>
      <c r="F14" s="38" t="s">
        <v>306</v>
      </c>
      <c r="G14" s="416"/>
    </row>
    <row r="15" spans="1:7" ht="51" customHeight="1">
      <c r="B15" s="1118"/>
      <c r="C15" s="854" t="s">
        <v>836</v>
      </c>
      <c r="D15" s="324" t="s">
        <v>149</v>
      </c>
      <c r="E15" s="324" t="s">
        <v>150</v>
      </c>
      <c r="F15" s="38" t="s">
        <v>306</v>
      </c>
      <c r="G15" s="416"/>
    </row>
    <row r="16" spans="1:7">
      <c r="B16" s="1118"/>
      <c r="C16" s="854" t="s">
        <v>837</v>
      </c>
      <c r="D16" s="430" t="s">
        <v>149</v>
      </c>
      <c r="E16" s="430" t="s">
        <v>155</v>
      </c>
      <c r="F16" s="38" t="s">
        <v>306</v>
      </c>
      <c r="G16" s="416"/>
    </row>
    <row r="17" spans="2:7">
      <c r="B17" s="1118"/>
      <c r="C17" s="854" t="s">
        <v>825</v>
      </c>
      <c r="D17" s="430" t="s">
        <v>149</v>
      </c>
      <c r="E17" s="430" t="s">
        <v>155</v>
      </c>
      <c r="F17" s="38" t="s">
        <v>306</v>
      </c>
      <c r="G17" s="416"/>
    </row>
    <row r="18" spans="2:7">
      <c r="B18" s="1118"/>
      <c r="C18" s="854" t="s">
        <v>838</v>
      </c>
      <c r="D18" s="430" t="s">
        <v>149</v>
      </c>
      <c r="E18" s="430" t="s">
        <v>155</v>
      </c>
      <c r="F18" s="431" t="s">
        <v>306</v>
      </c>
      <c r="G18" s="416"/>
    </row>
    <row r="19" spans="2:7">
      <c r="B19" s="1118"/>
      <c r="C19" s="90" t="s">
        <v>156</v>
      </c>
      <c r="D19" s="324" t="s">
        <v>157</v>
      </c>
      <c r="E19" s="324" t="s">
        <v>155</v>
      </c>
      <c r="F19" s="38"/>
      <c r="G19" s="432" t="s">
        <v>828</v>
      </c>
    </row>
    <row r="20" spans="2:7">
      <c r="B20" s="1118"/>
      <c r="C20" s="856" t="s">
        <v>932</v>
      </c>
      <c r="D20" s="430" t="s">
        <v>149</v>
      </c>
      <c r="E20" s="430" t="s">
        <v>155</v>
      </c>
      <c r="F20" s="38" t="s">
        <v>306</v>
      </c>
      <c r="G20" s="432" t="s">
        <v>721</v>
      </c>
    </row>
    <row r="21" spans="2:7">
      <c r="B21" s="1118"/>
      <c r="C21" s="853" t="s">
        <v>826</v>
      </c>
      <c r="D21" s="430" t="s">
        <v>149</v>
      </c>
      <c r="E21" s="430" t="s">
        <v>155</v>
      </c>
      <c r="F21" s="38" t="s">
        <v>306</v>
      </c>
      <c r="G21" s="432" t="s">
        <v>720</v>
      </c>
    </row>
    <row r="22" spans="2:7">
      <c r="B22" s="1118"/>
      <c r="C22" s="854" t="s">
        <v>827</v>
      </c>
      <c r="D22" s="430" t="s">
        <v>149</v>
      </c>
      <c r="E22" s="430" t="s">
        <v>155</v>
      </c>
      <c r="F22" s="38" t="s">
        <v>306</v>
      </c>
      <c r="G22" s="309"/>
    </row>
    <row r="23" spans="2:7">
      <c r="B23" s="1118"/>
      <c r="C23" s="853" t="s">
        <v>839</v>
      </c>
      <c r="D23" s="430" t="s">
        <v>149</v>
      </c>
      <c r="E23" s="329" t="s">
        <v>150</v>
      </c>
      <c r="F23" s="38" t="s">
        <v>306</v>
      </c>
      <c r="G23" s="432"/>
    </row>
    <row r="24" spans="2:7">
      <c r="B24" s="429" t="s">
        <v>326</v>
      </c>
      <c r="C24" s="90" t="s">
        <v>698</v>
      </c>
      <c r="D24" s="324" t="s">
        <v>157</v>
      </c>
      <c r="E24" s="324" t="s">
        <v>304</v>
      </c>
      <c r="F24" s="38"/>
      <c r="G24" s="801" t="s">
        <v>944</v>
      </c>
    </row>
    <row r="25" spans="2:7">
      <c r="B25" s="1118" t="s">
        <v>327</v>
      </c>
      <c r="C25" s="90" t="s">
        <v>402</v>
      </c>
      <c r="D25" s="324" t="s">
        <v>157</v>
      </c>
      <c r="E25" s="324" t="s">
        <v>297</v>
      </c>
      <c r="F25" s="38"/>
      <c r="G25" s="328" t="s">
        <v>718</v>
      </c>
    </row>
    <row r="26" spans="2:7">
      <c r="B26" s="1118"/>
      <c r="C26" s="90" t="s">
        <v>159</v>
      </c>
      <c r="D26" s="324" t="s">
        <v>157</v>
      </c>
      <c r="E26" s="324" t="s">
        <v>155</v>
      </c>
      <c r="F26" s="577"/>
      <c r="G26" s="328" t="s">
        <v>388</v>
      </c>
    </row>
    <row r="27" spans="2:7">
      <c r="B27" s="1119" t="s">
        <v>559</v>
      </c>
      <c r="C27" s="591" t="s">
        <v>160</v>
      </c>
      <c r="D27" s="578" t="s">
        <v>158</v>
      </c>
      <c r="E27" s="578" t="s">
        <v>150</v>
      </c>
      <c r="F27" s="38"/>
      <c r="G27" s="1116" t="s">
        <v>845</v>
      </c>
    </row>
    <row r="28" spans="2:7">
      <c r="B28" s="1119"/>
      <c r="C28" s="591" t="s">
        <v>161</v>
      </c>
      <c r="D28" s="578" t="s">
        <v>158</v>
      </c>
      <c r="E28" s="578" t="s">
        <v>150</v>
      </c>
      <c r="F28" s="38"/>
      <c r="G28" s="1116"/>
    </row>
    <row r="29" spans="2:7">
      <c r="B29" s="1119"/>
      <c r="C29" s="591" t="s">
        <v>162</v>
      </c>
      <c r="D29" s="578" t="s">
        <v>158</v>
      </c>
      <c r="E29" s="578" t="s">
        <v>150</v>
      </c>
      <c r="F29" s="38"/>
      <c r="G29" s="1116"/>
    </row>
    <row r="30" spans="2:7">
      <c r="B30" s="1119"/>
      <c r="C30" s="591" t="s">
        <v>328</v>
      </c>
      <c r="D30" s="578" t="s">
        <v>158</v>
      </c>
      <c r="E30" s="578" t="s">
        <v>150</v>
      </c>
      <c r="F30" s="38"/>
      <c r="G30" s="1116"/>
    </row>
    <row r="31" spans="2:7">
      <c r="B31" s="1119"/>
      <c r="C31" s="591" t="s">
        <v>320</v>
      </c>
      <c r="D31" s="578" t="s">
        <v>158</v>
      </c>
      <c r="E31" s="578" t="s">
        <v>150</v>
      </c>
      <c r="F31" s="38"/>
      <c r="G31" s="1116"/>
    </row>
    <row r="32" spans="2:7">
      <c r="B32" s="1119"/>
      <c r="C32" s="591" t="s">
        <v>319</v>
      </c>
      <c r="D32" s="578" t="s">
        <v>158</v>
      </c>
      <c r="E32" s="578" t="s">
        <v>150</v>
      </c>
      <c r="F32" s="38"/>
      <c r="G32" s="1116"/>
    </row>
    <row r="33" spans="2:7" ht="81">
      <c r="B33" s="591" t="s">
        <v>560</v>
      </c>
      <c r="C33" s="579" t="s">
        <v>400</v>
      </c>
      <c r="D33" s="578" t="s">
        <v>158</v>
      </c>
      <c r="E33" s="578" t="s">
        <v>150</v>
      </c>
      <c r="F33" s="38"/>
      <c r="G33" s="590" t="s">
        <v>719</v>
      </c>
    </row>
    <row r="34" spans="2:7" ht="60.75">
      <c r="B34" s="429" t="s">
        <v>840</v>
      </c>
      <c r="C34" s="90" t="s">
        <v>403</v>
      </c>
      <c r="D34" s="324" t="s">
        <v>157</v>
      </c>
      <c r="E34" s="324" t="s">
        <v>150</v>
      </c>
      <c r="F34" s="38"/>
      <c r="G34" s="328" t="s">
        <v>945</v>
      </c>
    </row>
    <row r="35" spans="2:7">
      <c r="B35" s="794" t="s">
        <v>841</v>
      </c>
      <c r="C35" s="856" t="s">
        <v>794</v>
      </c>
      <c r="D35" s="324" t="s">
        <v>717</v>
      </c>
      <c r="E35" s="324" t="s">
        <v>150</v>
      </c>
      <c r="F35" s="38" t="s">
        <v>306</v>
      </c>
      <c r="G35" s="987" t="s">
        <v>946</v>
      </c>
    </row>
    <row r="36" spans="2:7">
      <c r="B36" s="429" t="s">
        <v>842</v>
      </c>
      <c r="C36" s="90"/>
      <c r="D36" s="324" t="s">
        <v>158</v>
      </c>
      <c r="E36" s="324" t="s">
        <v>155</v>
      </c>
      <c r="F36" s="38"/>
      <c r="G36" s="328" t="s">
        <v>163</v>
      </c>
    </row>
    <row r="37" spans="2:7" ht="49.5" customHeight="1">
      <c r="B37" s="310" t="s">
        <v>843</v>
      </c>
      <c r="C37" s="330"/>
      <c r="D37" s="331" t="s">
        <v>401</v>
      </c>
      <c r="E37" s="331" t="s">
        <v>150</v>
      </c>
      <c r="F37" s="38"/>
      <c r="G37" s="332" t="s">
        <v>844</v>
      </c>
    </row>
  </sheetData>
  <sheetProtection algorithmName="SHA-512" hashValue="4fr7LTIZiDNlQM0+z5TGX9YVp5nGscrm9dk1hJ3IRm4vICyp3YfPF0JikCRyKf/p8webMSt+PdAo03ny7gFVgw==" saltValue="oTn8cePiEDmNofU2q4YDOw==" spinCount="100000" sheet="1" formatCells="0" insertRows="0" insertHyperlinks="0"/>
  <mergeCells count="5">
    <mergeCell ref="G27:G32"/>
    <mergeCell ref="B4:B7"/>
    <mergeCell ref="B9:B23"/>
    <mergeCell ref="B25:B26"/>
    <mergeCell ref="B27:B32"/>
  </mergeCells>
  <phoneticPr fontId="18"/>
  <conditionalFormatting sqref="B8:E9 C5:E7 B3:G3 B4:E4 B24 B27 C10:E10 G27 G33:G34 C13:E13 C23:E32 G36:G37 C20:C21 D11:E12 G4:G21 G23 B33:E37">
    <cfRule type="expression" dxfId="509" priority="103">
      <formula>$B$3&lt;&gt;""</formula>
    </cfRule>
  </conditionalFormatting>
  <conditionalFormatting sqref="E4:E13 E23:E37 E1:F3 E38:F1048576">
    <cfRule type="expression" dxfId="508" priority="102">
      <formula>$E1="必須"</formula>
    </cfRule>
  </conditionalFormatting>
  <conditionalFormatting sqref="G25">
    <cfRule type="expression" dxfId="507" priority="101">
      <formula>$B$3&lt;&gt;""</formula>
    </cfRule>
  </conditionalFormatting>
  <conditionalFormatting sqref="G26">
    <cfRule type="expression" dxfId="506" priority="98">
      <formula>$B$3&lt;&gt;""</formula>
    </cfRule>
  </conditionalFormatting>
  <conditionalFormatting sqref="C11:C12">
    <cfRule type="expression" dxfId="505" priority="97">
      <formula>$B$3&lt;&gt;""</formula>
    </cfRule>
  </conditionalFormatting>
  <conditionalFormatting sqref="G22">
    <cfRule type="expression" dxfId="504" priority="91">
      <formula>$B$3&lt;&gt;""</formula>
    </cfRule>
  </conditionalFormatting>
  <conditionalFormatting sqref="G35">
    <cfRule type="expression" dxfId="503" priority="74">
      <formula>$B$3&lt;&gt;""</formula>
    </cfRule>
  </conditionalFormatting>
  <conditionalFormatting sqref="C14:E15">
    <cfRule type="expression" dxfId="502" priority="51">
      <formula>$B$3&lt;&gt;""</formula>
    </cfRule>
  </conditionalFormatting>
  <conditionalFormatting sqref="E14:E15">
    <cfRule type="expression" dxfId="501" priority="50">
      <formula>$E14="必須"</formula>
    </cfRule>
  </conditionalFormatting>
  <conditionalFormatting sqref="C16:E16">
    <cfRule type="expression" dxfId="500" priority="49">
      <formula>$B$3&lt;&gt;""</formula>
    </cfRule>
  </conditionalFormatting>
  <conditionalFormatting sqref="E16">
    <cfRule type="expression" dxfId="499" priority="48">
      <formula>$E16="必須"</formula>
    </cfRule>
  </conditionalFormatting>
  <conditionalFormatting sqref="C17:E17">
    <cfRule type="expression" dxfId="498" priority="47">
      <formula>$B$3&lt;&gt;""</formula>
    </cfRule>
  </conditionalFormatting>
  <conditionalFormatting sqref="E17">
    <cfRule type="expression" dxfId="497" priority="46">
      <formula>$E17="必須"</formula>
    </cfRule>
  </conditionalFormatting>
  <conditionalFormatting sqref="C18:E18">
    <cfRule type="expression" dxfId="496" priority="45">
      <formula>$B$3&lt;&gt;""</formula>
    </cfRule>
  </conditionalFormatting>
  <conditionalFormatting sqref="E18">
    <cfRule type="expression" dxfId="495" priority="44">
      <formula>$E18="必須"</formula>
    </cfRule>
  </conditionalFormatting>
  <conditionalFormatting sqref="C19:E19">
    <cfRule type="expression" dxfId="494" priority="41">
      <formula>$B$3&lt;&gt;""</formula>
    </cfRule>
  </conditionalFormatting>
  <conditionalFormatting sqref="E19">
    <cfRule type="expression" dxfId="493" priority="40">
      <formula>$E19="必須"</formula>
    </cfRule>
  </conditionalFormatting>
  <conditionalFormatting sqref="E20">
    <cfRule type="expression" dxfId="492" priority="39">
      <formula>$B$3&lt;&gt;""</formula>
    </cfRule>
  </conditionalFormatting>
  <conditionalFormatting sqref="E20">
    <cfRule type="expression" dxfId="491" priority="38">
      <formula>$E20="必須"</formula>
    </cfRule>
  </conditionalFormatting>
  <conditionalFormatting sqref="D20">
    <cfRule type="expression" dxfId="490" priority="37">
      <formula>$B$3&lt;&gt;""</formula>
    </cfRule>
  </conditionalFormatting>
  <conditionalFormatting sqref="E21">
    <cfRule type="expression" dxfId="489" priority="36">
      <formula>$B$3&lt;&gt;""</formula>
    </cfRule>
  </conditionalFormatting>
  <conditionalFormatting sqref="E21">
    <cfRule type="expression" dxfId="488" priority="35">
      <formula>$E21="必須"</formula>
    </cfRule>
  </conditionalFormatting>
  <conditionalFormatting sqref="D21">
    <cfRule type="expression" dxfId="487" priority="34">
      <formula>$B$3&lt;&gt;""</formula>
    </cfRule>
  </conditionalFormatting>
  <conditionalFormatting sqref="C22:E22">
    <cfRule type="expression" dxfId="486" priority="33">
      <formula>$B$3&lt;&gt;""</formula>
    </cfRule>
  </conditionalFormatting>
  <conditionalFormatting sqref="E22">
    <cfRule type="expression" dxfId="485" priority="32">
      <formula>$E22="必須"</formula>
    </cfRule>
  </conditionalFormatting>
  <dataValidations count="1">
    <dataValidation imeMode="hiragana" allowBlank="1" showInputMessage="1" showErrorMessage="1" sqref="G26" xr:uid="{3A8F97AA-DE3D-455D-A752-438684129A24}"/>
  </dataValidations>
  <hyperlinks>
    <hyperlink ref="C4" location="定型様式1_交付申請書!A1" display="定型様式１　交付申請書" xr:uid="{FCC227FE-8B7B-435C-8743-CD77D3C6C772}"/>
    <hyperlink ref="C5" location="定型様式1_交付申請書!A1" display="別表　補助事業に要する経費、補助対象経費及び補助金の額並びに区分ごとの配分" xr:uid="{2CA3B4D0-FC98-458F-A6A9-677FF8CC02BB}"/>
    <hyperlink ref="C6" location="定型様式1_交付申請書!A1" display="別紙　暴力団排除に関する誓約事項" xr:uid="{9EF2BE7A-64CE-4C99-9866-0E4B8834C55F}"/>
    <hyperlink ref="C7" location="定型様式1_交付申請書!A1" display="別添　役員名簿" xr:uid="{77DE3A0C-3058-481E-9BD5-4CE2281394EB}"/>
    <hyperlink ref="C8" location="誓約書!A1" display="誓約書" xr:uid="{D860939E-8D49-40DC-AE9B-0C02D21D5539}"/>
    <hyperlink ref="C9" location="'1.申請者の詳細'!A1" display="１．申請者の詳細" xr:uid="{B5875225-275F-4382-9357-7C60B851C8BF}"/>
    <hyperlink ref="C10" location="'2.全体概要'!A1" display="２．全体概要" xr:uid="{1FAC8BB9-2C8B-4719-8B73-663E7B11BB93}"/>
    <hyperlink ref="C13" location="'4.住戸情報入力'!A1" display="４．住戸情報入力" xr:uid="{CC2BF29F-793B-49ED-9B5F-CAF6B920F5BF}"/>
    <hyperlink ref="C14" location="'5.補助対象経費総括表（まとめ）'!A1" display="５．補助対象経費総括表（まとめ）" xr:uid="{74716AB7-C96F-4C64-902E-406F9F67A133}"/>
    <hyperlink ref="C15" location="'6-1.補助対象経費総括表（1年目） '!A1" display="'6-1.補助対象経費総括表（1年目） '!A1" xr:uid="{D3F7B966-6BDF-4A27-9E87-3F11C6B08E9C}"/>
    <hyperlink ref="C16" location="'7.共用部定額単価算出シート'!A1" display="７-１～５．共用部定額単価算出シート" xr:uid="{FDF2943D-0EC6-47B3-9B0F-D2A3DB63183D}"/>
    <hyperlink ref="C17" location="'8.共用部空調設備費用算出シート'!A1" display="８．共用部空調設備費用算出シート" xr:uid="{C76B5CB2-0EF9-45D1-A799-EC4EF54A4E70}"/>
    <hyperlink ref="C18" location="'9.費用明細書（共用部）'!A1" display="９-１～５．費用明細書（共用部）" xr:uid="{CD682E05-6A50-4839-97BF-302D2A5FD3AC}"/>
    <hyperlink ref="C20" location="'10.蓄電システム補助対象経費算出シート（共用部）'!A1" display="１０．蓄電システム補助対象経費算出シート（共用部）" xr:uid="{22E07FF2-6B32-4C66-B8E2-12CAFEB4AEF2}"/>
    <hyperlink ref="C21" location="'11.MEMS補助対象経費算出シート '!A1" display="１１．ＭＥＭＳ補助対象経費算出シート" xr:uid="{B1B99939-C031-48D8-87D3-0A5C486C9F4F}"/>
    <hyperlink ref="C22" location="'12.パネルラジエーター設備費用算出シート'!A1" display="１２．パネルラジエーター設備費用算出シート" xr:uid="{F8FA1B5D-4960-4E30-805B-C8DB351E30DE}"/>
    <hyperlink ref="C23" location="'13.工程表'!A1" display="１３．工程表" xr:uid="{9D6F9DB3-866E-49D6-8D9F-E5F5252C6BD8}"/>
    <hyperlink ref="C35" location="個人情報の取得と利用について!A1" display="個人情報の取得と利用について" xr:uid="{D64FBAB0-40A4-4E72-8F26-0B989147C8DD}"/>
    <hyperlink ref="C12" location="'3.補助事業概要図'!A1" display="３．補助事業概要図" xr:uid="{EAAB45C6-8C07-4E88-9480-E791C58D109F}"/>
  </hyperlinks>
  <printOptions horizontalCentered="1"/>
  <pageMargins left="0.51181102362204722" right="0.11811023622047245" top="0.35433070866141736" bottom="0.35433070866141736" header="0.31496062992125984" footer="0.11811023622047245"/>
  <pageSetup paperSize="9" scale="43" orientation="portrait" r:id="rId1"/>
  <headerFooter scaleWithDoc="0">
    <oddFooter>&amp;R&amp;K00-043R5超高層ZEH-M_ver.1</oddFooter>
  </headerFooter>
  <rowBreaks count="1" manualBreakCount="1">
    <brk id="32" min="1" max="6"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AE7BD-C1DC-4535-820D-4B1FD6B53E64}">
  <sheetPr>
    <pageSetUpPr fitToPage="1"/>
  </sheetPr>
  <dimension ref="B1:R54"/>
  <sheetViews>
    <sheetView showGridLines="0" view="pageBreakPreview" zoomScale="85" zoomScaleNormal="100" zoomScaleSheetLayoutView="85" workbookViewId="0">
      <selection activeCell="C7" sqref="C7"/>
    </sheetView>
  </sheetViews>
  <sheetFormatPr defaultColWidth="9" defaultRowHeight="13.5"/>
  <cols>
    <col min="1" max="1" width="1.5" style="365" customWidth="1"/>
    <col min="2" max="2" width="6.875" style="367" customWidth="1"/>
    <col min="3" max="4" width="9.75" style="365" customWidth="1"/>
    <col min="5" max="5" width="9.75" style="366" customWidth="1"/>
    <col min="6" max="6" width="9.75" style="365" customWidth="1"/>
    <col min="7" max="7" width="12.25" style="365" customWidth="1"/>
    <col min="8" max="8" width="1.5" style="365" customWidth="1"/>
    <col min="9" max="9" width="6.625" style="367" customWidth="1"/>
    <col min="10" max="11" width="9.75" style="365" customWidth="1"/>
    <col min="12" max="12" width="9.75" style="366" customWidth="1"/>
    <col min="13" max="13" width="9.75" style="365" customWidth="1"/>
    <col min="14" max="14" width="12.5" style="365" customWidth="1"/>
    <col min="15" max="15" width="1.375" style="365" customWidth="1"/>
    <col min="16" max="16" width="9" style="365"/>
    <col min="17" max="17" width="18.25" style="365" hidden="1" customWidth="1"/>
    <col min="18" max="18" width="7.875" style="365" hidden="1" customWidth="1"/>
    <col min="19" max="16384" width="9" style="365"/>
  </cols>
  <sheetData>
    <row r="1" spans="2:18" ht="17.25">
      <c r="B1" s="576"/>
    </row>
    <row r="2" spans="2:18" ht="26.25" customHeight="1">
      <c r="B2" s="364" t="s">
        <v>571</v>
      </c>
    </row>
    <row r="3" spans="2:18" ht="30" customHeight="1">
      <c r="B3" s="368" t="s">
        <v>821</v>
      </c>
      <c r="C3" s="369"/>
      <c r="D3" s="370"/>
      <c r="E3" s="371"/>
      <c r="F3" s="370"/>
      <c r="G3" s="370"/>
      <c r="H3" s="370"/>
      <c r="I3" s="372"/>
      <c r="J3" s="370"/>
      <c r="K3" s="370"/>
      <c r="L3" s="371"/>
      <c r="M3" s="370"/>
      <c r="N3" s="370"/>
    </row>
    <row r="4" spans="2:18" ht="12.75" customHeight="1" thickBot="1">
      <c r="B4" s="372"/>
      <c r="C4" s="373"/>
      <c r="D4" s="370"/>
      <c r="E4" s="371"/>
      <c r="F4" s="370"/>
      <c r="G4" s="370"/>
      <c r="H4" s="370"/>
      <c r="I4" s="372"/>
      <c r="J4" s="370"/>
      <c r="K4" s="370"/>
      <c r="L4" s="371"/>
      <c r="M4" s="370"/>
      <c r="N4" s="370"/>
      <c r="P4" s="374"/>
      <c r="Q4" s="365" t="s">
        <v>469</v>
      </c>
    </row>
    <row r="5" spans="2:18" ht="19.899999999999999" customHeight="1" thickBot="1">
      <c r="B5" s="1953" t="s">
        <v>490</v>
      </c>
      <c r="C5" s="1971" t="s">
        <v>470</v>
      </c>
      <c r="D5" s="1972"/>
      <c r="E5" s="1973"/>
      <c r="F5" s="1958" t="s">
        <v>471</v>
      </c>
      <c r="G5" s="1945" t="s">
        <v>429</v>
      </c>
      <c r="H5" s="375"/>
      <c r="I5" s="1974" t="s">
        <v>490</v>
      </c>
      <c r="J5" s="1955" t="s">
        <v>470</v>
      </c>
      <c r="K5" s="1956"/>
      <c r="L5" s="1957"/>
      <c r="M5" s="1958" t="s">
        <v>471</v>
      </c>
      <c r="N5" s="1945" t="s">
        <v>429</v>
      </c>
      <c r="O5" s="376"/>
    </row>
    <row r="6" spans="2:18" ht="19.899999999999999" customHeight="1" thickBot="1">
      <c r="B6" s="1954"/>
      <c r="C6" s="377" t="s">
        <v>568</v>
      </c>
      <c r="D6" s="378" t="s">
        <v>569</v>
      </c>
      <c r="E6" s="379" t="s">
        <v>570</v>
      </c>
      <c r="F6" s="1959"/>
      <c r="G6" s="1946"/>
      <c r="H6" s="375"/>
      <c r="I6" s="1975"/>
      <c r="J6" s="377" t="s">
        <v>568</v>
      </c>
      <c r="K6" s="378" t="s">
        <v>569</v>
      </c>
      <c r="L6" s="379" t="s">
        <v>570</v>
      </c>
      <c r="M6" s="1959"/>
      <c r="N6" s="1946"/>
      <c r="O6" s="380"/>
      <c r="Q6" s="381" t="s">
        <v>474</v>
      </c>
      <c r="R6" s="382" t="s">
        <v>475</v>
      </c>
    </row>
    <row r="7" spans="2:18" ht="30" customHeight="1" thickTop="1">
      <c r="B7" s="1960" t="s">
        <v>476</v>
      </c>
      <c r="C7" s="534"/>
      <c r="D7" s="535"/>
      <c r="E7" s="536"/>
      <c r="F7" s="537"/>
      <c r="G7" s="581">
        <f>IF(OR(C7="",D7="",E7="",F7=""),0,ROUNDDOWN(IF(C7*D7/1000000&lt;$Q$7,$R$7,IF(C7*D7/1000000&lt;$Q$8,$R$8,IF(C7*D7/1000000&lt;$Q$9,$R$9,IF(C7*D7/1000000&lt;$Q$10,$R$10,$R$11))))*IF(AND(D7&lt;=$Q$19,E7&gt;=$Q$20),$R$19,IF(E7&lt;$Q$16,$R$16,IF(E7&lt;$Q$17,$R$17,IF(E7&gt;=$Q$18,$R$18))))*(C7*D7/1000000*F7),0)+F7*$R$25)</f>
        <v>0</v>
      </c>
      <c r="H7" s="383"/>
      <c r="I7" s="1963" t="s">
        <v>477</v>
      </c>
      <c r="J7" s="534"/>
      <c r="K7" s="535"/>
      <c r="L7" s="536"/>
      <c r="M7" s="537"/>
      <c r="N7" s="581">
        <f>IF(OR(J7="",K7="",L7="",M7=""),0,ROUNDDOWN(IF(J7*K7/1000000&lt;$Q$7,$R$7,IF(J7*K7/1000000&lt;$Q$8,$R$8,IF(J7*K7/1000000&lt;$Q$9,$R$9,IF(J7*K7/1000000&lt;$Q$10,$R$10,$R$11))))*IF(AND(K7&lt;=$Q$19,L7&gt;=$Q$20),$R$19,IF(L7&lt;$Q$16,$R$16,IF(L7&lt;$Q$17,$R$17,IF(L7&gt;=$Q$18,$R$18))))*(J7*K7/1000000*M7),0)+M7*$R$25)</f>
        <v>0</v>
      </c>
      <c r="O7" s="380"/>
      <c r="Q7" s="384">
        <v>0.2</v>
      </c>
      <c r="R7" s="385">
        <v>220000</v>
      </c>
    </row>
    <row r="8" spans="2:18" ht="30" customHeight="1">
      <c r="B8" s="1961"/>
      <c r="C8" s="534"/>
      <c r="D8" s="535"/>
      <c r="E8" s="536"/>
      <c r="F8" s="537"/>
      <c r="G8" s="581">
        <f t="shared" ref="G8:G12" si="0">IF(OR(C8="",D8="",E8="",F8=""),0,ROUNDDOWN(IF(C8*D8/1000000&lt;$Q$7,$R$7,IF(C8*D8/1000000&lt;$Q$8,$R$8,IF(C8*D8/1000000&lt;$Q$9,$R$9,IF(C8*D8/1000000&lt;$Q$10,$R$10,$R$11))))*IF(AND(D8&lt;=$Q$19,E8&gt;=$Q$20),$R$19,IF(E8&lt;$Q$16,$R$16,IF(E8&lt;$Q$17,$R$17,IF(E8&gt;=$Q$18,$R$18))))*(C8*D8/1000000*F8),0)+F8*$R$25)</f>
        <v>0</v>
      </c>
      <c r="H8" s="383"/>
      <c r="I8" s="1964"/>
      <c r="J8" s="534"/>
      <c r="K8" s="535"/>
      <c r="L8" s="536"/>
      <c r="M8" s="537"/>
      <c r="N8" s="581">
        <f t="shared" ref="N8:N12" si="1">IF(OR(J8="",K8="",L8="",M8=""),0,ROUNDDOWN(IF(J8*K8/1000000&lt;$Q$7,$R$7,IF(J8*K8/1000000&lt;$Q$8,$R$8,IF(J8*K8/1000000&lt;$Q$9,$R$9,IF(J8*K8/1000000&lt;$Q$10,$R$10,$R$11))))*IF(AND(K8&lt;=$Q$19,L8&gt;=$Q$20),$R$19,IF(L8&lt;$Q$16,$R$16,IF(L8&lt;$Q$17,$R$17,IF(L8&gt;=$Q$18,$R$18))))*(J8*K8/1000000*M8),0)+M8*$R$25)</f>
        <v>0</v>
      </c>
      <c r="O8" s="380"/>
      <c r="Q8" s="386">
        <v>0.4</v>
      </c>
      <c r="R8" s="387">
        <v>130000</v>
      </c>
    </row>
    <row r="9" spans="2:18" ht="30" customHeight="1">
      <c r="B9" s="1961"/>
      <c r="C9" s="538"/>
      <c r="D9" s="539"/>
      <c r="E9" s="540"/>
      <c r="F9" s="541"/>
      <c r="G9" s="581">
        <f t="shared" si="0"/>
        <v>0</v>
      </c>
      <c r="H9" s="383"/>
      <c r="I9" s="1964"/>
      <c r="J9" s="538"/>
      <c r="K9" s="539"/>
      <c r="L9" s="540"/>
      <c r="M9" s="541"/>
      <c r="N9" s="581">
        <f t="shared" si="1"/>
        <v>0</v>
      </c>
      <c r="O9" s="380"/>
      <c r="Q9" s="386">
        <v>0.7</v>
      </c>
      <c r="R9" s="387">
        <v>90000</v>
      </c>
    </row>
    <row r="10" spans="2:18" ht="30" customHeight="1">
      <c r="B10" s="1961"/>
      <c r="C10" s="538"/>
      <c r="D10" s="539"/>
      <c r="E10" s="540"/>
      <c r="F10" s="541"/>
      <c r="G10" s="581">
        <f t="shared" si="0"/>
        <v>0</v>
      </c>
      <c r="H10" s="383"/>
      <c r="I10" s="1964"/>
      <c r="J10" s="538"/>
      <c r="K10" s="539"/>
      <c r="L10" s="540"/>
      <c r="M10" s="541"/>
      <c r="N10" s="581">
        <f t="shared" si="1"/>
        <v>0</v>
      </c>
      <c r="O10" s="380"/>
      <c r="Q10" s="386">
        <v>1</v>
      </c>
      <c r="R10" s="387">
        <v>70000</v>
      </c>
    </row>
    <row r="11" spans="2:18" ht="30" customHeight="1" thickBot="1">
      <c r="B11" s="1961"/>
      <c r="C11" s="538"/>
      <c r="D11" s="539"/>
      <c r="E11" s="540"/>
      <c r="F11" s="541"/>
      <c r="G11" s="581">
        <f t="shared" si="0"/>
        <v>0</v>
      </c>
      <c r="H11" s="388"/>
      <c r="I11" s="1961"/>
      <c r="J11" s="538"/>
      <c r="K11" s="539"/>
      <c r="L11" s="540"/>
      <c r="M11" s="541"/>
      <c r="N11" s="581">
        <f t="shared" si="1"/>
        <v>0</v>
      </c>
      <c r="O11" s="380"/>
      <c r="Q11" s="389">
        <v>1</v>
      </c>
      <c r="R11" s="390">
        <v>60000</v>
      </c>
    </row>
    <row r="12" spans="2:18" ht="30" customHeight="1" thickBot="1">
      <c r="B12" s="1961"/>
      <c r="C12" s="542"/>
      <c r="D12" s="543"/>
      <c r="E12" s="544"/>
      <c r="F12" s="545"/>
      <c r="G12" s="581">
        <f t="shared" si="0"/>
        <v>0</v>
      </c>
      <c r="H12" s="388"/>
      <c r="I12" s="1961"/>
      <c r="J12" s="542"/>
      <c r="K12" s="543"/>
      <c r="L12" s="544"/>
      <c r="M12" s="545"/>
      <c r="N12" s="581">
        <f t="shared" si="1"/>
        <v>0</v>
      </c>
      <c r="O12" s="380"/>
    </row>
    <row r="13" spans="2:18" ht="30" customHeight="1" thickTop="1" thickBot="1">
      <c r="B13" s="1962"/>
      <c r="C13" s="1965" t="s">
        <v>533</v>
      </c>
      <c r="D13" s="1966"/>
      <c r="E13" s="1966"/>
      <c r="F13" s="1967"/>
      <c r="G13" s="582">
        <f>SUM(G7:G12)</f>
        <v>0</v>
      </c>
      <c r="H13" s="388"/>
      <c r="I13" s="1962"/>
      <c r="J13" s="1968" t="s">
        <v>533</v>
      </c>
      <c r="K13" s="1969"/>
      <c r="L13" s="1969"/>
      <c r="M13" s="1970"/>
      <c r="N13" s="586">
        <f>SUM(N7:N12)</f>
        <v>0</v>
      </c>
      <c r="O13" s="380"/>
    </row>
    <row r="14" spans="2:18" s="396" customFormat="1" ht="9" customHeight="1" thickBot="1">
      <c r="B14" s="391"/>
      <c r="C14" s="392"/>
      <c r="D14" s="392"/>
      <c r="E14" s="392"/>
      <c r="F14" s="392"/>
      <c r="G14" s="393"/>
      <c r="H14" s="394"/>
      <c r="I14" s="392"/>
      <c r="J14" s="392"/>
      <c r="K14" s="392"/>
      <c r="L14" s="392"/>
      <c r="M14" s="391"/>
      <c r="N14" s="394"/>
      <c r="O14" s="395"/>
    </row>
    <row r="15" spans="2:18" ht="19.899999999999999" customHeight="1" thickBot="1">
      <c r="B15" s="1953" t="s">
        <v>490</v>
      </c>
      <c r="C15" s="1978" t="s">
        <v>470</v>
      </c>
      <c r="D15" s="1979"/>
      <c r="E15" s="1980"/>
      <c r="F15" s="1981" t="s">
        <v>471</v>
      </c>
      <c r="G15" s="1982" t="s">
        <v>429</v>
      </c>
      <c r="H15" s="375"/>
      <c r="I15" s="1983" t="s">
        <v>490</v>
      </c>
      <c r="J15" s="1978" t="s">
        <v>470</v>
      </c>
      <c r="K15" s="1979"/>
      <c r="L15" s="1980"/>
      <c r="M15" s="1958" t="s">
        <v>471</v>
      </c>
      <c r="N15" s="1976" t="s">
        <v>429</v>
      </c>
      <c r="O15" s="380"/>
      <c r="Q15" s="397" t="s">
        <v>478</v>
      </c>
      <c r="R15" s="398" t="s">
        <v>479</v>
      </c>
    </row>
    <row r="16" spans="2:18" ht="19.899999999999999" customHeight="1" thickBot="1">
      <c r="B16" s="1954"/>
      <c r="C16" s="377" t="s">
        <v>568</v>
      </c>
      <c r="D16" s="378" t="s">
        <v>569</v>
      </c>
      <c r="E16" s="379" t="s">
        <v>570</v>
      </c>
      <c r="F16" s="1959"/>
      <c r="G16" s="1946"/>
      <c r="H16" s="399"/>
      <c r="I16" s="1954"/>
      <c r="J16" s="377" t="s">
        <v>568</v>
      </c>
      <c r="K16" s="378" t="s">
        <v>569</v>
      </c>
      <c r="L16" s="379" t="s">
        <v>570</v>
      </c>
      <c r="M16" s="1959"/>
      <c r="N16" s="1977"/>
      <c r="O16" s="380"/>
      <c r="Q16" s="400">
        <v>75</v>
      </c>
      <c r="R16" s="401">
        <v>1</v>
      </c>
    </row>
    <row r="17" spans="2:18" ht="30" customHeight="1" thickTop="1">
      <c r="B17" s="1960" t="s">
        <v>480</v>
      </c>
      <c r="C17" s="546"/>
      <c r="D17" s="547"/>
      <c r="E17" s="548"/>
      <c r="F17" s="549"/>
      <c r="G17" s="581">
        <f>IF(OR(C17="",D17="",E17="",F17=""),0,ROUNDDOWN(IF(C17*D17/1000000&lt;$Q$7,$R$7,IF(C17*D17/1000000&lt;$Q$8,$R$8,IF(C17*D17/1000000&lt;$Q$9,$R$9,IF(C17*D17/1000000&lt;$Q$10,$R$10,$R$11))))*IF(AND(D17&lt;=$Q$19,E17&gt;=$Q$20),$R$19,IF(E17&lt;$Q$16,$R$16,IF(E17&lt;$Q$17,$R$17,IF(E17&gt;=$Q$18,$R$18))))*(C17*D17/1000000*F17),0)+F17*$R$25)</f>
        <v>0</v>
      </c>
      <c r="H17" s="383"/>
      <c r="I17" s="1960" t="s">
        <v>473</v>
      </c>
      <c r="J17" s="546"/>
      <c r="K17" s="547"/>
      <c r="L17" s="548"/>
      <c r="M17" s="549"/>
      <c r="N17" s="581">
        <f>IF(OR(J17="",K17="",L17="",M17=""),0,ROUNDDOWN(IF(J17*K17/1000000&lt;$Q$7,$R$7,IF(J17*K17/1000000&lt;$Q$8,$R$8,IF(J17*K17/1000000&lt;$Q$9,$R$9,IF(J17*K17/1000000&lt;$Q$10,$R$10,$R$11))))*IF(AND(K17&lt;=$Q$19,L17&gt;=$Q$20),$R$19,IF(L17&lt;$Q$16,$R$16,IF(L17&lt;$Q$17,$R$17,IF(L17&gt;=$Q$18,$R$18))))*(J17*K17/1000000*M17),0)+M17*$R$25)</f>
        <v>0</v>
      </c>
      <c r="O17" s="380"/>
      <c r="Q17" s="402">
        <v>150</v>
      </c>
      <c r="R17" s="403">
        <v>1.6</v>
      </c>
    </row>
    <row r="18" spans="2:18" ht="30" customHeight="1" thickBot="1">
      <c r="B18" s="1961"/>
      <c r="C18" s="550"/>
      <c r="D18" s="551"/>
      <c r="E18" s="551"/>
      <c r="F18" s="552"/>
      <c r="G18" s="581">
        <f t="shared" ref="G18:G22" si="2">IF(OR(C18="",D18="",E18="",F18=""),0,ROUNDDOWN(IF(C18*D18/1000000&lt;$Q$7,$R$7,IF(C18*D18/1000000&lt;$Q$8,$R$8,IF(C18*D18/1000000&lt;$Q$9,$R$9,IF(C18*D18/1000000&lt;$Q$10,$R$10,$R$11))))*IF(AND(D18&lt;=$Q$19,E18&gt;=$Q$20),$R$19,IF(E18&lt;$Q$16,$R$16,IF(E18&lt;$Q$17,$R$17,IF(E18&gt;=$Q$18,$R$18))))*(C18*D18/1000000*F18),0)+F18*$R$25)</f>
        <v>0</v>
      </c>
      <c r="H18" s="388"/>
      <c r="I18" s="1961"/>
      <c r="J18" s="550"/>
      <c r="K18" s="551"/>
      <c r="L18" s="551"/>
      <c r="M18" s="552"/>
      <c r="N18" s="581">
        <f t="shared" ref="N18:N22" si="3">IF(OR(J18="",K18="",L18="",M18=""),0,ROUNDDOWN(IF(J18*K18/1000000&lt;$Q$7,$R$7,IF(J18*K18/1000000&lt;$Q$8,$R$8,IF(J18*K18/1000000&lt;$Q$9,$R$9,IF(J18*K18/1000000&lt;$Q$10,$R$10,$R$11))))*IF(AND(K18&lt;=$Q$19,L18&gt;=$Q$20),$R$19,IF(L18&lt;$Q$16,$R$16,IF(L18&lt;$Q$17,$R$17,IF(L18&gt;=$Q$18,$R$18))))*(J18*K18/1000000*M18),0)+M18*$R$25)</f>
        <v>0</v>
      </c>
      <c r="O18" s="380"/>
      <c r="Q18" s="404">
        <v>150</v>
      </c>
      <c r="R18" s="405">
        <v>2.9</v>
      </c>
    </row>
    <row r="19" spans="2:18" ht="30" customHeight="1">
      <c r="B19" s="1961"/>
      <c r="C19" s="550"/>
      <c r="D19" s="551"/>
      <c r="E19" s="551"/>
      <c r="F19" s="552"/>
      <c r="G19" s="581">
        <f t="shared" si="2"/>
        <v>0</v>
      </c>
      <c r="H19" s="388"/>
      <c r="I19" s="1961"/>
      <c r="J19" s="550"/>
      <c r="K19" s="551"/>
      <c r="L19" s="551"/>
      <c r="M19" s="552"/>
      <c r="N19" s="581">
        <f t="shared" si="3"/>
        <v>0</v>
      </c>
      <c r="O19" s="380"/>
      <c r="Q19" s="406">
        <v>200</v>
      </c>
      <c r="R19" s="407">
        <v>3.4</v>
      </c>
    </row>
    <row r="20" spans="2:18" ht="30" customHeight="1" thickBot="1">
      <c r="B20" s="1961"/>
      <c r="C20" s="550"/>
      <c r="D20" s="551"/>
      <c r="E20" s="551"/>
      <c r="F20" s="552"/>
      <c r="G20" s="581">
        <f t="shared" si="2"/>
        <v>0</v>
      </c>
      <c r="H20" s="388"/>
      <c r="I20" s="1961"/>
      <c r="J20" s="550"/>
      <c r="K20" s="551"/>
      <c r="L20" s="551"/>
      <c r="M20" s="552"/>
      <c r="N20" s="581">
        <f t="shared" si="3"/>
        <v>0</v>
      </c>
      <c r="O20" s="380"/>
      <c r="Q20" s="408">
        <v>125</v>
      </c>
      <c r="R20" s="390"/>
    </row>
    <row r="21" spans="2:18" ht="30" customHeight="1" thickBot="1">
      <c r="B21" s="1961"/>
      <c r="C21" s="550"/>
      <c r="D21" s="551"/>
      <c r="E21" s="551"/>
      <c r="F21" s="552"/>
      <c r="G21" s="581">
        <f t="shared" si="2"/>
        <v>0</v>
      </c>
      <c r="H21" s="388"/>
      <c r="I21" s="1961"/>
      <c r="J21" s="550"/>
      <c r="K21" s="551"/>
      <c r="L21" s="551"/>
      <c r="M21" s="552"/>
      <c r="N21" s="581">
        <f t="shared" si="3"/>
        <v>0</v>
      </c>
      <c r="O21" s="380"/>
    </row>
    <row r="22" spans="2:18" ht="30" customHeight="1" thickBot="1">
      <c r="B22" s="1961"/>
      <c r="C22" s="553"/>
      <c r="D22" s="554"/>
      <c r="E22" s="554"/>
      <c r="F22" s="555"/>
      <c r="G22" s="581">
        <f t="shared" si="2"/>
        <v>0</v>
      </c>
      <c r="H22" s="388"/>
      <c r="I22" s="1961"/>
      <c r="J22" s="553"/>
      <c r="K22" s="554"/>
      <c r="L22" s="554"/>
      <c r="M22" s="555"/>
      <c r="N22" s="581">
        <f t="shared" si="3"/>
        <v>0</v>
      </c>
      <c r="O22" s="380"/>
      <c r="Q22" s="381" t="s">
        <v>481</v>
      </c>
      <c r="R22" s="382" t="s">
        <v>435</v>
      </c>
    </row>
    <row r="23" spans="2:18" ht="30" customHeight="1" thickTop="1" thickBot="1">
      <c r="B23" s="1962"/>
      <c r="C23" s="1950" t="s">
        <v>533</v>
      </c>
      <c r="D23" s="1951"/>
      <c r="E23" s="1951"/>
      <c r="F23" s="1952"/>
      <c r="G23" s="583">
        <f>SUM(G17:G22)</f>
        <v>0</v>
      </c>
      <c r="H23" s="388"/>
      <c r="I23" s="1962"/>
      <c r="J23" s="1950" t="s">
        <v>533</v>
      </c>
      <c r="K23" s="1951"/>
      <c r="L23" s="1951"/>
      <c r="M23" s="1952"/>
      <c r="N23" s="583">
        <f>SUM(N17:N22)</f>
        <v>0</v>
      </c>
      <c r="O23" s="380"/>
      <c r="Q23" s="409"/>
      <c r="R23" s="410"/>
    </row>
    <row r="24" spans="2:18" s="396" customFormat="1" ht="13.5" customHeight="1" thickBot="1">
      <c r="B24" s="391"/>
      <c r="C24" s="392"/>
      <c r="D24" s="392"/>
      <c r="E24" s="392"/>
      <c r="F24" s="392"/>
      <c r="G24" s="393"/>
      <c r="H24" s="394"/>
      <c r="I24" s="392"/>
      <c r="J24" s="392"/>
      <c r="K24" s="392"/>
      <c r="L24" s="392"/>
      <c r="M24" s="391"/>
      <c r="N24" s="394"/>
      <c r="O24" s="395"/>
    </row>
    <row r="25" spans="2:18" ht="19.899999999999999" customHeight="1">
      <c r="B25" s="1953" t="s">
        <v>490</v>
      </c>
      <c r="C25" s="1955" t="s">
        <v>470</v>
      </c>
      <c r="D25" s="1956"/>
      <c r="E25" s="1957"/>
      <c r="F25" s="1958" t="s">
        <v>471</v>
      </c>
      <c r="G25" s="1945" t="s">
        <v>429</v>
      </c>
      <c r="H25" s="375"/>
      <c r="I25" s="1953" t="s">
        <v>490</v>
      </c>
      <c r="J25" s="1955" t="s">
        <v>470</v>
      </c>
      <c r="K25" s="1956"/>
      <c r="L25" s="1957"/>
      <c r="M25" s="1958" t="s">
        <v>471</v>
      </c>
      <c r="N25" s="1945" t="s">
        <v>429</v>
      </c>
      <c r="O25" s="380"/>
      <c r="Q25" s="411">
        <v>1</v>
      </c>
      <c r="R25" s="385">
        <v>25000</v>
      </c>
    </row>
    <row r="26" spans="2:18" ht="19.899999999999999" customHeight="1" thickBot="1">
      <c r="B26" s="1954"/>
      <c r="C26" s="377" t="s">
        <v>568</v>
      </c>
      <c r="D26" s="378" t="s">
        <v>569</v>
      </c>
      <c r="E26" s="379" t="s">
        <v>570</v>
      </c>
      <c r="F26" s="1959"/>
      <c r="G26" s="1946"/>
      <c r="H26" s="399"/>
      <c r="I26" s="1954"/>
      <c r="J26" s="377" t="s">
        <v>568</v>
      </c>
      <c r="K26" s="378" t="s">
        <v>569</v>
      </c>
      <c r="L26" s="379" t="s">
        <v>570</v>
      </c>
      <c r="M26" s="1959"/>
      <c r="N26" s="1946"/>
      <c r="O26" s="380"/>
      <c r="Q26" s="412"/>
      <c r="R26" s="403"/>
    </row>
    <row r="27" spans="2:18" ht="30" customHeight="1" thickTop="1" thickBot="1">
      <c r="B27" s="1960" t="s">
        <v>482</v>
      </c>
      <c r="C27" s="546"/>
      <c r="D27" s="547"/>
      <c r="E27" s="548"/>
      <c r="F27" s="549"/>
      <c r="G27" s="581">
        <f>IF(OR(C27="",D27="",E27="",F27=""),0,ROUNDDOWN(IF(C27*D27/1000000&lt;$Q$7,$R$7,IF(C27*D27/1000000&lt;$Q$8,$R$8,IF(C27*D27/1000000&lt;$Q$9,$R$9,IF(C27*D27/1000000&lt;$Q$10,$R$10,$R$11))))*IF(AND(D27&lt;=$Q$19,E27&gt;=$Q$20),$R$19,IF(E27&lt;$Q$16,$R$16,IF(E27&lt;$Q$17,$R$17,IF(E27&gt;=$Q$18,$R$18))))*(C27*D27/1000000*F27),0)+F27*$R$25)</f>
        <v>0</v>
      </c>
      <c r="H27" s="383"/>
      <c r="I27" s="1960" t="s">
        <v>483</v>
      </c>
      <c r="J27" s="546"/>
      <c r="K27" s="547"/>
      <c r="L27" s="548"/>
      <c r="M27" s="549"/>
      <c r="N27" s="581">
        <f>IF(OR(J27="",K27="",L27="",M27=""),0,ROUNDDOWN(IF(J27*K27/1000000&lt;$Q$7,$R$7,IF(J27*K27/1000000&lt;$Q$8,$R$8,IF(J27*K27/1000000&lt;$Q$9,$R$9,IF(J27*K27/1000000&lt;$Q$10,$R$10,$R$11))))*IF(AND(K27&lt;=$Q$19,L27&gt;=$Q$20),$R$19,IF(L27&lt;$Q$16,$R$16,IF(L27&lt;$Q$17,$R$17,IF(L27&gt;=$Q$18,$R$18))))*(J27*K27/1000000*M27),0)+M27*$R$25)</f>
        <v>0</v>
      </c>
      <c r="O27" s="380"/>
      <c r="Q27" s="413"/>
      <c r="R27" s="405"/>
    </row>
    <row r="28" spans="2:18" ht="30" customHeight="1">
      <c r="B28" s="1961"/>
      <c r="C28" s="550"/>
      <c r="D28" s="551"/>
      <c r="E28" s="551"/>
      <c r="F28" s="552"/>
      <c r="G28" s="581">
        <f t="shared" ref="G28:G32" si="4">IF(OR(C28="",D28="",E28="",F28=""),0,ROUNDDOWN(IF(C28*D28/1000000&lt;$Q$7,$R$7,IF(C28*D28/1000000&lt;$Q$8,$R$8,IF(C28*D28/1000000&lt;$Q$9,$R$9,IF(C28*D28/1000000&lt;$Q$10,$R$10,$R$11))))*IF(AND(D28&lt;=$Q$19,E28&gt;=$Q$20),$R$19,IF(E28&lt;$Q$16,$R$16,IF(E28&lt;$Q$17,$R$17,IF(E28&gt;=$Q$18,$R$18))))*(C28*D28/1000000*F28),0)+F28*$R$25)</f>
        <v>0</v>
      </c>
      <c r="H28" s="388"/>
      <c r="I28" s="1961"/>
      <c r="J28" s="550"/>
      <c r="K28" s="551"/>
      <c r="L28" s="551"/>
      <c r="M28" s="552"/>
      <c r="N28" s="581">
        <f t="shared" ref="N28:N32" si="5">IF(OR(J28="",K28="",L28="",M28=""),0,ROUNDDOWN(IF(J28*K28/1000000&lt;$Q$7,$R$7,IF(J28*K28/1000000&lt;$Q$8,$R$8,IF(J28*K28/1000000&lt;$Q$9,$R$9,IF(J28*K28/1000000&lt;$Q$10,$R$10,$R$11))))*IF(AND(K28&lt;=$Q$19,L28&gt;=$Q$20),$R$19,IF(L28&lt;$Q$16,$R$16,IF(L28&lt;$Q$17,$R$17,IF(L28&gt;=$Q$18,$R$18))))*(J28*K28/1000000*M28),0)+M28*$R$25)</f>
        <v>0</v>
      </c>
      <c r="O28" s="380"/>
    </row>
    <row r="29" spans="2:18" ht="30" customHeight="1">
      <c r="B29" s="1961"/>
      <c r="C29" s="550"/>
      <c r="D29" s="551"/>
      <c r="E29" s="551"/>
      <c r="F29" s="552"/>
      <c r="G29" s="581">
        <f t="shared" si="4"/>
        <v>0</v>
      </c>
      <c r="H29" s="388"/>
      <c r="I29" s="1961"/>
      <c r="J29" s="550"/>
      <c r="K29" s="551"/>
      <c r="L29" s="551"/>
      <c r="M29" s="552"/>
      <c r="N29" s="581">
        <f t="shared" si="5"/>
        <v>0</v>
      </c>
      <c r="O29" s="380"/>
    </row>
    <row r="30" spans="2:18" ht="30" customHeight="1">
      <c r="B30" s="1961"/>
      <c r="C30" s="550"/>
      <c r="D30" s="551"/>
      <c r="E30" s="551"/>
      <c r="F30" s="552"/>
      <c r="G30" s="581">
        <f t="shared" si="4"/>
        <v>0</v>
      </c>
      <c r="H30" s="388"/>
      <c r="I30" s="1961"/>
      <c r="J30" s="550"/>
      <c r="K30" s="551"/>
      <c r="L30" s="551"/>
      <c r="M30" s="552"/>
      <c r="N30" s="581">
        <f t="shared" si="5"/>
        <v>0</v>
      </c>
      <c r="O30" s="380"/>
    </row>
    <row r="31" spans="2:18" ht="30" customHeight="1">
      <c r="B31" s="1961"/>
      <c r="C31" s="550"/>
      <c r="D31" s="551"/>
      <c r="E31" s="551"/>
      <c r="F31" s="552"/>
      <c r="G31" s="581">
        <f t="shared" si="4"/>
        <v>0</v>
      </c>
      <c r="H31" s="388"/>
      <c r="I31" s="1961"/>
      <c r="J31" s="550"/>
      <c r="K31" s="551"/>
      <c r="L31" s="551"/>
      <c r="M31" s="552"/>
      <c r="N31" s="581">
        <f t="shared" si="5"/>
        <v>0</v>
      </c>
      <c r="O31" s="380"/>
    </row>
    <row r="32" spans="2:18" ht="30" customHeight="1" thickBot="1">
      <c r="B32" s="1961"/>
      <c r="C32" s="553"/>
      <c r="D32" s="554"/>
      <c r="E32" s="554"/>
      <c r="F32" s="555"/>
      <c r="G32" s="581">
        <f t="shared" si="4"/>
        <v>0</v>
      </c>
      <c r="H32" s="388"/>
      <c r="I32" s="1961"/>
      <c r="J32" s="553"/>
      <c r="K32" s="554"/>
      <c r="L32" s="554"/>
      <c r="M32" s="555"/>
      <c r="N32" s="581">
        <f t="shared" si="5"/>
        <v>0</v>
      </c>
      <c r="O32" s="380"/>
    </row>
    <row r="33" spans="2:15" ht="30" customHeight="1" thickTop="1" thickBot="1">
      <c r="B33" s="1962"/>
      <c r="C33" s="1950" t="s">
        <v>533</v>
      </c>
      <c r="D33" s="1951"/>
      <c r="E33" s="1951"/>
      <c r="F33" s="1952"/>
      <c r="G33" s="583">
        <f>SUM(G27:G32)</f>
        <v>0</v>
      </c>
      <c r="H33" s="388"/>
      <c r="I33" s="1962"/>
      <c r="J33" s="1950" t="s">
        <v>533</v>
      </c>
      <c r="K33" s="1951"/>
      <c r="L33" s="1951"/>
      <c r="M33" s="1952"/>
      <c r="N33" s="583">
        <f>SUM(N27:N32)</f>
        <v>0</v>
      </c>
      <c r="O33" s="380"/>
    </row>
    <row r="34" spans="2:15" s="396" customFormat="1" ht="13.5" customHeight="1" thickBot="1">
      <c r="B34" s="391"/>
      <c r="C34" s="392"/>
      <c r="D34" s="392"/>
      <c r="E34" s="392"/>
      <c r="F34" s="392"/>
      <c r="G34" s="414"/>
      <c r="H34" s="394"/>
      <c r="I34" s="392"/>
      <c r="J34" s="392"/>
      <c r="K34" s="392"/>
      <c r="L34" s="392"/>
      <c r="M34" s="391"/>
      <c r="N34" s="394"/>
      <c r="O34" s="395"/>
    </row>
    <row r="35" spans="2:15" ht="19.899999999999999" customHeight="1">
      <c r="B35" s="1953" t="s">
        <v>490</v>
      </c>
      <c r="C35" s="1955" t="s">
        <v>470</v>
      </c>
      <c r="D35" s="1956"/>
      <c r="E35" s="1957"/>
      <c r="F35" s="1958" t="s">
        <v>471</v>
      </c>
      <c r="G35" s="1945" t="s">
        <v>429</v>
      </c>
      <c r="H35" s="375"/>
      <c r="I35" s="1953" t="s">
        <v>490</v>
      </c>
      <c r="J35" s="1955" t="s">
        <v>470</v>
      </c>
      <c r="K35" s="1956"/>
      <c r="L35" s="1957"/>
      <c r="M35" s="1958" t="s">
        <v>471</v>
      </c>
      <c r="N35" s="1945" t="s">
        <v>429</v>
      </c>
      <c r="O35" s="380"/>
    </row>
    <row r="36" spans="2:15" ht="19.899999999999999" customHeight="1" thickBot="1">
      <c r="B36" s="1954"/>
      <c r="C36" s="377" t="s">
        <v>568</v>
      </c>
      <c r="D36" s="378" t="s">
        <v>569</v>
      </c>
      <c r="E36" s="379" t="s">
        <v>570</v>
      </c>
      <c r="F36" s="1959"/>
      <c r="G36" s="1946"/>
      <c r="H36" s="399"/>
      <c r="I36" s="1954"/>
      <c r="J36" s="377" t="s">
        <v>568</v>
      </c>
      <c r="K36" s="378" t="s">
        <v>569</v>
      </c>
      <c r="L36" s="379" t="s">
        <v>570</v>
      </c>
      <c r="M36" s="1959"/>
      <c r="N36" s="1946"/>
      <c r="O36" s="380"/>
    </row>
    <row r="37" spans="2:15" ht="30" customHeight="1" thickTop="1">
      <c r="B37" s="1960" t="s">
        <v>484</v>
      </c>
      <c r="C37" s="546"/>
      <c r="D37" s="547"/>
      <c r="E37" s="548"/>
      <c r="F37" s="549"/>
      <c r="G37" s="581">
        <f>IF(OR(C37="",D37="",E37="",F37=""),0,ROUNDDOWN(IF(C37*D37/1000000&lt;$Q$7,$R$7,IF(C37*D37/1000000&lt;$Q$8,$R$8,IF(C37*D37/1000000&lt;$Q$9,$R$9,IF(C37*D37/1000000&lt;$Q$10,$R$10,$R$11))))*IF(AND(D37&lt;=$Q$19,E37&gt;=$Q$20),$R$19,IF(E37&lt;$Q$16,$R$16,IF(E37&lt;$Q$17,$R$17,IF(E37&gt;=$Q$18,$R$18))))*(C37*D37/1000000*F37),0)+F37*$R$25)</f>
        <v>0</v>
      </c>
      <c r="H37" s="383"/>
      <c r="I37" s="1947" t="s">
        <v>472</v>
      </c>
      <c r="J37" s="546"/>
      <c r="K37" s="547"/>
      <c r="L37" s="548"/>
      <c r="M37" s="549"/>
      <c r="N37" s="581">
        <f>IF(OR(J37="",K37="",L37="",M37=""),0,ROUNDDOWN(IF(J37*K37/1000000&lt;$Q$7,$R$7,IF(J37*K37/1000000&lt;$Q$8,$R$8,IF(J37*K37/1000000&lt;$Q$9,$R$9,IF(J37*K37/1000000&lt;$Q$10,$R$10,$R$11))))*IF(AND(K37&lt;=$Q$19,L37&gt;=$Q$20),$R$19,IF(L37&lt;$Q$16,$R$16,IF(L37&lt;$Q$17,$R$17,IF(L37&gt;=$Q$18,$R$18))))*(J37*K37/1000000*M37),0)+M37*$R$25)</f>
        <v>0</v>
      </c>
      <c r="O37" s="380"/>
    </row>
    <row r="38" spans="2:15" ht="30" customHeight="1">
      <c r="B38" s="1961"/>
      <c r="C38" s="550"/>
      <c r="D38" s="551"/>
      <c r="E38" s="551"/>
      <c r="F38" s="552"/>
      <c r="G38" s="581">
        <f t="shared" ref="G38:G42" si="6">IF(OR(C38="",D38="",E38="",F38=""),0,ROUNDDOWN(IF(C38*D38/1000000&lt;$Q$7,$R$7,IF(C38*D38/1000000&lt;$Q$8,$R$8,IF(C38*D38/1000000&lt;$Q$9,$R$9,IF(C38*D38/1000000&lt;$Q$10,$R$10,$R$11))))*IF(AND(D38&lt;=$Q$19,E38&gt;=$Q$20),$R$19,IF(E38&lt;$Q$16,$R$16,IF(E38&lt;$Q$17,$R$17,IF(E38&gt;=$Q$18,$R$18))))*(C38*D38/1000000*F38),0)+F38*$R$25)</f>
        <v>0</v>
      </c>
      <c r="H38" s="388"/>
      <c r="I38" s="1948"/>
      <c r="J38" s="550"/>
      <c r="K38" s="551"/>
      <c r="L38" s="551"/>
      <c r="M38" s="552"/>
      <c r="N38" s="581">
        <f t="shared" ref="N38:N42" si="7">IF(OR(J38="",K38="",L38="",M38=""),0,ROUNDDOWN(IF(J38*K38/1000000&lt;$Q$7,$R$7,IF(J38*K38/1000000&lt;$Q$8,$R$8,IF(J38*K38/1000000&lt;$Q$9,$R$9,IF(J38*K38/1000000&lt;$Q$10,$R$10,$R$11))))*IF(AND(K38&lt;=$Q$19,L38&gt;=$Q$20),$R$19,IF(L38&lt;$Q$16,$R$16,IF(L38&lt;$Q$17,$R$17,IF(L38&gt;=$Q$18,$R$18))))*(J38*K38/1000000*M38),0)+M38*$R$25)</f>
        <v>0</v>
      </c>
      <c r="O38" s="380"/>
    </row>
    <row r="39" spans="2:15" ht="30" customHeight="1">
      <c r="B39" s="1961"/>
      <c r="C39" s="587"/>
      <c r="D39" s="588"/>
      <c r="E39" s="589"/>
      <c r="F39" s="556"/>
      <c r="G39" s="581">
        <f t="shared" si="6"/>
        <v>0</v>
      </c>
      <c r="H39" s="388"/>
      <c r="I39" s="1948"/>
      <c r="J39" s="550"/>
      <c r="K39" s="551"/>
      <c r="L39" s="551"/>
      <c r="M39" s="552"/>
      <c r="N39" s="581">
        <f t="shared" si="7"/>
        <v>0</v>
      </c>
      <c r="O39" s="380"/>
    </row>
    <row r="40" spans="2:15" ht="30" customHeight="1">
      <c r="B40" s="1961"/>
      <c r="C40" s="550"/>
      <c r="D40" s="551"/>
      <c r="E40" s="551"/>
      <c r="F40" s="552"/>
      <c r="G40" s="581">
        <f t="shared" si="6"/>
        <v>0</v>
      </c>
      <c r="H40" s="388"/>
      <c r="I40" s="1948"/>
      <c r="J40" s="550"/>
      <c r="K40" s="551"/>
      <c r="L40" s="551"/>
      <c r="M40" s="552"/>
      <c r="N40" s="581">
        <f t="shared" si="7"/>
        <v>0</v>
      </c>
    </row>
    <row r="41" spans="2:15" ht="30" customHeight="1">
      <c r="B41" s="1961"/>
      <c r="C41" s="550"/>
      <c r="D41" s="551"/>
      <c r="E41" s="551"/>
      <c r="F41" s="552"/>
      <c r="G41" s="581">
        <f t="shared" si="6"/>
        <v>0</v>
      </c>
      <c r="H41" s="388"/>
      <c r="I41" s="1948"/>
      <c r="J41" s="550"/>
      <c r="K41" s="551"/>
      <c r="L41" s="551"/>
      <c r="M41" s="552"/>
      <c r="N41" s="581">
        <f t="shared" si="7"/>
        <v>0</v>
      </c>
    </row>
    <row r="42" spans="2:15" ht="30" customHeight="1" thickBot="1">
      <c r="B42" s="1961"/>
      <c r="C42" s="553"/>
      <c r="D42" s="554"/>
      <c r="E42" s="554"/>
      <c r="F42" s="555"/>
      <c r="G42" s="584">
        <f t="shared" si="6"/>
        <v>0</v>
      </c>
      <c r="H42" s="388"/>
      <c r="I42" s="1948"/>
      <c r="J42" s="553"/>
      <c r="K42" s="554"/>
      <c r="L42" s="554"/>
      <c r="M42" s="555"/>
      <c r="N42" s="581">
        <f t="shared" si="7"/>
        <v>0</v>
      </c>
    </row>
    <row r="43" spans="2:15" ht="30" customHeight="1" thickTop="1" thickBot="1">
      <c r="B43" s="1962"/>
      <c r="C43" s="1950" t="s">
        <v>533</v>
      </c>
      <c r="D43" s="1951"/>
      <c r="E43" s="1951"/>
      <c r="F43" s="1952"/>
      <c r="G43" s="585">
        <f>SUM(G37:G42)</f>
        <v>0</v>
      </c>
      <c r="H43" s="415"/>
      <c r="I43" s="1949"/>
      <c r="J43" s="1950" t="s">
        <v>533</v>
      </c>
      <c r="K43" s="1951"/>
      <c r="L43" s="1951"/>
      <c r="M43" s="1952"/>
      <c r="N43" s="583">
        <f>SUM(N37:N42)</f>
        <v>0</v>
      </c>
    </row>
    <row r="44" spans="2:15" ht="9" customHeight="1">
      <c r="H44" s="374"/>
    </row>
    <row r="45" spans="2:15" ht="14.25" thickBot="1"/>
    <row r="46" spans="2:15" ht="19.5" customHeight="1">
      <c r="B46" s="1953" t="s">
        <v>490</v>
      </c>
      <c r="C46" s="1955" t="s">
        <v>470</v>
      </c>
      <c r="D46" s="1956"/>
      <c r="E46" s="1957"/>
      <c r="F46" s="1958" t="s">
        <v>471</v>
      </c>
      <c r="G46" s="1945" t="s">
        <v>429</v>
      </c>
      <c r="I46" s="1953" t="s">
        <v>490</v>
      </c>
      <c r="J46" s="1955" t="s">
        <v>470</v>
      </c>
      <c r="K46" s="1956"/>
      <c r="L46" s="1957"/>
      <c r="M46" s="1958" t="s">
        <v>471</v>
      </c>
      <c r="N46" s="1945" t="s">
        <v>429</v>
      </c>
    </row>
    <row r="47" spans="2:15" ht="19.5" customHeight="1" thickBot="1">
      <c r="B47" s="1954"/>
      <c r="C47" s="377" t="s">
        <v>568</v>
      </c>
      <c r="D47" s="378" t="s">
        <v>569</v>
      </c>
      <c r="E47" s="379" t="s">
        <v>570</v>
      </c>
      <c r="F47" s="1959"/>
      <c r="G47" s="1946"/>
      <c r="I47" s="1954"/>
      <c r="J47" s="377" t="s">
        <v>568</v>
      </c>
      <c r="K47" s="378" t="s">
        <v>569</v>
      </c>
      <c r="L47" s="379" t="s">
        <v>570</v>
      </c>
      <c r="M47" s="1959"/>
      <c r="N47" s="1946"/>
    </row>
    <row r="48" spans="2:15" ht="30" customHeight="1" thickTop="1">
      <c r="B48" s="1960" t="s">
        <v>553</v>
      </c>
      <c r="C48" s="546"/>
      <c r="D48" s="547"/>
      <c r="E48" s="548"/>
      <c r="F48" s="549"/>
      <c r="G48" s="581">
        <f>IF(OR(C48="",D48="",E48="",F48=""),0,ROUNDDOWN(IF(C48*D48/1000000&lt;$Q$7,$R$7,IF(C48*D48/1000000&lt;$Q$8,$R$8,IF(C48*D48/1000000&lt;$Q$9,$R$9,IF(C48*D48/1000000&lt;$Q$10,$R$10,$R$11))))*IF(AND(D48&lt;=$Q$19,E48&gt;=$Q$20),$R$19,IF(E48&lt;$Q$16,$R$16,IF(E48&lt;$Q$17,$R$17,IF(E48&gt;=$Q$18,$R$18))))*(C48*D48/1000000*F48),0)+F48*$R$25)</f>
        <v>0</v>
      </c>
      <c r="I48" s="1947" t="s">
        <v>554</v>
      </c>
      <c r="J48" s="546"/>
      <c r="K48" s="547"/>
      <c r="L48" s="548"/>
      <c r="M48" s="549"/>
      <c r="N48" s="581">
        <f>IF(OR(J48="",K48="",L48="",M48=""),0,ROUNDDOWN(IF(J48*K48/1000000&lt;$Q$7,$R$7,IF(J48*K48/1000000&lt;$Q$8,$R$8,IF(J48*K48/1000000&lt;$Q$9,$R$9,IF(J48*K48/1000000&lt;$Q$10,$R$10,$R$11))))*IF(AND(K48&lt;=$Q$19,L48&gt;=$Q$20),$R$19,IF(L48&lt;$Q$16,$R$16,IF(L48&lt;$Q$17,$R$17,IF(L48&gt;=$Q$18,$R$18))))*(J48*K48/1000000*M48),0)+M48*$R$25)</f>
        <v>0</v>
      </c>
    </row>
    <row r="49" spans="2:14" ht="30" customHeight="1">
      <c r="B49" s="1961"/>
      <c r="C49" s="550"/>
      <c r="D49" s="551"/>
      <c r="E49" s="551"/>
      <c r="F49" s="552"/>
      <c r="G49" s="581">
        <f t="shared" ref="G49:G53" si="8">IF(OR(C49="",D49="",E49="",F49=""),0,ROUNDDOWN(IF(C49*D49/1000000&lt;$Q$7,$R$7,IF(C49*D49/1000000&lt;$Q$8,$R$8,IF(C49*D49/1000000&lt;$Q$9,$R$9,IF(C49*D49/1000000&lt;$Q$10,$R$10,$R$11))))*IF(AND(D49&lt;=$Q$19,E49&gt;=$Q$20),$R$19,IF(E49&lt;$Q$16,$R$16,IF(E49&lt;$Q$17,$R$17,IF(E49&gt;=$Q$18,$R$18))))*(C49*D49/1000000*F49),0)+F49*$R$25)</f>
        <v>0</v>
      </c>
      <c r="I49" s="1948"/>
      <c r="J49" s="550"/>
      <c r="K49" s="551"/>
      <c r="L49" s="551"/>
      <c r="M49" s="552"/>
      <c r="N49" s="581">
        <f t="shared" ref="N49:N53" si="9">IF(OR(J49="",K49="",L49="",M49=""),0,ROUNDDOWN(IF(J49*K49/1000000&lt;$Q$7,$R$7,IF(J49*K49/1000000&lt;$Q$8,$R$8,IF(J49*K49/1000000&lt;$Q$9,$R$9,IF(J49*K49/1000000&lt;$Q$10,$R$10,$R$11))))*IF(AND(K49&lt;=$Q$19,L49&gt;=$Q$20),$R$19,IF(L49&lt;$Q$16,$R$16,IF(L49&lt;$Q$17,$R$17,IF(L49&gt;=$Q$18,$R$18))))*(J49*K49/1000000*M49),0)+M49*$R$25)</f>
        <v>0</v>
      </c>
    </row>
    <row r="50" spans="2:14" ht="30" customHeight="1">
      <c r="B50" s="1961"/>
      <c r="C50" s="550"/>
      <c r="D50" s="551"/>
      <c r="E50" s="551"/>
      <c r="F50" s="556"/>
      <c r="G50" s="581">
        <f t="shared" si="8"/>
        <v>0</v>
      </c>
      <c r="I50" s="1948"/>
      <c r="J50" s="550"/>
      <c r="K50" s="551"/>
      <c r="L50" s="551"/>
      <c r="M50" s="552"/>
      <c r="N50" s="581">
        <f t="shared" si="9"/>
        <v>0</v>
      </c>
    </row>
    <row r="51" spans="2:14" ht="30" customHeight="1">
      <c r="B51" s="1961"/>
      <c r="C51" s="550"/>
      <c r="D51" s="551"/>
      <c r="E51" s="551"/>
      <c r="F51" s="552"/>
      <c r="G51" s="581">
        <f t="shared" si="8"/>
        <v>0</v>
      </c>
      <c r="I51" s="1948"/>
      <c r="J51" s="550"/>
      <c r="K51" s="551"/>
      <c r="L51" s="551"/>
      <c r="M51" s="552"/>
      <c r="N51" s="581">
        <f t="shared" si="9"/>
        <v>0</v>
      </c>
    </row>
    <row r="52" spans="2:14" ht="30" customHeight="1">
      <c r="B52" s="1961"/>
      <c r="C52" s="550"/>
      <c r="D52" s="551"/>
      <c r="E52" s="551"/>
      <c r="F52" s="552"/>
      <c r="G52" s="581">
        <f t="shared" si="8"/>
        <v>0</v>
      </c>
      <c r="I52" s="1948"/>
      <c r="J52" s="550"/>
      <c r="K52" s="551"/>
      <c r="L52" s="551"/>
      <c r="M52" s="552"/>
      <c r="N52" s="581">
        <f t="shared" si="9"/>
        <v>0</v>
      </c>
    </row>
    <row r="53" spans="2:14" ht="30" customHeight="1" thickBot="1">
      <c r="B53" s="1961"/>
      <c r="C53" s="553"/>
      <c r="D53" s="554"/>
      <c r="E53" s="554"/>
      <c r="F53" s="555"/>
      <c r="G53" s="584">
        <f t="shared" si="8"/>
        <v>0</v>
      </c>
      <c r="I53" s="1948"/>
      <c r="J53" s="553"/>
      <c r="K53" s="554"/>
      <c r="L53" s="554"/>
      <c r="M53" s="555"/>
      <c r="N53" s="581">
        <f t="shared" si="9"/>
        <v>0</v>
      </c>
    </row>
    <row r="54" spans="2:14" ht="30" customHeight="1" thickTop="1" thickBot="1">
      <c r="B54" s="1962"/>
      <c r="C54" s="1950" t="s">
        <v>288</v>
      </c>
      <c r="D54" s="1951"/>
      <c r="E54" s="1951"/>
      <c r="F54" s="1952"/>
      <c r="G54" s="585">
        <f>SUM(G48:G53)</f>
        <v>0</v>
      </c>
      <c r="H54" s="417"/>
      <c r="I54" s="1949"/>
      <c r="J54" s="1950" t="s">
        <v>288</v>
      </c>
      <c r="K54" s="1951"/>
      <c r="L54" s="1951"/>
      <c r="M54" s="1952"/>
      <c r="N54" s="583">
        <f>SUM(N48:N53)</f>
        <v>0</v>
      </c>
    </row>
  </sheetData>
  <sheetProtection algorithmName="SHA-512" hashValue="KqF6HgyZFBe+ScIWXfrl05PzJGfWvpQMxbRgjfEjGoaECWPlZ6eviYDSJWz+lDrFSOVvmr1MHyqhOvNEmHzaLA==" saltValue="hLBkGq2YWUwPfEgIcpLQwQ==" spinCount="100000" sheet="1" formatCells="0" formatRows="0" insertRows="0" deleteRows="0" selectLockedCells="1" autoFilter="0" pivotTables="0"/>
  <mergeCells count="60">
    <mergeCell ref="M35:M36"/>
    <mergeCell ref="N35:N36"/>
    <mergeCell ref="B37:B43"/>
    <mergeCell ref="I37:I43"/>
    <mergeCell ref="C43:F43"/>
    <mergeCell ref="J43:M43"/>
    <mergeCell ref="B35:B36"/>
    <mergeCell ref="C35:E35"/>
    <mergeCell ref="F35:F36"/>
    <mergeCell ref="G35:G36"/>
    <mergeCell ref="I35:I36"/>
    <mergeCell ref="J35:L35"/>
    <mergeCell ref="M25:M26"/>
    <mergeCell ref="N25:N26"/>
    <mergeCell ref="B27:B33"/>
    <mergeCell ref="I27:I33"/>
    <mergeCell ref="C33:F33"/>
    <mergeCell ref="J33:M33"/>
    <mergeCell ref="B25:B26"/>
    <mergeCell ref="C25:E25"/>
    <mergeCell ref="F25:F26"/>
    <mergeCell ref="G25:G26"/>
    <mergeCell ref="I25:I26"/>
    <mergeCell ref="J25:L25"/>
    <mergeCell ref="M15:M16"/>
    <mergeCell ref="N15:N16"/>
    <mergeCell ref="B17:B23"/>
    <mergeCell ref="I17:I23"/>
    <mergeCell ref="C23:F23"/>
    <mergeCell ref="J23:M23"/>
    <mergeCell ref="B15:B16"/>
    <mergeCell ref="C15:E15"/>
    <mergeCell ref="F15:F16"/>
    <mergeCell ref="G15:G16"/>
    <mergeCell ref="I15:I16"/>
    <mergeCell ref="J15:L15"/>
    <mergeCell ref="M5:M6"/>
    <mergeCell ref="N5:N6"/>
    <mergeCell ref="B7:B13"/>
    <mergeCell ref="I7:I13"/>
    <mergeCell ref="C13:F13"/>
    <mergeCell ref="J13:M13"/>
    <mergeCell ref="B5:B6"/>
    <mergeCell ref="C5:E5"/>
    <mergeCell ref="F5:F6"/>
    <mergeCell ref="G5:G6"/>
    <mergeCell ref="I5:I6"/>
    <mergeCell ref="J5:L5"/>
    <mergeCell ref="N46:N47"/>
    <mergeCell ref="I48:I54"/>
    <mergeCell ref="J54:M54"/>
    <mergeCell ref="B46:B47"/>
    <mergeCell ref="C46:E46"/>
    <mergeCell ref="F46:F47"/>
    <mergeCell ref="G46:G47"/>
    <mergeCell ref="B48:B54"/>
    <mergeCell ref="C54:F54"/>
    <mergeCell ref="I46:I47"/>
    <mergeCell ref="J46:L46"/>
    <mergeCell ref="M46:M47"/>
  </mergeCells>
  <phoneticPr fontId="18"/>
  <conditionalFormatting sqref="C8:F12 J17:M22 C17:F22 C27:F32 J27:M32 J37:M42 C37:F38 C40:F42 F39">
    <cfRule type="containsBlanks" dxfId="10" priority="11">
      <formula>LEN(TRIM(C8))=0</formula>
    </cfRule>
  </conditionalFormatting>
  <conditionalFormatting sqref="B2">
    <cfRule type="expression" dxfId="9" priority="10">
      <formula>_xlfn.ISFORMULA(B2)=TRUE</formula>
    </cfRule>
  </conditionalFormatting>
  <conditionalFormatting sqref="J49:M53">
    <cfRule type="containsBlanks" dxfId="8" priority="8">
      <formula>LEN(TRIM(J49))=0</formula>
    </cfRule>
  </conditionalFormatting>
  <conditionalFormatting sqref="C49:F53">
    <cfRule type="containsBlanks" dxfId="7" priority="9">
      <formula>LEN(TRIM(C49))=0</formula>
    </cfRule>
  </conditionalFormatting>
  <conditionalFormatting sqref="C48:F48">
    <cfRule type="containsBlanks" dxfId="6" priority="6">
      <formula>LEN(TRIM(C48))=0</formula>
    </cfRule>
  </conditionalFormatting>
  <conditionalFormatting sqref="J48:M48">
    <cfRule type="containsBlanks" dxfId="5" priority="5">
      <formula>LEN(TRIM(J48))=0</formula>
    </cfRule>
  </conditionalFormatting>
  <conditionalFormatting sqref="C7:F7">
    <cfRule type="containsBlanks" dxfId="4" priority="4">
      <formula>LEN(TRIM(C7))=0</formula>
    </cfRule>
  </conditionalFormatting>
  <conditionalFormatting sqref="J8:M12">
    <cfRule type="containsBlanks" dxfId="3" priority="3">
      <formula>LEN(TRIM(J8))=0</formula>
    </cfRule>
  </conditionalFormatting>
  <conditionalFormatting sqref="J7:M7">
    <cfRule type="containsBlanks" dxfId="2" priority="2">
      <formula>LEN(TRIM(J7))=0</formula>
    </cfRule>
  </conditionalFormatting>
  <conditionalFormatting sqref="C39:E39">
    <cfRule type="containsBlanks" dxfId="1" priority="1">
      <formula>LEN(TRIM(C39))=0</formula>
    </cfRule>
  </conditionalFormatting>
  <printOptions horizontalCentered="1"/>
  <pageMargins left="0.51181102362204722" right="0.11811023622047245" top="0.35433070866141736" bottom="0.35433070866141736" header="0.31496062992125984" footer="0.11811023622047245"/>
  <pageSetup paperSize="9" scale="57" orientation="portrait" r:id="rId1"/>
  <headerFooter scaleWithDoc="0">
    <oddFooter>&amp;R&amp;K00-043R5超高層ZEH-M_ver.1</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9783B-F445-4FED-86C0-3BC7FD3815B4}">
  <sheetPr>
    <pageSetUpPr fitToPage="1"/>
  </sheetPr>
  <dimension ref="A1:AI58"/>
  <sheetViews>
    <sheetView showGridLines="0" view="pageBreakPreview" zoomScale="70" zoomScaleNormal="100" zoomScaleSheetLayoutView="70" workbookViewId="0"/>
  </sheetViews>
  <sheetFormatPr defaultColWidth="9" defaultRowHeight="21"/>
  <cols>
    <col min="1" max="1" width="2.625" style="10" customWidth="1"/>
    <col min="2" max="16384" width="9" style="592"/>
  </cols>
  <sheetData>
    <row r="1" spans="1:35" s="220" customFormat="1" ht="17.25">
      <c r="A1" s="214" t="s">
        <v>905</v>
      </c>
      <c r="B1" s="214"/>
    </row>
    <row r="2" spans="1:35" s="220" customFormat="1" ht="17.25">
      <c r="A2" s="214"/>
      <c r="B2" s="214"/>
    </row>
    <row r="3" spans="1:35">
      <c r="A3" s="12"/>
      <c r="B3" s="976" t="s">
        <v>941</v>
      </c>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row>
    <row r="4" spans="1:35">
      <c r="A4" s="12"/>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t="s">
        <v>28</v>
      </c>
      <c r="AF4" s="32"/>
      <c r="AG4" s="32"/>
      <c r="AH4" s="32"/>
      <c r="AI4" s="32"/>
    </row>
    <row r="5" spans="1:35">
      <c r="A5" s="1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row>
    <row r="6" spans="1:35">
      <c r="A6" s="12"/>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row>
    <row r="7" spans="1:35">
      <c r="A7" s="12"/>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row>
    <row r="8" spans="1:35">
      <c r="A8" s="12"/>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row>
    <row r="9" spans="1:35">
      <c r="A9" s="12"/>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row>
    <row r="10" spans="1:35">
      <c r="A10" s="1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row>
    <row r="11" spans="1:35">
      <c r="A11" s="12"/>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row>
    <row r="12" spans="1:35">
      <c r="A12" s="12"/>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row>
    <row r="13" spans="1:35">
      <c r="A13" s="1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row>
    <row r="14" spans="1:35">
      <c r="A14" s="12"/>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row>
    <row r="15" spans="1:35">
      <c r="A15" s="12"/>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row>
    <row r="16" spans="1:35">
      <c r="A16" s="12"/>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row>
    <row r="17" spans="1:35" ht="21" customHeight="1">
      <c r="A17" s="12"/>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row>
    <row r="18" spans="1:35">
      <c r="A18" s="12"/>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row>
    <row r="19" spans="1:35">
      <c r="A19" s="12"/>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row>
    <row r="20" spans="1:35">
      <c r="A20" s="12"/>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row>
    <row r="21" spans="1:35">
      <c r="A21" s="12"/>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row>
    <row r="22" spans="1:35">
      <c r="A22" s="12"/>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row>
    <row r="23" spans="1:35">
      <c r="A23" s="1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row>
    <row r="24" spans="1:35" ht="21" customHeight="1">
      <c r="A24" s="12"/>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row>
    <row r="25" spans="1:35">
      <c r="A25" s="12"/>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row>
    <row r="26" spans="1:35">
      <c r="A26" s="12"/>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row>
    <row r="27" spans="1:35">
      <c r="A27" s="12"/>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row>
    <row r="28" spans="1:35">
      <c r="A28" s="12"/>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row>
    <row r="29" spans="1:35">
      <c r="A29" s="12"/>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row>
    <row r="30" spans="1:35">
      <c r="A30" s="12"/>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row>
    <row r="31" spans="1:35">
      <c r="A31" s="12"/>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row>
    <row r="32" spans="1:35">
      <c r="A32" s="1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row>
    <row r="33" spans="1:35">
      <c r="A33" s="12"/>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row>
    <row r="34" spans="1:35">
      <c r="A34" s="12"/>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row>
    <row r="35" spans="1:35">
      <c r="A35" s="12"/>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row>
    <row r="36" spans="1:35">
      <c r="A36" s="12"/>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row>
    <row r="37" spans="1:35">
      <c r="A37" s="12"/>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row>
    <row r="38" spans="1:35">
      <c r="A38" s="12"/>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row>
    <row r="39" spans="1:35">
      <c r="A39" s="1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row>
    <row r="40" spans="1:35">
      <c r="A40" s="1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row>
    <row r="41" spans="1:35">
      <c r="A41" s="12"/>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row>
    <row r="42" spans="1:35">
      <c r="A42" s="12"/>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row>
    <row r="43" spans="1:35">
      <c r="A43" s="12"/>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row>
    <row r="44" spans="1:35">
      <c r="A44" s="12"/>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row>
    <row r="45" spans="1:35">
      <c r="A45" s="1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row>
    <row r="46" spans="1:35">
      <c r="A46" s="12"/>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row>
    <row r="47" spans="1:35">
      <c r="A47" s="12"/>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row>
    <row r="48" spans="1:35">
      <c r="A48" s="1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row>
    <row r="49" spans="1:35">
      <c r="A49" s="1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row>
    <row r="50" spans="1:35">
      <c r="A50" s="1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row>
    <row r="51" spans="1:35">
      <c r="A51" s="1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row>
    <row r="52" spans="1:35">
      <c r="A52" s="1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row>
    <row r="53" spans="1:35">
      <c r="A53" s="1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row>
    <row r="54" spans="1:35">
      <c r="A54" s="1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row>
    <row r="55" spans="1:35">
      <c r="A55" s="1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row>
    <row r="56" spans="1:35">
      <c r="A56" s="12"/>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row>
    <row r="57" spans="1:35">
      <c r="A57" s="1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row>
    <row r="58" spans="1:35">
      <c r="A58" s="1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row>
  </sheetData>
  <sheetProtection selectLockedCells="1"/>
  <phoneticPr fontId="18"/>
  <printOptions horizontalCentered="1"/>
  <pageMargins left="0.59055118110236227" right="0.39370078740157483" top="0.59055118110236227" bottom="0.35433070866141736" header="0.31496062992125984" footer="0.11811023622047245"/>
  <pageSetup paperSize="9" scale="41" orientation="landscape" r:id="rId1"/>
  <headerFooter scaleWithDoc="0">
    <oddFooter>&amp;R&amp;8R5超高層ZEH-M_ver.1</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C4061-EA0E-4F33-A926-1645D0C26E93}">
  <dimension ref="A1:AX99"/>
  <sheetViews>
    <sheetView showGridLines="0" showZeros="0" view="pageBreakPreview" zoomScale="85" zoomScaleNormal="55" zoomScaleSheetLayoutView="85" workbookViewId="0"/>
  </sheetViews>
  <sheetFormatPr defaultColWidth="3" defaultRowHeight="18" customHeight="1"/>
  <cols>
    <col min="1" max="1" width="5.625" style="674" customWidth="1"/>
    <col min="2" max="4" width="3" style="674" customWidth="1"/>
    <col min="5" max="6" width="3" style="684" customWidth="1"/>
    <col min="7" max="8" width="3" style="696" customWidth="1"/>
    <col min="9" max="44" width="3" style="674" customWidth="1"/>
    <col min="45" max="45" width="3" style="675"/>
    <col min="46" max="16384" width="3" style="674"/>
  </cols>
  <sheetData>
    <row r="1" spans="1:45" s="671" customFormat="1" ht="21">
      <c r="A1" s="669"/>
      <c r="B1" s="702"/>
      <c r="C1" s="670"/>
      <c r="D1" s="670"/>
      <c r="E1" s="670"/>
      <c r="F1" s="670"/>
      <c r="G1" s="670"/>
      <c r="H1" s="670"/>
      <c r="AE1" s="672"/>
      <c r="AS1" s="673"/>
    </row>
    <row r="2" spans="1:45" s="671" customFormat="1" ht="21">
      <c r="A2" s="669"/>
      <c r="B2" s="702"/>
      <c r="C2" s="670"/>
      <c r="D2" s="670"/>
      <c r="E2" s="670"/>
      <c r="F2" s="670"/>
      <c r="G2" s="670"/>
      <c r="H2" s="670"/>
      <c r="AE2" s="672"/>
      <c r="AS2" s="673"/>
    </row>
    <row r="3" spans="1:45" ht="14.25">
      <c r="B3" s="1175"/>
      <c r="C3" s="1175"/>
      <c r="D3" s="1175"/>
      <c r="E3" s="1175"/>
      <c r="F3" s="1175"/>
      <c r="G3" s="1175"/>
      <c r="H3" s="1175"/>
      <c r="I3" s="1175"/>
      <c r="J3" s="1175"/>
      <c r="K3" s="1175"/>
      <c r="L3" s="1175"/>
      <c r="M3" s="1175"/>
      <c r="N3" s="1175"/>
      <c r="O3" s="1175"/>
      <c r="P3" s="1175"/>
      <c r="Q3" s="1175"/>
      <c r="R3" s="1175"/>
      <c r="S3" s="1175"/>
      <c r="T3" s="1175"/>
      <c r="U3" s="1175"/>
      <c r="V3" s="1175"/>
      <c r="W3" s="1175"/>
      <c r="X3" s="1175"/>
      <c r="Y3" s="1175"/>
      <c r="Z3" s="1175"/>
      <c r="AA3" s="1175"/>
      <c r="AB3" s="1175"/>
      <c r="AC3" s="1175"/>
      <c r="AD3" s="1175"/>
      <c r="AE3" s="1175"/>
      <c r="AF3" s="1175"/>
      <c r="AG3" s="1175"/>
      <c r="AH3" s="1175"/>
      <c r="AI3" s="1175"/>
      <c r="AJ3" s="1175"/>
      <c r="AK3" s="1175"/>
      <c r="AL3" s="1175"/>
      <c r="AM3" s="1175"/>
      <c r="AN3" s="1175"/>
      <c r="AO3" s="1175"/>
      <c r="AP3" s="1175"/>
      <c r="AQ3" s="1175"/>
      <c r="AR3" s="1175"/>
    </row>
    <row r="4" spans="1:45" ht="20.100000000000001" customHeight="1">
      <c r="B4" s="676"/>
      <c r="C4" s="676"/>
      <c r="D4" s="676"/>
      <c r="E4" s="677"/>
      <c r="F4" s="677"/>
      <c r="G4" s="678"/>
      <c r="H4" s="678"/>
      <c r="I4" s="676"/>
      <c r="J4" s="676"/>
      <c r="K4" s="676"/>
      <c r="L4" s="676"/>
      <c r="M4" s="676"/>
      <c r="N4" s="676"/>
      <c r="O4" s="676"/>
      <c r="P4" s="676"/>
      <c r="Q4" s="676"/>
      <c r="R4" s="676"/>
      <c r="S4" s="676"/>
      <c r="T4" s="676"/>
      <c r="U4" s="676"/>
      <c r="V4" s="676"/>
      <c r="W4" s="676"/>
      <c r="X4" s="676"/>
      <c r="Y4" s="676"/>
      <c r="Z4" s="676"/>
      <c r="AA4" s="676"/>
      <c r="AB4" s="676"/>
      <c r="AC4" s="676"/>
      <c r="AD4" s="676"/>
      <c r="AE4" s="676"/>
      <c r="AF4" s="676"/>
      <c r="AG4" s="676"/>
      <c r="AH4" s="676"/>
      <c r="AI4" s="676"/>
      <c r="AJ4" s="676"/>
      <c r="AK4" s="676"/>
      <c r="AL4" s="1176"/>
      <c r="AM4" s="1176"/>
      <c r="AN4" s="679"/>
      <c r="AO4" s="1176"/>
      <c r="AP4" s="1176"/>
      <c r="AQ4" s="676"/>
      <c r="AR4" s="676"/>
    </row>
    <row r="5" spans="1:45" ht="20.100000000000001" customHeight="1">
      <c r="B5" s="1178" t="s">
        <v>702</v>
      </c>
      <c r="C5" s="1178"/>
      <c r="D5" s="1178"/>
      <c r="E5" s="1178"/>
      <c r="F5" s="1178"/>
      <c r="G5" s="1178"/>
      <c r="H5" s="1178"/>
      <c r="I5" s="1178"/>
      <c r="J5" s="1178"/>
      <c r="K5" s="1178"/>
      <c r="L5" s="1178"/>
      <c r="M5" s="1178"/>
      <c r="N5" s="1178"/>
      <c r="O5" s="1178"/>
      <c r="P5" s="1178"/>
      <c r="Q5" s="1178"/>
      <c r="R5" s="1178"/>
      <c r="S5" s="1178"/>
      <c r="T5" s="1178"/>
      <c r="U5" s="1178"/>
      <c r="V5" s="1178"/>
      <c r="W5" s="1178"/>
      <c r="X5" s="1178"/>
      <c r="Y5" s="1178"/>
      <c r="Z5" s="1178"/>
      <c r="AA5" s="1178"/>
      <c r="AB5" s="1178"/>
      <c r="AC5" s="1178"/>
      <c r="AD5" s="1178"/>
      <c r="AE5" s="1178"/>
      <c r="AF5" s="1178"/>
      <c r="AG5" s="1178"/>
      <c r="AH5" s="1178"/>
      <c r="AI5" s="1178"/>
      <c r="AJ5" s="1178"/>
      <c r="AK5" s="1178"/>
      <c r="AL5" s="1178"/>
      <c r="AM5" s="1178"/>
      <c r="AN5" s="1178"/>
      <c r="AO5" s="1178"/>
      <c r="AP5" s="1178"/>
      <c r="AQ5" s="1178"/>
      <c r="AR5" s="1178"/>
    </row>
    <row r="6" spans="1:45" ht="20.100000000000001" customHeight="1">
      <c r="B6" s="1178"/>
      <c r="C6" s="1178"/>
      <c r="D6" s="1178"/>
      <c r="E6" s="1178"/>
      <c r="F6" s="1178"/>
      <c r="G6" s="1178"/>
      <c r="H6" s="1178"/>
      <c r="I6" s="1178"/>
      <c r="J6" s="1178"/>
      <c r="K6" s="1178"/>
      <c r="L6" s="1178"/>
      <c r="M6" s="1178"/>
      <c r="N6" s="1178"/>
      <c r="O6" s="1178"/>
      <c r="P6" s="1178"/>
      <c r="Q6" s="1178"/>
      <c r="R6" s="1178"/>
      <c r="S6" s="1178"/>
      <c r="T6" s="1178"/>
      <c r="U6" s="1178"/>
      <c r="V6" s="1178"/>
      <c r="W6" s="1178"/>
      <c r="X6" s="1178"/>
      <c r="Y6" s="1178"/>
      <c r="Z6" s="1178"/>
      <c r="AA6" s="1178"/>
      <c r="AB6" s="1178"/>
      <c r="AC6" s="1178"/>
      <c r="AD6" s="1178"/>
      <c r="AE6" s="1178"/>
      <c r="AF6" s="1178"/>
      <c r="AG6" s="1178"/>
      <c r="AH6" s="1178"/>
      <c r="AI6" s="1178"/>
      <c r="AJ6" s="1178"/>
      <c r="AK6" s="1178"/>
      <c r="AL6" s="1178"/>
      <c r="AM6" s="1178"/>
      <c r="AN6" s="1178"/>
      <c r="AO6" s="1178"/>
      <c r="AP6" s="1178"/>
      <c r="AQ6" s="1178"/>
      <c r="AR6" s="1178"/>
    </row>
    <row r="7" spans="1:45" ht="20.100000000000001" customHeight="1">
      <c r="B7" s="1178"/>
      <c r="C7" s="1178"/>
      <c r="D7" s="1178"/>
      <c r="E7" s="1178"/>
      <c r="F7" s="1178"/>
      <c r="G7" s="1178"/>
      <c r="H7" s="1178"/>
      <c r="I7" s="1178"/>
      <c r="J7" s="1178"/>
      <c r="K7" s="1178"/>
      <c r="L7" s="1178"/>
      <c r="M7" s="1178"/>
      <c r="N7" s="1178"/>
      <c r="O7" s="1178"/>
      <c r="P7" s="1178"/>
      <c r="Q7" s="1178"/>
      <c r="R7" s="1178"/>
      <c r="S7" s="1178"/>
      <c r="T7" s="1178"/>
      <c r="U7" s="1178"/>
      <c r="V7" s="1178"/>
      <c r="W7" s="1178"/>
      <c r="X7" s="1178"/>
      <c r="Y7" s="1178"/>
      <c r="Z7" s="1178"/>
      <c r="AA7" s="1178"/>
      <c r="AB7" s="1178"/>
      <c r="AC7" s="1178"/>
      <c r="AD7" s="1178"/>
      <c r="AE7" s="1178"/>
      <c r="AF7" s="1178"/>
      <c r="AG7" s="1178"/>
      <c r="AH7" s="1178"/>
      <c r="AI7" s="1178"/>
      <c r="AJ7" s="1178"/>
      <c r="AK7" s="1178"/>
      <c r="AL7" s="1178"/>
      <c r="AM7" s="1178"/>
      <c r="AN7" s="1178"/>
      <c r="AO7" s="1178"/>
      <c r="AP7" s="1178"/>
      <c r="AQ7" s="1178"/>
      <c r="AR7" s="1178"/>
    </row>
    <row r="8" spans="1:45" ht="34.5" customHeight="1">
      <c r="B8" s="1171" t="s">
        <v>703</v>
      </c>
      <c r="C8" s="1171"/>
      <c r="D8" s="1171"/>
      <c r="E8" s="1171"/>
      <c r="F8" s="1171"/>
      <c r="G8" s="1171"/>
      <c r="H8" s="1171"/>
      <c r="I8" s="1171"/>
      <c r="J8" s="1171"/>
      <c r="K8" s="1171"/>
      <c r="L8" s="1171"/>
      <c r="M8" s="1171"/>
      <c r="N8" s="1171"/>
      <c r="O8" s="1171"/>
      <c r="P8" s="1171"/>
      <c r="Q8" s="1171"/>
      <c r="R8" s="1171"/>
      <c r="S8" s="1171"/>
      <c r="T8" s="1171"/>
      <c r="U8" s="1171"/>
      <c r="V8" s="1171"/>
      <c r="W8" s="1171"/>
      <c r="X8" s="1171"/>
      <c r="Y8" s="1171"/>
      <c r="Z8" s="1171"/>
      <c r="AA8" s="1171"/>
      <c r="AB8" s="1171"/>
      <c r="AC8" s="1171"/>
      <c r="AD8" s="1171"/>
      <c r="AE8" s="1171"/>
      <c r="AF8" s="1171"/>
      <c r="AG8" s="1171"/>
      <c r="AH8" s="1171"/>
      <c r="AI8" s="1171"/>
      <c r="AJ8" s="1171"/>
      <c r="AK8" s="1171"/>
      <c r="AL8" s="1171"/>
      <c r="AM8" s="1171"/>
      <c r="AN8" s="1171"/>
      <c r="AO8" s="1171"/>
      <c r="AP8" s="1171"/>
      <c r="AQ8" s="1171"/>
      <c r="AR8" s="1171"/>
    </row>
    <row r="9" spans="1:45" ht="13.5" customHeight="1">
      <c r="B9" s="680"/>
      <c r="C9" s="680"/>
      <c r="D9" s="680"/>
      <c r="E9" s="680"/>
      <c r="F9" s="680"/>
      <c r="G9" s="680"/>
      <c r="H9" s="680"/>
      <c r="I9" s="680"/>
      <c r="J9" s="680"/>
      <c r="K9" s="680"/>
      <c r="L9" s="680"/>
      <c r="M9" s="680"/>
      <c r="N9" s="680"/>
      <c r="O9" s="680"/>
      <c r="P9" s="680"/>
      <c r="Q9" s="680"/>
      <c r="R9" s="680"/>
      <c r="S9" s="680"/>
      <c r="T9" s="680"/>
      <c r="U9" s="680"/>
      <c r="V9" s="680"/>
      <c r="W9" s="680"/>
      <c r="X9" s="680"/>
      <c r="Y9" s="680"/>
      <c r="Z9" s="680"/>
      <c r="AA9" s="680"/>
      <c r="AB9" s="680"/>
      <c r="AC9" s="680"/>
      <c r="AD9" s="680"/>
      <c r="AE9" s="680"/>
      <c r="AF9" s="680"/>
      <c r="AG9" s="680"/>
      <c r="AH9" s="680"/>
      <c r="AI9" s="680"/>
      <c r="AJ9" s="680"/>
      <c r="AK9" s="680"/>
      <c r="AL9" s="680"/>
      <c r="AM9" s="680"/>
      <c r="AN9" s="680"/>
      <c r="AO9" s="680"/>
      <c r="AP9" s="680"/>
      <c r="AQ9" s="680"/>
      <c r="AR9" s="680"/>
    </row>
    <row r="10" spans="1:45" ht="17.25" customHeight="1">
      <c r="B10" s="681" t="s">
        <v>636</v>
      </c>
      <c r="C10" s="681"/>
      <c r="D10" s="682" t="s">
        <v>637</v>
      </c>
      <c r="E10" s="681"/>
      <c r="F10" s="681"/>
      <c r="G10" s="681"/>
      <c r="H10" s="681"/>
      <c r="I10" s="681"/>
      <c r="J10" s="681"/>
      <c r="K10" s="681"/>
      <c r="L10" s="681"/>
      <c r="M10" s="681"/>
      <c r="N10" s="681"/>
      <c r="O10" s="681"/>
      <c r="P10" s="681"/>
      <c r="Q10" s="681"/>
      <c r="R10" s="681"/>
      <c r="S10" s="681"/>
      <c r="T10" s="681"/>
      <c r="U10" s="681"/>
      <c r="V10" s="681"/>
      <c r="W10" s="681"/>
      <c r="X10" s="681"/>
      <c r="Y10" s="681"/>
      <c r="Z10" s="681"/>
      <c r="AA10" s="681"/>
      <c r="AB10" s="681"/>
      <c r="AC10" s="681"/>
      <c r="AD10" s="681"/>
      <c r="AE10" s="681"/>
      <c r="AF10" s="681"/>
      <c r="AG10" s="681"/>
      <c r="AH10" s="681"/>
      <c r="AI10" s="681"/>
      <c r="AJ10" s="681"/>
      <c r="AK10" s="681"/>
      <c r="AL10" s="681"/>
      <c r="AM10" s="681"/>
      <c r="AN10" s="681"/>
      <c r="AO10" s="681"/>
      <c r="AP10" s="681"/>
      <c r="AQ10" s="681"/>
      <c r="AR10" s="681"/>
    </row>
    <row r="11" spans="1:45" ht="18" customHeight="1">
      <c r="B11" s="676"/>
      <c r="C11" s="681"/>
      <c r="D11" s="1986" t="s">
        <v>906</v>
      </c>
      <c r="E11" s="1172"/>
      <c r="F11" s="1172"/>
      <c r="G11" s="1172"/>
      <c r="H11" s="1172"/>
      <c r="I11" s="1172"/>
      <c r="J11" s="1172"/>
      <c r="K11" s="1172"/>
      <c r="L11" s="1172"/>
      <c r="M11" s="1172"/>
      <c r="N11" s="1172"/>
      <c r="O11" s="1172"/>
      <c r="P11" s="1172"/>
      <c r="Q11" s="1172"/>
      <c r="R11" s="1172"/>
      <c r="S11" s="1172"/>
      <c r="T11" s="1172"/>
      <c r="U11" s="1172"/>
      <c r="V11" s="1172"/>
      <c r="W11" s="1172"/>
      <c r="X11" s="1172"/>
      <c r="Y11" s="1172"/>
      <c r="Z11" s="1172"/>
      <c r="AA11" s="1172"/>
      <c r="AB11" s="1172"/>
      <c r="AC11" s="1172"/>
      <c r="AD11" s="1172"/>
      <c r="AE11" s="1172"/>
      <c r="AF11" s="1172"/>
      <c r="AG11" s="1172"/>
      <c r="AH11" s="1172"/>
      <c r="AI11" s="1172"/>
      <c r="AJ11" s="1172"/>
      <c r="AK11" s="1172"/>
      <c r="AL11" s="1172"/>
      <c r="AM11" s="1172"/>
      <c r="AN11" s="1172"/>
      <c r="AO11" s="1172"/>
      <c r="AP11" s="1172"/>
      <c r="AQ11" s="1172"/>
      <c r="AR11" s="1172"/>
    </row>
    <row r="12" spans="1:45" ht="18.75" customHeight="1">
      <c r="B12" s="676"/>
      <c r="C12" s="681"/>
      <c r="D12" s="1986" t="s">
        <v>907</v>
      </c>
      <c r="E12" s="1172"/>
      <c r="F12" s="1172"/>
      <c r="G12" s="1172"/>
      <c r="H12" s="1172"/>
      <c r="I12" s="1172"/>
      <c r="J12" s="1172"/>
      <c r="K12" s="1172"/>
      <c r="L12" s="1172"/>
      <c r="M12" s="1172"/>
      <c r="N12" s="1172"/>
      <c r="O12" s="1172"/>
      <c r="P12" s="1172"/>
      <c r="Q12" s="1172"/>
      <c r="R12" s="1172"/>
      <c r="S12" s="1172"/>
      <c r="T12" s="1172"/>
      <c r="U12" s="1172"/>
      <c r="V12" s="1172"/>
      <c r="W12" s="1172"/>
      <c r="X12" s="1172"/>
      <c r="Y12" s="1172"/>
      <c r="Z12" s="1172"/>
      <c r="AA12" s="1172"/>
      <c r="AB12" s="1172"/>
      <c r="AC12" s="1172"/>
      <c r="AD12" s="1172"/>
      <c r="AE12" s="1172"/>
      <c r="AF12" s="1172"/>
      <c r="AG12" s="1172"/>
      <c r="AH12" s="1172"/>
      <c r="AI12" s="1172"/>
      <c r="AJ12" s="1172"/>
      <c r="AK12" s="1172"/>
      <c r="AL12" s="1172"/>
      <c r="AM12" s="1172"/>
      <c r="AN12" s="1172"/>
      <c r="AO12" s="1172"/>
      <c r="AP12" s="1172"/>
      <c r="AQ12" s="1172"/>
      <c r="AR12" s="1172"/>
    </row>
    <row r="13" spans="1:45" ht="17.25" customHeight="1">
      <c r="B13" s="676"/>
      <c r="C13" s="681"/>
      <c r="D13" s="1986" t="s">
        <v>908</v>
      </c>
      <c r="E13" s="1172"/>
      <c r="F13" s="1172"/>
      <c r="G13" s="1172"/>
      <c r="H13" s="1172"/>
      <c r="I13" s="1172"/>
      <c r="J13" s="1172"/>
      <c r="K13" s="1172"/>
      <c r="L13" s="1172"/>
      <c r="M13" s="1172"/>
      <c r="N13" s="1172"/>
      <c r="O13" s="1172"/>
      <c r="P13" s="1172"/>
      <c r="Q13" s="1172"/>
      <c r="R13" s="1172"/>
      <c r="S13" s="1172"/>
      <c r="T13" s="1172"/>
      <c r="U13" s="1172"/>
      <c r="V13" s="1172"/>
      <c r="W13" s="1172"/>
      <c r="X13" s="1172"/>
      <c r="Y13" s="1172"/>
      <c r="Z13" s="1172"/>
      <c r="AA13" s="1172"/>
      <c r="AB13" s="1172"/>
      <c r="AC13" s="1172"/>
      <c r="AD13" s="1172"/>
      <c r="AE13" s="1172"/>
      <c r="AF13" s="1172"/>
      <c r="AG13" s="1172"/>
      <c r="AH13" s="1172"/>
      <c r="AI13" s="1172"/>
      <c r="AJ13" s="1172"/>
      <c r="AK13" s="1172"/>
      <c r="AL13" s="1172"/>
      <c r="AM13" s="1172"/>
      <c r="AN13" s="1172"/>
      <c r="AO13" s="1172"/>
      <c r="AP13" s="1172"/>
      <c r="AQ13" s="1172"/>
      <c r="AR13" s="1172"/>
    </row>
    <row r="14" spans="1:45" ht="17.25" customHeight="1">
      <c r="B14" s="676"/>
      <c r="C14" s="681"/>
      <c r="D14" s="1986" t="s">
        <v>672</v>
      </c>
      <c r="E14" s="1172"/>
      <c r="F14" s="1172"/>
      <c r="G14" s="1172"/>
      <c r="H14" s="1172"/>
      <c r="I14" s="1172"/>
      <c r="J14" s="1172"/>
      <c r="K14" s="1172"/>
      <c r="L14" s="1172"/>
      <c r="M14" s="1172"/>
      <c r="N14" s="1172"/>
      <c r="O14" s="1172"/>
      <c r="P14" s="1172"/>
      <c r="Q14" s="1172"/>
      <c r="R14" s="1172"/>
      <c r="S14" s="1172"/>
      <c r="T14" s="1172"/>
      <c r="U14" s="1172"/>
      <c r="V14" s="1172"/>
      <c r="W14" s="1172"/>
      <c r="X14" s="1172"/>
      <c r="Y14" s="1172"/>
      <c r="Z14" s="1172"/>
      <c r="AA14" s="1172"/>
      <c r="AB14" s="1172"/>
      <c r="AC14" s="1172"/>
      <c r="AD14" s="1172"/>
      <c r="AE14" s="1172"/>
      <c r="AF14" s="1172"/>
      <c r="AG14" s="1172"/>
      <c r="AH14" s="1172"/>
      <c r="AI14" s="1172"/>
      <c r="AJ14" s="1172"/>
      <c r="AK14" s="1172"/>
      <c r="AL14" s="1172"/>
      <c r="AM14" s="1172"/>
      <c r="AN14" s="1172"/>
      <c r="AO14" s="1172"/>
      <c r="AP14" s="1172"/>
      <c r="AQ14" s="1172"/>
      <c r="AR14" s="1172"/>
    </row>
    <row r="15" spans="1:45" ht="17.25" customHeight="1">
      <c r="B15" s="676"/>
      <c r="C15" s="681"/>
      <c r="D15" s="1986" t="s">
        <v>638</v>
      </c>
      <c r="E15" s="1172"/>
      <c r="F15" s="1172"/>
      <c r="G15" s="1172"/>
      <c r="H15" s="1172"/>
      <c r="I15" s="1172"/>
      <c r="J15" s="1172"/>
      <c r="K15" s="1172"/>
      <c r="L15" s="1172"/>
      <c r="M15" s="1172"/>
      <c r="N15" s="1172"/>
      <c r="O15" s="1172"/>
      <c r="P15" s="1172"/>
      <c r="Q15" s="1172"/>
      <c r="R15" s="1172"/>
      <c r="S15" s="1172"/>
      <c r="T15" s="1172"/>
      <c r="U15" s="1172"/>
      <c r="V15" s="1172"/>
      <c r="W15" s="1172"/>
      <c r="X15" s="1172"/>
      <c r="Y15" s="1172"/>
      <c r="Z15" s="1172"/>
      <c r="AA15" s="1172"/>
      <c r="AB15" s="1172"/>
      <c r="AC15" s="1172"/>
      <c r="AD15" s="1172"/>
      <c r="AE15" s="1172"/>
      <c r="AF15" s="1172"/>
      <c r="AG15" s="1172"/>
      <c r="AH15" s="1172"/>
      <c r="AI15" s="1172"/>
      <c r="AJ15" s="1172"/>
      <c r="AK15" s="1172"/>
      <c r="AL15" s="1172"/>
      <c r="AM15" s="1172"/>
      <c r="AN15" s="1172"/>
      <c r="AO15" s="1172"/>
      <c r="AP15" s="1172"/>
      <c r="AQ15" s="1172"/>
      <c r="AR15" s="1172"/>
    </row>
    <row r="16" spans="1:45" ht="17.25" customHeight="1">
      <c r="B16" s="676"/>
      <c r="C16" s="681"/>
      <c r="D16" s="1985" t="s">
        <v>639</v>
      </c>
      <c r="E16" s="1987"/>
      <c r="F16" s="1987"/>
      <c r="G16" s="1987"/>
      <c r="H16" s="1987"/>
      <c r="I16" s="1987"/>
      <c r="J16" s="1987"/>
      <c r="K16" s="683"/>
      <c r="L16" s="683"/>
      <c r="M16" s="683"/>
      <c r="N16" s="683"/>
      <c r="O16" s="683"/>
      <c r="P16" s="683"/>
      <c r="Q16" s="683"/>
      <c r="R16" s="683"/>
      <c r="S16" s="683"/>
      <c r="T16" s="683"/>
      <c r="U16" s="683"/>
      <c r="V16" s="683"/>
      <c r="W16" s="683"/>
      <c r="X16" s="683"/>
      <c r="Y16" s="683"/>
      <c r="Z16" s="683"/>
      <c r="AA16" s="683"/>
      <c r="AB16" s="683"/>
      <c r="AC16" s="683"/>
      <c r="AD16" s="683"/>
      <c r="AE16" s="683"/>
      <c r="AF16" s="683"/>
      <c r="AG16" s="683"/>
      <c r="AH16" s="683"/>
      <c r="AI16" s="683"/>
      <c r="AJ16" s="683"/>
      <c r="AK16" s="683"/>
      <c r="AL16" s="683"/>
      <c r="AM16" s="683"/>
      <c r="AN16" s="683"/>
      <c r="AO16" s="683"/>
      <c r="AP16" s="683"/>
      <c r="AQ16" s="683"/>
      <c r="AR16" s="683"/>
    </row>
    <row r="17" spans="1:44" s="675" customFormat="1" ht="7.5" customHeight="1">
      <c r="A17" s="674"/>
      <c r="B17" s="676"/>
      <c r="C17" s="681"/>
      <c r="D17" s="681"/>
      <c r="E17" s="681"/>
      <c r="F17" s="681"/>
      <c r="G17" s="681"/>
      <c r="H17" s="681"/>
      <c r="I17" s="681"/>
      <c r="J17" s="681"/>
      <c r="K17" s="681"/>
      <c r="L17" s="681"/>
      <c r="M17" s="681"/>
      <c r="N17" s="681"/>
      <c r="O17" s="681"/>
      <c r="P17" s="681"/>
      <c r="Q17" s="681"/>
      <c r="R17" s="681"/>
      <c r="S17" s="681"/>
      <c r="T17" s="681"/>
      <c r="U17" s="681"/>
      <c r="V17" s="681"/>
      <c r="W17" s="681"/>
      <c r="X17" s="681"/>
      <c r="Y17" s="681"/>
      <c r="Z17" s="681"/>
      <c r="AA17" s="681"/>
      <c r="AB17" s="681"/>
      <c r="AC17" s="681"/>
      <c r="AD17" s="681"/>
      <c r="AE17" s="681"/>
      <c r="AF17" s="681"/>
      <c r="AG17" s="681"/>
      <c r="AH17" s="681"/>
      <c r="AI17" s="681"/>
      <c r="AJ17" s="681"/>
      <c r="AK17" s="681"/>
      <c r="AL17" s="681"/>
      <c r="AM17" s="681"/>
      <c r="AN17" s="681"/>
      <c r="AO17" s="681"/>
      <c r="AP17" s="681"/>
      <c r="AQ17" s="681"/>
      <c r="AR17" s="681"/>
    </row>
    <row r="18" spans="1:44" s="675" customFormat="1" ht="17.25" customHeight="1">
      <c r="A18" s="674"/>
      <c r="B18" s="681" t="s">
        <v>108</v>
      </c>
      <c r="C18" s="681"/>
      <c r="D18" s="682" t="s">
        <v>640</v>
      </c>
      <c r="E18" s="681"/>
      <c r="F18" s="681"/>
      <c r="G18" s="681"/>
      <c r="H18" s="681"/>
      <c r="I18" s="681"/>
      <c r="J18" s="681"/>
      <c r="K18" s="681"/>
      <c r="L18" s="681"/>
      <c r="M18" s="681"/>
      <c r="N18" s="681"/>
      <c r="O18" s="681"/>
      <c r="P18" s="681"/>
      <c r="Q18" s="681"/>
      <c r="R18" s="681"/>
      <c r="S18" s="681"/>
      <c r="T18" s="681"/>
      <c r="U18" s="681"/>
      <c r="V18" s="681"/>
      <c r="W18" s="681"/>
      <c r="X18" s="681"/>
      <c r="Y18" s="681"/>
      <c r="Z18" s="681"/>
      <c r="AA18" s="681"/>
      <c r="AB18" s="681"/>
      <c r="AC18" s="681"/>
      <c r="AD18" s="681"/>
      <c r="AE18" s="681"/>
      <c r="AF18" s="681"/>
      <c r="AG18" s="681"/>
      <c r="AH18" s="681"/>
      <c r="AI18" s="681"/>
      <c r="AJ18" s="681"/>
      <c r="AK18" s="681"/>
      <c r="AL18" s="681"/>
      <c r="AM18" s="681"/>
      <c r="AN18" s="681"/>
      <c r="AO18" s="681"/>
      <c r="AP18" s="681"/>
      <c r="AQ18" s="681"/>
      <c r="AR18" s="681"/>
    </row>
    <row r="19" spans="1:44" s="675" customFormat="1" ht="17.25" customHeight="1">
      <c r="A19" s="674"/>
      <c r="B19" s="676"/>
      <c r="C19" s="681"/>
      <c r="D19" s="681" t="s">
        <v>641</v>
      </c>
      <c r="E19" s="681"/>
      <c r="F19" s="681"/>
      <c r="G19" s="681"/>
      <c r="H19" s="681"/>
      <c r="I19" s="681"/>
      <c r="J19" s="681"/>
      <c r="K19" s="681"/>
      <c r="L19" s="681"/>
      <c r="M19" s="681"/>
      <c r="N19" s="681"/>
      <c r="O19" s="681"/>
      <c r="P19" s="681"/>
      <c r="Q19" s="681"/>
      <c r="R19" s="681"/>
      <c r="S19" s="681"/>
      <c r="T19" s="681"/>
      <c r="U19" s="681"/>
      <c r="V19" s="681"/>
      <c r="W19" s="681"/>
      <c r="X19" s="681"/>
      <c r="Y19" s="681"/>
      <c r="Z19" s="681"/>
      <c r="AA19" s="681"/>
      <c r="AB19" s="681"/>
      <c r="AC19" s="681"/>
      <c r="AD19" s="681"/>
      <c r="AE19" s="681"/>
      <c r="AF19" s="681"/>
      <c r="AG19" s="681"/>
      <c r="AH19" s="681"/>
      <c r="AI19" s="681"/>
      <c r="AJ19" s="681"/>
      <c r="AK19" s="681"/>
      <c r="AL19" s="681"/>
      <c r="AM19" s="681"/>
      <c r="AN19" s="681"/>
      <c r="AO19" s="681"/>
      <c r="AP19" s="681"/>
      <c r="AQ19" s="681"/>
      <c r="AR19" s="681"/>
    </row>
    <row r="20" spans="1:44" s="675" customFormat="1" ht="17.25" customHeight="1">
      <c r="A20" s="674"/>
      <c r="B20" s="676"/>
      <c r="C20" s="681"/>
      <c r="D20" s="681" t="s">
        <v>642</v>
      </c>
      <c r="E20" s="681"/>
      <c r="F20" s="684"/>
      <c r="G20" s="681"/>
      <c r="H20" s="681"/>
      <c r="I20" s="681"/>
      <c r="J20" s="681"/>
      <c r="K20" s="681"/>
      <c r="L20" s="681"/>
      <c r="M20" s="681"/>
      <c r="N20" s="681"/>
      <c r="O20" s="681"/>
      <c r="P20" s="681"/>
      <c r="Q20" s="681"/>
      <c r="R20" s="681"/>
      <c r="S20" s="681"/>
      <c r="T20" s="681"/>
      <c r="U20" s="681"/>
      <c r="V20" s="681"/>
      <c r="W20" s="681"/>
      <c r="X20" s="681"/>
      <c r="Y20" s="681"/>
      <c r="Z20" s="681"/>
      <c r="AA20" s="681"/>
      <c r="AB20" s="681"/>
      <c r="AC20" s="681"/>
      <c r="AD20" s="681"/>
      <c r="AE20" s="681"/>
      <c r="AF20" s="681"/>
      <c r="AG20" s="681"/>
      <c r="AH20" s="681"/>
      <c r="AI20" s="681"/>
      <c r="AJ20" s="681"/>
      <c r="AK20" s="681"/>
      <c r="AL20" s="681"/>
      <c r="AM20" s="681"/>
      <c r="AN20" s="681"/>
      <c r="AO20" s="681"/>
      <c r="AP20" s="681"/>
      <c r="AQ20" s="681"/>
      <c r="AR20" s="681"/>
    </row>
    <row r="21" spans="1:44" s="675" customFormat="1" ht="17.25" customHeight="1">
      <c r="A21" s="674"/>
      <c r="B21" s="676"/>
      <c r="C21" s="681"/>
      <c r="D21" s="681" t="s">
        <v>704</v>
      </c>
      <c r="E21" s="681"/>
      <c r="F21" s="681"/>
      <c r="G21" s="681"/>
      <c r="H21" s="681"/>
      <c r="I21" s="681"/>
      <c r="J21" s="681"/>
      <c r="K21" s="681"/>
      <c r="L21" s="681"/>
      <c r="M21" s="681"/>
      <c r="N21" s="681"/>
      <c r="O21" s="681"/>
      <c r="P21" s="681"/>
      <c r="Q21" s="681"/>
      <c r="R21" s="681"/>
      <c r="S21" s="681"/>
      <c r="T21" s="681"/>
      <c r="U21" s="681"/>
      <c r="V21" s="681"/>
      <c r="W21" s="681"/>
      <c r="X21" s="681"/>
      <c r="Y21" s="681"/>
      <c r="Z21" s="681"/>
      <c r="AA21" s="681"/>
      <c r="AB21" s="681"/>
      <c r="AC21" s="681"/>
      <c r="AD21" s="681"/>
      <c r="AE21" s="681"/>
      <c r="AF21" s="681"/>
      <c r="AG21" s="681"/>
      <c r="AH21" s="681"/>
      <c r="AI21" s="681"/>
      <c r="AJ21" s="681"/>
      <c r="AK21" s="681"/>
      <c r="AL21" s="681"/>
      <c r="AM21" s="681"/>
      <c r="AN21" s="681"/>
      <c r="AO21" s="681"/>
      <c r="AP21" s="681"/>
      <c r="AQ21" s="681"/>
      <c r="AR21" s="681"/>
    </row>
    <row r="22" spans="1:44" s="675" customFormat="1" ht="17.25" customHeight="1">
      <c r="A22" s="674"/>
      <c r="B22" s="676"/>
      <c r="C22" s="681"/>
      <c r="D22" s="681" t="s">
        <v>705</v>
      </c>
      <c r="E22" s="681"/>
      <c r="F22" s="681"/>
      <c r="G22" s="681"/>
      <c r="H22" s="681"/>
      <c r="I22" s="681"/>
      <c r="J22" s="681"/>
      <c r="K22" s="681"/>
      <c r="L22" s="681"/>
      <c r="M22" s="681"/>
      <c r="N22" s="681"/>
      <c r="O22" s="681"/>
      <c r="P22" s="681"/>
      <c r="Q22" s="681"/>
      <c r="R22" s="681"/>
      <c r="S22" s="681"/>
      <c r="T22" s="681"/>
      <c r="U22" s="681"/>
      <c r="V22" s="681"/>
      <c r="W22" s="681"/>
      <c r="X22" s="681"/>
      <c r="Y22" s="681"/>
      <c r="Z22" s="681"/>
      <c r="AA22" s="681"/>
      <c r="AB22" s="681"/>
      <c r="AC22" s="681"/>
      <c r="AD22" s="681"/>
      <c r="AE22" s="681"/>
      <c r="AF22" s="681"/>
      <c r="AG22" s="681"/>
      <c r="AH22" s="681"/>
      <c r="AI22" s="681"/>
      <c r="AJ22" s="681"/>
      <c r="AK22" s="681"/>
      <c r="AL22" s="681"/>
      <c r="AM22" s="681"/>
      <c r="AN22" s="681"/>
      <c r="AO22" s="681"/>
      <c r="AP22" s="681"/>
      <c r="AQ22" s="681"/>
      <c r="AR22" s="681"/>
    </row>
    <row r="23" spans="1:44" s="675" customFormat="1" ht="17.25" customHeight="1">
      <c r="A23" s="674"/>
      <c r="B23" s="676"/>
      <c r="C23" s="681"/>
      <c r="D23" s="681" t="s">
        <v>706</v>
      </c>
      <c r="E23" s="681"/>
      <c r="F23" s="681"/>
      <c r="G23" s="681"/>
      <c r="H23" s="681"/>
      <c r="I23" s="681"/>
      <c r="J23" s="681"/>
      <c r="K23" s="681"/>
      <c r="L23" s="681"/>
      <c r="M23" s="681"/>
      <c r="N23" s="681"/>
      <c r="O23" s="681"/>
      <c r="P23" s="681"/>
      <c r="Q23" s="685"/>
      <c r="R23" s="681"/>
      <c r="S23" s="681"/>
      <c r="T23" s="681"/>
      <c r="U23" s="681"/>
      <c r="V23" s="681"/>
      <c r="W23" s="681"/>
      <c r="X23" s="681"/>
      <c r="Y23" s="681"/>
      <c r="Z23" s="681"/>
      <c r="AA23" s="681"/>
      <c r="AB23" s="681"/>
      <c r="AC23" s="681"/>
      <c r="AD23" s="681"/>
      <c r="AE23" s="681"/>
      <c r="AF23" s="681"/>
      <c r="AG23" s="681"/>
      <c r="AH23" s="681"/>
      <c r="AI23" s="681"/>
      <c r="AJ23" s="681"/>
      <c r="AK23" s="681"/>
      <c r="AL23" s="681"/>
      <c r="AM23" s="681"/>
      <c r="AN23" s="681"/>
      <c r="AO23" s="681"/>
      <c r="AP23" s="681"/>
      <c r="AQ23" s="681"/>
      <c r="AR23" s="681"/>
    </row>
    <row r="24" spans="1:44" s="675" customFormat="1" ht="17.25" customHeight="1">
      <c r="A24" s="674"/>
      <c r="B24" s="676"/>
      <c r="C24" s="681"/>
      <c r="D24" s="681" t="s">
        <v>643</v>
      </c>
      <c r="E24" s="681"/>
      <c r="F24" s="681"/>
      <c r="G24" s="681"/>
      <c r="H24" s="681"/>
      <c r="I24" s="681"/>
      <c r="J24" s="681"/>
      <c r="K24" s="681"/>
      <c r="L24" s="681"/>
      <c r="M24" s="681"/>
      <c r="N24" s="681"/>
      <c r="O24" s="681"/>
      <c r="P24" s="681"/>
      <c r="Q24" s="681"/>
      <c r="R24" s="681"/>
      <c r="S24" s="681"/>
      <c r="T24" s="681"/>
      <c r="U24" s="681"/>
      <c r="V24" s="681"/>
      <c r="W24" s="681"/>
      <c r="X24" s="681"/>
      <c r="Y24" s="681"/>
      <c r="Z24" s="681"/>
      <c r="AA24" s="681"/>
      <c r="AB24" s="681"/>
      <c r="AC24" s="681"/>
      <c r="AD24" s="681"/>
      <c r="AE24" s="681"/>
      <c r="AF24" s="681"/>
      <c r="AG24" s="681"/>
      <c r="AH24" s="681"/>
      <c r="AI24" s="681"/>
      <c r="AJ24" s="681"/>
      <c r="AK24" s="681"/>
      <c r="AL24" s="681"/>
      <c r="AM24" s="681"/>
      <c r="AN24" s="681"/>
      <c r="AO24" s="681"/>
      <c r="AP24" s="681"/>
      <c r="AQ24" s="681"/>
      <c r="AR24" s="681"/>
    </row>
    <row r="25" spans="1:44" s="675" customFormat="1" ht="7.5" customHeight="1">
      <c r="A25" s="674"/>
      <c r="B25" s="676"/>
      <c r="C25" s="681"/>
      <c r="D25" s="681"/>
      <c r="E25" s="681"/>
      <c r="F25" s="681"/>
      <c r="G25" s="681"/>
      <c r="H25" s="681"/>
      <c r="I25" s="681"/>
      <c r="J25" s="681"/>
      <c r="K25" s="681"/>
      <c r="L25" s="681"/>
      <c r="M25" s="681"/>
      <c r="N25" s="681"/>
      <c r="O25" s="681"/>
      <c r="P25" s="681"/>
      <c r="Q25" s="681"/>
      <c r="R25" s="681"/>
      <c r="S25" s="681"/>
      <c r="T25" s="681"/>
      <c r="U25" s="681"/>
      <c r="V25" s="681"/>
      <c r="W25" s="681"/>
      <c r="X25" s="681"/>
      <c r="Y25" s="681"/>
      <c r="Z25" s="681"/>
      <c r="AA25" s="681"/>
      <c r="AB25" s="681"/>
      <c r="AC25" s="681"/>
      <c r="AD25" s="681"/>
      <c r="AE25" s="681"/>
      <c r="AF25" s="681"/>
      <c r="AG25" s="681"/>
      <c r="AH25" s="681"/>
      <c r="AI25" s="681"/>
      <c r="AJ25" s="681"/>
      <c r="AK25" s="681"/>
      <c r="AL25" s="681"/>
      <c r="AM25" s="681"/>
      <c r="AN25" s="681"/>
      <c r="AO25" s="681"/>
      <c r="AP25" s="681"/>
      <c r="AQ25" s="681"/>
      <c r="AR25" s="681"/>
    </row>
    <row r="26" spans="1:44" s="675" customFormat="1" ht="17.25" customHeight="1">
      <c r="A26" s="674"/>
      <c r="B26" s="681" t="s">
        <v>644</v>
      </c>
      <c r="C26" s="681"/>
      <c r="D26" s="682" t="s">
        <v>667</v>
      </c>
      <c r="E26" s="681"/>
      <c r="F26" s="681"/>
      <c r="G26" s="681"/>
      <c r="H26" s="681"/>
      <c r="I26" s="681"/>
      <c r="J26" s="681"/>
      <c r="K26" s="681"/>
      <c r="L26" s="681"/>
      <c r="M26" s="681"/>
      <c r="N26" s="681"/>
      <c r="O26" s="681"/>
      <c r="P26" s="681"/>
      <c r="Q26" s="681"/>
      <c r="R26" s="681"/>
      <c r="S26" s="681"/>
      <c r="T26" s="681"/>
      <c r="U26" s="681"/>
      <c r="V26" s="681"/>
      <c r="W26" s="681"/>
      <c r="X26" s="681"/>
      <c r="Y26" s="681"/>
      <c r="Z26" s="681"/>
      <c r="AA26" s="681"/>
      <c r="AB26" s="681"/>
      <c r="AC26" s="681"/>
      <c r="AD26" s="681"/>
      <c r="AE26" s="681"/>
      <c r="AF26" s="681"/>
      <c r="AG26" s="681"/>
      <c r="AH26" s="681"/>
      <c r="AI26" s="681"/>
      <c r="AJ26" s="681"/>
      <c r="AK26" s="681"/>
      <c r="AL26" s="681"/>
      <c r="AM26" s="681"/>
      <c r="AN26" s="681"/>
      <c r="AO26" s="681"/>
      <c r="AP26" s="681"/>
      <c r="AQ26" s="681"/>
      <c r="AR26" s="681"/>
    </row>
    <row r="27" spans="1:44" s="675" customFormat="1" ht="17.25" customHeight="1">
      <c r="A27" s="674"/>
      <c r="B27" s="676"/>
      <c r="C27" s="681"/>
      <c r="D27" s="681" t="s">
        <v>668</v>
      </c>
      <c r="E27" s="681"/>
      <c r="F27" s="681"/>
      <c r="G27" s="681"/>
      <c r="H27" s="681"/>
      <c r="I27" s="681"/>
      <c r="J27" s="681"/>
      <c r="K27" s="681"/>
      <c r="L27" s="681"/>
      <c r="M27" s="681"/>
      <c r="N27" s="681"/>
      <c r="O27" s="681"/>
      <c r="P27" s="681"/>
      <c r="Q27" s="681"/>
      <c r="R27" s="681"/>
      <c r="S27" s="681"/>
      <c r="T27" s="681"/>
      <c r="U27" s="681"/>
      <c r="V27" s="681"/>
      <c r="W27" s="681"/>
      <c r="X27" s="681"/>
      <c r="Y27" s="681"/>
      <c r="Z27" s="681"/>
      <c r="AA27" s="681"/>
      <c r="AB27" s="681"/>
      <c r="AC27" s="681"/>
      <c r="AD27" s="681"/>
      <c r="AE27" s="681"/>
      <c r="AF27" s="681"/>
      <c r="AG27" s="681"/>
      <c r="AH27" s="681"/>
      <c r="AI27" s="681"/>
      <c r="AJ27" s="681"/>
      <c r="AK27" s="681"/>
      <c r="AL27" s="681"/>
      <c r="AM27" s="681"/>
      <c r="AN27" s="681"/>
      <c r="AO27" s="681"/>
      <c r="AP27" s="681"/>
      <c r="AQ27" s="681"/>
      <c r="AR27" s="681"/>
    </row>
    <row r="28" spans="1:44" s="675" customFormat="1" ht="17.25" customHeight="1">
      <c r="A28" s="674"/>
      <c r="B28" s="676"/>
      <c r="C28" s="681"/>
      <c r="D28" s="681" t="s">
        <v>669</v>
      </c>
      <c r="E28" s="681"/>
      <c r="F28" s="681"/>
      <c r="G28" s="681"/>
      <c r="H28" s="681"/>
      <c r="I28" s="681"/>
      <c r="J28" s="681"/>
      <c r="K28" s="681"/>
      <c r="L28" s="681"/>
      <c r="M28" s="681"/>
      <c r="N28" s="681"/>
      <c r="O28" s="681"/>
      <c r="P28" s="681"/>
      <c r="Q28" s="681"/>
      <c r="R28" s="681"/>
      <c r="S28" s="681"/>
      <c r="T28" s="681"/>
      <c r="U28" s="681"/>
      <c r="V28" s="681"/>
      <c r="W28" s="681"/>
      <c r="X28" s="681"/>
      <c r="Y28" s="681"/>
      <c r="Z28" s="681"/>
      <c r="AA28" s="681"/>
      <c r="AB28" s="681"/>
      <c r="AC28" s="681"/>
      <c r="AD28" s="681"/>
      <c r="AE28" s="681"/>
      <c r="AF28" s="681"/>
      <c r="AG28" s="681"/>
      <c r="AH28" s="681"/>
      <c r="AI28" s="681"/>
      <c r="AJ28" s="681"/>
      <c r="AK28" s="681"/>
      <c r="AL28" s="681"/>
      <c r="AM28" s="681"/>
      <c r="AN28" s="681"/>
      <c r="AO28" s="681"/>
      <c r="AP28" s="681"/>
      <c r="AQ28" s="681"/>
      <c r="AR28" s="681"/>
    </row>
    <row r="29" spans="1:44" s="675" customFormat="1" ht="17.25" customHeight="1">
      <c r="A29" s="674"/>
      <c r="B29" s="676"/>
      <c r="C29" s="681"/>
      <c r="D29" s="681" t="s">
        <v>670</v>
      </c>
      <c r="E29" s="681"/>
      <c r="F29" s="681"/>
      <c r="G29" s="681"/>
      <c r="H29" s="681"/>
      <c r="I29" s="681"/>
      <c r="J29" s="681"/>
      <c r="K29" s="681"/>
      <c r="L29" s="681"/>
      <c r="M29" s="681"/>
      <c r="N29" s="681"/>
      <c r="O29" s="681"/>
      <c r="P29" s="681"/>
      <c r="Q29" s="681"/>
      <c r="R29" s="681"/>
      <c r="S29" s="681"/>
      <c r="T29" s="681"/>
      <c r="U29" s="681"/>
      <c r="V29" s="681"/>
      <c r="W29" s="681"/>
      <c r="X29" s="681"/>
      <c r="Y29" s="681"/>
      <c r="Z29" s="681"/>
      <c r="AA29" s="681"/>
      <c r="AB29" s="681"/>
      <c r="AC29" s="681"/>
      <c r="AD29" s="681"/>
      <c r="AE29" s="681"/>
      <c r="AF29" s="681"/>
      <c r="AG29" s="681"/>
      <c r="AH29" s="681"/>
      <c r="AI29" s="681"/>
      <c r="AJ29" s="681"/>
      <c r="AK29" s="681"/>
      <c r="AL29" s="681"/>
      <c r="AM29" s="681"/>
      <c r="AN29" s="681"/>
      <c r="AO29" s="681"/>
      <c r="AP29" s="681"/>
      <c r="AQ29" s="681"/>
      <c r="AR29" s="681"/>
    </row>
    <row r="30" spans="1:44" s="675" customFormat="1" ht="17.25" customHeight="1">
      <c r="A30" s="674"/>
      <c r="B30" s="676"/>
      <c r="C30" s="681"/>
      <c r="D30" s="681" t="s">
        <v>671</v>
      </c>
      <c r="E30" s="681"/>
      <c r="F30" s="681"/>
      <c r="G30" s="681"/>
      <c r="H30" s="681"/>
      <c r="I30" s="681"/>
      <c r="J30" s="681"/>
      <c r="K30" s="681"/>
      <c r="L30" s="681"/>
      <c r="M30" s="681"/>
      <c r="N30" s="681"/>
      <c r="O30" s="681"/>
      <c r="P30" s="681"/>
      <c r="Q30" s="681"/>
      <c r="R30" s="681"/>
      <c r="S30" s="681"/>
      <c r="T30" s="681"/>
      <c r="U30" s="681"/>
      <c r="V30" s="681"/>
      <c r="W30" s="681"/>
      <c r="X30" s="681"/>
      <c r="Y30" s="681"/>
      <c r="Z30" s="681"/>
      <c r="AA30" s="681"/>
      <c r="AB30" s="681"/>
      <c r="AC30" s="681"/>
      <c r="AD30" s="681"/>
      <c r="AE30" s="681"/>
      <c r="AF30" s="681"/>
      <c r="AG30" s="681"/>
      <c r="AH30" s="681"/>
      <c r="AI30" s="681"/>
      <c r="AJ30" s="681"/>
      <c r="AK30" s="681"/>
      <c r="AL30" s="681"/>
      <c r="AM30" s="681"/>
      <c r="AN30" s="681"/>
      <c r="AO30" s="681"/>
      <c r="AP30" s="681"/>
      <c r="AQ30" s="681"/>
      <c r="AR30" s="681"/>
    </row>
    <row r="31" spans="1:44" s="675" customFormat="1" ht="7.5" customHeight="1">
      <c r="A31" s="674"/>
      <c r="B31" s="676"/>
      <c r="C31" s="681"/>
      <c r="D31" s="681"/>
      <c r="E31" s="681"/>
      <c r="F31" s="681"/>
      <c r="G31" s="681"/>
      <c r="H31" s="681"/>
      <c r="I31" s="681"/>
      <c r="J31" s="681"/>
      <c r="K31" s="681"/>
      <c r="L31" s="681"/>
      <c r="M31" s="681"/>
      <c r="N31" s="681"/>
      <c r="O31" s="681"/>
      <c r="P31" s="681"/>
      <c r="Q31" s="681"/>
      <c r="R31" s="681"/>
      <c r="S31" s="681"/>
      <c r="T31" s="681"/>
      <c r="U31" s="681"/>
      <c r="V31" s="681"/>
      <c r="W31" s="681"/>
      <c r="X31" s="681"/>
      <c r="Y31" s="681"/>
      <c r="Z31" s="681"/>
      <c r="AA31" s="681"/>
      <c r="AB31" s="681"/>
      <c r="AC31" s="681"/>
      <c r="AD31" s="681"/>
      <c r="AE31" s="681"/>
      <c r="AF31" s="681"/>
      <c r="AG31" s="681"/>
      <c r="AH31" s="681"/>
      <c r="AI31" s="681"/>
      <c r="AJ31" s="681"/>
      <c r="AK31" s="681"/>
      <c r="AL31" s="681"/>
      <c r="AM31" s="681"/>
      <c r="AN31" s="681"/>
      <c r="AO31" s="681"/>
      <c r="AP31" s="681"/>
      <c r="AQ31" s="681"/>
      <c r="AR31" s="681"/>
    </row>
    <row r="32" spans="1:44" s="675" customFormat="1" ht="17.25" customHeight="1">
      <c r="A32" s="674"/>
      <c r="B32" s="681" t="s">
        <v>673</v>
      </c>
      <c r="C32" s="681"/>
      <c r="D32" s="682" t="s">
        <v>645</v>
      </c>
      <c r="E32" s="681"/>
      <c r="F32" s="681"/>
      <c r="G32" s="681"/>
      <c r="H32" s="681"/>
      <c r="I32" s="681"/>
      <c r="J32" s="681"/>
      <c r="K32" s="681"/>
      <c r="L32" s="681"/>
      <c r="M32" s="681"/>
      <c r="N32" s="681"/>
      <c r="O32" s="681"/>
      <c r="P32" s="681"/>
      <c r="Q32" s="681"/>
      <c r="R32" s="681"/>
      <c r="S32" s="681"/>
      <c r="T32" s="681"/>
      <c r="U32" s="681"/>
      <c r="V32" s="681"/>
      <c r="W32" s="681"/>
      <c r="X32" s="681"/>
      <c r="Y32" s="681"/>
      <c r="Z32" s="681"/>
      <c r="AA32" s="681"/>
      <c r="AB32" s="681"/>
      <c r="AC32" s="681"/>
      <c r="AD32" s="681"/>
      <c r="AE32" s="681"/>
      <c r="AF32" s="681"/>
      <c r="AG32" s="681"/>
      <c r="AH32" s="681"/>
      <c r="AI32" s="681"/>
      <c r="AJ32" s="681"/>
      <c r="AK32" s="681"/>
      <c r="AL32" s="681"/>
      <c r="AM32" s="681"/>
      <c r="AN32" s="681"/>
      <c r="AO32" s="681"/>
      <c r="AP32" s="681"/>
      <c r="AQ32" s="681"/>
      <c r="AR32" s="681"/>
    </row>
    <row r="33" spans="1:44" s="675" customFormat="1" ht="17.25" customHeight="1">
      <c r="A33" s="674"/>
      <c r="B33" s="676"/>
      <c r="C33" s="681"/>
      <c r="D33" s="681" t="s">
        <v>707</v>
      </c>
      <c r="E33" s="681"/>
      <c r="F33" s="681"/>
      <c r="G33" s="681"/>
      <c r="H33" s="681"/>
      <c r="I33" s="681"/>
      <c r="J33" s="681"/>
      <c r="K33" s="681"/>
      <c r="L33" s="681"/>
      <c r="M33" s="681"/>
      <c r="N33" s="681"/>
      <c r="O33" s="681"/>
      <c r="P33" s="681"/>
      <c r="Q33" s="681"/>
      <c r="R33" s="681"/>
      <c r="S33" s="681"/>
      <c r="T33" s="681"/>
      <c r="U33" s="681"/>
      <c r="V33" s="681"/>
      <c r="W33" s="681"/>
      <c r="X33" s="681"/>
      <c r="Y33" s="681"/>
      <c r="Z33" s="681"/>
      <c r="AA33" s="681"/>
      <c r="AB33" s="681"/>
      <c r="AC33" s="681"/>
      <c r="AD33" s="681"/>
      <c r="AE33" s="681"/>
      <c r="AF33" s="681"/>
      <c r="AG33" s="681"/>
      <c r="AH33" s="681"/>
      <c r="AI33" s="681"/>
      <c r="AJ33" s="681"/>
      <c r="AK33" s="681"/>
      <c r="AL33" s="681"/>
      <c r="AM33" s="681"/>
      <c r="AN33" s="681"/>
      <c r="AO33" s="681"/>
      <c r="AP33" s="681"/>
      <c r="AQ33" s="681"/>
      <c r="AR33" s="681"/>
    </row>
    <row r="34" spans="1:44" s="675" customFormat="1" ht="17.25" customHeight="1">
      <c r="A34" s="674"/>
      <c r="B34" s="676"/>
      <c r="C34" s="681"/>
      <c r="D34" s="681" t="s">
        <v>708</v>
      </c>
      <c r="E34" s="681"/>
      <c r="F34" s="681"/>
      <c r="G34" s="681"/>
      <c r="H34" s="681"/>
      <c r="I34" s="681"/>
      <c r="J34" s="681"/>
      <c r="K34" s="681"/>
      <c r="L34" s="681"/>
      <c r="M34" s="681"/>
      <c r="N34" s="681"/>
      <c r="O34" s="681"/>
      <c r="P34" s="681"/>
      <c r="Q34" s="681"/>
      <c r="R34" s="681"/>
      <c r="S34" s="681"/>
      <c r="T34" s="681"/>
      <c r="U34" s="681"/>
      <c r="V34" s="681"/>
      <c r="W34" s="681"/>
      <c r="X34" s="681"/>
      <c r="Y34" s="681"/>
      <c r="Z34" s="681"/>
      <c r="AA34" s="681"/>
      <c r="AB34" s="681"/>
      <c r="AC34" s="681"/>
      <c r="AD34" s="681"/>
      <c r="AE34" s="681"/>
      <c r="AF34" s="681"/>
      <c r="AG34" s="681"/>
      <c r="AH34" s="681"/>
      <c r="AI34" s="681"/>
      <c r="AJ34" s="681"/>
      <c r="AK34" s="681"/>
      <c r="AL34" s="681"/>
      <c r="AM34" s="681"/>
      <c r="AN34" s="681"/>
      <c r="AO34" s="681"/>
      <c r="AP34" s="681"/>
      <c r="AQ34" s="681"/>
      <c r="AR34" s="681"/>
    </row>
    <row r="35" spans="1:44" s="675" customFormat="1" ht="17.25" customHeight="1">
      <c r="A35" s="674"/>
      <c r="B35" s="676"/>
      <c r="C35" s="681"/>
      <c r="D35" s="681" t="s">
        <v>646</v>
      </c>
      <c r="E35" s="681"/>
      <c r="F35" s="681"/>
      <c r="G35" s="681"/>
      <c r="H35" s="681"/>
      <c r="I35" s="681"/>
      <c r="J35" s="681"/>
      <c r="K35" s="681"/>
      <c r="L35" s="681"/>
      <c r="M35" s="681"/>
      <c r="N35" s="681"/>
      <c r="O35" s="681"/>
      <c r="P35" s="681"/>
      <c r="Q35" s="681"/>
      <c r="R35" s="681"/>
      <c r="S35" s="681"/>
      <c r="T35" s="681"/>
      <c r="U35" s="681"/>
      <c r="V35" s="681"/>
      <c r="W35" s="681"/>
      <c r="X35" s="681"/>
      <c r="Y35" s="681"/>
      <c r="Z35" s="681"/>
      <c r="AA35" s="681"/>
      <c r="AB35" s="681"/>
      <c r="AC35" s="681"/>
      <c r="AD35" s="681"/>
      <c r="AE35" s="681"/>
      <c r="AF35" s="681"/>
      <c r="AG35" s="681"/>
      <c r="AH35" s="681"/>
      <c r="AI35" s="681"/>
      <c r="AJ35" s="681"/>
      <c r="AK35" s="681"/>
      <c r="AL35" s="681"/>
      <c r="AM35" s="681"/>
      <c r="AN35" s="681"/>
      <c r="AO35" s="681"/>
      <c r="AP35" s="681"/>
      <c r="AQ35" s="681"/>
      <c r="AR35" s="681"/>
    </row>
    <row r="36" spans="1:44" s="675" customFormat="1" ht="17.25" customHeight="1">
      <c r="A36" s="674"/>
      <c r="B36" s="676"/>
      <c r="C36" s="681"/>
      <c r="D36" s="681" t="s">
        <v>709</v>
      </c>
      <c r="E36" s="681"/>
      <c r="F36" s="681"/>
      <c r="G36" s="681"/>
      <c r="H36" s="681"/>
      <c r="I36" s="681"/>
      <c r="J36" s="681"/>
      <c r="K36" s="681"/>
      <c r="L36" s="681"/>
      <c r="M36" s="681"/>
      <c r="N36" s="681"/>
      <c r="O36" s="681"/>
      <c r="P36" s="681"/>
      <c r="Q36" s="681"/>
      <c r="R36" s="681"/>
      <c r="S36" s="681"/>
      <c r="T36" s="681"/>
      <c r="U36" s="681"/>
      <c r="V36" s="681"/>
      <c r="W36" s="681"/>
      <c r="X36" s="681"/>
      <c r="Y36" s="681"/>
      <c r="Z36" s="681"/>
      <c r="AA36" s="681"/>
      <c r="AB36" s="681"/>
      <c r="AC36" s="681"/>
      <c r="AD36" s="681"/>
      <c r="AE36" s="681"/>
      <c r="AF36" s="681"/>
      <c r="AG36" s="681"/>
      <c r="AH36" s="681"/>
      <c r="AI36" s="681"/>
      <c r="AJ36" s="681"/>
      <c r="AK36" s="681"/>
      <c r="AL36" s="681"/>
      <c r="AM36" s="681"/>
      <c r="AN36" s="681"/>
      <c r="AO36" s="681"/>
      <c r="AP36" s="681"/>
      <c r="AQ36" s="681"/>
      <c r="AR36" s="681"/>
    </row>
    <row r="37" spans="1:44" s="675" customFormat="1" ht="17.25" customHeight="1">
      <c r="A37" s="674"/>
      <c r="B37" s="676"/>
      <c r="C37" s="681"/>
      <c r="D37" s="681" t="s">
        <v>647</v>
      </c>
      <c r="E37" s="681"/>
      <c r="F37" s="681"/>
      <c r="G37" s="681"/>
      <c r="H37" s="681"/>
      <c r="I37" s="681"/>
      <c r="J37" s="681"/>
      <c r="K37" s="681"/>
      <c r="L37" s="681"/>
      <c r="M37" s="681"/>
      <c r="N37" s="681"/>
      <c r="O37" s="681"/>
      <c r="P37" s="681"/>
      <c r="Q37" s="681"/>
      <c r="R37" s="681"/>
      <c r="S37" s="681"/>
      <c r="T37" s="681"/>
      <c r="U37" s="681"/>
      <c r="V37" s="681"/>
      <c r="W37" s="681"/>
      <c r="X37" s="681"/>
      <c r="Y37" s="681"/>
      <c r="Z37" s="681"/>
      <c r="AA37" s="681"/>
      <c r="AB37" s="681"/>
      <c r="AC37" s="681"/>
      <c r="AD37" s="681"/>
      <c r="AE37" s="681"/>
      <c r="AF37" s="681"/>
      <c r="AG37" s="681"/>
      <c r="AH37" s="681"/>
      <c r="AI37" s="681"/>
      <c r="AJ37" s="681"/>
      <c r="AK37" s="681"/>
      <c r="AL37" s="681"/>
      <c r="AM37" s="681"/>
      <c r="AN37" s="681"/>
      <c r="AO37" s="681"/>
      <c r="AP37" s="681"/>
      <c r="AQ37" s="681"/>
      <c r="AR37" s="681"/>
    </row>
    <row r="38" spans="1:44" s="675" customFormat="1" ht="7.5" customHeight="1">
      <c r="A38" s="674"/>
      <c r="B38" s="676"/>
      <c r="C38" s="681"/>
      <c r="D38" s="681"/>
      <c r="E38" s="681"/>
      <c r="F38" s="681"/>
      <c r="G38" s="681"/>
      <c r="H38" s="681"/>
      <c r="I38" s="681"/>
      <c r="J38" s="681"/>
      <c r="K38" s="681"/>
      <c r="L38" s="681"/>
      <c r="M38" s="681"/>
      <c r="N38" s="681"/>
      <c r="O38" s="681"/>
      <c r="P38" s="681"/>
      <c r="Q38" s="681"/>
      <c r="R38" s="681"/>
      <c r="S38" s="681"/>
      <c r="T38" s="681"/>
      <c r="U38" s="681"/>
      <c r="V38" s="681"/>
      <c r="W38" s="681"/>
      <c r="X38" s="681"/>
      <c r="Y38" s="681"/>
      <c r="Z38" s="681"/>
      <c r="AA38" s="681"/>
      <c r="AB38" s="681"/>
      <c r="AC38" s="681"/>
      <c r="AD38" s="681"/>
      <c r="AE38" s="681"/>
      <c r="AF38" s="681"/>
      <c r="AG38" s="681"/>
      <c r="AH38" s="681"/>
      <c r="AI38" s="681"/>
      <c r="AJ38" s="681"/>
      <c r="AK38" s="681"/>
      <c r="AL38" s="681"/>
      <c r="AM38" s="681"/>
      <c r="AN38" s="681"/>
      <c r="AO38" s="681"/>
      <c r="AP38" s="681"/>
      <c r="AQ38" s="681"/>
      <c r="AR38" s="681"/>
    </row>
    <row r="39" spans="1:44" s="675" customFormat="1" ht="17.25" customHeight="1">
      <c r="A39" s="674"/>
      <c r="B39" s="681" t="s">
        <v>674</v>
      </c>
      <c r="C39" s="681"/>
      <c r="D39" s="682" t="s">
        <v>648</v>
      </c>
      <c r="E39" s="681"/>
      <c r="F39" s="681"/>
      <c r="G39" s="681"/>
      <c r="H39" s="681"/>
      <c r="I39" s="681"/>
      <c r="J39" s="681"/>
      <c r="K39" s="681"/>
      <c r="L39" s="681"/>
      <c r="M39" s="681"/>
      <c r="N39" s="681"/>
      <c r="O39" s="681"/>
      <c r="P39" s="681"/>
      <c r="Q39" s="681"/>
      <c r="R39" s="681"/>
      <c r="S39" s="681"/>
      <c r="T39" s="681"/>
      <c r="U39" s="681"/>
      <c r="V39" s="681"/>
      <c r="W39" s="681"/>
      <c r="X39" s="681"/>
      <c r="Y39" s="681"/>
      <c r="Z39" s="681"/>
      <c r="AA39" s="681"/>
      <c r="AB39" s="681"/>
      <c r="AC39" s="681"/>
      <c r="AD39" s="681"/>
      <c r="AE39" s="681"/>
      <c r="AF39" s="681"/>
      <c r="AG39" s="681"/>
      <c r="AH39" s="681"/>
      <c r="AI39" s="681"/>
      <c r="AJ39" s="681"/>
      <c r="AK39" s="681"/>
      <c r="AL39" s="681"/>
      <c r="AM39" s="681"/>
      <c r="AN39" s="681"/>
      <c r="AO39" s="681"/>
      <c r="AP39" s="681"/>
      <c r="AQ39" s="681"/>
      <c r="AR39" s="681"/>
    </row>
    <row r="40" spans="1:44" s="675" customFormat="1" ht="17.25" customHeight="1">
      <c r="A40" s="674"/>
      <c r="B40" s="676"/>
      <c r="C40" s="681"/>
      <c r="D40" s="681" t="s">
        <v>715</v>
      </c>
      <c r="E40" s="681"/>
      <c r="F40" s="681"/>
      <c r="G40" s="681"/>
      <c r="H40" s="681"/>
      <c r="I40" s="681"/>
      <c r="J40" s="681"/>
      <c r="K40" s="681"/>
      <c r="L40" s="681"/>
      <c r="M40" s="681"/>
      <c r="N40" s="681"/>
      <c r="O40" s="681"/>
      <c r="P40" s="681"/>
      <c r="Q40" s="681"/>
      <c r="R40" s="681"/>
      <c r="S40" s="681"/>
      <c r="T40" s="681"/>
      <c r="U40" s="681"/>
      <c r="V40" s="681"/>
      <c r="W40" s="681"/>
      <c r="X40" s="681"/>
      <c r="Y40" s="681"/>
      <c r="Z40" s="681"/>
      <c r="AA40" s="681"/>
      <c r="AB40" s="681"/>
      <c r="AC40" s="681"/>
      <c r="AD40" s="681"/>
      <c r="AE40" s="681"/>
      <c r="AF40" s="681"/>
      <c r="AG40" s="681"/>
      <c r="AH40" s="681"/>
      <c r="AI40" s="681"/>
      <c r="AJ40" s="681"/>
      <c r="AK40" s="681"/>
      <c r="AL40" s="681"/>
      <c r="AM40" s="681"/>
      <c r="AN40" s="681"/>
      <c r="AO40" s="681"/>
      <c r="AP40" s="681"/>
      <c r="AQ40" s="681"/>
      <c r="AR40" s="681"/>
    </row>
    <row r="41" spans="1:44" s="675" customFormat="1" ht="17.25" customHeight="1">
      <c r="A41" s="674"/>
      <c r="B41" s="676"/>
      <c r="C41" s="681"/>
      <c r="D41" s="681" t="s">
        <v>649</v>
      </c>
      <c r="E41" s="681"/>
      <c r="F41" s="681"/>
      <c r="G41" s="681"/>
      <c r="H41" s="681"/>
      <c r="I41" s="681"/>
      <c r="J41" s="681"/>
      <c r="K41" s="681"/>
      <c r="L41" s="681"/>
      <c r="M41" s="681"/>
      <c r="N41" s="681"/>
      <c r="O41" s="681"/>
      <c r="P41" s="681"/>
      <c r="Q41" s="681"/>
      <c r="R41" s="681"/>
      <c r="S41" s="681"/>
      <c r="T41" s="681"/>
      <c r="U41" s="681"/>
      <c r="V41" s="681"/>
      <c r="W41" s="681"/>
      <c r="X41" s="681"/>
      <c r="Y41" s="681"/>
      <c r="Z41" s="681"/>
      <c r="AA41" s="681"/>
      <c r="AB41" s="681"/>
      <c r="AC41" s="681"/>
      <c r="AD41" s="681"/>
      <c r="AE41" s="681"/>
      <c r="AF41" s="681"/>
      <c r="AG41" s="681"/>
      <c r="AH41" s="681"/>
      <c r="AI41" s="681"/>
      <c r="AJ41" s="681"/>
      <c r="AK41" s="681"/>
      <c r="AL41" s="681"/>
      <c r="AM41" s="681"/>
      <c r="AN41" s="681"/>
      <c r="AO41" s="681"/>
      <c r="AP41" s="681"/>
      <c r="AQ41" s="681"/>
      <c r="AR41" s="681"/>
    </row>
    <row r="42" spans="1:44" s="675" customFormat="1" ht="7.5" customHeight="1">
      <c r="A42" s="674"/>
      <c r="B42" s="676"/>
      <c r="C42" s="681"/>
      <c r="D42" s="681"/>
      <c r="E42" s="681"/>
      <c r="F42" s="681"/>
      <c r="G42" s="681"/>
      <c r="H42" s="681"/>
      <c r="I42" s="681"/>
      <c r="J42" s="681"/>
      <c r="K42" s="681"/>
      <c r="L42" s="681"/>
      <c r="M42" s="681"/>
      <c r="N42" s="681"/>
      <c r="O42" s="681"/>
      <c r="P42" s="681"/>
      <c r="Q42" s="681"/>
      <c r="R42" s="681"/>
      <c r="S42" s="681"/>
      <c r="T42" s="681"/>
      <c r="U42" s="681"/>
      <c r="V42" s="681"/>
      <c r="W42" s="681"/>
      <c r="X42" s="681"/>
      <c r="Y42" s="681"/>
      <c r="Z42" s="681"/>
      <c r="AA42" s="681"/>
      <c r="AB42" s="681"/>
      <c r="AC42" s="681"/>
      <c r="AD42" s="681"/>
      <c r="AE42" s="681"/>
      <c r="AF42" s="681"/>
      <c r="AG42" s="681"/>
      <c r="AH42" s="681"/>
      <c r="AI42" s="681"/>
      <c r="AJ42" s="681"/>
      <c r="AK42" s="681"/>
      <c r="AL42" s="681"/>
      <c r="AM42" s="681"/>
      <c r="AN42" s="681"/>
      <c r="AO42" s="681"/>
      <c r="AP42" s="681"/>
      <c r="AQ42" s="681"/>
      <c r="AR42" s="681"/>
    </row>
    <row r="43" spans="1:44" s="675" customFormat="1" ht="17.25" customHeight="1">
      <c r="A43" s="674"/>
      <c r="B43" s="681" t="s">
        <v>675</v>
      </c>
      <c r="C43" s="681"/>
      <c r="D43" s="682" t="s">
        <v>650</v>
      </c>
      <c r="E43" s="681"/>
      <c r="F43" s="681"/>
      <c r="G43" s="681"/>
      <c r="H43" s="681"/>
      <c r="I43" s="681"/>
      <c r="J43" s="681"/>
      <c r="K43" s="681"/>
      <c r="L43" s="681"/>
      <c r="M43" s="681"/>
      <c r="N43" s="681"/>
      <c r="O43" s="681"/>
      <c r="P43" s="681"/>
      <c r="Q43" s="681"/>
      <c r="R43" s="681"/>
      <c r="S43" s="681"/>
      <c r="T43" s="681"/>
      <c r="U43" s="681"/>
      <c r="V43" s="681"/>
      <c r="W43" s="681"/>
      <c r="X43" s="681"/>
      <c r="Y43" s="681"/>
      <c r="Z43" s="681"/>
      <c r="AA43" s="681"/>
      <c r="AB43" s="681"/>
      <c r="AC43" s="681"/>
      <c r="AD43" s="681"/>
      <c r="AE43" s="681"/>
      <c r="AF43" s="681"/>
      <c r="AG43" s="681"/>
      <c r="AH43" s="681"/>
      <c r="AI43" s="681"/>
      <c r="AJ43" s="681"/>
      <c r="AK43" s="681"/>
      <c r="AL43" s="681"/>
      <c r="AM43" s="681"/>
      <c r="AN43" s="681"/>
      <c r="AO43" s="681"/>
      <c r="AP43" s="681"/>
      <c r="AQ43" s="681"/>
      <c r="AR43" s="681"/>
    </row>
    <row r="44" spans="1:44" s="675" customFormat="1" ht="17.25" customHeight="1">
      <c r="A44" s="674"/>
      <c r="B44" s="676"/>
      <c r="C44" s="681"/>
      <c r="D44" s="681" t="s">
        <v>651</v>
      </c>
      <c r="E44" s="681"/>
      <c r="F44" s="681"/>
      <c r="G44" s="681"/>
      <c r="H44" s="681"/>
      <c r="I44" s="681"/>
      <c r="J44" s="681"/>
      <c r="K44" s="681"/>
      <c r="L44" s="681"/>
      <c r="M44" s="681"/>
      <c r="N44" s="681"/>
      <c r="O44" s="681"/>
      <c r="P44" s="681"/>
      <c r="Q44" s="681"/>
      <c r="R44" s="681"/>
      <c r="S44" s="681"/>
      <c r="T44" s="681"/>
      <c r="U44" s="681"/>
      <c r="V44" s="681"/>
      <c r="W44" s="681"/>
      <c r="X44" s="681"/>
      <c r="Y44" s="681"/>
      <c r="Z44" s="681"/>
      <c r="AA44" s="681"/>
      <c r="AB44" s="681"/>
      <c r="AC44" s="681"/>
      <c r="AD44" s="681"/>
      <c r="AE44" s="681"/>
      <c r="AF44" s="681"/>
      <c r="AG44" s="681"/>
      <c r="AH44" s="681"/>
      <c r="AI44" s="681"/>
      <c r="AJ44" s="681"/>
      <c r="AK44" s="681"/>
      <c r="AL44" s="681"/>
      <c r="AM44" s="681"/>
      <c r="AN44" s="681"/>
      <c r="AO44" s="681"/>
      <c r="AP44" s="681"/>
      <c r="AQ44" s="681"/>
      <c r="AR44" s="681"/>
    </row>
    <row r="45" spans="1:44" s="675" customFormat="1" ht="17.25" customHeight="1">
      <c r="A45" s="674"/>
      <c r="B45" s="676"/>
      <c r="C45" s="681"/>
      <c r="D45" s="681" t="s">
        <v>710</v>
      </c>
      <c r="E45" s="681"/>
      <c r="F45" s="681"/>
      <c r="G45" s="681"/>
      <c r="H45" s="681"/>
      <c r="I45" s="681"/>
      <c r="J45" s="681"/>
      <c r="K45" s="681"/>
      <c r="L45" s="681"/>
      <c r="M45" s="681"/>
      <c r="N45" s="681"/>
      <c r="O45" s="681"/>
      <c r="P45" s="681"/>
      <c r="Q45" s="681"/>
      <c r="R45" s="681"/>
      <c r="S45" s="681"/>
      <c r="T45" s="681"/>
      <c r="U45" s="681"/>
      <c r="V45" s="681"/>
      <c r="W45" s="681"/>
      <c r="X45" s="681"/>
      <c r="Y45" s="681"/>
      <c r="Z45" s="681"/>
      <c r="AA45" s="681"/>
      <c r="AB45" s="681"/>
      <c r="AC45" s="681"/>
      <c r="AD45" s="681"/>
      <c r="AE45" s="681"/>
      <c r="AF45" s="681"/>
      <c r="AG45" s="681"/>
      <c r="AH45" s="681"/>
      <c r="AI45" s="681"/>
      <c r="AJ45" s="681"/>
      <c r="AK45" s="681"/>
      <c r="AL45" s="681"/>
      <c r="AM45" s="681"/>
      <c r="AN45" s="681"/>
      <c r="AO45" s="681"/>
      <c r="AP45" s="681"/>
      <c r="AQ45" s="681"/>
      <c r="AR45" s="681"/>
    </row>
    <row r="46" spans="1:44" s="675" customFormat="1" ht="17.25" customHeight="1">
      <c r="A46" s="674"/>
      <c r="B46" s="676"/>
      <c r="C46" s="681"/>
      <c r="D46" s="681" t="s">
        <v>652</v>
      </c>
      <c r="E46" s="681"/>
      <c r="F46" s="681"/>
      <c r="G46" s="681"/>
      <c r="H46" s="681"/>
      <c r="I46" s="681"/>
      <c r="J46" s="681"/>
      <c r="K46" s="681"/>
      <c r="L46" s="681"/>
      <c r="M46" s="681"/>
      <c r="N46" s="681"/>
      <c r="O46" s="681"/>
      <c r="P46" s="681"/>
      <c r="Q46" s="681"/>
      <c r="R46" s="681"/>
      <c r="S46" s="681"/>
      <c r="T46" s="681"/>
      <c r="U46" s="681"/>
      <c r="V46" s="681"/>
      <c r="W46" s="681"/>
      <c r="X46" s="681"/>
      <c r="Y46" s="681"/>
      <c r="Z46" s="681"/>
      <c r="AA46" s="681"/>
      <c r="AB46" s="681"/>
      <c r="AC46" s="681"/>
      <c r="AD46" s="681"/>
      <c r="AE46" s="681"/>
      <c r="AF46" s="681"/>
      <c r="AG46" s="681"/>
      <c r="AH46" s="681"/>
      <c r="AI46" s="681"/>
      <c r="AJ46" s="681"/>
      <c r="AK46" s="681"/>
      <c r="AL46" s="681"/>
      <c r="AM46" s="681"/>
      <c r="AN46" s="681"/>
      <c r="AO46" s="681"/>
      <c r="AP46" s="681"/>
      <c r="AQ46" s="681"/>
      <c r="AR46" s="681"/>
    </row>
    <row r="47" spans="1:44" s="675" customFormat="1" ht="17.25" customHeight="1">
      <c r="A47" s="674"/>
      <c r="B47" s="676"/>
      <c r="C47" s="681"/>
      <c r="D47" s="681" t="s">
        <v>711</v>
      </c>
      <c r="E47" s="681"/>
      <c r="F47" s="681"/>
      <c r="G47" s="681"/>
      <c r="H47" s="681"/>
      <c r="I47" s="681"/>
      <c r="J47" s="681"/>
      <c r="K47" s="681"/>
      <c r="L47" s="681"/>
      <c r="M47" s="681"/>
      <c r="N47" s="681"/>
      <c r="O47" s="681"/>
      <c r="P47" s="681"/>
      <c r="Q47" s="681"/>
      <c r="R47" s="681"/>
      <c r="S47" s="681"/>
      <c r="T47" s="681"/>
      <c r="U47" s="681"/>
      <c r="V47" s="681"/>
      <c r="W47" s="681"/>
      <c r="X47" s="681"/>
      <c r="Y47" s="681"/>
      <c r="Z47" s="681"/>
      <c r="AA47" s="681"/>
      <c r="AB47" s="681"/>
      <c r="AC47" s="681"/>
      <c r="AD47" s="681"/>
      <c r="AE47" s="681"/>
      <c r="AF47" s="681"/>
      <c r="AG47" s="681"/>
      <c r="AH47" s="681"/>
      <c r="AI47" s="681"/>
      <c r="AJ47" s="681"/>
      <c r="AK47" s="681"/>
      <c r="AL47" s="681"/>
      <c r="AM47" s="681"/>
      <c r="AN47" s="681"/>
      <c r="AO47" s="681"/>
      <c r="AP47" s="681"/>
      <c r="AQ47" s="681"/>
      <c r="AR47" s="681"/>
    </row>
    <row r="48" spans="1:44" s="675" customFormat="1" ht="17.25" customHeight="1">
      <c r="A48" s="674"/>
      <c r="B48" s="676"/>
      <c r="C48" s="681"/>
      <c r="D48" s="681" t="s">
        <v>653</v>
      </c>
      <c r="E48" s="681"/>
      <c r="F48" s="681"/>
      <c r="G48" s="681"/>
      <c r="H48" s="681"/>
      <c r="I48" s="681"/>
      <c r="J48" s="681"/>
      <c r="K48" s="681"/>
      <c r="L48" s="681"/>
      <c r="M48" s="681"/>
      <c r="N48" s="681"/>
      <c r="O48" s="681"/>
      <c r="P48" s="681"/>
      <c r="Q48" s="681"/>
      <c r="R48" s="681"/>
      <c r="S48" s="681"/>
      <c r="T48" s="681"/>
      <c r="U48" s="681"/>
      <c r="V48" s="681"/>
      <c r="W48" s="681"/>
      <c r="X48" s="681"/>
      <c r="Y48" s="681"/>
      <c r="Z48" s="681"/>
      <c r="AA48" s="681"/>
      <c r="AB48" s="681"/>
      <c r="AC48" s="681"/>
      <c r="AD48" s="681"/>
      <c r="AE48" s="681"/>
      <c r="AF48" s="681"/>
      <c r="AG48" s="681"/>
      <c r="AH48" s="681"/>
      <c r="AI48" s="681"/>
      <c r="AJ48" s="681"/>
      <c r="AK48" s="681"/>
      <c r="AL48" s="681"/>
      <c r="AM48" s="681"/>
      <c r="AN48" s="681"/>
      <c r="AO48" s="681"/>
      <c r="AP48" s="681"/>
      <c r="AQ48" s="681"/>
      <c r="AR48" s="681"/>
    </row>
    <row r="49" spans="1:44" s="675" customFormat="1" ht="17.25" customHeight="1">
      <c r="A49" s="674"/>
      <c r="B49" s="676"/>
      <c r="C49" s="681"/>
      <c r="D49" s="681" t="s">
        <v>654</v>
      </c>
      <c r="E49" s="681"/>
      <c r="F49" s="681"/>
      <c r="G49" s="681"/>
      <c r="H49" s="681"/>
      <c r="I49" s="681"/>
      <c r="J49" s="681"/>
      <c r="K49" s="681"/>
      <c r="L49" s="681"/>
      <c r="M49" s="681"/>
      <c r="N49" s="681"/>
      <c r="O49" s="681"/>
      <c r="P49" s="681"/>
      <c r="Q49" s="681"/>
      <c r="R49" s="681"/>
      <c r="S49" s="681"/>
      <c r="T49" s="681"/>
      <c r="U49" s="681"/>
      <c r="V49" s="681"/>
      <c r="W49" s="681"/>
      <c r="X49" s="681"/>
      <c r="Y49" s="681"/>
      <c r="Z49" s="681"/>
      <c r="AA49" s="681"/>
      <c r="AB49" s="681"/>
      <c r="AC49" s="681"/>
      <c r="AD49" s="681"/>
      <c r="AE49" s="681"/>
      <c r="AF49" s="681"/>
      <c r="AG49" s="681"/>
      <c r="AH49" s="681"/>
      <c r="AI49" s="681"/>
      <c r="AJ49" s="681"/>
      <c r="AK49" s="681"/>
      <c r="AL49" s="681"/>
      <c r="AM49" s="681"/>
      <c r="AN49" s="681"/>
      <c r="AO49" s="681"/>
      <c r="AP49" s="681"/>
      <c r="AQ49" s="681"/>
      <c r="AR49" s="681"/>
    </row>
    <row r="50" spans="1:44" s="675" customFormat="1" ht="17.25" customHeight="1">
      <c r="A50" s="674"/>
      <c r="B50" s="676"/>
      <c r="C50" s="681"/>
      <c r="D50" s="1984" t="s">
        <v>655</v>
      </c>
      <c r="E50" s="1985"/>
      <c r="F50" s="1985"/>
      <c r="G50" s="1985"/>
      <c r="H50" s="1985"/>
      <c r="I50" s="1985"/>
      <c r="J50" s="1985"/>
      <c r="K50" s="1985"/>
      <c r="L50" s="1985"/>
      <c r="M50" s="1985"/>
      <c r="N50" s="1985"/>
      <c r="O50" s="1985"/>
      <c r="P50" s="1985"/>
      <c r="Q50" s="1985"/>
      <c r="R50" s="1985"/>
      <c r="S50" s="683"/>
      <c r="T50" s="683"/>
      <c r="U50" s="683"/>
      <c r="V50" s="683"/>
      <c r="W50" s="683"/>
      <c r="X50" s="683"/>
      <c r="Y50" s="683"/>
      <c r="Z50" s="683"/>
      <c r="AA50" s="683"/>
      <c r="AB50" s="683"/>
      <c r="AC50" s="683"/>
      <c r="AD50" s="683"/>
      <c r="AE50" s="683"/>
      <c r="AF50" s="683"/>
      <c r="AG50" s="683"/>
      <c r="AH50" s="683"/>
      <c r="AI50" s="683"/>
      <c r="AJ50" s="683"/>
      <c r="AK50" s="683"/>
      <c r="AL50" s="683"/>
      <c r="AM50" s="683"/>
      <c r="AN50" s="683"/>
      <c r="AO50" s="683"/>
      <c r="AP50" s="683"/>
      <c r="AQ50" s="683"/>
      <c r="AR50" s="683"/>
    </row>
    <row r="51" spans="1:44" s="675" customFormat="1" ht="7.5" customHeight="1">
      <c r="A51" s="674"/>
      <c r="B51" s="676"/>
      <c r="C51" s="681"/>
      <c r="D51" s="681"/>
      <c r="E51" s="681"/>
      <c r="F51" s="681"/>
      <c r="G51" s="681"/>
      <c r="H51" s="681"/>
      <c r="I51" s="681"/>
      <c r="J51" s="681"/>
      <c r="K51" s="681"/>
      <c r="L51" s="681"/>
      <c r="M51" s="681"/>
      <c r="N51" s="681"/>
      <c r="O51" s="681"/>
      <c r="P51" s="681"/>
      <c r="Q51" s="681"/>
      <c r="R51" s="681"/>
      <c r="S51" s="681"/>
      <c r="T51" s="681"/>
      <c r="U51" s="681"/>
      <c r="V51" s="681"/>
      <c r="W51" s="681"/>
      <c r="X51" s="681"/>
      <c r="Y51" s="681"/>
      <c r="Z51" s="681"/>
      <c r="AA51" s="681"/>
      <c r="AB51" s="681"/>
      <c r="AC51" s="681"/>
      <c r="AD51" s="681"/>
      <c r="AE51" s="681"/>
      <c r="AF51" s="681"/>
      <c r="AG51" s="681"/>
      <c r="AH51" s="681"/>
      <c r="AI51" s="681"/>
      <c r="AJ51" s="681"/>
      <c r="AK51" s="681"/>
      <c r="AL51" s="681"/>
      <c r="AM51" s="681"/>
      <c r="AN51" s="681"/>
      <c r="AO51" s="681"/>
      <c r="AP51" s="681"/>
      <c r="AQ51" s="681"/>
      <c r="AR51" s="681"/>
    </row>
    <row r="52" spans="1:44" s="675" customFormat="1" ht="17.25" customHeight="1">
      <c r="A52" s="674"/>
      <c r="B52" s="681" t="s">
        <v>676</v>
      </c>
      <c r="C52" s="681"/>
      <c r="D52" s="682" t="s">
        <v>656</v>
      </c>
      <c r="E52" s="681"/>
      <c r="F52" s="681"/>
      <c r="G52" s="681"/>
      <c r="H52" s="681"/>
      <c r="I52" s="681"/>
      <c r="J52" s="681"/>
      <c r="K52" s="681"/>
      <c r="L52" s="681"/>
      <c r="M52" s="681"/>
      <c r="N52" s="681"/>
      <c r="O52" s="681"/>
      <c r="P52" s="681"/>
      <c r="Q52" s="681"/>
      <c r="R52" s="681"/>
      <c r="S52" s="681"/>
      <c r="T52" s="681"/>
      <c r="U52" s="681"/>
      <c r="V52" s="681"/>
      <c r="W52" s="681"/>
      <c r="X52" s="681"/>
      <c r="Y52" s="681"/>
      <c r="Z52" s="681"/>
      <c r="AA52" s="681"/>
      <c r="AB52" s="681"/>
      <c r="AC52" s="681"/>
      <c r="AD52" s="681"/>
      <c r="AE52" s="681"/>
      <c r="AF52" s="681"/>
      <c r="AG52" s="681"/>
      <c r="AH52" s="681"/>
      <c r="AI52" s="681"/>
      <c r="AJ52" s="681"/>
      <c r="AK52" s="681"/>
      <c r="AL52" s="681"/>
      <c r="AM52" s="681"/>
      <c r="AN52" s="681"/>
      <c r="AO52" s="681"/>
      <c r="AP52" s="681"/>
      <c r="AQ52" s="681"/>
      <c r="AR52" s="681"/>
    </row>
    <row r="53" spans="1:44" s="675" customFormat="1" ht="17.25" customHeight="1">
      <c r="A53" s="674"/>
      <c r="B53" s="676"/>
      <c r="C53" s="681"/>
      <c r="D53" s="681" t="s">
        <v>657</v>
      </c>
      <c r="E53" s="681"/>
      <c r="F53" s="681"/>
      <c r="G53" s="681"/>
      <c r="H53" s="681"/>
      <c r="I53" s="681"/>
      <c r="J53" s="681"/>
      <c r="K53" s="681"/>
      <c r="L53" s="681"/>
      <c r="M53" s="681"/>
      <c r="N53" s="681"/>
      <c r="O53" s="681"/>
      <c r="P53" s="681"/>
      <c r="Q53" s="681"/>
      <c r="R53" s="681"/>
      <c r="S53" s="681"/>
      <c r="T53" s="681"/>
      <c r="U53" s="681"/>
      <c r="V53" s="681"/>
      <c r="W53" s="681"/>
      <c r="X53" s="681"/>
      <c r="Y53" s="681"/>
      <c r="Z53" s="681"/>
      <c r="AA53" s="681"/>
      <c r="AB53" s="681"/>
      <c r="AC53" s="681"/>
      <c r="AD53" s="681"/>
      <c r="AE53" s="681"/>
      <c r="AF53" s="681"/>
      <c r="AG53" s="681"/>
      <c r="AH53" s="681"/>
      <c r="AI53" s="681"/>
      <c r="AJ53" s="681"/>
      <c r="AK53" s="681"/>
      <c r="AL53" s="681"/>
      <c r="AM53" s="681"/>
      <c r="AN53" s="681"/>
      <c r="AO53" s="681"/>
      <c r="AP53" s="681"/>
      <c r="AQ53" s="681"/>
      <c r="AR53" s="681"/>
    </row>
    <row r="54" spans="1:44" s="675" customFormat="1" ht="7.5" customHeight="1">
      <c r="A54" s="674"/>
      <c r="B54" s="676"/>
      <c r="C54" s="681"/>
      <c r="D54" s="681"/>
      <c r="E54" s="681"/>
      <c r="F54" s="681"/>
      <c r="G54" s="681"/>
      <c r="H54" s="681"/>
      <c r="I54" s="681"/>
      <c r="J54" s="681"/>
      <c r="K54" s="681"/>
      <c r="L54" s="681"/>
      <c r="M54" s="681"/>
      <c r="N54" s="681"/>
      <c r="O54" s="681"/>
      <c r="P54" s="681"/>
      <c r="Q54" s="681"/>
      <c r="R54" s="681"/>
      <c r="S54" s="681"/>
      <c r="T54" s="681"/>
      <c r="U54" s="681"/>
      <c r="V54" s="681"/>
      <c r="W54" s="681"/>
      <c r="X54" s="681"/>
      <c r="Y54" s="681"/>
      <c r="Z54" s="681"/>
      <c r="AA54" s="681"/>
      <c r="AB54" s="681"/>
      <c r="AC54" s="681"/>
      <c r="AD54" s="681"/>
      <c r="AE54" s="681"/>
      <c r="AF54" s="681"/>
      <c r="AG54" s="681"/>
      <c r="AH54" s="681"/>
      <c r="AI54" s="681"/>
      <c r="AJ54" s="681"/>
      <c r="AK54" s="681"/>
      <c r="AL54" s="681"/>
      <c r="AM54" s="681"/>
      <c r="AN54" s="681"/>
      <c r="AO54" s="681"/>
      <c r="AP54" s="681"/>
      <c r="AQ54" s="681"/>
      <c r="AR54" s="681"/>
    </row>
    <row r="55" spans="1:44" s="675" customFormat="1" ht="17.25" customHeight="1">
      <c r="A55" s="674"/>
      <c r="B55" s="681" t="s">
        <v>677</v>
      </c>
      <c r="C55" s="681"/>
      <c r="D55" s="682" t="s">
        <v>658</v>
      </c>
      <c r="E55" s="681"/>
      <c r="F55" s="681"/>
      <c r="G55" s="681"/>
      <c r="H55" s="681"/>
      <c r="I55" s="681"/>
      <c r="J55" s="681"/>
      <c r="K55" s="681"/>
      <c r="L55" s="681"/>
      <c r="M55" s="681"/>
      <c r="N55" s="681"/>
      <c r="O55" s="681"/>
      <c r="P55" s="681"/>
      <c r="Q55" s="681"/>
      <c r="R55" s="681"/>
      <c r="S55" s="681"/>
      <c r="T55" s="681"/>
      <c r="U55" s="681"/>
      <c r="V55" s="681"/>
      <c r="W55" s="681"/>
      <c r="X55" s="681"/>
      <c r="Y55" s="681"/>
      <c r="Z55" s="681"/>
      <c r="AA55" s="681"/>
      <c r="AB55" s="681"/>
      <c r="AC55" s="681"/>
      <c r="AD55" s="681"/>
      <c r="AE55" s="681"/>
      <c r="AF55" s="681"/>
      <c r="AG55" s="681"/>
      <c r="AH55" s="681"/>
      <c r="AI55" s="681"/>
      <c r="AJ55" s="681"/>
      <c r="AK55" s="681"/>
      <c r="AL55" s="681"/>
      <c r="AM55" s="681"/>
      <c r="AN55" s="681"/>
      <c r="AO55" s="681"/>
      <c r="AP55" s="681"/>
      <c r="AQ55" s="681"/>
      <c r="AR55" s="681"/>
    </row>
    <row r="56" spans="1:44" s="675" customFormat="1" ht="17.25" customHeight="1">
      <c r="A56" s="674"/>
      <c r="B56" s="676"/>
      <c r="C56" s="681"/>
      <c r="D56" s="681" t="s">
        <v>712</v>
      </c>
      <c r="E56" s="681"/>
      <c r="F56" s="681"/>
      <c r="G56" s="681"/>
      <c r="H56" s="681"/>
      <c r="I56" s="681"/>
      <c r="J56" s="681"/>
      <c r="K56" s="681"/>
      <c r="L56" s="681"/>
      <c r="M56" s="681"/>
      <c r="N56" s="681"/>
      <c r="O56" s="681"/>
      <c r="P56" s="681"/>
      <c r="Q56" s="681"/>
      <c r="R56" s="681"/>
      <c r="S56" s="681"/>
      <c r="T56" s="681"/>
      <c r="U56" s="681"/>
      <c r="V56" s="681"/>
      <c r="W56" s="681"/>
      <c r="X56" s="681"/>
      <c r="Y56" s="681"/>
      <c r="Z56" s="681"/>
      <c r="AA56" s="681"/>
      <c r="AB56" s="681"/>
      <c r="AC56" s="681"/>
      <c r="AD56" s="681"/>
      <c r="AE56" s="681"/>
      <c r="AF56" s="681"/>
      <c r="AG56" s="681"/>
      <c r="AH56" s="681"/>
      <c r="AI56" s="681"/>
      <c r="AJ56" s="681"/>
      <c r="AK56" s="681"/>
      <c r="AL56" s="681"/>
      <c r="AM56" s="681"/>
      <c r="AN56" s="681"/>
      <c r="AO56" s="681"/>
      <c r="AP56" s="681"/>
      <c r="AQ56" s="681"/>
      <c r="AR56" s="681"/>
    </row>
    <row r="57" spans="1:44" s="675" customFormat="1" ht="17.25" customHeight="1">
      <c r="A57" s="674"/>
      <c r="B57" s="676"/>
      <c r="C57" s="681"/>
      <c r="D57" s="681" t="s">
        <v>659</v>
      </c>
      <c r="E57" s="681"/>
      <c r="F57" s="681"/>
      <c r="G57" s="681"/>
      <c r="H57" s="681"/>
      <c r="I57" s="681"/>
      <c r="J57" s="681"/>
      <c r="K57" s="681"/>
      <c r="L57" s="681"/>
      <c r="M57" s="681"/>
      <c r="N57" s="681"/>
      <c r="O57" s="681"/>
      <c r="P57" s="681"/>
      <c r="Q57" s="681"/>
      <c r="R57" s="681"/>
      <c r="S57" s="681"/>
      <c r="T57" s="681"/>
      <c r="U57" s="681"/>
      <c r="V57" s="681"/>
      <c r="W57" s="681"/>
      <c r="X57" s="681"/>
      <c r="Y57" s="681"/>
      <c r="Z57" s="681"/>
      <c r="AA57" s="681"/>
      <c r="AB57" s="681"/>
      <c r="AC57" s="681"/>
      <c r="AD57" s="681"/>
      <c r="AE57" s="681"/>
      <c r="AF57" s="681"/>
      <c r="AG57" s="681"/>
      <c r="AH57" s="681"/>
      <c r="AI57" s="681"/>
      <c r="AJ57" s="681"/>
      <c r="AK57" s="681"/>
      <c r="AL57" s="681"/>
      <c r="AM57" s="681"/>
      <c r="AN57" s="681"/>
      <c r="AO57" s="681"/>
      <c r="AP57" s="681"/>
      <c r="AQ57" s="681"/>
      <c r="AR57" s="681"/>
    </row>
    <row r="58" spans="1:44" s="675" customFormat="1" ht="7.5" customHeight="1">
      <c r="A58" s="674"/>
      <c r="B58" s="676"/>
      <c r="C58" s="681"/>
      <c r="D58" s="681"/>
      <c r="E58" s="681"/>
      <c r="F58" s="681"/>
      <c r="G58" s="681"/>
      <c r="H58" s="681"/>
      <c r="I58" s="681"/>
      <c r="J58" s="681"/>
      <c r="K58" s="681"/>
      <c r="L58" s="681"/>
      <c r="M58" s="681"/>
      <c r="N58" s="681"/>
      <c r="O58" s="681"/>
      <c r="P58" s="681"/>
      <c r="Q58" s="681"/>
      <c r="R58" s="681"/>
      <c r="S58" s="681"/>
      <c r="T58" s="681"/>
      <c r="U58" s="681"/>
      <c r="V58" s="681"/>
      <c r="W58" s="681"/>
      <c r="X58" s="681"/>
      <c r="Y58" s="681"/>
      <c r="Z58" s="681"/>
      <c r="AA58" s="681"/>
      <c r="AB58" s="681"/>
      <c r="AC58" s="681"/>
      <c r="AD58" s="681"/>
      <c r="AE58" s="681"/>
      <c r="AF58" s="681"/>
      <c r="AG58" s="681"/>
      <c r="AH58" s="681"/>
      <c r="AI58" s="681"/>
      <c r="AJ58" s="681"/>
      <c r="AK58" s="681"/>
      <c r="AL58" s="681"/>
      <c r="AM58" s="681"/>
      <c r="AN58" s="681"/>
      <c r="AO58" s="681"/>
      <c r="AP58" s="681"/>
      <c r="AQ58" s="681"/>
      <c r="AR58" s="681"/>
    </row>
    <row r="59" spans="1:44" s="675" customFormat="1" ht="17.25" customHeight="1">
      <c r="A59" s="674"/>
      <c r="B59" s="681" t="s">
        <v>678</v>
      </c>
      <c r="C59" s="681"/>
      <c r="D59" s="682" t="s">
        <v>660</v>
      </c>
      <c r="E59" s="681"/>
      <c r="F59" s="681"/>
      <c r="G59" s="681"/>
      <c r="H59" s="681"/>
      <c r="I59" s="681"/>
      <c r="J59" s="681"/>
      <c r="K59" s="681"/>
      <c r="L59" s="681"/>
      <c r="M59" s="681"/>
      <c r="N59" s="681"/>
      <c r="O59" s="681"/>
      <c r="P59" s="681"/>
      <c r="Q59" s="681"/>
      <c r="R59" s="681"/>
      <c r="S59" s="681"/>
      <c r="T59" s="681"/>
      <c r="U59" s="681"/>
      <c r="V59" s="681"/>
      <c r="W59" s="681"/>
      <c r="X59" s="681"/>
      <c r="Y59" s="681"/>
      <c r="Z59" s="681"/>
      <c r="AA59" s="681"/>
      <c r="AB59" s="681"/>
      <c r="AC59" s="681"/>
      <c r="AD59" s="681"/>
      <c r="AE59" s="681"/>
      <c r="AF59" s="681"/>
      <c r="AG59" s="681"/>
      <c r="AH59" s="681"/>
      <c r="AI59" s="681"/>
      <c r="AJ59" s="681"/>
      <c r="AK59" s="681"/>
      <c r="AL59" s="681"/>
      <c r="AM59" s="681"/>
      <c r="AN59" s="681"/>
      <c r="AO59" s="681"/>
      <c r="AP59" s="681"/>
      <c r="AQ59" s="681"/>
      <c r="AR59" s="681"/>
    </row>
    <row r="60" spans="1:44" s="675" customFormat="1" ht="17.25" customHeight="1">
      <c r="A60" s="674"/>
      <c r="B60" s="676"/>
      <c r="C60" s="681"/>
      <c r="D60" s="681" t="s">
        <v>713</v>
      </c>
      <c r="E60" s="681"/>
      <c r="F60" s="681"/>
      <c r="G60" s="681"/>
      <c r="H60" s="681"/>
      <c r="I60" s="681"/>
      <c r="J60" s="681"/>
      <c r="K60" s="681"/>
      <c r="L60" s="681"/>
      <c r="M60" s="681"/>
      <c r="N60" s="681"/>
      <c r="O60" s="681"/>
      <c r="P60" s="681"/>
      <c r="Q60" s="681"/>
      <c r="R60" s="681"/>
      <c r="S60" s="681"/>
      <c r="T60" s="681"/>
      <c r="U60" s="681"/>
      <c r="V60" s="681"/>
      <c r="W60" s="681"/>
      <c r="X60" s="681"/>
      <c r="Y60" s="681"/>
      <c r="Z60" s="681"/>
      <c r="AA60" s="681"/>
      <c r="AB60" s="681"/>
      <c r="AC60" s="681"/>
      <c r="AD60" s="681"/>
      <c r="AE60" s="681"/>
      <c r="AF60" s="681"/>
      <c r="AG60" s="681"/>
      <c r="AH60" s="681"/>
      <c r="AI60" s="681"/>
      <c r="AJ60" s="681"/>
      <c r="AK60" s="681"/>
      <c r="AL60" s="681"/>
      <c r="AM60" s="681"/>
      <c r="AN60" s="681"/>
      <c r="AO60" s="681"/>
      <c r="AP60" s="681"/>
      <c r="AQ60" s="681"/>
      <c r="AR60" s="681"/>
    </row>
    <row r="61" spans="1:44" s="675" customFormat="1" ht="17.25" customHeight="1">
      <c r="A61" s="674"/>
      <c r="B61" s="676"/>
      <c r="C61" s="681"/>
      <c r="D61" s="681" t="s">
        <v>714</v>
      </c>
      <c r="E61" s="681"/>
      <c r="F61" s="681"/>
      <c r="G61" s="681"/>
      <c r="H61" s="681"/>
      <c r="I61" s="681"/>
      <c r="J61" s="681"/>
      <c r="K61" s="681"/>
      <c r="L61" s="681"/>
      <c r="M61" s="681"/>
      <c r="N61" s="681"/>
      <c r="O61" s="681"/>
      <c r="P61" s="681"/>
      <c r="Q61" s="681"/>
      <c r="R61" s="681"/>
      <c r="S61" s="681"/>
      <c r="T61" s="681"/>
      <c r="U61" s="681"/>
      <c r="V61" s="681"/>
      <c r="W61" s="681"/>
      <c r="X61" s="681"/>
      <c r="Y61" s="681"/>
      <c r="Z61" s="681"/>
      <c r="AA61" s="681"/>
      <c r="AB61" s="681"/>
      <c r="AC61" s="681"/>
      <c r="AD61" s="681"/>
      <c r="AE61" s="681"/>
      <c r="AF61" s="681"/>
      <c r="AG61" s="681"/>
      <c r="AH61" s="681"/>
      <c r="AI61" s="681"/>
      <c r="AJ61" s="681"/>
      <c r="AK61" s="681"/>
      <c r="AL61" s="681"/>
      <c r="AM61" s="681"/>
      <c r="AN61" s="681"/>
      <c r="AO61" s="681"/>
      <c r="AP61" s="681"/>
      <c r="AQ61" s="681"/>
      <c r="AR61" s="681"/>
    </row>
    <row r="62" spans="1:44" s="675" customFormat="1" ht="17.25" customHeight="1">
      <c r="A62" s="674"/>
      <c r="B62" s="676"/>
      <c r="C62" s="681"/>
      <c r="D62" s="681" t="s">
        <v>661</v>
      </c>
      <c r="E62" s="681"/>
      <c r="F62" s="681"/>
      <c r="G62" s="681"/>
      <c r="H62" s="681"/>
      <c r="I62" s="681"/>
      <c r="J62" s="681"/>
      <c r="K62" s="681"/>
      <c r="L62" s="681"/>
      <c r="M62" s="681"/>
      <c r="N62" s="681"/>
      <c r="O62" s="681"/>
      <c r="P62" s="681"/>
      <c r="Q62" s="681"/>
      <c r="R62" s="681"/>
      <c r="S62" s="681"/>
      <c r="T62" s="681"/>
      <c r="U62" s="681"/>
      <c r="V62" s="681"/>
      <c r="W62" s="681"/>
      <c r="X62" s="681"/>
      <c r="Y62" s="681"/>
      <c r="Z62" s="681"/>
      <c r="AA62" s="681"/>
      <c r="AB62" s="681"/>
      <c r="AC62" s="681"/>
      <c r="AD62" s="681"/>
      <c r="AE62" s="681"/>
      <c r="AF62" s="681"/>
      <c r="AG62" s="681"/>
      <c r="AH62" s="681"/>
      <c r="AI62" s="681"/>
      <c r="AJ62" s="681"/>
      <c r="AK62" s="681"/>
      <c r="AL62" s="681"/>
      <c r="AM62" s="681"/>
      <c r="AN62" s="681"/>
      <c r="AO62" s="681"/>
      <c r="AP62" s="681"/>
      <c r="AQ62" s="681"/>
      <c r="AR62" s="681"/>
    </row>
    <row r="63" spans="1:44" s="675" customFormat="1" ht="17.25" customHeight="1">
      <c r="A63" s="674"/>
      <c r="B63" s="676"/>
      <c r="C63" s="681"/>
      <c r="D63" s="681" t="s">
        <v>662</v>
      </c>
      <c r="E63" s="681"/>
      <c r="F63" s="681"/>
      <c r="G63" s="681"/>
      <c r="H63" s="681"/>
      <c r="I63" s="681"/>
      <c r="J63" s="681"/>
      <c r="K63" s="681"/>
      <c r="L63" s="681"/>
      <c r="M63" s="681"/>
      <c r="N63" s="681"/>
      <c r="O63" s="681"/>
      <c r="P63" s="681"/>
      <c r="Q63" s="681"/>
      <c r="R63" s="681"/>
      <c r="S63" s="681"/>
      <c r="T63" s="681"/>
      <c r="U63" s="681"/>
      <c r="V63" s="681"/>
      <c r="W63" s="681"/>
      <c r="X63" s="681"/>
      <c r="Y63" s="681"/>
      <c r="Z63" s="681"/>
      <c r="AA63" s="681"/>
      <c r="AB63" s="681"/>
      <c r="AC63" s="681"/>
      <c r="AD63" s="681"/>
      <c r="AE63" s="681"/>
      <c r="AF63" s="681"/>
      <c r="AG63" s="681"/>
      <c r="AH63" s="681"/>
      <c r="AI63" s="681"/>
      <c r="AJ63" s="681"/>
      <c r="AK63" s="681"/>
      <c r="AL63" s="681"/>
      <c r="AM63" s="681"/>
      <c r="AN63" s="681"/>
      <c r="AO63" s="681"/>
      <c r="AP63" s="681"/>
      <c r="AQ63" s="681"/>
      <c r="AR63" s="681"/>
    </row>
    <row r="64" spans="1:44" s="675" customFormat="1" ht="17.25" customHeight="1">
      <c r="A64" s="674"/>
      <c r="B64" s="676"/>
      <c r="C64" s="681"/>
      <c r="D64" s="681" t="s">
        <v>663</v>
      </c>
      <c r="E64" s="681"/>
      <c r="F64" s="681"/>
      <c r="G64" s="681"/>
      <c r="H64" s="681"/>
      <c r="I64" s="681"/>
      <c r="J64" s="681"/>
      <c r="K64" s="681"/>
      <c r="L64" s="681"/>
      <c r="M64" s="681"/>
      <c r="N64" s="681"/>
      <c r="O64" s="681"/>
      <c r="P64" s="681"/>
      <c r="Q64" s="681"/>
      <c r="R64" s="681"/>
      <c r="S64" s="681"/>
      <c r="T64" s="681"/>
      <c r="U64" s="681"/>
      <c r="V64" s="681"/>
      <c r="W64" s="681"/>
      <c r="X64" s="681"/>
      <c r="Y64" s="681"/>
      <c r="Z64" s="681"/>
      <c r="AA64" s="681"/>
      <c r="AB64" s="681"/>
      <c r="AC64" s="681"/>
      <c r="AD64" s="681"/>
      <c r="AE64" s="681"/>
      <c r="AF64" s="681"/>
      <c r="AG64" s="681"/>
      <c r="AH64" s="681"/>
      <c r="AI64" s="681"/>
      <c r="AJ64" s="681"/>
      <c r="AK64" s="681"/>
      <c r="AL64" s="681"/>
      <c r="AM64" s="681"/>
      <c r="AN64" s="681"/>
      <c r="AO64" s="681"/>
      <c r="AP64" s="681"/>
      <c r="AQ64" s="681"/>
      <c r="AR64" s="681"/>
    </row>
    <row r="65" spans="1:50" s="675" customFormat="1" ht="17.25" customHeight="1">
      <c r="A65" s="674"/>
      <c r="B65" s="676"/>
      <c r="C65" s="681"/>
      <c r="D65" s="681" t="s">
        <v>664</v>
      </c>
      <c r="E65" s="681"/>
      <c r="F65" s="681"/>
      <c r="G65" s="681"/>
      <c r="H65" s="681"/>
      <c r="I65" s="681"/>
      <c r="J65" s="681"/>
      <c r="K65" s="681"/>
      <c r="L65" s="681"/>
      <c r="M65" s="681"/>
      <c r="N65" s="681"/>
      <c r="O65" s="681"/>
      <c r="P65" s="681"/>
      <c r="Q65" s="681"/>
      <c r="R65" s="681"/>
      <c r="S65" s="681"/>
      <c r="T65" s="681"/>
      <c r="U65" s="681"/>
      <c r="V65" s="681"/>
      <c r="W65" s="681"/>
      <c r="X65" s="681"/>
      <c r="Y65" s="681"/>
      <c r="Z65" s="681"/>
      <c r="AA65" s="681"/>
      <c r="AB65" s="681"/>
      <c r="AC65" s="681"/>
      <c r="AD65" s="681"/>
      <c r="AE65" s="681"/>
      <c r="AF65" s="681"/>
      <c r="AG65" s="681"/>
      <c r="AH65" s="681"/>
      <c r="AI65" s="681"/>
      <c r="AJ65" s="681"/>
      <c r="AK65" s="681"/>
      <c r="AL65" s="681"/>
      <c r="AM65" s="681"/>
      <c r="AN65" s="681"/>
      <c r="AO65" s="681"/>
      <c r="AP65" s="681"/>
      <c r="AQ65" s="681"/>
      <c r="AR65" s="681"/>
    </row>
    <row r="66" spans="1:50" s="675" customFormat="1" ht="17.25" customHeight="1">
      <c r="A66" s="674"/>
      <c r="B66" s="676"/>
      <c r="C66" s="681"/>
      <c r="D66" s="1989" t="s">
        <v>665</v>
      </c>
      <c r="E66" s="1989"/>
      <c r="F66" s="1989"/>
      <c r="G66" s="1989"/>
      <c r="H66" s="1989"/>
      <c r="I66" s="1989"/>
      <c r="J66" s="686"/>
      <c r="K66" s="686"/>
      <c r="L66" s="686"/>
      <c r="M66" s="686"/>
      <c r="N66" s="686"/>
      <c r="O66" s="686"/>
      <c r="P66" s="686"/>
      <c r="Q66" s="686"/>
      <c r="R66" s="686"/>
      <c r="S66" s="686"/>
      <c r="T66" s="686"/>
      <c r="U66" s="686"/>
      <c r="V66" s="686"/>
      <c r="W66" s="686"/>
      <c r="X66" s="686"/>
      <c r="Y66" s="686"/>
      <c r="Z66" s="686"/>
      <c r="AA66" s="686"/>
      <c r="AB66" s="686"/>
      <c r="AC66" s="686"/>
      <c r="AD66" s="686"/>
      <c r="AE66" s="686"/>
      <c r="AF66" s="686"/>
      <c r="AG66" s="686"/>
      <c r="AH66" s="686"/>
      <c r="AI66" s="686"/>
      <c r="AJ66" s="686"/>
      <c r="AK66" s="686"/>
      <c r="AL66" s="686"/>
      <c r="AM66" s="686"/>
      <c r="AN66" s="686"/>
      <c r="AO66" s="686"/>
      <c r="AP66" s="686"/>
      <c r="AQ66" s="686"/>
      <c r="AR66" s="686"/>
    </row>
    <row r="67" spans="1:50" s="675" customFormat="1" ht="7.5" customHeight="1">
      <c r="A67" s="674"/>
      <c r="B67" s="676"/>
      <c r="C67" s="681"/>
      <c r="D67" s="681"/>
      <c r="E67" s="681"/>
      <c r="F67" s="681"/>
      <c r="G67" s="681"/>
      <c r="H67" s="681"/>
      <c r="I67" s="681"/>
      <c r="J67" s="681"/>
      <c r="K67" s="681"/>
      <c r="L67" s="681"/>
      <c r="M67" s="681"/>
      <c r="N67" s="681"/>
      <c r="O67" s="681"/>
      <c r="P67" s="681"/>
      <c r="Q67" s="681"/>
      <c r="R67" s="681"/>
      <c r="S67" s="681"/>
      <c r="T67" s="681"/>
      <c r="U67" s="681"/>
      <c r="V67" s="681"/>
      <c r="W67" s="681"/>
      <c r="X67" s="681"/>
      <c r="Y67" s="681"/>
      <c r="Z67" s="681"/>
      <c r="AA67" s="681"/>
      <c r="AB67" s="681"/>
      <c r="AC67" s="681"/>
      <c r="AD67" s="681"/>
      <c r="AE67" s="681"/>
      <c r="AF67" s="681"/>
      <c r="AG67" s="681"/>
      <c r="AH67" s="681"/>
      <c r="AI67" s="681"/>
      <c r="AJ67" s="681"/>
      <c r="AK67" s="681"/>
      <c r="AL67" s="681"/>
      <c r="AM67" s="681"/>
      <c r="AN67" s="681"/>
      <c r="AO67" s="681"/>
      <c r="AP67" s="681"/>
      <c r="AQ67" s="681"/>
      <c r="AR67" s="681"/>
    </row>
    <row r="68" spans="1:50" s="675" customFormat="1" ht="16.5" customHeight="1">
      <c r="A68" s="674"/>
      <c r="B68" s="681"/>
      <c r="C68" s="681"/>
      <c r="D68" s="681"/>
      <c r="E68" s="681"/>
      <c r="F68" s="681"/>
      <c r="G68" s="681"/>
      <c r="H68" s="681"/>
      <c r="I68" s="681"/>
      <c r="J68" s="681"/>
      <c r="K68" s="681"/>
      <c r="L68" s="681"/>
      <c r="M68" s="681"/>
      <c r="N68" s="681"/>
      <c r="O68" s="681"/>
      <c r="P68" s="681"/>
      <c r="Q68" s="681"/>
      <c r="R68" s="681"/>
      <c r="S68" s="681"/>
      <c r="T68" s="681"/>
      <c r="U68" s="681"/>
      <c r="V68" s="681"/>
      <c r="W68" s="681"/>
      <c r="X68" s="681"/>
      <c r="Y68" s="681"/>
      <c r="Z68" s="681"/>
      <c r="AA68" s="681"/>
      <c r="AB68" s="681"/>
      <c r="AC68" s="681"/>
      <c r="AD68" s="681"/>
      <c r="AE68" s="681"/>
      <c r="AF68" s="681"/>
      <c r="AG68" s="681"/>
      <c r="AH68" s="681"/>
      <c r="AI68" s="681"/>
      <c r="AJ68" s="681"/>
      <c r="AK68" s="681"/>
      <c r="AL68" s="681"/>
      <c r="AM68" s="681"/>
      <c r="AN68" s="681"/>
      <c r="AO68" s="681"/>
      <c r="AP68" s="681"/>
      <c r="AQ68" s="681"/>
      <c r="AR68" s="681"/>
    </row>
    <row r="69" spans="1:50" s="675" customFormat="1" ht="14.25">
      <c r="A69" s="674"/>
      <c r="B69" s="1173" t="s">
        <v>666</v>
      </c>
      <c r="C69" s="1173"/>
      <c r="D69" s="1173"/>
      <c r="E69" s="1173"/>
      <c r="F69" s="1173"/>
      <c r="G69" s="1173"/>
      <c r="H69" s="1173"/>
      <c r="I69" s="1173"/>
      <c r="J69" s="1173"/>
      <c r="K69" s="1173"/>
      <c r="L69" s="1173"/>
      <c r="M69" s="1173"/>
      <c r="N69" s="1173"/>
      <c r="O69" s="1173"/>
      <c r="P69" s="1173"/>
      <c r="Q69" s="1173"/>
      <c r="R69" s="1173"/>
      <c r="S69" s="1173"/>
      <c r="T69" s="1173"/>
      <c r="U69" s="1173"/>
      <c r="V69" s="1173"/>
      <c r="W69" s="1173"/>
      <c r="X69" s="1173"/>
      <c r="Y69" s="1173"/>
      <c r="Z69" s="1173"/>
      <c r="AA69" s="1173"/>
      <c r="AB69" s="1173"/>
      <c r="AC69" s="1173"/>
      <c r="AD69" s="1173"/>
      <c r="AE69" s="1173"/>
      <c r="AF69" s="1173"/>
      <c r="AG69" s="1173"/>
      <c r="AH69" s="1173"/>
      <c r="AI69" s="1173"/>
      <c r="AJ69" s="1173"/>
      <c r="AK69" s="1173"/>
      <c r="AL69" s="1173"/>
      <c r="AM69" s="1173"/>
      <c r="AN69" s="1173"/>
      <c r="AO69" s="1173"/>
      <c r="AP69" s="1173"/>
      <c r="AQ69" s="1173"/>
      <c r="AR69" s="1173"/>
    </row>
    <row r="70" spans="1:50" s="675" customFormat="1" ht="9" customHeight="1">
      <c r="A70" s="674"/>
      <c r="B70" s="687"/>
      <c r="C70" s="687"/>
      <c r="D70" s="687"/>
      <c r="E70" s="687"/>
      <c r="F70" s="687"/>
      <c r="G70" s="687"/>
      <c r="H70" s="687"/>
      <c r="I70" s="687"/>
      <c r="J70" s="687"/>
      <c r="K70" s="687"/>
      <c r="L70" s="687"/>
      <c r="M70" s="687"/>
      <c r="N70" s="687"/>
      <c r="O70" s="687"/>
      <c r="P70" s="687"/>
      <c r="Q70" s="687"/>
      <c r="R70" s="687"/>
      <c r="S70" s="687"/>
      <c r="T70" s="687"/>
      <c r="U70" s="687"/>
      <c r="V70" s="687"/>
      <c r="W70" s="687"/>
      <c r="X70" s="687"/>
      <c r="Y70" s="687"/>
      <c r="Z70" s="687"/>
      <c r="AA70" s="687"/>
      <c r="AB70" s="687"/>
      <c r="AC70" s="687"/>
      <c r="AD70" s="687"/>
      <c r="AE70" s="687"/>
      <c r="AF70" s="687"/>
      <c r="AG70" s="687"/>
      <c r="AH70" s="687"/>
      <c r="AI70" s="687"/>
      <c r="AJ70" s="687"/>
      <c r="AK70" s="687"/>
      <c r="AL70" s="687"/>
      <c r="AM70" s="687"/>
      <c r="AN70" s="687"/>
      <c r="AO70" s="687"/>
      <c r="AP70" s="687"/>
      <c r="AQ70" s="687"/>
      <c r="AR70" s="687"/>
    </row>
    <row r="71" spans="1:50" s="675" customFormat="1" ht="9" customHeight="1">
      <c r="A71" s="674"/>
      <c r="B71" s="687"/>
      <c r="C71" s="687"/>
      <c r="D71" s="687"/>
      <c r="E71" s="687"/>
      <c r="F71" s="687"/>
      <c r="G71" s="687"/>
      <c r="H71" s="687"/>
      <c r="I71" s="687"/>
      <c r="J71" s="687"/>
      <c r="K71" s="687"/>
      <c r="L71" s="687"/>
      <c r="M71" s="687"/>
      <c r="N71" s="687"/>
      <c r="O71" s="687"/>
      <c r="P71" s="687"/>
      <c r="Q71" s="687"/>
      <c r="R71" s="687"/>
      <c r="S71" s="687"/>
      <c r="T71" s="687"/>
      <c r="U71" s="687"/>
      <c r="V71" s="687"/>
      <c r="W71" s="687"/>
      <c r="X71" s="687"/>
      <c r="Y71" s="687"/>
      <c r="Z71" s="687"/>
      <c r="AA71" s="687"/>
      <c r="AB71" s="687"/>
      <c r="AC71" s="687"/>
      <c r="AD71" s="687"/>
      <c r="AE71" s="687"/>
      <c r="AF71" s="687"/>
      <c r="AG71" s="687"/>
      <c r="AH71" s="687"/>
      <c r="AI71" s="687"/>
      <c r="AJ71" s="687"/>
      <c r="AK71" s="687"/>
      <c r="AL71" s="687"/>
      <c r="AM71" s="687"/>
      <c r="AN71" s="687"/>
      <c r="AO71" s="687"/>
      <c r="AP71" s="687"/>
      <c r="AQ71" s="687"/>
      <c r="AR71" s="687"/>
    </row>
    <row r="72" spans="1:50" s="675" customFormat="1" ht="30" customHeight="1">
      <c r="A72" s="674"/>
      <c r="B72" s="688"/>
      <c r="C72" s="680"/>
      <c r="D72" s="688"/>
      <c r="E72" s="688"/>
      <c r="F72" s="688"/>
      <c r="G72" s="688"/>
      <c r="H72" s="688"/>
      <c r="I72" s="688"/>
      <c r="J72" s="688"/>
      <c r="K72" s="688"/>
      <c r="L72" s="688"/>
      <c r="M72" s="688"/>
      <c r="N72" s="688"/>
      <c r="O72" s="688"/>
      <c r="P72" s="688"/>
      <c r="Q72" s="688"/>
      <c r="R72" s="688"/>
      <c r="S72" s="688"/>
      <c r="T72" s="688"/>
      <c r="U72" s="688"/>
      <c r="V72" s="688"/>
      <c r="W72" s="688"/>
      <c r="X72" s="688"/>
      <c r="Y72" s="688"/>
      <c r="Z72" s="688"/>
      <c r="AA72" s="688"/>
      <c r="AB72" s="688"/>
      <c r="AC72" s="676"/>
      <c r="AD72" s="689"/>
      <c r="AE72" s="676"/>
      <c r="AF72" s="701"/>
      <c r="AG72" s="1988" t="str">
        <f>IF(入力シート!F14="","",入力シート!F14)</f>
        <v/>
      </c>
      <c r="AH72" s="1988"/>
      <c r="AI72" s="1988"/>
      <c r="AJ72" s="1988"/>
      <c r="AK72" s="1988"/>
      <c r="AL72" s="1988"/>
      <c r="AM72" s="1988"/>
      <c r="AN72" s="1988"/>
      <c r="AO72" s="1988"/>
      <c r="AP72" s="676"/>
      <c r="AQ72" s="676"/>
      <c r="AR72" s="676"/>
      <c r="AS72" s="690"/>
      <c r="AT72" s="690"/>
    </row>
    <row r="73" spans="1:50" s="675" customFormat="1" ht="15" customHeight="1">
      <c r="A73" s="674"/>
      <c r="B73" s="688"/>
      <c r="C73" s="680"/>
      <c r="D73" s="688"/>
      <c r="E73" s="688"/>
      <c r="F73" s="688"/>
      <c r="G73" s="688"/>
      <c r="H73" s="688"/>
      <c r="I73" s="688"/>
      <c r="J73" s="688"/>
      <c r="K73" s="688"/>
      <c r="L73" s="688"/>
      <c r="M73" s="688"/>
      <c r="N73" s="688"/>
      <c r="O73" s="688"/>
      <c r="P73" s="688"/>
      <c r="Q73" s="688"/>
      <c r="R73" s="688"/>
      <c r="S73" s="688"/>
      <c r="T73" s="688"/>
      <c r="U73" s="688"/>
      <c r="V73" s="688"/>
      <c r="W73" s="688"/>
      <c r="X73" s="688"/>
      <c r="Y73" s="688"/>
      <c r="Z73" s="688"/>
      <c r="AA73" s="688"/>
      <c r="AB73" s="688"/>
      <c r="AC73" s="689"/>
      <c r="AD73" s="689"/>
      <c r="AE73" s="677"/>
      <c r="AF73" s="677"/>
      <c r="AG73" s="677"/>
      <c r="AH73" s="689"/>
      <c r="AI73" s="677"/>
      <c r="AJ73" s="677"/>
      <c r="AK73" s="677"/>
      <c r="AL73" s="689"/>
      <c r="AM73" s="677"/>
      <c r="AN73" s="677"/>
      <c r="AO73" s="677"/>
      <c r="AP73" s="689"/>
      <c r="AQ73" s="676"/>
      <c r="AR73" s="676"/>
    </row>
    <row r="74" spans="1:50" ht="30" customHeight="1">
      <c r="B74" s="691"/>
      <c r="C74" s="692"/>
      <c r="D74" s="692"/>
      <c r="E74" s="692"/>
      <c r="F74" s="693"/>
      <c r="G74" s="693"/>
      <c r="H74" s="693"/>
      <c r="I74" s="693"/>
      <c r="J74" s="4" t="s">
        <v>949</v>
      </c>
      <c r="K74" s="708"/>
      <c r="L74" s="708"/>
      <c r="M74" s="708"/>
      <c r="N74" s="708" t="s">
        <v>684</v>
      </c>
      <c r="O74" s="708"/>
      <c r="P74" s="708"/>
      <c r="Q74" s="709"/>
      <c r="R74" s="709"/>
      <c r="S74" s="1990" t="str">
        <f>定型様式1_交付申請書!G10</f>
        <v/>
      </c>
      <c r="T74" s="1990"/>
      <c r="U74" s="1990"/>
      <c r="V74" s="1990"/>
      <c r="W74" s="1990"/>
      <c r="X74" s="1990"/>
      <c r="Y74" s="1990"/>
      <c r="Z74" s="1990"/>
      <c r="AA74" s="1990"/>
      <c r="AB74" s="1990"/>
      <c r="AC74" s="1990"/>
      <c r="AD74" s="1990"/>
      <c r="AE74" s="1990"/>
      <c r="AF74" s="1990"/>
      <c r="AG74" s="1990"/>
      <c r="AH74" s="1990"/>
      <c r="AI74" s="1990"/>
      <c r="AJ74" s="1990"/>
      <c r="AK74" s="1990"/>
      <c r="AL74" s="1990"/>
      <c r="AM74" s="1990"/>
      <c r="AN74" s="1990"/>
      <c r="AO74" s="1990"/>
      <c r="AP74" s="676"/>
      <c r="AQ74" s="676"/>
      <c r="AR74" s="676"/>
    </row>
    <row r="75" spans="1:50" ht="30" customHeight="1">
      <c r="B75" s="691"/>
      <c r="C75" s="692"/>
      <c r="D75" s="692"/>
      <c r="E75" s="692"/>
      <c r="F75" s="693"/>
      <c r="G75" s="693"/>
      <c r="H75" s="693"/>
      <c r="I75" s="693"/>
      <c r="J75" s="4"/>
      <c r="K75" s="694"/>
      <c r="L75" s="694"/>
      <c r="M75" s="694"/>
      <c r="N75" s="694" t="s">
        <v>685</v>
      </c>
      <c r="O75" s="694"/>
      <c r="P75" s="694"/>
      <c r="Q75" s="695"/>
      <c r="R75" s="695"/>
      <c r="S75" s="1992" t="s">
        <v>722</v>
      </c>
      <c r="T75" s="1992"/>
      <c r="U75" s="1993" t="str">
        <f>定型様式1_交付申請書!G11</f>
        <v/>
      </c>
      <c r="V75" s="1994"/>
      <c r="W75" s="1994"/>
      <c r="X75" s="1994"/>
      <c r="Y75" s="1994"/>
      <c r="Z75" s="1994"/>
      <c r="AA75" s="1995" t="s">
        <v>723</v>
      </c>
      <c r="AB75" s="1996"/>
      <c r="AC75" s="1991" t="str">
        <f>定型様式1_交付申請書!J11</f>
        <v/>
      </c>
      <c r="AD75" s="1170"/>
      <c r="AE75" s="1170"/>
      <c r="AF75" s="1170"/>
      <c r="AG75" s="1170"/>
      <c r="AH75" s="1170"/>
      <c r="AI75" s="1170"/>
      <c r="AJ75" s="1170"/>
      <c r="AK75" s="1170"/>
      <c r="AL75" s="1170"/>
      <c r="AM75" s="1170"/>
      <c r="AN75" s="1170"/>
      <c r="AO75" s="1170"/>
      <c r="AP75" s="676"/>
      <c r="AQ75" s="676"/>
      <c r="AR75" s="676"/>
      <c r="AT75" s="675"/>
    </row>
    <row r="76" spans="1:50" ht="14.25" customHeight="1">
      <c r="B76" s="691"/>
      <c r="C76" s="692"/>
      <c r="D76" s="692"/>
      <c r="E76" s="692"/>
      <c r="F76" s="693"/>
      <c r="G76" s="693"/>
      <c r="H76" s="693"/>
      <c r="I76" s="693"/>
      <c r="J76" s="4"/>
      <c r="K76" s="707"/>
      <c r="L76" s="707"/>
      <c r="M76" s="707"/>
      <c r="N76" s="707"/>
      <c r="O76" s="707"/>
      <c r="P76" s="707"/>
      <c r="Q76" s="695"/>
      <c r="R76" s="695"/>
      <c r="S76" s="710"/>
      <c r="T76" s="711"/>
      <c r="U76" s="712"/>
      <c r="V76" s="713"/>
      <c r="W76" s="713"/>
      <c r="X76" s="713"/>
      <c r="Y76" s="713"/>
      <c r="Z76" s="713"/>
      <c r="AA76" s="713"/>
      <c r="AB76" s="713"/>
      <c r="AC76" s="713"/>
      <c r="AD76" s="713"/>
      <c r="AE76" s="713"/>
      <c r="AF76" s="713"/>
      <c r="AG76" s="713"/>
      <c r="AH76" s="713"/>
      <c r="AI76" s="713"/>
      <c r="AJ76" s="713"/>
      <c r="AK76" s="713"/>
      <c r="AL76" s="713"/>
      <c r="AM76" s="713"/>
      <c r="AN76" s="713"/>
      <c r="AO76" s="713"/>
      <c r="AP76" s="676"/>
      <c r="AQ76" s="676"/>
      <c r="AR76" s="676"/>
      <c r="AT76" s="675"/>
    </row>
    <row r="77" spans="1:50" ht="18" customHeight="1" collapsed="1">
      <c r="B77" s="697"/>
      <c r="C77" s="697"/>
      <c r="D77" s="697"/>
      <c r="E77" s="697"/>
      <c r="F77" s="697"/>
      <c r="G77" s="697"/>
      <c r="H77" s="697"/>
      <c r="I77" s="697"/>
      <c r="J77" s="697"/>
      <c r="K77" s="697"/>
      <c r="L77" s="697"/>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7"/>
      <c r="AP77" s="697"/>
      <c r="AQ77" s="697"/>
      <c r="AR77" s="697"/>
      <c r="AS77" s="690"/>
      <c r="AT77" s="690"/>
      <c r="AX77" s="690"/>
    </row>
    <row r="78" spans="1:50" ht="18" customHeight="1">
      <c r="B78" s="697"/>
      <c r="C78" s="697"/>
      <c r="D78" s="697"/>
      <c r="E78" s="697"/>
      <c r="F78" s="697"/>
      <c r="G78" s="697"/>
      <c r="H78" s="697"/>
      <c r="I78" s="697"/>
      <c r="J78" s="697"/>
      <c r="K78" s="697"/>
      <c r="L78" s="697"/>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7"/>
      <c r="AP78" s="697"/>
      <c r="AQ78" s="697"/>
      <c r="AR78" s="697"/>
      <c r="AS78" s="690"/>
    </row>
    <row r="79" spans="1:50" ht="18" customHeight="1">
      <c r="B79" s="1171" t="s">
        <v>716</v>
      </c>
      <c r="C79" s="1171"/>
      <c r="D79" s="1171"/>
      <c r="E79" s="1171"/>
      <c r="F79" s="1171"/>
      <c r="G79" s="1171"/>
      <c r="H79" s="1171"/>
      <c r="I79" s="1171"/>
      <c r="J79" s="1171"/>
      <c r="K79" s="1171"/>
      <c r="L79" s="1171"/>
      <c r="M79" s="1171"/>
      <c r="N79" s="1171"/>
      <c r="O79" s="1171"/>
      <c r="P79" s="1171"/>
      <c r="Q79" s="1171"/>
      <c r="R79" s="1171"/>
      <c r="S79" s="1171"/>
      <c r="T79" s="1171"/>
      <c r="U79" s="1171"/>
      <c r="V79" s="1171"/>
      <c r="W79" s="1171"/>
      <c r="X79" s="1171"/>
      <c r="Y79" s="1171"/>
      <c r="Z79" s="1171"/>
      <c r="AA79" s="1171"/>
      <c r="AB79" s="1171"/>
      <c r="AC79" s="1171"/>
      <c r="AD79" s="1171"/>
      <c r="AE79" s="1171"/>
      <c r="AF79" s="1171"/>
      <c r="AG79" s="1171"/>
      <c r="AH79" s="1171"/>
      <c r="AI79" s="1171"/>
      <c r="AJ79" s="1171"/>
      <c r="AK79" s="1171"/>
      <c r="AL79" s="1171"/>
      <c r="AM79" s="1171"/>
      <c r="AN79" s="1171"/>
      <c r="AO79" s="1171"/>
      <c r="AP79" s="1171"/>
      <c r="AQ79" s="1171"/>
      <c r="AR79" s="1171"/>
    </row>
    <row r="80" spans="1:50" ht="18" customHeight="1">
      <c r="B80" s="793"/>
      <c r="C80" s="793"/>
      <c r="D80" s="793"/>
      <c r="E80" s="793"/>
      <c r="F80" s="793"/>
      <c r="G80" s="793"/>
      <c r="H80" s="680"/>
      <c r="I80" s="680"/>
      <c r="J80" s="680"/>
      <c r="K80" s="680"/>
      <c r="L80" s="680"/>
      <c r="M80" s="680"/>
      <c r="N80" s="680"/>
      <c r="O80" s="680"/>
      <c r="P80" s="680"/>
      <c r="Q80" s="680"/>
      <c r="R80" s="680"/>
      <c r="S80" s="680"/>
      <c r="T80" s="680"/>
      <c r="U80" s="680"/>
      <c r="V80" s="680"/>
      <c r="W80" s="680"/>
      <c r="X80" s="680"/>
      <c r="Y80" s="680"/>
      <c r="Z80" s="680"/>
      <c r="AA80" s="680"/>
      <c r="AB80" s="680"/>
      <c r="AC80" s="680"/>
      <c r="AD80" s="680"/>
      <c r="AE80" s="680"/>
      <c r="AF80" s="680"/>
      <c r="AG80" s="680"/>
      <c r="AH80" s="680"/>
      <c r="AI80" s="680"/>
      <c r="AJ80" s="680"/>
      <c r="AK80" s="680"/>
      <c r="AL80" s="680"/>
      <c r="AM80" s="680"/>
      <c r="AN80" s="680"/>
      <c r="AO80" s="680"/>
      <c r="AP80" s="680"/>
      <c r="AQ80" s="680"/>
      <c r="AR80" s="680"/>
    </row>
    <row r="81" spans="1:46" ht="18" customHeight="1">
      <c r="B81" s="681"/>
      <c r="C81" s="681"/>
      <c r="D81" s="682"/>
      <c r="E81" s="681"/>
      <c r="F81" s="681"/>
      <c r="G81" s="681"/>
      <c r="H81" s="681"/>
      <c r="I81" s="681"/>
      <c r="J81" s="681"/>
      <c r="K81" s="681"/>
      <c r="L81" s="681"/>
      <c r="M81" s="681"/>
      <c r="N81" s="681"/>
      <c r="O81" s="681"/>
      <c r="P81" s="681"/>
      <c r="Q81" s="681"/>
      <c r="R81" s="681"/>
      <c r="S81" s="681"/>
      <c r="T81" s="681"/>
      <c r="U81" s="681"/>
      <c r="V81" s="681"/>
      <c r="W81" s="681"/>
      <c r="X81" s="681"/>
      <c r="Y81" s="681"/>
      <c r="Z81" s="681"/>
      <c r="AA81" s="681"/>
      <c r="AB81" s="681"/>
      <c r="AC81" s="681"/>
      <c r="AD81" s="681"/>
      <c r="AE81" s="681"/>
      <c r="AF81" s="681"/>
      <c r="AG81" s="681"/>
      <c r="AH81" s="681"/>
      <c r="AI81" s="681"/>
      <c r="AJ81" s="681"/>
      <c r="AK81" s="681"/>
      <c r="AL81" s="681"/>
      <c r="AM81" s="681"/>
      <c r="AN81" s="681"/>
      <c r="AO81" s="681"/>
      <c r="AP81" s="681"/>
      <c r="AQ81" s="681"/>
      <c r="AR81" s="681"/>
    </row>
    <row r="82" spans="1:46" ht="18" customHeight="1">
      <c r="B82" s="676"/>
      <c r="C82" s="681"/>
      <c r="D82" s="698"/>
      <c r="E82" s="699"/>
      <c r="F82" s="699"/>
      <c r="G82" s="699"/>
      <c r="H82" s="699"/>
      <c r="I82" s="699"/>
      <c r="J82" s="699"/>
      <c r="K82" s="699"/>
      <c r="L82" s="699"/>
      <c r="M82" s="699"/>
      <c r="N82" s="699"/>
      <c r="O82" s="699"/>
      <c r="P82" s="699"/>
      <c r="Q82" s="699"/>
      <c r="R82" s="699"/>
      <c r="S82" s="699"/>
      <c r="T82" s="699"/>
      <c r="U82" s="699"/>
      <c r="V82" s="699"/>
      <c r="W82" s="699"/>
      <c r="X82" s="699"/>
      <c r="Y82" s="699"/>
      <c r="Z82" s="699"/>
      <c r="AA82" s="699"/>
      <c r="AB82" s="699"/>
      <c r="AC82" s="699"/>
      <c r="AD82" s="699"/>
      <c r="AE82" s="699"/>
      <c r="AF82" s="699"/>
      <c r="AG82" s="699"/>
      <c r="AH82" s="699"/>
      <c r="AI82" s="699"/>
      <c r="AJ82" s="699"/>
      <c r="AK82" s="699"/>
      <c r="AL82" s="699"/>
      <c r="AM82" s="699"/>
      <c r="AN82" s="699"/>
      <c r="AO82" s="699"/>
      <c r="AP82" s="699"/>
      <c r="AQ82" s="699"/>
      <c r="AR82" s="699"/>
    </row>
    <row r="83" spans="1:46" ht="18" customHeight="1">
      <c r="B83" s="676"/>
      <c r="C83" s="681"/>
      <c r="D83" s="698"/>
      <c r="E83" s="699"/>
      <c r="F83" s="699"/>
      <c r="G83" s="699"/>
      <c r="H83" s="699"/>
      <c r="I83" s="699"/>
      <c r="J83" s="699"/>
      <c r="K83" s="699"/>
      <c r="L83" s="699"/>
      <c r="M83" s="699"/>
      <c r="N83" s="699"/>
      <c r="O83" s="699"/>
      <c r="P83" s="699"/>
      <c r="Q83" s="699"/>
      <c r="R83" s="699"/>
      <c r="S83" s="699"/>
      <c r="T83" s="699"/>
      <c r="U83" s="699"/>
      <c r="V83" s="699"/>
      <c r="W83" s="699"/>
      <c r="X83" s="699"/>
      <c r="Y83" s="699"/>
      <c r="Z83" s="699"/>
      <c r="AA83" s="699"/>
      <c r="AB83" s="699"/>
      <c r="AC83" s="699"/>
      <c r="AD83" s="699"/>
      <c r="AE83" s="699"/>
      <c r="AF83" s="699"/>
      <c r="AG83" s="699"/>
      <c r="AH83" s="699"/>
      <c r="AI83" s="699"/>
      <c r="AJ83" s="699"/>
      <c r="AK83" s="699"/>
      <c r="AL83" s="699"/>
      <c r="AM83" s="699"/>
      <c r="AN83" s="699"/>
      <c r="AO83" s="699"/>
      <c r="AP83" s="699"/>
      <c r="AQ83" s="699"/>
      <c r="AR83" s="699"/>
    </row>
    <row r="84" spans="1:46" ht="18" customHeight="1">
      <c r="B84" s="676"/>
      <c r="C84" s="681"/>
      <c r="D84" s="698"/>
      <c r="E84" s="699"/>
      <c r="F84" s="699"/>
      <c r="G84" s="699"/>
      <c r="H84" s="699"/>
      <c r="I84" s="699"/>
      <c r="J84" s="699"/>
      <c r="K84" s="699"/>
      <c r="L84" s="699"/>
      <c r="M84" s="699"/>
      <c r="N84" s="699"/>
      <c r="O84" s="699"/>
      <c r="P84" s="699"/>
      <c r="Q84" s="699"/>
      <c r="R84" s="699"/>
      <c r="S84" s="699"/>
      <c r="T84" s="699"/>
      <c r="U84" s="699"/>
      <c r="V84" s="699"/>
      <c r="W84" s="699"/>
      <c r="X84" s="699"/>
      <c r="Y84" s="699"/>
      <c r="Z84" s="699"/>
      <c r="AA84" s="699"/>
      <c r="AB84" s="699"/>
      <c r="AC84" s="699"/>
      <c r="AD84" s="699"/>
      <c r="AE84" s="699"/>
      <c r="AF84" s="699"/>
      <c r="AG84" s="699"/>
      <c r="AH84" s="699"/>
      <c r="AI84" s="699"/>
      <c r="AJ84" s="699"/>
      <c r="AK84" s="699"/>
      <c r="AL84" s="699"/>
      <c r="AM84" s="699"/>
      <c r="AN84" s="699"/>
      <c r="AO84" s="699"/>
      <c r="AP84" s="699"/>
      <c r="AQ84" s="699"/>
      <c r="AR84" s="699"/>
    </row>
    <row r="85" spans="1:46" s="675" customFormat="1" ht="18" customHeight="1">
      <c r="A85" s="674"/>
      <c r="B85" s="676"/>
      <c r="C85" s="681"/>
      <c r="D85" s="698"/>
      <c r="E85" s="681"/>
      <c r="F85" s="699"/>
      <c r="G85" s="699"/>
      <c r="H85" s="699"/>
      <c r="I85" s="699"/>
      <c r="J85" s="699"/>
      <c r="K85" s="699"/>
      <c r="L85" s="699"/>
      <c r="M85" s="699"/>
      <c r="N85" s="699"/>
      <c r="O85" s="699"/>
      <c r="P85" s="699"/>
      <c r="Q85" s="699"/>
      <c r="R85" s="699"/>
      <c r="S85" s="699"/>
      <c r="T85" s="699"/>
      <c r="U85" s="699"/>
      <c r="V85" s="699"/>
      <c r="W85" s="699"/>
      <c r="X85" s="699"/>
      <c r="Y85" s="699"/>
      <c r="Z85" s="699"/>
      <c r="AA85" s="699"/>
      <c r="AB85" s="699"/>
      <c r="AC85" s="699"/>
      <c r="AD85" s="699"/>
      <c r="AE85" s="699"/>
      <c r="AF85" s="699"/>
      <c r="AG85" s="699"/>
      <c r="AH85" s="699"/>
      <c r="AI85" s="699"/>
      <c r="AJ85" s="699"/>
      <c r="AK85" s="699"/>
      <c r="AL85" s="699"/>
      <c r="AM85" s="699"/>
      <c r="AN85" s="699"/>
      <c r="AO85" s="699"/>
      <c r="AP85" s="699"/>
      <c r="AQ85" s="699"/>
      <c r="AR85" s="699"/>
      <c r="AT85" s="674"/>
    </row>
    <row r="86" spans="1:46" s="675" customFormat="1" ht="18" customHeight="1">
      <c r="A86" s="674"/>
      <c r="B86" s="676"/>
      <c r="C86" s="681"/>
      <c r="D86" s="698"/>
      <c r="E86" s="699"/>
      <c r="F86" s="699"/>
      <c r="G86" s="699"/>
      <c r="H86" s="699"/>
      <c r="I86" s="699"/>
      <c r="J86" s="699"/>
      <c r="K86" s="699"/>
      <c r="L86" s="699"/>
      <c r="M86" s="699"/>
      <c r="N86" s="699"/>
      <c r="O86" s="699"/>
      <c r="P86" s="699"/>
      <c r="Q86" s="699"/>
      <c r="R86" s="699"/>
      <c r="S86" s="699"/>
      <c r="T86" s="699"/>
      <c r="U86" s="699"/>
      <c r="V86" s="699"/>
      <c r="W86" s="699"/>
      <c r="X86" s="699"/>
      <c r="Y86" s="699"/>
      <c r="Z86" s="699"/>
      <c r="AA86" s="699"/>
      <c r="AB86" s="699"/>
      <c r="AC86" s="699"/>
      <c r="AD86" s="699"/>
      <c r="AE86" s="699"/>
      <c r="AF86" s="699"/>
      <c r="AG86" s="699"/>
      <c r="AH86" s="699"/>
      <c r="AI86" s="699"/>
      <c r="AJ86" s="699"/>
      <c r="AK86" s="699"/>
      <c r="AL86" s="699"/>
      <c r="AM86" s="699"/>
      <c r="AN86" s="699"/>
      <c r="AO86" s="699"/>
      <c r="AP86" s="699"/>
      <c r="AQ86" s="699"/>
      <c r="AR86" s="699"/>
      <c r="AT86" s="674"/>
    </row>
    <row r="87" spans="1:46" s="675" customFormat="1" ht="18" customHeight="1">
      <c r="A87" s="674"/>
      <c r="B87" s="676"/>
      <c r="C87" s="681"/>
      <c r="D87" s="698"/>
      <c r="E87" s="699"/>
      <c r="F87" s="699"/>
      <c r="G87" s="699"/>
      <c r="H87" s="699"/>
      <c r="I87" s="699"/>
      <c r="J87" s="699"/>
      <c r="K87" s="699"/>
      <c r="L87" s="699"/>
      <c r="M87" s="699"/>
      <c r="N87" s="699"/>
      <c r="O87" s="699"/>
      <c r="P87" s="699"/>
      <c r="Q87" s="699"/>
      <c r="R87" s="699"/>
      <c r="S87" s="699"/>
      <c r="T87" s="699"/>
      <c r="U87" s="699"/>
      <c r="V87" s="699"/>
      <c r="W87" s="699"/>
      <c r="X87" s="699"/>
      <c r="Y87" s="699"/>
      <c r="Z87" s="699"/>
      <c r="AA87" s="699"/>
      <c r="AB87" s="699"/>
      <c r="AC87" s="699"/>
      <c r="AD87" s="699"/>
      <c r="AE87" s="699"/>
      <c r="AF87" s="699"/>
      <c r="AG87" s="699"/>
      <c r="AH87" s="699"/>
      <c r="AI87" s="699"/>
      <c r="AJ87" s="699"/>
      <c r="AK87" s="699"/>
      <c r="AL87" s="699"/>
      <c r="AM87" s="699"/>
      <c r="AN87" s="699"/>
      <c r="AO87" s="699"/>
      <c r="AP87" s="699"/>
      <c r="AQ87" s="699"/>
      <c r="AR87" s="699"/>
      <c r="AT87" s="674"/>
    </row>
    <row r="89" spans="1:46" s="675" customFormat="1" ht="18" customHeight="1">
      <c r="A89" s="674"/>
      <c r="B89" s="674"/>
      <c r="C89" s="674"/>
      <c r="D89" s="674"/>
      <c r="E89" s="684"/>
      <c r="F89" s="684"/>
      <c r="G89" s="696"/>
      <c r="H89" s="696"/>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674"/>
      <c r="AM89" s="674"/>
      <c r="AN89" s="674"/>
      <c r="AO89" s="674"/>
      <c r="AP89" s="674"/>
      <c r="AQ89" s="674"/>
      <c r="AR89" s="674"/>
      <c r="AT89" s="674"/>
    </row>
    <row r="90" spans="1:46" s="675" customFormat="1" ht="18" customHeight="1">
      <c r="A90" s="674"/>
      <c r="B90" s="676"/>
      <c r="C90" s="674"/>
      <c r="D90" s="674"/>
      <c r="E90" s="684"/>
      <c r="F90" s="684"/>
      <c r="G90" s="696"/>
      <c r="H90" s="696"/>
      <c r="I90" s="674"/>
      <c r="J90" s="674"/>
      <c r="K90" s="674"/>
      <c r="L90" s="674"/>
      <c r="M90" s="674"/>
      <c r="N90" s="674"/>
      <c r="O90" s="674"/>
      <c r="P90" s="674"/>
      <c r="Q90" s="674"/>
      <c r="R90" s="674"/>
      <c r="S90" s="674"/>
      <c r="T90" s="674"/>
      <c r="U90" s="674"/>
      <c r="V90" s="674"/>
      <c r="W90" s="674"/>
      <c r="X90" s="674"/>
      <c r="Y90" s="674"/>
      <c r="Z90" s="674"/>
      <c r="AA90" s="674"/>
      <c r="AB90" s="674"/>
      <c r="AC90" s="674"/>
      <c r="AD90" s="674"/>
      <c r="AE90" s="674"/>
      <c r="AF90" s="674"/>
      <c r="AG90" s="674"/>
      <c r="AH90" s="674"/>
      <c r="AI90" s="674"/>
      <c r="AJ90" s="674"/>
      <c r="AK90" s="674"/>
      <c r="AL90" s="674"/>
      <c r="AM90" s="674"/>
      <c r="AN90" s="674"/>
      <c r="AO90" s="674"/>
      <c r="AP90" s="674"/>
      <c r="AQ90" s="674"/>
      <c r="AR90" s="674"/>
      <c r="AT90" s="674"/>
    </row>
    <row r="91" spans="1:46" s="675" customFormat="1" ht="18" customHeight="1">
      <c r="A91" s="674"/>
      <c r="B91" s="674"/>
      <c r="C91" s="674"/>
      <c r="D91" s="674"/>
      <c r="E91" s="684"/>
      <c r="F91" s="684"/>
      <c r="G91" s="696"/>
      <c r="H91" s="696"/>
      <c r="I91" s="674"/>
      <c r="J91" s="674"/>
      <c r="K91" s="674"/>
      <c r="L91" s="674"/>
      <c r="M91" s="674"/>
      <c r="N91" s="674"/>
      <c r="O91" s="674"/>
      <c r="P91" s="674"/>
      <c r="Q91" s="674"/>
      <c r="R91" s="674"/>
      <c r="S91" s="674"/>
      <c r="T91" s="674"/>
      <c r="U91" s="674"/>
      <c r="V91" s="674"/>
      <c r="W91" s="674"/>
      <c r="X91" s="674"/>
      <c r="Y91" s="674"/>
      <c r="Z91" s="674"/>
      <c r="AA91" s="674"/>
      <c r="AB91" s="674"/>
      <c r="AC91" s="674"/>
      <c r="AD91" s="674"/>
      <c r="AE91" s="674"/>
      <c r="AF91" s="674"/>
      <c r="AG91" s="674"/>
      <c r="AH91" s="674"/>
      <c r="AI91" s="674"/>
      <c r="AJ91" s="674"/>
      <c r="AK91" s="674"/>
      <c r="AL91" s="674"/>
      <c r="AM91" s="674"/>
      <c r="AN91" s="674"/>
      <c r="AO91" s="674"/>
      <c r="AP91" s="674"/>
      <c r="AQ91" s="674"/>
      <c r="AR91" s="674"/>
      <c r="AT91" s="674"/>
    </row>
    <row r="92" spans="1:46" s="675" customFormat="1" ht="18" customHeight="1">
      <c r="A92" s="674"/>
      <c r="B92" s="674"/>
      <c r="C92" s="674"/>
      <c r="D92" s="674"/>
      <c r="E92" s="700"/>
      <c r="F92" s="684"/>
      <c r="G92" s="696"/>
      <c r="H92" s="696"/>
      <c r="I92" s="674"/>
      <c r="J92" s="674"/>
      <c r="K92" s="674"/>
      <c r="L92" s="674"/>
      <c r="M92" s="674"/>
      <c r="N92" s="674"/>
      <c r="O92" s="674"/>
      <c r="P92" s="674"/>
      <c r="Q92" s="674"/>
      <c r="R92" s="674"/>
      <c r="S92" s="674"/>
      <c r="T92" s="674"/>
      <c r="U92" s="674"/>
      <c r="V92" s="674"/>
      <c r="W92" s="674"/>
      <c r="X92" s="674"/>
      <c r="Y92" s="674"/>
      <c r="Z92" s="674"/>
      <c r="AA92" s="674"/>
      <c r="AB92" s="674"/>
      <c r="AC92" s="674"/>
      <c r="AD92" s="674"/>
      <c r="AE92" s="674"/>
      <c r="AF92" s="674"/>
      <c r="AG92" s="674"/>
      <c r="AH92" s="674"/>
      <c r="AI92" s="674"/>
      <c r="AJ92" s="674"/>
      <c r="AK92" s="674"/>
      <c r="AL92" s="674"/>
      <c r="AM92" s="674"/>
      <c r="AN92" s="674"/>
      <c r="AO92" s="674"/>
      <c r="AP92" s="674"/>
      <c r="AQ92" s="674"/>
      <c r="AR92" s="674"/>
      <c r="AT92" s="674"/>
    </row>
    <row r="93" spans="1:46" s="675" customFormat="1" ht="18" customHeight="1">
      <c r="A93" s="674"/>
      <c r="B93" s="674"/>
      <c r="C93" s="674"/>
      <c r="D93" s="674"/>
      <c r="E93" s="684"/>
      <c r="F93" s="684"/>
      <c r="G93" s="696"/>
      <c r="H93" s="696"/>
      <c r="I93" s="674"/>
      <c r="J93" s="674"/>
      <c r="K93" s="674"/>
      <c r="L93" s="674"/>
      <c r="M93" s="674"/>
      <c r="N93" s="674"/>
      <c r="O93" s="674"/>
      <c r="P93" s="674"/>
      <c r="Q93" s="674"/>
      <c r="R93" s="674"/>
      <c r="S93" s="674"/>
      <c r="T93" s="674"/>
      <c r="U93" s="674"/>
      <c r="V93" s="674"/>
      <c r="W93" s="674"/>
      <c r="X93" s="674"/>
      <c r="Y93" s="674"/>
      <c r="Z93" s="674"/>
      <c r="AA93" s="674"/>
      <c r="AB93" s="674"/>
      <c r="AC93" s="674"/>
      <c r="AD93" s="674"/>
      <c r="AE93" s="674"/>
      <c r="AF93" s="674"/>
      <c r="AG93" s="674"/>
      <c r="AH93" s="674"/>
      <c r="AI93" s="674"/>
      <c r="AJ93" s="674"/>
      <c r="AK93" s="674"/>
      <c r="AL93" s="674"/>
      <c r="AM93" s="674"/>
      <c r="AN93" s="674"/>
      <c r="AO93" s="674"/>
      <c r="AP93" s="674"/>
      <c r="AQ93" s="674"/>
      <c r="AR93" s="674"/>
      <c r="AT93" s="674"/>
    </row>
    <row r="94" spans="1:46" s="675" customFormat="1" ht="18" customHeight="1">
      <c r="A94" s="674"/>
      <c r="B94" s="674"/>
      <c r="C94" s="674"/>
      <c r="D94" s="674"/>
      <c r="E94" s="700"/>
      <c r="F94" s="684"/>
      <c r="G94" s="696"/>
      <c r="H94" s="696"/>
      <c r="I94" s="674"/>
      <c r="J94" s="674"/>
      <c r="K94" s="674"/>
      <c r="L94" s="674"/>
      <c r="M94" s="674"/>
      <c r="N94" s="674"/>
      <c r="O94" s="674"/>
      <c r="P94" s="674"/>
      <c r="Q94" s="674"/>
      <c r="R94" s="674"/>
      <c r="S94" s="674"/>
      <c r="T94" s="674"/>
      <c r="U94" s="674"/>
      <c r="V94" s="674"/>
      <c r="W94" s="674"/>
      <c r="X94" s="674"/>
      <c r="Y94" s="674"/>
      <c r="Z94" s="674"/>
      <c r="AA94" s="674"/>
      <c r="AB94" s="674"/>
      <c r="AC94" s="674"/>
      <c r="AD94" s="674"/>
      <c r="AE94" s="674"/>
      <c r="AF94" s="674"/>
      <c r="AG94" s="674"/>
      <c r="AH94" s="674"/>
      <c r="AI94" s="674"/>
      <c r="AJ94" s="674"/>
      <c r="AK94" s="674"/>
      <c r="AL94" s="674"/>
      <c r="AM94" s="674"/>
      <c r="AN94" s="674"/>
      <c r="AO94" s="674"/>
      <c r="AP94" s="674"/>
      <c r="AQ94" s="674"/>
      <c r="AR94" s="674"/>
      <c r="AT94" s="674"/>
    </row>
    <row r="95" spans="1:46" s="675" customFormat="1" ht="18" customHeight="1">
      <c r="A95" s="674"/>
      <c r="B95" s="674" t="s">
        <v>701</v>
      </c>
      <c r="C95" s="674"/>
      <c r="D95" s="674"/>
      <c r="E95" s="700"/>
      <c r="F95" s="684"/>
      <c r="G95" s="696"/>
      <c r="H95" s="696"/>
      <c r="I95" s="674"/>
      <c r="J95" s="674"/>
      <c r="K95" s="674"/>
      <c r="L95" s="674"/>
      <c r="M95" s="674"/>
      <c r="N95" s="674"/>
      <c r="O95" s="674"/>
      <c r="P95" s="674"/>
      <c r="Q95" s="674"/>
      <c r="R95" s="674"/>
      <c r="S95" s="674"/>
      <c r="T95" s="674"/>
      <c r="U95" s="674"/>
      <c r="V95" s="674"/>
      <c r="W95" s="674"/>
      <c r="X95" s="674"/>
      <c r="Y95" s="674"/>
      <c r="Z95" s="674"/>
      <c r="AA95" s="674"/>
      <c r="AB95" s="674"/>
      <c r="AC95" s="674"/>
      <c r="AD95" s="674"/>
      <c r="AE95" s="674"/>
      <c r="AF95" s="674"/>
      <c r="AG95" s="674"/>
      <c r="AH95" s="674"/>
      <c r="AI95" s="674"/>
      <c r="AJ95" s="674"/>
      <c r="AK95" s="674"/>
      <c r="AL95" s="674"/>
      <c r="AM95" s="674"/>
      <c r="AN95" s="674"/>
      <c r="AO95" s="674"/>
      <c r="AP95" s="674"/>
      <c r="AQ95" s="674"/>
      <c r="AR95" s="674"/>
      <c r="AT95" s="674"/>
    </row>
    <row r="96" spans="1:46" s="675" customFormat="1" ht="18" customHeight="1">
      <c r="A96" s="674"/>
      <c r="B96" s="674"/>
      <c r="C96" s="674"/>
      <c r="D96" s="674"/>
      <c r="E96" s="700"/>
      <c r="F96" s="684"/>
      <c r="G96" s="696"/>
      <c r="H96" s="696"/>
      <c r="I96" s="674"/>
      <c r="J96" s="674"/>
      <c r="K96" s="674"/>
      <c r="L96" s="674"/>
      <c r="M96" s="674"/>
      <c r="N96" s="674"/>
      <c r="O96" s="674"/>
      <c r="P96" s="674"/>
      <c r="Q96" s="674"/>
      <c r="R96" s="674"/>
      <c r="S96" s="674"/>
      <c r="T96" s="674"/>
      <c r="U96" s="674"/>
      <c r="V96" s="674"/>
      <c r="W96" s="674"/>
      <c r="X96" s="674"/>
      <c r="Y96" s="674"/>
      <c r="Z96" s="674"/>
      <c r="AA96" s="674"/>
      <c r="AB96" s="674"/>
      <c r="AC96" s="674"/>
      <c r="AD96" s="674"/>
      <c r="AE96" s="674"/>
      <c r="AF96" s="674"/>
      <c r="AG96" s="674"/>
      <c r="AH96" s="674"/>
      <c r="AI96" s="674"/>
      <c r="AJ96" s="674"/>
      <c r="AK96" s="674"/>
      <c r="AL96" s="674"/>
      <c r="AM96" s="674"/>
      <c r="AN96" s="674"/>
      <c r="AO96" s="674"/>
      <c r="AP96" s="674"/>
      <c r="AQ96" s="674"/>
      <c r="AR96" s="674"/>
      <c r="AT96" s="674"/>
    </row>
    <row r="97" spans="1:46" s="675" customFormat="1" ht="18" customHeight="1">
      <c r="A97" s="674"/>
      <c r="B97" s="674"/>
      <c r="C97" s="674"/>
      <c r="D97" s="674"/>
      <c r="E97" s="700"/>
      <c r="F97" s="684"/>
      <c r="G97" s="696"/>
      <c r="H97" s="696"/>
      <c r="I97" s="674"/>
      <c r="J97" s="674"/>
      <c r="K97" s="674"/>
      <c r="L97" s="674"/>
      <c r="M97" s="674"/>
      <c r="N97" s="674"/>
      <c r="O97" s="674"/>
      <c r="P97" s="674"/>
      <c r="Q97" s="674"/>
      <c r="R97" s="674"/>
      <c r="S97" s="674"/>
      <c r="T97" s="674"/>
      <c r="U97" s="674"/>
      <c r="V97" s="674"/>
      <c r="W97" s="674"/>
      <c r="X97" s="674"/>
      <c r="Y97" s="674"/>
      <c r="Z97" s="674"/>
      <c r="AA97" s="674"/>
      <c r="AB97" s="674"/>
      <c r="AC97" s="674"/>
      <c r="AD97" s="674"/>
      <c r="AE97" s="674"/>
      <c r="AF97" s="674"/>
      <c r="AG97" s="674"/>
      <c r="AH97" s="674"/>
      <c r="AI97" s="674"/>
      <c r="AJ97" s="674"/>
      <c r="AK97" s="674"/>
      <c r="AL97" s="674"/>
      <c r="AM97" s="674"/>
      <c r="AN97" s="674"/>
      <c r="AO97" s="674"/>
      <c r="AP97" s="674"/>
      <c r="AQ97" s="674"/>
      <c r="AR97" s="674"/>
      <c r="AT97" s="674"/>
    </row>
    <row r="98" spans="1:46" s="675" customFormat="1" ht="18" customHeight="1">
      <c r="A98" s="674"/>
      <c r="B98" s="674"/>
      <c r="C98" s="674"/>
      <c r="D98" s="674"/>
      <c r="E98" s="700"/>
      <c r="F98" s="684"/>
      <c r="G98" s="696"/>
      <c r="H98" s="696"/>
      <c r="I98" s="674"/>
      <c r="J98" s="674"/>
      <c r="K98" s="674"/>
      <c r="L98" s="674"/>
      <c r="M98" s="674"/>
      <c r="N98" s="674"/>
      <c r="O98" s="674"/>
      <c r="P98" s="674"/>
      <c r="Q98" s="674"/>
      <c r="R98" s="674"/>
      <c r="S98" s="674"/>
      <c r="T98" s="674"/>
      <c r="U98" s="674"/>
      <c r="V98" s="674"/>
      <c r="W98" s="674"/>
      <c r="X98" s="674"/>
      <c r="Y98" s="674"/>
      <c r="Z98" s="674"/>
      <c r="AA98" s="674"/>
      <c r="AB98" s="674"/>
      <c r="AC98" s="674"/>
      <c r="AD98" s="674"/>
      <c r="AE98" s="674"/>
      <c r="AF98" s="674"/>
      <c r="AG98" s="674"/>
      <c r="AH98" s="674"/>
      <c r="AI98" s="674"/>
      <c r="AJ98" s="674"/>
      <c r="AK98" s="674"/>
      <c r="AL98" s="674"/>
      <c r="AM98" s="674"/>
      <c r="AN98" s="674"/>
      <c r="AO98" s="674"/>
      <c r="AP98" s="674"/>
      <c r="AQ98" s="674"/>
      <c r="AR98" s="674"/>
      <c r="AT98" s="674"/>
    </row>
    <row r="99" spans="1:46" s="675" customFormat="1" ht="18" customHeight="1">
      <c r="A99" s="674"/>
      <c r="C99" s="674"/>
      <c r="D99" s="674"/>
      <c r="E99" s="700"/>
      <c r="F99" s="684"/>
      <c r="G99" s="696"/>
      <c r="H99" s="696"/>
      <c r="I99" s="674"/>
      <c r="J99" s="674"/>
      <c r="K99" s="674"/>
      <c r="L99" s="674"/>
      <c r="M99" s="674"/>
      <c r="N99" s="674"/>
      <c r="O99" s="674"/>
      <c r="P99" s="674"/>
      <c r="Q99" s="674"/>
      <c r="R99" s="674"/>
      <c r="S99" s="674"/>
      <c r="T99" s="674"/>
      <c r="U99" s="674"/>
      <c r="V99" s="674"/>
      <c r="W99" s="674"/>
      <c r="X99" s="674"/>
      <c r="Y99" s="674"/>
      <c r="Z99" s="674"/>
      <c r="AA99" s="674"/>
      <c r="AB99" s="674"/>
      <c r="AC99" s="674"/>
      <c r="AD99" s="674"/>
      <c r="AE99" s="674"/>
      <c r="AF99" s="674"/>
      <c r="AG99" s="674"/>
      <c r="AH99" s="674"/>
      <c r="AI99" s="674"/>
      <c r="AJ99" s="674"/>
      <c r="AK99" s="674"/>
      <c r="AL99" s="674"/>
      <c r="AM99" s="674"/>
      <c r="AN99" s="674"/>
      <c r="AO99" s="674"/>
      <c r="AP99" s="674"/>
      <c r="AQ99" s="674"/>
      <c r="AR99" s="674"/>
      <c r="AT99" s="674"/>
    </row>
  </sheetData>
  <sheetProtection algorithmName="SHA-512" hashValue="o2zvfHPZY3iuR5ENNi6SLuDHm4pFqbhaJIaUanZ4/g2IJ4UIaCrfdMMWr0KG0gI/7zrGR5HBQPo6k/lKUUFEPg==" saltValue="A2O38D9PQP3gfP3wi21p6Q==" spinCount="100000" sheet="1" formatCells="0" formatRows="0" insertHyperlinks="0" selectLockedCells="1" autoFilter="0" pivotTables="0"/>
  <mergeCells count="21">
    <mergeCell ref="B79:AR79"/>
    <mergeCell ref="AG72:AO72"/>
    <mergeCell ref="D66:I66"/>
    <mergeCell ref="B69:AR69"/>
    <mergeCell ref="S74:AO74"/>
    <mergeCell ref="AC75:AO75"/>
    <mergeCell ref="S75:T75"/>
    <mergeCell ref="U75:Z75"/>
    <mergeCell ref="AA75:AB75"/>
    <mergeCell ref="D50:R50"/>
    <mergeCell ref="B3:AR3"/>
    <mergeCell ref="AL4:AM4"/>
    <mergeCell ref="AO4:AP4"/>
    <mergeCell ref="B5:AR7"/>
    <mergeCell ref="B8:AR8"/>
    <mergeCell ref="D11:AR11"/>
    <mergeCell ref="D12:AR12"/>
    <mergeCell ref="D13:AR13"/>
    <mergeCell ref="D14:AR14"/>
    <mergeCell ref="D15:AR15"/>
    <mergeCell ref="D16:J16"/>
  </mergeCells>
  <phoneticPr fontId="18"/>
  <conditionalFormatting sqref="B4:AK4 AQ4:AS4 AN4 B70:AC73 AS3 AR70:AS71 AR72:AR73 G20:AS20 B20:E20 AS81:AS87 B79:AR87 B5:AS15 B67:AS69 B66:D66 AS66 B51:AS65 B50:D50 AS50 B17:AS19 B16:D16 K16:AS16 B21:AS49 B100:AS1048576 C99:AS99 B88:AS98">
    <cfRule type="expression" priority="14">
      <formula>CELL("protect",B3)=0</formula>
    </cfRule>
  </conditionalFormatting>
  <conditionalFormatting sqref="B74:I76 AP74:AR76 K74:P76">
    <cfRule type="expression" priority="12">
      <formula>CELL("protect",B74)=0</formula>
    </cfRule>
  </conditionalFormatting>
  <conditionalFormatting sqref="B3">
    <cfRule type="expression" priority="13">
      <formula>CELL("protect",B3)=0</formula>
    </cfRule>
  </conditionalFormatting>
  <conditionalFormatting sqref="S76:U76 S75">
    <cfRule type="containsText" dxfId="0" priority="10" operator="containsText" text="(例)">
      <formula>NOT(ISERROR(SEARCH("(例)",S75)))</formula>
    </cfRule>
  </conditionalFormatting>
  <dataValidations count="2">
    <dataValidation imeMode="hiragana" allowBlank="1" showInputMessage="1" showErrorMessage="1" sqref="Q74:Q76" xr:uid="{96930AC4-42E6-4651-8459-902E80634904}"/>
    <dataValidation imeMode="disabled" allowBlank="1" showInputMessage="1" showErrorMessage="1" sqref="AF72:AG72" xr:uid="{7FAD8728-FC32-4BC6-87C4-F1138BF1736E}"/>
  </dataValidations>
  <hyperlinks>
    <hyperlink ref="D50" r:id="rId1" xr:uid="{136C5520-9B23-4F60-A3FB-821373752697}"/>
    <hyperlink ref="D50:R50" r:id="rId2" display="https://sii.or.jp/anonymous_processing/index.html" xr:uid="{998A5A78-681A-4716-90C2-7A5C5FFFC4E2}"/>
    <hyperlink ref="D16" r:id="rId3" xr:uid="{512223D0-59B5-4CA0-B848-6F176AD2B872}"/>
    <hyperlink ref="D66" r:id="rId4" xr:uid="{C9DA7ECE-BBA7-4790-AAC7-593A4B7216BB}"/>
    <hyperlink ref="D66:I66" r:id="rId5" display="p-support@sii.or.jp" xr:uid="{AAFB50E6-22F4-4CD8-AA74-189174086786}"/>
  </hyperlinks>
  <printOptions horizontalCentered="1"/>
  <pageMargins left="0.51181102362204722" right="0.11811023622047245" top="0.35433070866141736" bottom="0.35433070866141736" header="0.31496062992125984" footer="0.11811023622047245"/>
  <pageSetup paperSize="9" scale="53" orientation="portrait" r:id="rId6"/>
  <headerFooter scaleWithDoc="0">
    <oddFooter>&amp;R&amp;K00-043R5超高層ZEH-M_ver.1</oddFooter>
  </headerFooter>
  <rowBreaks count="1" manualBreakCount="1">
    <brk id="77" min="1" max="47" man="1"/>
  </rowBreaks>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F4EFC-1E8E-4583-A8EA-203010E7FC81}">
  <sheetPr codeName="Sheet3"/>
  <dimension ref="A1:T334"/>
  <sheetViews>
    <sheetView showGridLines="0" view="pageBreakPreview" zoomScale="70" zoomScaleNormal="70" zoomScaleSheetLayoutView="70" workbookViewId="0">
      <selection activeCell="B169" sqref="B169"/>
    </sheetView>
  </sheetViews>
  <sheetFormatPr defaultColWidth="9" defaultRowHeight="25.5"/>
  <cols>
    <col min="1" max="1" width="5.625" style="135" customWidth="1"/>
    <col min="2" max="2" width="25.625" style="135" customWidth="1"/>
    <col min="3" max="3" width="20.625" style="135" customWidth="1"/>
    <col min="4" max="9" width="6.625" style="135" customWidth="1"/>
    <col min="10" max="12" width="5.75" style="135" customWidth="1"/>
    <col min="13" max="13" width="7.5" style="135" customWidth="1"/>
    <col min="14" max="14" width="20.625" style="135" customWidth="1"/>
    <col min="15" max="15" width="5.625" style="135" customWidth="1"/>
    <col min="16" max="16" width="3.625" style="199" customWidth="1"/>
    <col min="17" max="17" width="8.625" style="136" customWidth="1"/>
    <col min="18" max="20" width="8.625" style="135" customWidth="1"/>
    <col min="21" max="16384" width="9" style="135"/>
  </cols>
  <sheetData>
    <row r="1" spans="1:20" s="198" customFormat="1">
      <c r="A1" s="197" t="s">
        <v>383</v>
      </c>
      <c r="B1" s="197"/>
      <c r="P1" s="199"/>
      <c r="Q1" s="199"/>
    </row>
    <row r="2" spans="1:20" ht="26.25" customHeight="1">
      <c r="A2" s="137"/>
      <c r="B2" s="137"/>
      <c r="C2" s="137"/>
      <c r="D2" s="137"/>
      <c r="E2" s="137"/>
      <c r="F2" s="137"/>
      <c r="G2" s="137"/>
      <c r="H2" s="137"/>
      <c r="I2" s="137"/>
      <c r="J2" s="137"/>
      <c r="K2" s="137"/>
      <c r="L2" s="137"/>
      <c r="M2" s="137"/>
      <c r="N2" s="137"/>
      <c r="O2" s="137"/>
      <c r="P2" s="200"/>
      <c r="Q2" s="137"/>
      <c r="R2" s="137"/>
      <c r="S2" s="137"/>
      <c r="T2" s="137"/>
    </row>
    <row r="3" spans="1:20" ht="26.25" customHeight="1">
      <c r="A3" s="137" t="s">
        <v>846</v>
      </c>
      <c r="B3" s="137"/>
      <c r="C3" s="137"/>
      <c r="D3" s="137"/>
      <c r="E3" s="137"/>
      <c r="F3" s="137"/>
      <c r="G3" s="137"/>
      <c r="H3" s="137"/>
      <c r="I3" s="137"/>
      <c r="J3" s="137"/>
      <c r="K3" s="137"/>
      <c r="L3" s="137"/>
      <c r="M3" s="137"/>
      <c r="N3" s="137"/>
      <c r="P3" s="201"/>
      <c r="Q3" s="138"/>
      <c r="R3" s="137"/>
      <c r="S3" s="137"/>
      <c r="T3" s="137"/>
    </row>
    <row r="4" spans="1:20" ht="26.25" customHeight="1">
      <c r="L4" s="1122" t="str">
        <f>IF(入力シート!F14="","",入力シート!F14)</f>
        <v/>
      </c>
      <c r="M4" s="1122"/>
      <c r="N4" s="1122"/>
      <c r="P4" s="201"/>
      <c r="Q4" s="138"/>
      <c r="R4" s="137"/>
      <c r="S4" s="137"/>
      <c r="T4" s="137"/>
    </row>
    <row r="5" spans="1:20" ht="26.25" customHeight="1">
      <c r="A5" s="137"/>
      <c r="B5" s="137"/>
      <c r="C5" s="137"/>
      <c r="D5" s="137"/>
      <c r="E5" s="137"/>
      <c r="F5" s="137"/>
      <c r="G5" s="137"/>
      <c r="H5" s="137"/>
      <c r="I5" s="137"/>
      <c r="J5" s="137"/>
      <c r="K5" s="137"/>
      <c r="L5" s="137"/>
      <c r="M5" s="137"/>
      <c r="N5" s="137"/>
      <c r="O5" s="137"/>
      <c r="P5" s="201"/>
      <c r="Q5" s="138"/>
      <c r="R5" s="137"/>
      <c r="S5" s="137"/>
      <c r="T5" s="137"/>
    </row>
    <row r="6" spans="1:20" ht="26.25" customHeight="1">
      <c r="A6" s="137" t="s">
        <v>107</v>
      </c>
      <c r="C6" s="137"/>
      <c r="D6" s="137"/>
      <c r="E6" s="137"/>
      <c r="F6" s="137"/>
      <c r="G6" s="137"/>
      <c r="H6" s="137"/>
      <c r="I6" s="137"/>
      <c r="J6" s="137"/>
      <c r="K6" s="137"/>
      <c r="L6" s="137"/>
      <c r="M6" s="137"/>
      <c r="N6" s="137"/>
      <c r="O6" s="137"/>
      <c r="P6" s="201"/>
      <c r="Q6" s="138"/>
      <c r="R6" s="137"/>
      <c r="S6" s="137"/>
      <c r="T6" s="137"/>
    </row>
    <row r="7" spans="1:20" ht="26.25" customHeight="1">
      <c r="A7" s="137" t="s">
        <v>411</v>
      </c>
      <c r="C7" s="137"/>
      <c r="D7" s="137"/>
      <c r="E7" s="137"/>
      <c r="F7" s="137"/>
      <c r="G7" s="137"/>
      <c r="H7" s="137"/>
      <c r="I7" s="137"/>
      <c r="J7" s="137"/>
      <c r="K7" s="137"/>
      <c r="L7" s="137"/>
      <c r="M7" s="137"/>
      <c r="N7" s="137"/>
      <c r="O7" s="137"/>
      <c r="P7" s="201"/>
      <c r="Q7" s="138"/>
      <c r="R7" s="137"/>
      <c r="S7" s="137"/>
      <c r="T7" s="137"/>
    </row>
    <row r="8" spans="1:20" ht="26.25" customHeight="1">
      <c r="C8" s="139"/>
      <c r="D8" s="139"/>
      <c r="G8" s="1125" t="str">
        <f>IF(入力シート!F32="","",入力シート!F32)</f>
        <v/>
      </c>
      <c r="H8" s="1125"/>
      <c r="I8" s="1125"/>
      <c r="J8" s="1125"/>
      <c r="K8" s="1125"/>
      <c r="L8" s="1125"/>
      <c r="M8" s="1125"/>
      <c r="N8" s="1125"/>
      <c r="O8" s="140"/>
    </row>
    <row r="9" spans="1:20" ht="41.25" customHeight="1">
      <c r="C9" s="141" t="s">
        <v>949</v>
      </c>
      <c r="D9" s="139"/>
      <c r="E9" s="135" t="s">
        <v>344</v>
      </c>
      <c r="G9" s="1126" t="str">
        <f>IF(入力シート!F33="","",入力シート!F33&amp;入力シート!G33&amp;入力シート!H33&amp;入力シート!I33&amp;入力シート!J33&amp;入力シート!F34)</f>
        <v/>
      </c>
      <c r="H9" s="1126"/>
      <c r="I9" s="1126"/>
      <c r="J9" s="1126"/>
      <c r="K9" s="1126"/>
      <c r="L9" s="1126"/>
      <c r="M9" s="1126"/>
      <c r="N9" s="1126"/>
      <c r="O9" s="142"/>
      <c r="Q9" s="143"/>
    </row>
    <row r="10" spans="1:20" ht="26.25" customHeight="1">
      <c r="C10" s="139"/>
      <c r="D10" s="139"/>
      <c r="E10" s="135" t="s">
        <v>345</v>
      </c>
      <c r="G10" s="1127" t="str">
        <f>IF(入力シート!F27="","",入力シート!F27)</f>
        <v/>
      </c>
      <c r="H10" s="1127"/>
      <c r="I10" s="1127"/>
      <c r="J10" s="1127"/>
      <c r="K10" s="1127"/>
      <c r="L10" s="1127"/>
      <c r="M10" s="1127"/>
      <c r="N10" s="1127"/>
      <c r="O10" s="144"/>
      <c r="P10" s="202"/>
    </row>
    <row r="11" spans="1:20" ht="26.25" customHeight="1">
      <c r="C11" s="139"/>
      <c r="D11" s="139"/>
      <c r="E11" s="135" t="s">
        <v>118</v>
      </c>
      <c r="G11" s="1127" t="str">
        <f>IF(入力シート!F28="","",入力シート!F28)</f>
        <v/>
      </c>
      <c r="H11" s="1127"/>
      <c r="I11" s="1127"/>
      <c r="J11" s="1130" t="str">
        <f>IF(入力シート!F30="","",入力シート!F30&amp;入力シート!J30)</f>
        <v/>
      </c>
      <c r="K11" s="1130"/>
      <c r="L11" s="1130"/>
      <c r="M11" s="1130"/>
      <c r="N11" s="1130"/>
      <c r="O11" s="145"/>
      <c r="Q11" s="203"/>
      <c r="R11" s="136"/>
    </row>
    <row r="12" spans="1:20" ht="26.25" customHeight="1">
      <c r="C12" s="139"/>
      <c r="D12" s="139"/>
      <c r="E12" s="135" t="s">
        <v>119</v>
      </c>
      <c r="G12" s="1128" t="str">
        <f>IF(入力シート!F31="","",入力シート!F31)</f>
        <v/>
      </c>
      <c r="H12" s="1128"/>
      <c r="I12" s="1128"/>
      <c r="J12" s="1128"/>
      <c r="K12" s="1128"/>
      <c r="L12" s="1128"/>
      <c r="M12" s="1128"/>
      <c r="N12" s="1128"/>
      <c r="O12" s="146"/>
      <c r="Q12" s="202"/>
      <c r="R12" s="136"/>
    </row>
    <row r="13" spans="1:20" ht="26.25" customHeight="1">
      <c r="C13" s="139"/>
      <c r="D13" s="139"/>
      <c r="G13" s="147"/>
      <c r="H13" s="147"/>
      <c r="I13" s="147"/>
      <c r="J13" s="264"/>
      <c r="K13" s="264"/>
      <c r="L13" s="147"/>
      <c r="M13" s="147"/>
      <c r="N13" s="147"/>
      <c r="O13" s="146"/>
      <c r="Q13" s="202"/>
      <c r="R13" s="136"/>
    </row>
    <row r="14" spans="1:20" ht="26.25" customHeight="1">
      <c r="C14" s="139"/>
      <c r="D14" s="139"/>
      <c r="G14" s="1125" t="str">
        <f>IF(入力シート!F45="","",入力シート!F45)</f>
        <v/>
      </c>
      <c r="H14" s="1125"/>
      <c r="I14" s="1125"/>
      <c r="J14" s="1125"/>
      <c r="K14" s="1125"/>
      <c r="L14" s="1125"/>
      <c r="M14" s="1125"/>
      <c r="N14" s="1125"/>
      <c r="O14" s="140"/>
      <c r="Q14" s="204"/>
      <c r="R14" s="136"/>
    </row>
    <row r="15" spans="1:20" ht="26.25" customHeight="1">
      <c r="C15" s="141"/>
      <c r="D15" s="139"/>
      <c r="G15" s="1126"/>
      <c r="H15" s="1126"/>
      <c r="I15" s="1126"/>
      <c r="J15" s="1126"/>
      <c r="K15" s="1126"/>
      <c r="L15" s="1126"/>
      <c r="M15" s="1126"/>
      <c r="N15" s="1126"/>
      <c r="O15" s="142"/>
      <c r="Q15" s="204"/>
      <c r="R15" s="143"/>
    </row>
    <row r="16" spans="1:20" ht="26.25" customHeight="1">
      <c r="C16" s="139"/>
      <c r="D16" s="139"/>
      <c r="G16" s="1127"/>
      <c r="H16" s="1127"/>
      <c r="I16" s="1127"/>
      <c r="J16" s="1127"/>
      <c r="K16" s="1127"/>
      <c r="L16" s="1127"/>
      <c r="M16" s="1127"/>
      <c r="N16" s="1127"/>
      <c r="O16" s="144"/>
      <c r="Q16" s="205"/>
      <c r="R16" s="136"/>
    </row>
    <row r="17" spans="1:18" ht="26.25" customHeight="1">
      <c r="C17" s="139"/>
      <c r="D17" s="139"/>
      <c r="G17" s="1127"/>
      <c r="H17" s="1127"/>
      <c r="I17" s="1127"/>
      <c r="J17" s="1130"/>
      <c r="K17" s="1130"/>
      <c r="L17" s="1130"/>
      <c r="M17" s="1130"/>
      <c r="N17" s="1130"/>
      <c r="O17" s="145"/>
      <c r="Q17" s="205"/>
      <c r="R17" s="136"/>
    </row>
    <row r="18" spans="1:18" ht="26.25" customHeight="1">
      <c r="C18" s="139"/>
      <c r="D18" s="139"/>
      <c r="G18" s="1128"/>
      <c r="H18" s="1128"/>
      <c r="I18" s="1128"/>
      <c r="J18" s="1128"/>
      <c r="K18" s="1128"/>
      <c r="L18" s="1128"/>
      <c r="M18" s="1128"/>
      <c r="N18" s="1128"/>
      <c r="O18" s="146"/>
      <c r="Q18" s="205"/>
      <c r="R18" s="136"/>
    </row>
    <row r="19" spans="1:18" ht="26.25" customHeight="1" collapsed="1">
      <c r="C19" s="139"/>
      <c r="D19" s="139"/>
      <c r="G19" s="147"/>
      <c r="H19" s="147"/>
      <c r="I19" s="147"/>
      <c r="J19" s="264"/>
      <c r="K19" s="264"/>
      <c r="L19" s="147"/>
      <c r="M19" s="147"/>
      <c r="N19" s="147"/>
      <c r="O19" s="146"/>
      <c r="Q19" s="206"/>
      <c r="R19" s="136"/>
    </row>
    <row r="20" spans="1:18" ht="26.25" customHeight="1">
      <c r="C20" s="139"/>
      <c r="D20" s="139"/>
      <c r="G20" s="1125"/>
      <c r="H20" s="1125"/>
      <c r="I20" s="1125"/>
      <c r="J20" s="1125"/>
      <c r="K20" s="1125"/>
      <c r="L20" s="1125"/>
      <c r="M20" s="1125"/>
      <c r="N20" s="1125"/>
      <c r="O20" s="140"/>
      <c r="Q20" s="204"/>
      <c r="R20" s="136"/>
    </row>
    <row r="21" spans="1:18" ht="26.25" customHeight="1">
      <c r="C21" s="141"/>
      <c r="D21" s="139"/>
      <c r="G21" s="1126"/>
      <c r="H21" s="1126"/>
      <c r="I21" s="1126"/>
      <c r="J21" s="1126"/>
      <c r="K21" s="1126"/>
      <c r="L21" s="1126"/>
      <c r="M21" s="1126"/>
      <c r="N21" s="1126"/>
      <c r="O21" s="142"/>
      <c r="Q21" s="204"/>
      <c r="R21" s="143"/>
    </row>
    <row r="22" spans="1:18" ht="26.25" customHeight="1">
      <c r="C22" s="139"/>
      <c r="D22" s="139"/>
      <c r="G22" s="1127"/>
      <c r="H22" s="1127"/>
      <c r="I22" s="1127"/>
      <c r="J22" s="1127"/>
      <c r="K22" s="1127"/>
      <c r="L22" s="1127"/>
      <c r="M22" s="1127"/>
      <c r="N22" s="1127"/>
      <c r="O22" s="144"/>
      <c r="Q22" s="205"/>
      <c r="R22" s="136"/>
    </row>
    <row r="23" spans="1:18" ht="26.25" customHeight="1">
      <c r="C23" s="139"/>
      <c r="D23" s="139"/>
      <c r="G23" s="1127"/>
      <c r="H23" s="1127"/>
      <c r="I23" s="1127"/>
      <c r="J23" s="1130"/>
      <c r="K23" s="1130"/>
      <c r="L23" s="1130"/>
      <c r="M23" s="1130"/>
      <c r="N23" s="1130"/>
      <c r="O23" s="145"/>
      <c r="Q23" s="205"/>
      <c r="R23" s="136"/>
    </row>
    <row r="24" spans="1:18" ht="26.25" customHeight="1">
      <c r="C24" s="139"/>
      <c r="D24" s="139"/>
      <c r="G24" s="1128"/>
      <c r="H24" s="1128"/>
      <c r="I24" s="1128"/>
      <c r="J24" s="1128"/>
      <c r="K24" s="1128"/>
      <c r="L24" s="1128"/>
      <c r="M24" s="1128"/>
      <c r="N24" s="1128"/>
      <c r="O24" s="146"/>
      <c r="Q24" s="205"/>
      <c r="R24" s="136"/>
    </row>
    <row r="25" spans="1:18" ht="26.25" customHeight="1" collapsed="1">
      <c r="C25" s="139"/>
      <c r="D25" s="139"/>
      <c r="G25" s="147"/>
      <c r="H25" s="147"/>
      <c r="I25" s="147"/>
      <c r="J25" s="264"/>
      <c r="K25" s="264"/>
      <c r="L25" s="147"/>
      <c r="M25" s="147"/>
      <c r="N25" s="147"/>
      <c r="O25" s="146"/>
      <c r="Q25" s="206"/>
      <c r="R25" s="136"/>
    </row>
    <row r="26" spans="1:18" ht="26.25" customHeight="1">
      <c r="C26" s="139"/>
      <c r="D26" s="139"/>
      <c r="G26" s="1125"/>
      <c r="H26" s="1125"/>
      <c r="I26" s="1125"/>
      <c r="J26" s="1125"/>
      <c r="K26" s="1125"/>
      <c r="L26" s="1125"/>
      <c r="M26" s="1125"/>
      <c r="N26" s="1125"/>
      <c r="O26" s="140"/>
      <c r="Q26" s="204"/>
      <c r="R26" s="136"/>
    </row>
    <row r="27" spans="1:18" ht="26.25" customHeight="1">
      <c r="C27" s="141"/>
      <c r="D27" s="139"/>
      <c r="G27" s="1126"/>
      <c r="H27" s="1126"/>
      <c r="I27" s="1126"/>
      <c r="J27" s="1126"/>
      <c r="K27" s="1126"/>
      <c r="L27" s="1126"/>
      <c r="M27" s="1126"/>
      <c r="N27" s="1126"/>
      <c r="O27" s="142"/>
      <c r="Q27" s="204"/>
      <c r="R27" s="143"/>
    </row>
    <row r="28" spans="1:18" ht="26.25" customHeight="1">
      <c r="C28" s="139"/>
      <c r="D28" s="139"/>
      <c r="G28" s="1127"/>
      <c r="H28" s="1127"/>
      <c r="I28" s="1127"/>
      <c r="J28" s="1127"/>
      <c r="K28" s="1127"/>
      <c r="L28" s="1127"/>
      <c r="M28" s="1127"/>
      <c r="N28" s="1127"/>
      <c r="O28" s="144"/>
      <c r="Q28" s="205"/>
      <c r="R28" s="136"/>
    </row>
    <row r="29" spans="1:18" ht="26.25" customHeight="1">
      <c r="C29" s="139"/>
      <c r="D29" s="139"/>
      <c r="G29" s="1127"/>
      <c r="H29" s="1127"/>
      <c r="I29" s="1127"/>
      <c r="J29" s="1130"/>
      <c r="K29" s="1130"/>
      <c r="L29" s="1130"/>
      <c r="M29" s="1130"/>
      <c r="N29" s="1130"/>
      <c r="O29" s="145"/>
      <c r="Q29" s="205"/>
      <c r="R29" s="136"/>
    </row>
    <row r="30" spans="1:18" ht="26.25" customHeight="1">
      <c r="C30" s="139"/>
      <c r="D30" s="139"/>
      <c r="G30" s="1128"/>
      <c r="H30" s="1128"/>
      <c r="I30" s="1128"/>
      <c r="J30" s="1128"/>
      <c r="K30" s="1128"/>
      <c r="L30" s="1128"/>
      <c r="M30" s="1128"/>
      <c r="N30" s="1128"/>
      <c r="O30" s="146"/>
      <c r="Q30" s="205"/>
      <c r="R30" s="136"/>
    </row>
    <row r="31" spans="1:18" ht="26.25" customHeight="1" collapsed="1">
      <c r="Q31" s="206"/>
      <c r="R31" s="136"/>
    </row>
    <row r="32" spans="1:18" ht="26.25" customHeight="1">
      <c r="A32" s="1135" t="s">
        <v>847</v>
      </c>
      <c r="B32" s="1136"/>
      <c r="C32" s="1136"/>
      <c r="D32" s="1136"/>
      <c r="E32" s="1136"/>
      <c r="F32" s="1136"/>
      <c r="G32" s="1136"/>
      <c r="H32" s="1136"/>
      <c r="I32" s="1136"/>
      <c r="J32" s="1136"/>
      <c r="K32" s="1136"/>
      <c r="L32" s="1136"/>
      <c r="M32" s="1136"/>
      <c r="N32" s="1136"/>
      <c r="O32" s="1136"/>
    </row>
    <row r="33" spans="1:18" ht="26.25" customHeight="1">
      <c r="A33" s="1135"/>
      <c r="B33" s="1136"/>
      <c r="C33" s="1136"/>
      <c r="D33" s="1136"/>
      <c r="E33" s="1136"/>
      <c r="F33" s="1136"/>
      <c r="G33" s="1136"/>
      <c r="H33" s="1136"/>
      <c r="I33" s="1136"/>
      <c r="J33" s="1136"/>
      <c r="K33" s="1136"/>
      <c r="L33" s="1136"/>
      <c r="M33" s="1136"/>
      <c r="N33" s="1136"/>
      <c r="O33" s="1136"/>
    </row>
    <row r="34" spans="1:18" ht="26.25" customHeight="1">
      <c r="A34" s="1136"/>
      <c r="B34" s="1136"/>
      <c r="C34" s="1136"/>
      <c r="D34" s="1136"/>
      <c r="E34" s="1136"/>
      <c r="F34" s="1136"/>
      <c r="G34" s="1136"/>
      <c r="H34" s="1136"/>
      <c r="I34" s="1136"/>
      <c r="J34" s="1136"/>
      <c r="K34" s="1136"/>
      <c r="L34" s="1136"/>
      <c r="M34" s="1136"/>
      <c r="N34" s="1136"/>
      <c r="O34" s="1136"/>
    </row>
    <row r="35" spans="1:18" ht="26.25" customHeight="1">
      <c r="A35" s="1136" t="s">
        <v>120</v>
      </c>
      <c r="B35" s="1136"/>
      <c r="C35" s="1136"/>
      <c r="D35" s="1136"/>
      <c r="E35" s="1136"/>
      <c r="F35" s="1136"/>
      <c r="G35" s="1136"/>
      <c r="H35" s="1136"/>
      <c r="I35" s="1136"/>
      <c r="J35" s="1136"/>
      <c r="K35" s="1136"/>
      <c r="L35" s="1136"/>
      <c r="M35" s="1136"/>
      <c r="N35" s="1136"/>
      <c r="O35" s="1136"/>
      <c r="Q35" s="148"/>
    </row>
    <row r="36" spans="1:18" ht="26.25" customHeight="1">
      <c r="B36" s="1131" t="s">
        <v>848</v>
      </c>
      <c r="C36" s="1131"/>
      <c r="D36" s="1131"/>
      <c r="E36" s="1131"/>
      <c r="F36" s="1131"/>
      <c r="G36" s="1131"/>
      <c r="H36" s="1131"/>
      <c r="I36" s="1131"/>
      <c r="J36" s="1131"/>
      <c r="K36" s="1131"/>
      <c r="L36" s="1131"/>
      <c r="M36" s="1131"/>
      <c r="N36" s="1131"/>
      <c r="O36" s="149"/>
    </row>
    <row r="37" spans="1:18" ht="26.25" customHeight="1">
      <c r="A37" s="873"/>
      <c r="B37" s="1131"/>
      <c r="C37" s="1131"/>
      <c r="D37" s="1131"/>
      <c r="E37" s="1131"/>
      <c r="F37" s="1131"/>
      <c r="G37" s="1131"/>
      <c r="H37" s="1131"/>
      <c r="I37" s="1131"/>
      <c r="J37" s="1131"/>
      <c r="K37" s="1131"/>
      <c r="L37" s="1131"/>
      <c r="M37" s="1131"/>
      <c r="N37" s="1131"/>
      <c r="O37" s="149"/>
    </row>
    <row r="38" spans="1:18" ht="26.25" customHeight="1">
      <c r="A38" s="873"/>
      <c r="B38" s="1131"/>
      <c r="C38" s="1131"/>
      <c r="D38" s="1131"/>
      <c r="E38" s="1131"/>
      <c r="F38" s="1131"/>
      <c r="G38" s="1131"/>
      <c r="H38" s="1131"/>
      <c r="I38" s="1131"/>
      <c r="J38" s="1131"/>
      <c r="K38" s="1131"/>
      <c r="L38" s="1131"/>
      <c r="M38" s="1131"/>
      <c r="N38" s="1131"/>
      <c r="O38" s="149"/>
    </row>
    <row r="39" spans="1:18" ht="26.25" customHeight="1">
      <c r="A39" s="873"/>
      <c r="B39" s="1131"/>
      <c r="C39" s="1131"/>
      <c r="D39" s="1131"/>
      <c r="E39" s="1131"/>
      <c r="F39" s="1131"/>
      <c r="G39" s="1131"/>
      <c r="H39" s="1131"/>
      <c r="I39" s="1131"/>
      <c r="J39" s="1131"/>
      <c r="K39" s="1131"/>
      <c r="L39" s="1131"/>
      <c r="M39" s="1131"/>
      <c r="N39" s="1131"/>
      <c r="O39" s="149"/>
    </row>
    <row r="40" spans="1:18" ht="26.25" customHeight="1">
      <c r="A40" s="873"/>
      <c r="B40" s="1131"/>
      <c r="C40" s="1131"/>
      <c r="D40" s="1131"/>
      <c r="E40" s="1131"/>
      <c r="F40" s="1131"/>
      <c r="G40" s="1131"/>
      <c r="H40" s="1131"/>
      <c r="I40" s="1131"/>
      <c r="J40" s="1131"/>
      <c r="K40" s="1131"/>
      <c r="L40" s="1131"/>
      <c r="M40" s="1131"/>
      <c r="N40" s="1131"/>
      <c r="O40" s="149"/>
    </row>
    <row r="41" spans="1:18" ht="26.25" customHeight="1">
      <c r="A41" s="873"/>
      <c r="B41" s="1131"/>
      <c r="C41" s="1131"/>
      <c r="D41" s="1131"/>
      <c r="E41" s="1131"/>
      <c r="F41" s="1131"/>
      <c r="G41" s="1131"/>
      <c r="H41" s="1131"/>
      <c r="I41" s="1131"/>
      <c r="J41" s="1131"/>
      <c r="K41" s="1131"/>
      <c r="L41" s="1131"/>
      <c r="M41" s="1131"/>
      <c r="N41" s="1131"/>
      <c r="O41" s="149"/>
    </row>
    <row r="42" spans="1:18" ht="26.25" customHeight="1">
      <c r="A42" s="150"/>
      <c r="B42" s="150"/>
      <c r="C42" s="150"/>
      <c r="D42" s="150"/>
      <c r="E42" s="150"/>
      <c r="F42" s="150"/>
      <c r="G42" s="150"/>
      <c r="H42" s="150"/>
      <c r="I42" s="150"/>
      <c r="J42" s="150"/>
      <c r="K42" s="150"/>
      <c r="L42" s="150"/>
      <c r="M42" s="150"/>
      <c r="N42" s="150"/>
      <c r="O42" s="150"/>
    </row>
    <row r="43" spans="1:18" ht="27" customHeight="1"/>
    <row r="44" spans="1:18" ht="27" customHeight="1">
      <c r="A44" s="1123" t="s">
        <v>121</v>
      </c>
      <c r="B44" s="1123"/>
      <c r="C44" s="1123"/>
      <c r="D44" s="1123"/>
      <c r="E44" s="1123"/>
      <c r="F44" s="1123"/>
      <c r="G44" s="1123"/>
      <c r="H44" s="1123"/>
      <c r="I44" s="1123"/>
      <c r="J44" s="1123"/>
      <c r="K44" s="1123"/>
      <c r="L44" s="1123"/>
      <c r="M44" s="1123"/>
      <c r="N44" s="1123"/>
      <c r="O44" s="1123"/>
      <c r="P44" s="201"/>
    </row>
    <row r="45" spans="1:18" ht="27" customHeight="1"/>
    <row r="46" spans="1:18" ht="27" customHeight="1">
      <c r="B46" s="135" t="s">
        <v>122</v>
      </c>
      <c r="P46" s="198"/>
      <c r="R46" s="136"/>
    </row>
    <row r="47" spans="1:18" ht="27" customHeight="1">
      <c r="B47" s="242" t="s">
        <v>849</v>
      </c>
      <c r="C47" s="137"/>
      <c r="D47" s="137"/>
      <c r="E47" s="137"/>
      <c r="F47" s="137"/>
      <c r="G47" s="137"/>
      <c r="H47" s="137"/>
      <c r="I47" s="137"/>
      <c r="J47" s="137"/>
      <c r="K47" s="137"/>
      <c r="L47" s="137"/>
      <c r="M47" s="137"/>
      <c r="N47" s="137"/>
      <c r="O47" s="137"/>
      <c r="P47" s="198"/>
      <c r="R47" s="136"/>
    </row>
    <row r="48" spans="1:18" ht="27" customHeight="1">
      <c r="P48" s="198"/>
      <c r="R48" s="136"/>
    </row>
    <row r="49" spans="2:18" ht="27" customHeight="1">
      <c r="B49" s="135" t="s">
        <v>123</v>
      </c>
      <c r="P49" s="198"/>
      <c r="R49" s="136"/>
    </row>
    <row r="50" spans="2:18" ht="27" customHeight="1">
      <c r="B50" s="1137" t="str">
        <f>IF(入力シート!F11="","",入力シート!F11)</f>
        <v/>
      </c>
      <c r="C50" s="1137"/>
      <c r="D50" s="1137"/>
      <c r="E50" s="1137"/>
      <c r="F50" s="1137"/>
      <c r="G50" s="1137"/>
      <c r="H50" s="1137"/>
      <c r="I50" s="1137"/>
      <c r="J50" s="1137"/>
      <c r="K50" s="1137"/>
      <c r="L50" s="1137"/>
      <c r="M50" s="152"/>
      <c r="N50" s="241" t="s">
        <v>850</v>
      </c>
      <c r="P50" s="198"/>
      <c r="R50" s="136"/>
    </row>
    <row r="51" spans="2:18" ht="27" customHeight="1">
      <c r="P51" s="198"/>
      <c r="R51" s="136"/>
    </row>
    <row r="52" spans="2:18" ht="27" customHeight="1">
      <c r="B52" s="135" t="s">
        <v>124</v>
      </c>
      <c r="P52" s="198"/>
      <c r="R52" s="136"/>
    </row>
    <row r="53" spans="2:18" ht="27" customHeight="1">
      <c r="B53" s="151" t="s">
        <v>921</v>
      </c>
      <c r="C53" s="137"/>
      <c r="D53" s="137"/>
      <c r="H53" s="1132" t="s">
        <v>599</v>
      </c>
      <c r="I53" s="1132"/>
      <c r="J53" s="1132"/>
      <c r="K53" s="1132"/>
      <c r="L53" s="1132"/>
      <c r="M53" s="1132"/>
      <c r="N53" s="1132"/>
      <c r="P53" s="198"/>
      <c r="R53" s="136"/>
    </row>
    <row r="54" spans="2:18" ht="27" customHeight="1">
      <c r="B54" s="151" t="s">
        <v>922</v>
      </c>
      <c r="C54" s="137"/>
      <c r="D54" s="137"/>
      <c r="H54" s="1133" t="str">
        <f>IF(入力シート!F15="","",入力シート!F15)</f>
        <v/>
      </c>
      <c r="I54" s="1133"/>
      <c r="J54" s="1133"/>
      <c r="K54" s="1133"/>
      <c r="L54" s="1133"/>
      <c r="M54" s="1133"/>
      <c r="N54" s="1133"/>
      <c r="P54" s="198"/>
      <c r="R54" s="136"/>
    </row>
    <row r="55" spans="2:18" ht="27" customHeight="1">
      <c r="B55" s="151" t="s">
        <v>215</v>
      </c>
      <c r="C55" s="137"/>
      <c r="D55" s="137"/>
      <c r="H55" s="1134" t="str">
        <f>IF(入力シート!F17="","",入力シート!F17)</f>
        <v/>
      </c>
      <c r="I55" s="1134"/>
      <c r="J55" s="1134"/>
      <c r="K55" s="1134"/>
      <c r="L55" s="1134"/>
      <c r="M55" s="1134"/>
      <c r="N55" s="1134"/>
      <c r="P55" s="198"/>
      <c r="R55" s="136"/>
    </row>
    <row r="56" spans="2:18" ht="27" customHeight="1">
      <c r="B56" s="592" t="s">
        <v>851</v>
      </c>
      <c r="C56" s="137"/>
      <c r="D56" s="137"/>
      <c r="H56" s="872"/>
      <c r="I56" s="872"/>
      <c r="J56" s="872"/>
      <c r="K56" s="872"/>
      <c r="L56" s="872"/>
      <c r="M56" s="872"/>
      <c r="N56" s="872"/>
      <c r="P56" s="198"/>
      <c r="R56" s="136"/>
    </row>
    <row r="57" spans="2:18" ht="27" customHeight="1">
      <c r="B57" s="592"/>
      <c r="C57" s="137"/>
      <c r="D57" s="137"/>
      <c r="H57" s="872"/>
      <c r="I57" s="872"/>
      <c r="J57" s="872"/>
      <c r="K57" s="872"/>
      <c r="L57" s="872"/>
      <c r="M57" s="872"/>
      <c r="N57" s="872"/>
      <c r="P57" s="198"/>
      <c r="R57" s="136"/>
    </row>
    <row r="58" spans="2:18" ht="27" customHeight="1">
      <c r="B58" s="135" t="s">
        <v>353</v>
      </c>
      <c r="P58" s="198"/>
      <c r="R58" s="136"/>
    </row>
    <row r="59" spans="2:18" ht="27" customHeight="1">
      <c r="B59" s="151" t="s">
        <v>354</v>
      </c>
      <c r="C59" s="1129">
        <f>N95</f>
        <v>0</v>
      </c>
      <c r="D59" s="1129"/>
      <c r="E59" s="1129"/>
      <c r="F59" s="1129"/>
      <c r="G59" s="1129"/>
      <c r="O59" s="154"/>
      <c r="P59" s="198"/>
      <c r="Q59" s="729" t="s">
        <v>699</v>
      </c>
    </row>
    <row r="60" spans="2:18" ht="27" customHeight="1">
      <c r="P60" s="198"/>
      <c r="R60" s="136"/>
    </row>
    <row r="61" spans="2:18" ht="27" customHeight="1">
      <c r="B61" s="135" t="s">
        <v>852</v>
      </c>
      <c r="P61" s="198"/>
      <c r="R61" s="136"/>
    </row>
    <row r="62" spans="2:18" ht="27" customHeight="1">
      <c r="B62" s="592" t="s">
        <v>853</v>
      </c>
      <c r="P62" s="198"/>
      <c r="R62" s="136"/>
    </row>
    <row r="63" spans="2:18" ht="27" customHeight="1">
      <c r="B63" s="592"/>
      <c r="P63" s="198"/>
      <c r="R63" s="136"/>
    </row>
    <row r="64" spans="2:18" ht="27" customHeight="1">
      <c r="P64" s="198"/>
      <c r="R64" s="143"/>
    </row>
    <row r="65" spans="2:18" ht="27" customHeight="1">
      <c r="B65" s="135" t="s">
        <v>127</v>
      </c>
      <c r="P65" s="198"/>
      <c r="R65" s="155"/>
    </row>
    <row r="66" spans="2:18" ht="27" customHeight="1">
      <c r="B66" s="592" t="s">
        <v>854</v>
      </c>
      <c r="P66" s="198"/>
      <c r="R66" s="136"/>
    </row>
    <row r="67" spans="2:18" ht="27" customHeight="1">
      <c r="B67" s="592" t="s">
        <v>855</v>
      </c>
      <c r="P67" s="198"/>
      <c r="R67" s="156"/>
    </row>
    <row r="68" spans="2:18" s="136" customFormat="1" ht="27" customHeight="1">
      <c r="B68" s="592" t="s">
        <v>856</v>
      </c>
      <c r="P68" s="199"/>
      <c r="R68" s="157"/>
    </row>
    <row r="69" spans="2:18" s="136" customFormat="1" ht="27" customHeight="1">
      <c r="P69" s="199"/>
      <c r="R69" s="157"/>
    </row>
    <row r="70" spans="2:18" s="136" customFormat="1" ht="27" customHeight="1">
      <c r="P70" s="199"/>
      <c r="R70" s="157"/>
    </row>
    <row r="71" spans="2:18" s="136" customFormat="1" ht="27" customHeight="1">
      <c r="P71" s="199"/>
      <c r="R71" s="157"/>
    </row>
    <row r="72" spans="2:18" s="136" customFormat="1" ht="27" customHeight="1">
      <c r="P72" s="199"/>
      <c r="R72" s="157"/>
    </row>
    <row r="73" spans="2:18" s="136" customFormat="1" ht="27" customHeight="1">
      <c r="P73" s="199"/>
      <c r="R73" s="157"/>
    </row>
    <row r="74" spans="2:18" s="136" customFormat="1" ht="27" customHeight="1">
      <c r="P74" s="199"/>
      <c r="R74" s="157"/>
    </row>
    <row r="75" spans="2:18" s="136" customFormat="1" ht="27" customHeight="1">
      <c r="P75" s="199"/>
      <c r="R75" s="157"/>
    </row>
    <row r="76" spans="2:18" s="136" customFormat="1" ht="27" customHeight="1">
      <c r="P76" s="199"/>
      <c r="R76" s="157"/>
    </row>
    <row r="77" spans="2:18" ht="27" customHeight="1">
      <c r="P77" s="198"/>
      <c r="R77" s="136"/>
    </row>
    <row r="78" spans="2:18" ht="27" customHeight="1">
      <c r="P78" s="198"/>
      <c r="R78" s="136"/>
    </row>
    <row r="79" spans="2:18" ht="27" customHeight="1"/>
    <row r="80" spans="2:18" ht="27" customHeight="1"/>
    <row r="81" spans="1:18" ht="27" customHeight="1"/>
    <row r="82" spans="1:18" ht="27" customHeight="1"/>
    <row r="83" spans="1:18" ht="27" customHeight="1"/>
    <row r="84" spans="1:18" ht="26.25" customHeight="1"/>
    <row r="85" spans="1:18" ht="26.25" customHeight="1">
      <c r="A85" s="135" t="s">
        <v>857</v>
      </c>
    </row>
    <row r="86" spans="1:18" ht="26.25" customHeight="1"/>
    <row r="87" spans="1:18" ht="26.25" customHeight="1">
      <c r="A87" s="1123" t="s">
        <v>128</v>
      </c>
      <c r="B87" s="1123"/>
      <c r="C87" s="1123"/>
      <c r="D87" s="1123"/>
      <c r="E87" s="1123"/>
      <c r="F87" s="1123"/>
      <c r="G87" s="1123"/>
      <c r="H87" s="1123"/>
      <c r="I87" s="1123"/>
      <c r="J87" s="1123"/>
      <c r="K87" s="1123"/>
      <c r="L87" s="1123"/>
      <c r="M87" s="1123"/>
      <c r="N87" s="1123"/>
      <c r="O87" s="1123"/>
      <c r="P87" s="201"/>
    </row>
    <row r="88" spans="1:18" ht="26.25" customHeight="1"/>
    <row r="89" spans="1:18" ht="26.25" customHeight="1"/>
    <row r="90" spans="1:18" ht="26.25" customHeight="1">
      <c r="N90" s="153" t="s">
        <v>214</v>
      </c>
    </row>
    <row r="91" spans="1:18">
      <c r="B91" s="158" t="s">
        <v>130</v>
      </c>
      <c r="C91" s="1152" t="s">
        <v>131</v>
      </c>
      <c r="D91" s="1150"/>
      <c r="E91" s="1153"/>
      <c r="F91" s="1150" t="s">
        <v>216</v>
      </c>
      <c r="G91" s="1150"/>
      <c r="H91" s="1150"/>
      <c r="I91" s="1150"/>
      <c r="J91" s="1148" t="s">
        <v>438</v>
      </c>
      <c r="K91" s="1149"/>
      <c r="L91" s="1149"/>
      <c r="M91" s="1149"/>
      <c r="N91" s="159" t="s">
        <v>132</v>
      </c>
      <c r="O91" s="160"/>
    </row>
    <row r="92" spans="1:18">
      <c r="B92" s="161" t="s">
        <v>133</v>
      </c>
      <c r="C92" s="1154"/>
      <c r="D92" s="1151"/>
      <c r="E92" s="1155"/>
      <c r="F92" s="1151"/>
      <c r="G92" s="1151"/>
      <c r="H92" s="1151"/>
      <c r="I92" s="1151"/>
      <c r="J92" s="1149"/>
      <c r="K92" s="1149"/>
      <c r="L92" s="1149"/>
      <c r="M92" s="1149"/>
      <c r="N92" s="162" t="s">
        <v>134</v>
      </c>
      <c r="O92" s="160"/>
    </row>
    <row r="93" spans="1:18" ht="55.5">
      <c r="B93" s="418" t="s">
        <v>135</v>
      </c>
      <c r="C93" s="1138">
        <f>IF('5.補助対象経費総括表（まとめ）'!C17="","",'5.補助対象経費総括表（まとめ）'!C17)</f>
        <v>0</v>
      </c>
      <c r="D93" s="1138"/>
      <c r="E93" s="1138"/>
      <c r="F93" s="1138">
        <f>IF('5.補助対象経費総括表（まとめ）'!D17="",0,'5.補助対象経費総括表（まとめ）'!D17)</f>
        <v>0</v>
      </c>
      <c r="G93" s="1138"/>
      <c r="H93" s="1138"/>
      <c r="I93" s="1138"/>
      <c r="J93" s="1142">
        <v>0.5</v>
      </c>
      <c r="K93" s="1143"/>
      <c r="L93" s="1143"/>
      <c r="M93" s="1144"/>
      <c r="N93" s="526">
        <f>IF(F93="",0,ROUNDDOWN(F93*$J$93,0))</f>
        <v>0</v>
      </c>
      <c r="O93" s="164"/>
      <c r="Q93" s="165"/>
    </row>
    <row r="94" spans="1:18" ht="56.25" thickBot="1">
      <c r="B94" s="433" t="s">
        <v>689</v>
      </c>
      <c r="C94" s="1139">
        <f>IF('5.補助対象経費総括表（まとめ）'!C18="","",'5.補助対象経費総括表（まとめ）'!C18)</f>
        <v>0</v>
      </c>
      <c r="D94" s="1139"/>
      <c r="E94" s="1139"/>
      <c r="F94" s="1138">
        <f>IF('5.補助対象経費総括表（まとめ）'!D18="",0,'5.補助対象経費総括表（まとめ）'!D18)</f>
        <v>0</v>
      </c>
      <c r="G94" s="1138"/>
      <c r="H94" s="1138"/>
      <c r="I94" s="1138"/>
      <c r="J94" s="1145"/>
      <c r="K94" s="1146"/>
      <c r="L94" s="1146"/>
      <c r="M94" s="1147"/>
      <c r="N94" s="526">
        <f>IF(F94="",0,ROUNDDOWN(F94*$J$93,0))</f>
        <v>0</v>
      </c>
      <c r="O94" s="164"/>
      <c r="Q94" s="165"/>
    </row>
    <row r="95" spans="1:18" ht="56.25" customHeight="1" thickTop="1">
      <c r="A95" s="346"/>
      <c r="B95" s="434" t="s">
        <v>90</v>
      </c>
      <c r="C95" s="1140">
        <f>SUM(C93:E94)</f>
        <v>0</v>
      </c>
      <c r="D95" s="1140"/>
      <c r="E95" s="1140"/>
      <c r="F95" s="1140">
        <f>SUM(F93:I94)</f>
        <v>0</v>
      </c>
      <c r="G95" s="1140"/>
      <c r="H95" s="1140"/>
      <c r="I95" s="1140"/>
      <c r="J95" s="1141" t="s">
        <v>39</v>
      </c>
      <c r="K95" s="1141"/>
      <c r="L95" s="1141"/>
      <c r="M95" s="1141"/>
      <c r="N95" s="528">
        <f>SUM(N93:N94)</f>
        <v>0</v>
      </c>
    </row>
    <row r="96" spans="1:18" s="136" customFormat="1" ht="26.25" customHeight="1">
      <c r="B96" s="592" t="s">
        <v>858</v>
      </c>
      <c r="P96" s="199"/>
      <c r="R96" s="135"/>
    </row>
    <row r="97" spans="16:18" s="136" customFormat="1" ht="26.25" customHeight="1">
      <c r="P97" s="199"/>
      <c r="R97" s="135"/>
    </row>
    <row r="98" spans="16:18" s="136" customFormat="1" ht="26.25" customHeight="1">
      <c r="P98" s="199"/>
      <c r="R98" s="135"/>
    </row>
    <row r="99" spans="16:18" s="136" customFormat="1" ht="26.25" customHeight="1">
      <c r="P99" s="199"/>
      <c r="R99" s="135"/>
    </row>
    <row r="100" spans="16:18" ht="26.25" customHeight="1"/>
    <row r="101" spans="16:18" ht="26.25" customHeight="1"/>
    <row r="102" spans="16:18" ht="26.25" customHeight="1"/>
    <row r="103" spans="16:18" ht="26.25" customHeight="1"/>
    <row r="104" spans="16:18" ht="26.25" customHeight="1"/>
    <row r="105" spans="16:18" ht="26.25" customHeight="1"/>
    <row r="106" spans="16:18" ht="26.25" customHeight="1"/>
    <row r="107" spans="16:18" ht="26.25" customHeight="1"/>
    <row r="108" spans="16:18" ht="26.25" customHeight="1"/>
    <row r="109" spans="16:18" ht="26.25" customHeight="1"/>
    <row r="110" spans="16:18" ht="26.25" customHeight="1"/>
    <row r="111" spans="16:18" ht="26.25" customHeight="1"/>
    <row r="112" spans="16:18" ht="26.25" customHeight="1"/>
    <row r="113" spans="1:15" ht="26.25" customHeight="1"/>
    <row r="114" spans="1:15" ht="26.25" customHeight="1"/>
    <row r="115" spans="1:15" ht="26.25" customHeight="1"/>
    <row r="116" spans="1:15" ht="26.25" customHeight="1"/>
    <row r="117" spans="1:15" ht="26.25" customHeight="1"/>
    <row r="119" spans="1:15">
      <c r="A119" s="135" t="s">
        <v>859</v>
      </c>
    </row>
    <row r="121" spans="1:15">
      <c r="A121" s="1123" t="s">
        <v>442</v>
      </c>
      <c r="B121" s="1123"/>
      <c r="C121" s="1123"/>
      <c r="D121" s="1123"/>
      <c r="E121" s="1123"/>
      <c r="F121" s="1123"/>
      <c r="G121" s="1123"/>
      <c r="H121" s="1123"/>
      <c r="I121" s="1123"/>
      <c r="J121" s="1123"/>
      <c r="K121" s="1123"/>
      <c r="L121" s="1123"/>
      <c r="M121" s="1123"/>
      <c r="N121" s="1123"/>
      <c r="O121" s="1123"/>
    </row>
    <row r="125" spans="1:15" ht="25.5" customHeight="1">
      <c r="B125" s="1156" t="s">
        <v>861</v>
      </c>
      <c r="C125" s="1156"/>
      <c r="D125" s="1156"/>
      <c r="E125" s="1156"/>
      <c r="F125" s="1156"/>
      <c r="G125" s="1156"/>
      <c r="H125" s="1156"/>
      <c r="I125" s="1156"/>
      <c r="J125" s="1156"/>
      <c r="K125" s="1156"/>
      <c r="L125" s="1156"/>
      <c r="M125" s="1156"/>
      <c r="N125" s="1156"/>
      <c r="O125" s="166"/>
    </row>
    <row r="126" spans="1:15">
      <c r="A126" s="137"/>
      <c r="B126" s="1156"/>
      <c r="C126" s="1156"/>
      <c r="D126" s="1156"/>
      <c r="E126" s="1156"/>
      <c r="F126" s="1156"/>
      <c r="G126" s="1156"/>
      <c r="H126" s="1156"/>
      <c r="I126" s="1156"/>
      <c r="J126" s="1156"/>
      <c r="K126" s="1156"/>
      <c r="L126" s="1156"/>
      <c r="M126" s="1156"/>
      <c r="N126" s="1156"/>
      <c r="O126" s="166"/>
    </row>
    <row r="127" spans="1:15">
      <c r="A127" s="137"/>
      <c r="B127" s="1156"/>
      <c r="C127" s="1156"/>
      <c r="D127" s="1156"/>
      <c r="E127" s="1156"/>
      <c r="F127" s="1156"/>
      <c r="G127" s="1156"/>
      <c r="H127" s="1156"/>
      <c r="I127" s="1156"/>
      <c r="J127" s="1156"/>
      <c r="K127" s="1156"/>
      <c r="L127" s="1156"/>
      <c r="M127" s="1156"/>
      <c r="N127" s="1156"/>
      <c r="O127" s="166"/>
    </row>
    <row r="129" spans="1:16">
      <c r="A129" s="1123" t="s">
        <v>136</v>
      </c>
      <c r="B129" s="1123"/>
      <c r="C129" s="1123"/>
      <c r="D129" s="1123"/>
      <c r="E129" s="1123"/>
      <c r="F129" s="1123"/>
      <c r="G129" s="1123"/>
      <c r="H129" s="1123"/>
      <c r="I129" s="1123"/>
      <c r="J129" s="1123"/>
      <c r="K129" s="1123"/>
      <c r="L129" s="1123"/>
      <c r="M129" s="1123"/>
      <c r="N129" s="1123"/>
      <c r="O129" s="1123"/>
      <c r="P129" s="200"/>
    </row>
    <row r="131" spans="1:16" ht="25.5" customHeight="1">
      <c r="B131" s="1121" t="s">
        <v>443</v>
      </c>
      <c r="C131" s="1121"/>
      <c r="D131" s="1121"/>
      <c r="E131" s="1121"/>
      <c r="F131" s="1121"/>
      <c r="G131" s="1121"/>
      <c r="H131" s="1121"/>
      <c r="I131" s="1121"/>
      <c r="J131" s="1121"/>
      <c r="K131" s="1121"/>
      <c r="L131" s="1121"/>
      <c r="M131" s="1121"/>
      <c r="N131" s="1121"/>
      <c r="O131" s="167"/>
      <c r="P131" s="207"/>
    </row>
    <row r="132" spans="1:16">
      <c r="B132" s="1121"/>
      <c r="C132" s="1121"/>
      <c r="D132" s="1121"/>
      <c r="E132" s="1121"/>
      <c r="F132" s="1121"/>
      <c r="G132" s="1121"/>
      <c r="H132" s="1121"/>
      <c r="I132" s="1121"/>
      <c r="J132" s="1121"/>
      <c r="K132" s="1121"/>
      <c r="L132" s="1121"/>
      <c r="M132" s="1121"/>
      <c r="N132" s="1121"/>
      <c r="O132" s="167"/>
    </row>
    <row r="133" spans="1:16">
      <c r="B133" s="1121"/>
      <c r="C133" s="1121"/>
      <c r="D133" s="1121"/>
      <c r="E133" s="1121"/>
      <c r="F133" s="1121"/>
      <c r="G133" s="1121"/>
      <c r="H133" s="1121"/>
      <c r="I133" s="1121"/>
      <c r="J133" s="1121"/>
      <c r="K133" s="1121"/>
      <c r="L133" s="1121"/>
      <c r="M133" s="1121"/>
      <c r="N133" s="1121"/>
      <c r="O133" s="167"/>
    </row>
    <row r="134" spans="1:16">
      <c r="B134" s="1121"/>
      <c r="C134" s="1121"/>
      <c r="D134" s="1121"/>
      <c r="E134" s="1121"/>
      <c r="F134" s="1121"/>
      <c r="G134" s="1121"/>
      <c r="H134" s="1121"/>
      <c r="I134" s="1121"/>
      <c r="J134" s="1121"/>
      <c r="K134" s="1121"/>
      <c r="L134" s="1121"/>
      <c r="M134" s="1121"/>
      <c r="N134" s="1121"/>
      <c r="O134" s="167"/>
    </row>
    <row r="135" spans="1:16">
      <c r="A135" s="135" t="s">
        <v>28</v>
      </c>
      <c r="B135" s="168"/>
      <c r="C135" s="168"/>
      <c r="D135" s="168"/>
      <c r="E135" s="168"/>
      <c r="F135" s="168"/>
      <c r="G135" s="168"/>
      <c r="H135" s="168"/>
      <c r="I135" s="168"/>
      <c r="J135" s="168"/>
      <c r="K135" s="168"/>
      <c r="L135" s="168"/>
      <c r="M135" s="168"/>
      <c r="N135" s="168"/>
      <c r="O135" s="168"/>
    </row>
    <row r="136" spans="1:16" ht="25.5" customHeight="1">
      <c r="B136" s="1121" t="s">
        <v>444</v>
      </c>
      <c r="C136" s="1121"/>
      <c r="D136" s="1121"/>
      <c r="E136" s="1121"/>
      <c r="F136" s="1121"/>
      <c r="G136" s="1121"/>
      <c r="H136" s="1121"/>
      <c r="I136" s="1121"/>
      <c r="J136" s="1121"/>
      <c r="K136" s="1121"/>
      <c r="L136" s="1121"/>
      <c r="M136" s="1121"/>
      <c r="N136" s="1121"/>
      <c r="O136" s="167"/>
      <c r="P136" s="207"/>
    </row>
    <row r="137" spans="1:16">
      <c r="B137" s="1121"/>
      <c r="C137" s="1121"/>
      <c r="D137" s="1121"/>
      <c r="E137" s="1121"/>
      <c r="F137" s="1121"/>
      <c r="G137" s="1121"/>
      <c r="H137" s="1121"/>
      <c r="I137" s="1121"/>
      <c r="J137" s="1121"/>
      <c r="K137" s="1121"/>
      <c r="L137" s="1121"/>
      <c r="M137" s="1121"/>
      <c r="N137" s="1121"/>
      <c r="O137" s="167"/>
    </row>
    <row r="138" spans="1:16">
      <c r="B138" s="1121"/>
      <c r="C138" s="1121"/>
      <c r="D138" s="1121"/>
      <c r="E138" s="1121"/>
      <c r="F138" s="1121"/>
      <c r="G138" s="1121"/>
      <c r="H138" s="1121"/>
      <c r="I138" s="1121"/>
      <c r="J138" s="1121"/>
      <c r="K138" s="1121"/>
      <c r="L138" s="1121"/>
      <c r="M138" s="1121"/>
      <c r="N138" s="1121"/>
      <c r="O138" s="168"/>
    </row>
    <row r="139" spans="1:16">
      <c r="B139" s="1121"/>
      <c r="C139" s="1121"/>
      <c r="D139" s="1121"/>
      <c r="E139" s="1121"/>
      <c r="F139" s="1121"/>
      <c r="G139" s="1121"/>
      <c r="H139" s="1121"/>
      <c r="I139" s="1121"/>
      <c r="J139" s="1121"/>
      <c r="K139" s="1121"/>
      <c r="L139" s="1121"/>
      <c r="M139" s="1121"/>
      <c r="N139" s="1121"/>
      <c r="O139" s="168"/>
    </row>
    <row r="140" spans="1:16" ht="25.5" customHeight="1">
      <c r="B140" s="167"/>
      <c r="C140" s="167"/>
      <c r="D140" s="167"/>
      <c r="E140" s="167"/>
      <c r="F140" s="167"/>
      <c r="G140" s="167"/>
      <c r="H140" s="167"/>
      <c r="I140" s="167"/>
      <c r="J140" s="265"/>
      <c r="K140" s="265"/>
      <c r="L140" s="167"/>
      <c r="M140" s="167"/>
      <c r="N140" s="167"/>
      <c r="O140" s="167"/>
      <c r="P140" s="207"/>
    </row>
    <row r="141" spans="1:16">
      <c r="B141" s="1121" t="s">
        <v>445</v>
      </c>
      <c r="C141" s="1121"/>
      <c r="D141" s="1121"/>
      <c r="E141" s="1121"/>
      <c r="F141" s="1121"/>
      <c r="G141" s="1121"/>
      <c r="H141" s="1121"/>
      <c r="I141" s="1121"/>
      <c r="J141" s="1121"/>
      <c r="K141" s="1121"/>
      <c r="L141" s="1121"/>
      <c r="M141" s="1121"/>
      <c r="N141" s="1121"/>
      <c r="O141" s="167"/>
    </row>
    <row r="142" spans="1:16">
      <c r="B142" s="1121"/>
      <c r="C142" s="1121"/>
      <c r="D142" s="1121"/>
      <c r="E142" s="1121"/>
      <c r="F142" s="1121"/>
      <c r="G142" s="1121"/>
      <c r="H142" s="1121"/>
      <c r="I142" s="1121"/>
      <c r="J142" s="1121"/>
      <c r="K142" s="1121"/>
      <c r="L142" s="1121"/>
      <c r="M142" s="1121"/>
      <c r="N142" s="1121"/>
      <c r="O142" s="168"/>
    </row>
    <row r="143" spans="1:16">
      <c r="B143" s="1121"/>
      <c r="C143" s="1121"/>
      <c r="D143" s="1121"/>
      <c r="E143" s="1121"/>
      <c r="F143" s="1121"/>
      <c r="G143" s="1121"/>
      <c r="H143" s="1121"/>
      <c r="I143" s="1121"/>
      <c r="J143" s="1121"/>
      <c r="K143" s="1121"/>
      <c r="L143" s="1121"/>
      <c r="M143" s="1121"/>
      <c r="N143" s="1121"/>
      <c r="O143" s="168"/>
    </row>
    <row r="144" spans="1:16" ht="25.5" customHeight="1">
      <c r="B144" s="1121"/>
      <c r="C144" s="1121"/>
      <c r="D144" s="1121"/>
      <c r="E144" s="1121"/>
      <c r="F144" s="1121"/>
      <c r="G144" s="1121"/>
      <c r="H144" s="1121"/>
      <c r="I144" s="1121"/>
      <c r="J144" s="1121"/>
      <c r="K144" s="1121"/>
      <c r="L144" s="1121"/>
      <c r="M144" s="1121"/>
      <c r="N144" s="1121"/>
      <c r="O144" s="167"/>
      <c r="P144" s="200"/>
    </row>
    <row r="145" spans="2:17">
      <c r="B145" s="167"/>
      <c r="C145" s="167"/>
      <c r="D145" s="167"/>
      <c r="E145" s="167"/>
      <c r="F145" s="167"/>
      <c r="G145" s="167"/>
      <c r="H145" s="167"/>
      <c r="I145" s="167"/>
      <c r="J145" s="265"/>
      <c r="K145" s="265"/>
      <c r="L145" s="167"/>
      <c r="M145" s="167"/>
      <c r="N145" s="167"/>
      <c r="O145" s="167"/>
    </row>
    <row r="146" spans="2:17" ht="25.5" customHeight="1">
      <c r="B146" s="1121" t="s">
        <v>446</v>
      </c>
      <c r="C146" s="1121"/>
      <c r="D146" s="1121"/>
      <c r="E146" s="1121"/>
      <c r="F146" s="1121"/>
      <c r="G146" s="1121"/>
      <c r="H146" s="1121"/>
      <c r="I146" s="1121"/>
      <c r="J146" s="1121"/>
      <c r="K146" s="1121"/>
      <c r="L146" s="1121"/>
      <c r="M146" s="1121"/>
      <c r="N146" s="1121"/>
      <c r="Q146" s="165"/>
    </row>
    <row r="147" spans="2:17" ht="25.5" customHeight="1">
      <c r="B147" s="1121"/>
      <c r="C147" s="1121"/>
      <c r="D147" s="1121"/>
      <c r="E147" s="1121"/>
      <c r="F147" s="1121"/>
      <c r="G147" s="1121"/>
      <c r="H147" s="1121"/>
      <c r="I147" s="1121"/>
      <c r="J147" s="1121"/>
      <c r="K147" s="1121"/>
      <c r="L147" s="1121"/>
      <c r="M147" s="1121"/>
      <c r="N147" s="1121"/>
      <c r="Q147" s="165"/>
    </row>
    <row r="148" spans="2:17" ht="25.5" customHeight="1">
      <c r="B148" s="1121"/>
      <c r="C148" s="1121"/>
      <c r="D148" s="1121"/>
      <c r="E148" s="1121"/>
      <c r="F148" s="1121"/>
      <c r="G148" s="1121"/>
      <c r="H148" s="1121"/>
      <c r="I148" s="1121"/>
      <c r="J148" s="1121"/>
      <c r="K148" s="1121"/>
      <c r="L148" s="1121"/>
      <c r="M148" s="1121"/>
      <c r="N148" s="1121"/>
      <c r="Q148" s="165"/>
    </row>
    <row r="149" spans="2:17" ht="25.5" customHeight="1">
      <c r="B149" s="1121"/>
      <c r="C149" s="1121"/>
      <c r="D149" s="1121"/>
      <c r="E149" s="1121"/>
      <c r="F149" s="1121"/>
      <c r="G149" s="1121"/>
      <c r="H149" s="1121"/>
      <c r="I149" s="1121"/>
      <c r="J149" s="1121"/>
      <c r="K149" s="1121"/>
      <c r="L149" s="1121"/>
      <c r="M149" s="1121"/>
      <c r="N149" s="1121"/>
      <c r="Q149" s="165"/>
    </row>
    <row r="150" spans="2:17" ht="25.5" customHeight="1">
      <c r="Q150" s="165"/>
    </row>
    <row r="151" spans="2:17" ht="25.5" customHeight="1">
      <c r="Q151" s="165"/>
    </row>
    <row r="152" spans="2:17" ht="25.5" customHeight="1">
      <c r="Q152" s="165"/>
    </row>
    <row r="153" spans="2:17" ht="25.5" customHeight="1">
      <c r="Q153" s="165"/>
    </row>
    <row r="154" spans="2:17" ht="25.5" customHeight="1">
      <c r="Q154" s="165"/>
    </row>
    <row r="155" spans="2:17" ht="25.5" customHeight="1">
      <c r="Q155" s="165"/>
    </row>
    <row r="156" spans="2:17" ht="25.5" customHeight="1">
      <c r="Q156" s="165"/>
    </row>
    <row r="157" spans="2:17" ht="25.5" customHeight="1">
      <c r="Q157" s="165"/>
    </row>
    <row r="158" spans="2:17" ht="25.5" customHeight="1">
      <c r="Q158" s="165"/>
    </row>
    <row r="159" spans="2:17" ht="25.5" customHeight="1">
      <c r="Q159" s="165"/>
    </row>
    <row r="162" spans="1:18" ht="26.25" customHeight="1">
      <c r="Q162" s="208" t="s">
        <v>384</v>
      </c>
      <c r="R162" s="169"/>
    </row>
    <row r="163" spans="1:18" ht="26.25" customHeight="1">
      <c r="A163" s="135" t="s">
        <v>860</v>
      </c>
      <c r="Q163" s="208"/>
      <c r="R163" s="169"/>
    </row>
    <row r="164" spans="1:18" s="170" customFormat="1" ht="26.25" customHeight="1">
      <c r="L164" s="1122" t="str">
        <f>IF(入力シート!F14="","",入力シート!F14)</f>
        <v/>
      </c>
      <c r="M164" s="1122"/>
      <c r="N164" s="1122"/>
      <c r="Q164" s="208"/>
      <c r="R164" s="136"/>
    </row>
    <row r="165" spans="1:18" ht="26.25" customHeight="1">
      <c r="A165" s="1123" t="s">
        <v>355</v>
      </c>
      <c r="B165" s="1123"/>
      <c r="C165" s="1123"/>
      <c r="D165" s="1123"/>
      <c r="E165" s="1123"/>
      <c r="F165" s="1123"/>
      <c r="G165" s="1123"/>
      <c r="H165" s="1123"/>
      <c r="I165" s="1123"/>
      <c r="J165" s="1123"/>
      <c r="K165" s="1123"/>
      <c r="L165" s="1123"/>
      <c r="M165" s="1123"/>
      <c r="N165" s="1123"/>
      <c r="O165" s="1123"/>
      <c r="Q165" s="199"/>
      <c r="R165" s="136"/>
    </row>
    <row r="166" spans="1:18" s="163" customFormat="1" ht="26.25" customHeight="1">
      <c r="A166" s="135"/>
      <c r="B166" s="135"/>
      <c r="C166" s="135"/>
      <c r="D166" s="135"/>
      <c r="E166" s="135"/>
      <c r="F166" s="135"/>
      <c r="G166" s="135"/>
      <c r="H166" s="135"/>
      <c r="I166" s="135"/>
      <c r="J166" s="135"/>
      <c r="K166" s="135"/>
      <c r="L166" s="135"/>
      <c r="M166" s="135"/>
      <c r="N166" s="135"/>
      <c r="O166" s="135"/>
      <c r="Q166" s="199"/>
      <c r="R166" s="136"/>
    </row>
    <row r="167" spans="1:18" ht="26.25" customHeight="1">
      <c r="A167" s="163"/>
      <c r="B167" s="1124" t="s">
        <v>137</v>
      </c>
      <c r="C167" s="1124" t="s">
        <v>138</v>
      </c>
      <c r="D167" s="1124" t="s">
        <v>139</v>
      </c>
      <c r="E167" s="1124"/>
      <c r="F167" s="1124"/>
      <c r="G167" s="1124"/>
      <c r="H167" s="1124" t="s">
        <v>140</v>
      </c>
      <c r="I167" s="1124"/>
      <c r="J167" s="1124"/>
      <c r="K167" s="1124"/>
      <c r="L167" s="1124"/>
      <c r="M167" s="1124"/>
      <c r="N167" s="1124" t="s">
        <v>5</v>
      </c>
      <c r="O167" s="137"/>
      <c r="Q167" s="209"/>
      <c r="R167" s="171"/>
    </row>
    <row r="168" spans="1:18" ht="26.25" customHeight="1">
      <c r="A168" s="163"/>
      <c r="B168" s="1124"/>
      <c r="C168" s="1124"/>
      <c r="D168" s="172" t="s">
        <v>141</v>
      </c>
      <c r="E168" s="172" t="s">
        <v>116</v>
      </c>
      <c r="F168" s="172" t="s">
        <v>117</v>
      </c>
      <c r="G168" s="172" t="s">
        <v>126</v>
      </c>
      <c r="H168" s="1124"/>
      <c r="I168" s="1124"/>
      <c r="J168" s="1124"/>
      <c r="K168" s="1124"/>
      <c r="L168" s="1124"/>
      <c r="M168" s="1124"/>
      <c r="N168" s="1124"/>
      <c r="O168" s="137"/>
      <c r="Q168" s="209"/>
      <c r="R168" s="171"/>
    </row>
    <row r="169" spans="1:18" ht="26.25" customHeight="1">
      <c r="A169" s="139"/>
      <c r="B169" s="117"/>
      <c r="C169" s="529"/>
      <c r="D169" s="93"/>
      <c r="E169" s="94"/>
      <c r="F169" s="94"/>
      <c r="G169" s="94"/>
      <c r="H169" s="1120"/>
      <c r="I169" s="1120"/>
      <c r="J169" s="1120"/>
      <c r="K169" s="1120"/>
      <c r="L169" s="1120"/>
      <c r="M169" s="1120"/>
      <c r="N169" s="117"/>
      <c r="O169" s="173"/>
      <c r="Q169" s="206" t="s">
        <v>142</v>
      </c>
      <c r="R169" s="136"/>
    </row>
    <row r="170" spans="1:18" ht="26.25" customHeight="1">
      <c r="A170" s="139"/>
      <c r="B170" s="117"/>
      <c r="C170" s="117"/>
      <c r="D170" s="93"/>
      <c r="E170" s="94"/>
      <c r="F170" s="94"/>
      <c r="G170" s="94"/>
      <c r="H170" s="1120"/>
      <c r="I170" s="1120"/>
      <c r="J170" s="1120"/>
      <c r="K170" s="1120"/>
      <c r="L170" s="1120"/>
      <c r="M170" s="1120"/>
      <c r="N170" s="117"/>
      <c r="O170" s="173"/>
      <c r="Q170" s="206" t="s">
        <v>217</v>
      </c>
      <c r="R170" s="136"/>
    </row>
    <row r="171" spans="1:18" ht="26.25" customHeight="1">
      <c r="A171" s="139"/>
      <c r="B171" s="117"/>
      <c r="C171" s="117"/>
      <c r="D171" s="93"/>
      <c r="E171" s="94"/>
      <c r="F171" s="94"/>
      <c r="G171" s="94"/>
      <c r="H171" s="1120"/>
      <c r="I171" s="1120"/>
      <c r="J171" s="1120"/>
      <c r="K171" s="1120"/>
      <c r="L171" s="1120"/>
      <c r="M171" s="1120"/>
      <c r="N171" s="117"/>
      <c r="O171" s="137"/>
      <c r="Q171" s="206" t="s">
        <v>329</v>
      </c>
      <c r="R171" s="136"/>
    </row>
    <row r="172" spans="1:18" ht="26.25" customHeight="1">
      <c r="B172" s="117"/>
      <c r="C172" s="117"/>
      <c r="D172" s="93"/>
      <c r="E172" s="94"/>
      <c r="F172" s="94"/>
      <c r="G172" s="94"/>
      <c r="H172" s="1120"/>
      <c r="I172" s="1120"/>
      <c r="J172" s="1120"/>
      <c r="K172" s="1120"/>
      <c r="L172" s="1120"/>
      <c r="M172" s="1120"/>
      <c r="N172" s="117"/>
      <c r="O172" s="137"/>
    </row>
    <row r="173" spans="1:18" ht="26.25" customHeight="1">
      <c r="B173" s="117"/>
      <c r="C173" s="117"/>
      <c r="D173" s="93"/>
      <c r="E173" s="94"/>
      <c r="F173" s="94"/>
      <c r="G173" s="94"/>
      <c r="H173" s="1120"/>
      <c r="I173" s="1120"/>
      <c r="J173" s="1120"/>
      <c r="K173" s="1120"/>
      <c r="L173" s="1120"/>
      <c r="M173" s="1120"/>
      <c r="N173" s="117"/>
      <c r="O173" s="137"/>
    </row>
    <row r="174" spans="1:18" ht="26.25" customHeight="1">
      <c r="B174" s="117"/>
      <c r="C174" s="117"/>
      <c r="D174" s="93"/>
      <c r="E174" s="94"/>
      <c r="F174" s="94"/>
      <c r="G174" s="94"/>
      <c r="H174" s="1120"/>
      <c r="I174" s="1120"/>
      <c r="J174" s="1120"/>
      <c r="K174" s="1120"/>
      <c r="L174" s="1120"/>
      <c r="M174" s="1120"/>
      <c r="N174" s="117"/>
      <c r="O174" s="137"/>
    </row>
    <row r="175" spans="1:18" ht="26.25" customHeight="1">
      <c r="B175" s="117"/>
      <c r="C175" s="117"/>
      <c r="D175" s="93"/>
      <c r="E175" s="94"/>
      <c r="F175" s="94"/>
      <c r="G175" s="94"/>
      <c r="H175" s="1120"/>
      <c r="I175" s="1120"/>
      <c r="J175" s="1120"/>
      <c r="K175" s="1120"/>
      <c r="L175" s="1120"/>
      <c r="M175" s="1120"/>
      <c r="N175" s="117"/>
      <c r="O175" s="137"/>
    </row>
    <row r="176" spans="1:18" ht="26.25" customHeight="1">
      <c r="B176" s="117"/>
      <c r="C176" s="117"/>
      <c r="D176" s="93"/>
      <c r="E176" s="94"/>
      <c r="F176" s="94"/>
      <c r="G176" s="94"/>
      <c r="H176" s="1120"/>
      <c r="I176" s="1120"/>
      <c r="J176" s="1120"/>
      <c r="K176" s="1120"/>
      <c r="L176" s="1120"/>
      <c r="M176" s="1120"/>
      <c r="N176" s="117"/>
      <c r="O176" s="137"/>
    </row>
    <row r="177" spans="2:15" ht="26.25" customHeight="1">
      <c r="B177" s="117"/>
      <c r="C177" s="117"/>
      <c r="D177" s="93"/>
      <c r="E177" s="94"/>
      <c r="F177" s="94"/>
      <c r="G177" s="94"/>
      <c r="H177" s="1120"/>
      <c r="I177" s="1120"/>
      <c r="J177" s="1120"/>
      <c r="K177" s="1120"/>
      <c r="L177" s="1120"/>
      <c r="M177" s="1120"/>
      <c r="N177" s="117"/>
      <c r="O177" s="137"/>
    </row>
    <row r="178" spans="2:15" ht="26.25" customHeight="1">
      <c r="B178" s="117"/>
      <c r="C178" s="117"/>
      <c r="D178" s="93"/>
      <c r="E178" s="94"/>
      <c r="F178" s="94"/>
      <c r="G178" s="94"/>
      <c r="H178" s="1120"/>
      <c r="I178" s="1120"/>
      <c r="J178" s="1120"/>
      <c r="K178" s="1120"/>
      <c r="L178" s="1120"/>
      <c r="M178" s="1120"/>
      <c r="N178" s="117"/>
      <c r="O178" s="137"/>
    </row>
    <row r="179" spans="2:15" ht="26.25" customHeight="1">
      <c r="B179" s="117"/>
      <c r="C179" s="117"/>
      <c r="D179" s="93"/>
      <c r="E179" s="94"/>
      <c r="F179" s="94"/>
      <c r="G179" s="94"/>
      <c r="H179" s="1120"/>
      <c r="I179" s="1120"/>
      <c r="J179" s="1120"/>
      <c r="K179" s="1120"/>
      <c r="L179" s="1120"/>
      <c r="M179" s="1120"/>
      <c r="N179" s="117"/>
      <c r="O179" s="137"/>
    </row>
    <row r="180" spans="2:15" ht="26.25" customHeight="1">
      <c r="B180" s="117"/>
      <c r="C180" s="117"/>
      <c r="D180" s="93"/>
      <c r="E180" s="94"/>
      <c r="F180" s="94"/>
      <c r="G180" s="94"/>
      <c r="H180" s="1120"/>
      <c r="I180" s="1120"/>
      <c r="J180" s="1120"/>
      <c r="K180" s="1120"/>
      <c r="L180" s="1120"/>
      <c r="M180" s="1120"/>
      <c r="N180" s="117"/>
      <c r="O180" s="137"/>
    </row>
    <row r="181" spans="2:15" ht="26.25" customHeight="1">
      <c r="B181" s="117"/>
      <c r="C181" s="117"/>
      <c r="D181" s="93"/>
      <c r="E181" s="94"/>
      <c r="F181" s="94"/>
      <c r="G181" s="94"/>
      <c r="H181" s="1120"/>
      <c r="I181" s="1120"/>
      <c r="J181" s="1120"/>
      <c r="K181" s="1120"/>
      <c r="L181" s="1120"/>
      <c r="M181" s="1120"/>
      <c r="N181" s="117"/>
      <c r="O181" s="137"/>
    </row>
    <row r="182" spans="2:15" ht="26.25" customHeight="1">
      <c r="B182" s="117"/>
      <c r="C182" s="117"/>
      <c r="D182" s="93"/>
      <c r="E182" s="94"/>
      <c r="F182" s="94"/>
      <c r="G182" s="94"/>
      <c r="H182" s="1120"/>
      <c r="I182" s="1120"/>
      <c r="J182" s="1120"/>
      <c r="K182" s="1120"/>
      <c r="L182" s="1120"/>
      <c r="M182" s="1120"/>
      <c r="N182" s="117"/>
      <c r="O182" s="137"/>
    </row>
    <row r="183" spans="2:15" ht="26.25" customHeight="1">
      <c r="B183" s="117"/>
      <c r="C183" s="117"/>
      <c r="D183" s="93"/>
      <c r="E183" s="94"/>
      <c r="F183" s="94"/>
      <c r="G183" s="94"/>
      <c r="H183" s="1120"/>
      <c r="I183" s="1120"/>
      <c r="J183" s="1120"/>
      <c r="K183" s="1120"/>
      <c r="L183" s="1120"/>
      <c r="M183" s="1120"/>
      <c r="N183" s="117"/>
      <c r="O183" s="137"/>
    </row>
    <row r="184" spans="2:15" ht="26.25" customHeight="1">
      <c r="B184" s="117"/>
      <c r="C184" s="117"/>
      <c r="D184" s="93"/>
      <c r="E184" s="94"/>
      <c r="F184" s="94"/>
      <c r="G184" s="94"/>
      <c r="H184" s="1120"/>
      <c r="I184" s="1120"/>
      <c r="J184" s="1120"/>
      <c r="K184" s="1120"/>
      <c r="L184" s="1120"/>
      <c r="M184" s="1120"/>
      <c r="N184" s="117"/>
      <c r="O184" s="137"/>
    </row>
    <row r="185" spans="2:15" ht="26.25" customHeight="1">
      <c r="B185" s="117"/>
      <c r="C185" s="117"/>
      <c r="D185" s="93"/>
      <c r="E185" s="94"/>
      <c r="F185" s="94"/>
      <c r="G185" s="94"/>
      <c r="H185" s="1120"/>
      <c r="I185" s="1120"/>
      <c r="J185" s="1120"/>
      <c r="K185" s="1120"/>
      <c r="L185" s="1120"/>
      <c r="M185" s="1120"/>
      <c r="N185" s="117"/>
      <c r="O185" s="137"/>
    </row>
    <row r="186" spans="2:15" ht="26.25" customHeight="1">
      <c r="B186" s="117"/>
      <c r="C186" s="117"/>
      <c r="D186" s="93"/>
      <c r="E186" s="94"/>
      <c r="F186" s="94"/>
      <c r="G186" s="94"/>
      <c r="H186" s="1120"/>
      <c r="I186" s="1120"/>
      <c r="J186" s="1120"/>
      <c r="K186" s="1120"/>
      <c r="L186" s="1120"/>
      <c r="M186" s="1120"/>
      <c r="N186" s="117"/>
      <c r="O186" s="137"/>
    </row>
    <row r="187" spans="2:15" ht="26.25" customHeight="1">
      <c r="B187" s="117"/>
      <c r="C187" s="117"/>
      <c r="D187" s="93"/>
      <c r="E187" s="94"/>
      <c r="F187" s="94"/>
      <c r="G187" s="94"/>
      <c r="H187" s="1120"/>
      <c r="I187" s="1120"/>
      <c r="J187" s="1120"/>
      <c r="K187" s="1120"/>
      <c r="L187" s="1120"/>
      <c r="M187" s="1120"/>
      <c r="N187" s="117"/>
    </row>
    <row r="188" spans="2:15" ht="26.25" customHeight="1">
      <c r="B188" s="117"/>
      <c r="C188" s="117"/>
      <c r="D188" s="93"/>
      <c r="E188" s="94"/>
      <c r="F188" s="94"/>
      <c r="G188" s="94"/>
      <c r="H188" s="1120"/>
      <c r="I188" s="1120"/>
      <c r="J188" s="1120"/>
      <c r="K188" s="1120"/>
      <c r="L188" s="1120"/>
      <c r="M188" s="1120"/>
      <c r="N188" s="117"/>
    </row>
    <row r="189" spans="2:15" ht="26.25" customHeight="1">
      <c r="B189" s="117"/>
      <c r="C189" s="117"/>
      <c r="D189" s="93"/>
      <c r="E189" s="94"/>
      <c r="F189" s="94"/>
      <c r="G189" s="94"/>
      <c r="H189" s="1120"/>
      <c r="I189" s="1120"/>
      <c r="J189" s="1120"/>
      <c r="K189" s="1120"/>
      <c r="L189" s="1120"/>
      <c r="M189" s="1120"/>
      <c r="N189" s="117"/>
    </row>
    <row r="190" spans="2:15" ht="26.25" customHeight="1">
      <c r="B190" s="117"/>
      <c r="C190" s="117"/>
      <c r="D190" s="93"/>
      <c r="E190" s="94"/>
      <c r="F190" s="94"/>
      <c r="G190" s="94"/>
      <c r="H190" s="1120"/>
      <c r="I190" s="1120"/>
      <c r="J190" s="1120"/>
      <c r="K190" s="1120"/>
      <c r="L190" s="1120"/>
      <c r="M190" s="1120"/>
      <c r="N190" s="117"/>
    </row>
    <row r="191" spans="2:15" ht="26.25" customHeight="1">
      <c r="B191" s="117"/>
      <c r="C191" s="117"/>
      <c r="D191" s="93"/>
      <c r="E191" s="94"/>
      <c r="F191" s="94"/>
      <c r="G191" s="94"/>
      <c r="H191" s="1120"/>
      <c r="I191" s="1120"/>
      <c r="J191" s="1120"/>
      <c r="K191" s="1120"/>
      <c r="L191" s="1120"/>
      <c r="M191" s="1120"/>
      <c r="N191" s="117"/>
    </row>
    <row r="192" spans="2:15" ht="26.25" customHeight="1">
      <c r="B192" s="117"/>
      <c r="C192" s="117"/>
      <c r="D192" s="93"/>
      <c r="E192" s="94"/>
      <c r="F192" s="94"/>
      <c r="G192" s="94"/>
      <c r="H192" s="1120"/>
      <c r="I192" s="1120"/>
      <c r="J192" s="1120"/>
      <c r="K192" s="1120"/>
      <c r="L192" s="1120"/>
      <c r="M192" s="1120"/>
      <c r="N192" s="117"/>
    </row>
    <row r="193" spans="1:18" ht="26.25" customHeight="1">
      <c r="B193" s="117"/>
      <c r="C193" s="117"/>
      <c r="D193" s="93"/>
      <c r="E193" s="94"/>
      <c r="F193" s="94"/>
      <c r="G193" s="94"/>
      <c r="H193" s="1120"/>
      <c r="I193" s="1120"/>
      <c r="J193" s="1120"/>
      <c r="K193" s="1120"/>
      <c r="L193" s="1120"/>
      <c r="M193" s="1120"/>
      <c r="N193" s="117"/>
    </row>
    <row r="194" spans="1:18" ht="26.25" customHeight="1"/>
    <row r="195" spans="1:18" ht="26.25" customHeight="1">
      <c r="B195" s="1121" t="s">
        <v>356</v>
      </c>
      <c r="C195" s="1121"/>
      <c r="D195" s="1121"/>
      <c r="E195" s="1121"/>
      <c r="F195" s="1121"/>
      <c r="G195" s="1121"/>
      <c r="H195" s="1121"/>
      <c r="I195" s="1121"/>
      <c r="J195" s="1121"/>
      <c r="K195" s="1121"/>
      <c r="L195" s="1121"/>
      <c r="M195" s="1121"/>
      <c r="N195" s="1121"/>
      <c r="O195" s="1121"/>
    </row>
    <row r="196" spans="1:18" ht="26.25" customHeight="1">
      <c r="B196" s="1121"/>
      <c r="C196" s="1121"/>
      <c r="D196" s="1121"/>
      <c r="E196" s="1121"/>
      <c r="F196" s="1121"/>
      <c r="G196" s="1121"/>
      <c r="H196" s="1121"/>
      <c r="I196" s="1121"/>
      <c r="J196" s="1121"/>
      <c r="K196" s="1121"/>
      <c r="L196" s="1121"/>
      <c r="M196" s="1121"/>
      <c r="N196" s="1121"/>
      <c r="O196" s="1121"/>
    </row>
    <row r="197" spans="1:18" ht="26.25" customHeight="1">
      <c r="B197" s="1121" t="s">
        <v>359</v>
      </c>
      <c r="C197" s="1121"/>
      <c r="D197" s="1121"/>
      <c r="E197" s="1121"/>
      <c r="F197" s="1121"/>
      <c r="G197" s="1121"/>
      <c r="H197" s="1121"/>
      <c r="I197" s="1121"/>
      <c r="J197" s="1121"/>
      <c r="K197" s="1121"/>
      <c r="L197" s="1121"/>
      <c r="M197" s="1121"/>
      <c r="N197" s="1121"/>
      <c r="O197" s="1121"/>
    </row>
    <row r="198" spans="1:18" ht="26.25" customHeight="1">
      <c r="B198" s="1121"/>
      <c r="C198" s="1121"/>
      <c r="D198" s="1121"/>
      <c r="E198" s="1121"/>
      <c r="F198" s="1121"/>
      <c r="G198" s="1121"/>
      <c r="H198" s="1121"/>
      <c r="I198" s="1121"/>
      <c r="J198" s="1121"/>
      <c r="K198" s="1121"/>
      <c r="L198" s="1121"/>
      <c r="M198" s="1121"/>
      <c r="N198" s="1121"/>
      <c r="O198" s="1121"/>
    </row>
    <row r="199" spans="1:18" ht="26.25" customHeight="1">
      <c r="B199" s="1121"/>
      <c r="C199" s="1121"/>
      <c r="D199" s="1121"/>
      <c r="E199" s="1121"/>
      <c r="F199" s="1121"/>
      <c r="G199" s="1121"/>
      <c r="H199" s="1121"/>
      <c r="I199" s="1121"/>
      <c r="J199" s="1121"/>
      <c r="K199" s="1121"/>
      <c r="L199" s="1121"/>
      <c r="M199" s="1121"/>
      <c r="N199" s="1121"/>
      <c r="O199" s="1121"/>
      <c r="Q199" s="174"/>
    </row>
    <row r="200" spans="1:18" ht="26.25" customHeight="1">
      <c r="B200" s="167"/>
      <c r="C200" s="167"/>
      <c r="D200" s="167"/>
      <c r="E200" s="167"/>
      <c r="F200" s="167"/>
      <c r="G200" s="167"/>
      <c r="H200" s="167"/>
      <c r="I200" s="167"/>
      <c r="J200" s="265"/>
      <c r="K200" s="265"/>
      <c r="L200" s="167"/>
      <c r="M200" s="167"/>
      <c r="N200" s="167"/>
      <c r="O200" s="167"/>
      <c r="Q200" s="174"/>
    </row>
    <row r="201" spans="1:18" ht="26.25" customHeight="1">
      <c r="B201" s="167"/>
      <c r="C201" s="167"/>
      <c r="D201" s="167"/>
      <c r="E201" s="167"/>
      <c r="F201" s="167"/>
      <c r="G201" s="167"/>
      <c r="H201" s="167"/>
      <c r="I201" s="167"/>
      <c r="J201" s="265"/>
      <c r="K201" s="265"/>
      <c r="L201" s="167"/>
      <c r="M201" s="167"/>
      <c r="N201" s="167"/>
      <c r="O201" s="167"/>
      <c r="Q201" s="174"/>
    </row>
    <row r="202" spans="1:18" ht="26.25" customHeight="1">
      <c r="B202" s="167"/>
      <c r="C202" s="167"/>
      <c r="D202" s="167"/>
      <c r="E202" s="167"/>
      <c r="F202" s="167"/>
      <c r="G202" s="167"/>
      <c r="H202" s="167"/>
      <c r="I202" s="167"/>
      <c r="J202" s="265"/>
      <c r="K202" s="265"/>
      <c r="L202" s="167"/>
      <c r="M202" s="167"/>
      <c r="N202" s="167"/>
      <c r="O202" s="167"/>
      <c r="Q202" s="174"/>
    </row>
    <row r="203" spans="1:18" ht="26.25" customHeight="1">
      <c r="B203" s="167"/>
      <c r="C203" s="167"/>
      <c r="D203" s="167"/>
      <c r="E203" s="167"/>
      <c r="F203" s="167"/>
      <c r="G203" s="167"/>
      <c r="H203" s="167"/>
      <c r="I203" s="167"/>
      <c r="J203" s="265"/>
      <c r="K203" s="265"/>
      <c r="L203" s="167"/>
      <c r="M203" s="167"/>
      <c r="N203" s="167"/>
      <c r="O203" s="167"/>
      <c r="Q203" s="174"/>
    </row>
    <row r="204" spans="1:18" ht="26.25" customHeight="1">
      <c r="C204" s="167"/>
      <c r="D204" s="167"/>
      <c r="E204" s="167"/>
      <c r="F204" s="167"/>
      <c r="G204" s="167"/>
      <c r="H204" s="167"/>
      <c r="I204" s="167"/>
      <c r="J204" s="265"/>
      <c r="K204" s="265"/>
      <c r="L204" s="167"/>
      <c r="M204" s="167"/>
      <c r="N204" s="167"/>
      <c r="O204" s="167"/>
    </row>
    <row r="205" spans="1:18" ht="26.25" hidden="1" customHeight="1">
      <c r="Q205" s="208"/>
      <c r="R205" s="169"/>
    </row>
    <row r="206" spans="1:18" ht="26.25" hidden="1" customHeight="1">
      <c r="A206" s="135" t="s">
        <v>860</v>
      </c>
      <c r="Q206" s="208"/>
      <c r="R206" s="169"/>
    </row>
    <row r="207" spans="1:18" s="170" customFormat="1" ht="26.25" hidden="1" customHeight="1">
      <c r="L207" s="1122" t="str">
        <f>IF(入力シート!F14="","",入力シート!F14)</f>
        <v/>
      </c>
      <c r="M207" s="1122"/>
      <c r="N207" s="1122"/>
      <c r="Q207" s="210"/>
      <c r="R207" s="136"/>
    </row>
    <row r="208" spans="1:18" ht="26.25" hidden="1" customHeight="1">
      <c r="A208" s="1123" t="s">
        <v>355</v>
      </c>
      <c r="B208" s="1123"/>
      <c r="C208" s="1123"/>
      <c r="D208" s="1123"/>
      <c r="E208" s="1123"/>
      <c r="F208" s="1123"/>
      <c r="G208" s="1123"/>
      <c r="H208" s="1123"/>
      <c r="I208" s="1123"/>
      <c r="J208" s="1123"/>
      <c r="K208" s="1123"/>
      <c r="L208" s="1123"/>
      <c r="M208" s="1123"/>
      <c r="N208" s="1123"/>
      <c r="O208" s="1123"/>
      <c r="Q208" s="199"/>
      <c r="R208" s="136"/>
    </row>
    <row r="209" spans="1:18" s="163" customFormat="1" ht="26.25" hidden="1" customHeight="1">
      <c r="A209" s="135"/>
      <c r="B209" s="135"/>
      <c r="C209" s="135"/>
      <c r="D209" s="135"/>
      <c r="E209" s="135"/>
      <c r="F209" s="135"/>
      <c r="G209" s="135"/>
      <c r="H209" s="135"/>
      <c r="I209" s="135"/>
      <c r="J209" s="135"/>
      <c r="K209" s="135"/>
      <c r="L209" s="135"/>
      <c r="M209" s="135"/>
      <c r="N209" s="135"/>
      <c r="O209" s="135"/>
      <c r="Q209" s="199"/>
      <c r="R209" s="136"/>
    </row>
    <row r="210" spans="1:18" ht="26.25" hidden="1" customHeight="1">
      <c r="A210" s="163"/>
      <c r="B210" s="1124" t="s">
        <v>137</v>
      </c>
      <c r="C210" s="1124" t="s">
        <v>138</v>
      </c>
      <c r="D210" s="1124" t="s">
        <v>139</v>
      </c>
      <c r="E210" s="1124"/>
      <c r="F210" s="1124"/>
      <c r="G210" s="1124"/>
      <c r="H210" s="1124" t="s">
        <v>140</v>
      </c>
      <c r="I210" s="1124"/>
      <c r="J210" s="1124"/>
      <c r="K210" s="1124"/>
      <c r="L210" s="1124"/>
      <c r="M210" s="1124"/>
      <c r="N210" s="1124" t="s">
        <v>5</v>
      </c>
      <c r="O210" s="137"/>
      <c r="Q210" s="209"/>
      <c r="R210" s="171"/>
    </row>
    <row r="211" spans="1:18" ht="26.25" hidden="1" customHeight="1">
      <c r="A211" s="163"/>
      <c r="B211" s="1124"/>
      <c r="C211" s="1124"/>
      <c r="D211" s="172" t="s">
        <v>141</v>
      </c>
      <c r="E211" s="172" t="s">
        <v>116</v>
      </c>
      <c r="F211" s="172" t="s">
        <v>117</v>
      </c>
      <c r="G211" s="172" t="s">
        <v>126</v>
      </c>
      <c r="H211" s="1124"/>
      <c r="I211" s="1124"/>
      <c r="J211" s="1124"/>
      <c r="K211" s="1124"/>
      <c r="L211" s="1124"/>
      <c r="M211" s="1124"/>
      <c r="N211" s="1124"/>
      <c r="O211" s="137"/>
      <c r="Q211" s="209"/>
      <c r="R211" s="171"/>
    </row>
    <row r="212" spans="1:18" ht="26.25" hidden="1" customHeight="1">
      <c r="A212" s="139"/>
      <c r="B212" s="117"/>
      <c r="C212" s="117"/>
      <c r="D212" s="93"/>
      <c r="E212" s="94"/>
      <c r="F212" s="94"/>
      <c r="G212" s="94"/>
      <c r="H212" s="1120"/>
      <c r="I212" s="1120"/>
      <c r="J212" s="1120"/>
      <c r="K212" s="1120"/>
      <c r="L212" s="1120"/>
      <c r="M212" s="1120"/>
      <c r="N212" s="117"/>
      <c r="O212" s="173"/>
      <c r="Q212" s="206"/>
      <c r="R212" s="136"/>
    </row>
    <row r="213" spans="1:18" ht="26.25" hidden="1" customHeight="1">
      <c r="A213" s="139"/>
      <c r="B213" s="117"/>
      <c r="C213" s="117"/>
      <c r="D213" s="93"/>
      <c r="E213" s="94"/>
      <c r="F213" s="94"/>
      <c r="G213" s="94"/>
      <c r="H213" s="1120"/>
      <c r="I213" s="1120"/>
      <c r="J213" s="1120"/>
      <c r="K213" s="1120"/>
      <c r="L213" s="1120"/>
      <c r="M213" s="1120"/>
      <c r="N213" s="117"/>
      <c r="O213" s="173"/>
      <c r="Q213" s="206"/>
      <c r="R213" s="136"/>
    </row>
    <row r="214" spans="1:18" ht="26.25" hidden="1" customHeight="1">
      <c r="A214" s="139"/>
      <c r="B214" s="117"/>
      <c r="C214" s="117"/>
      <c r="D214" s="93"/>
      <c r="E214" s="94"/>
      <c r="F214" s="94"/>
      <c r="G214" s="94"/>
      <c r="H214" s="1120"/>
      <c r="I214" s="1120"/>
      <c r="J214" s="1120"/>
      <c r="K214" s="1120"/>
      <c r="L214" s="1120"/>
      <c r="M214" s="1120"/>
      <c r="N214" s="117"/>
      <c r="O214" s="137"/>
      <c r="Q214" s="206"/>
      <c r="R214" s="136"/>
    </row>
    <row r="215" spans="1:18" ht="26.25" hidden="1" customHeight="1">
      <c r="B215" s="117"/>
      <c r="C215" s="117"/>
      <c r="D215" s="93"/>
      <c r="E215" s="94"/>
      <c r="F215" s="94"/>
      <c r="G215" s="94"/>
      <c r="H215" s="1120"/>
      <c r="I215" s="1120"/>
      <c r="J215" s="1120"/>
      <c r="K215" s="1120"/>
      <c r="L215" s="1120"/>
      <c r="M215" s="1120"/>
      <c r="N215" s="117"/>
      <c r="O215" s="137"/>
    </row>
    <row r="216" spans="1:18" ht="26.25" hidden="1" customHeight="1">
      <c r="B216" s="117"/>
      <c r="C216" s="117"/>
      <c r="D216" s="93"/>
      <c r="E216" s="94"/>
      <c r="F216" s="94"/>
      <c r="G216" s="94"/>
      <c r="H216" s="1120"/>
      <c r="I216" s="1120"/>
      <c r="J216" s="1120"/>
      <c r="K216" s="1120"/>
      <c r="L216" s="1120"/>
      <c r="M216" s="1120"/>
      <c r="N216" s="117"/>
      <c r="O216" s="137"/>
    </row>
    <row r="217" spans="1:18" ht="26.25" hidden="1" customHeight="1">
      <c r="B217" s="117"/>
      <c r="C217" s="117"/>
      <c r="D217" s="93"/>
      <c r="E217" s="94"/>
      <c r="F217" s="94"/>
      <c r="G217" s="94"/>
      <c r="H217" s="1120"/>
      <c r="I217" s="1120"/>
      <c r="J217" s="1120"/>
      <c r="K217" s="1120"/>
      <c r="L217" s="1120"/>
      <c r="M217" s="1120"/>
      <c r="N217" s="117"/>
      <c r="O217" s="137"/>
    </row>
    <row r="218" spans="1:18" ht="26.25" hidden="1" customHeight="1">
      <c r="B218" s="117"/>
      <c r="C218" s="117"/>
      <c r="D218" s="93"/>
      <c r="E218" s="94"/>
      <c r="F218" s="94"/>
      <c r="G218" s="94"/>
      <c r="H218" s="1120"/>
      <c r="I218" s="1120"/>
      <c r="J218" s="1120"/>
      <c r="K218" s="1120"/>
      <c r="L218" s="1120"/>
      <c r="M218" s="1120"/>
      <c r="N218" s="117"/>
      <c r="O218" s="137"/>
    </row>
    <row r="219" spans="1:18" ht="26.25" hidden="1" customHeight="1">
      <c r="B219" s="117"/>
      <c r="C219" s="117"/>
      <c r="D219" s="93"/>
      <c r="E219" s="94"/>
      <c r="F219" s="94"/>
      <c r="G219" s="94"/>
      <c r="H219" s="1120"/>
      <c r="I219" s="1120"/>
      <c r="J219" s="1120"/>
      <c r="K219" s="1120"/>
      <c r="L219" s="1120"/>
      <c r="M219" s="1120"/>
      <c r="N219" s="117"/>
      <c r="O219" s="137"/>
    </row>
    <row r="220" spans="1:18" ht="26.25" hidden="1" customHeight="1">
      <c r="B220" s="117"/>
      <c r="C220" s="117"/>
      <c r="D220" s="93"/>
      <c r="E220" s="94"/>
      <c r="F220" s="94"/>
      <c r="G220" s="94"/>
      <c r="H220" s="1120"/>
      <c r="I220" s="1120"/>
      <c r="J220" s="1120"/>
      <c r="K220" s="1120"/>
      <c r="L220" s="1120"/>
      <c r="M220" s="1120"/>
      <c r="N220" s="117"/>
      <c r="O220" s="137"/>
    </row>
    <row r="221" spans="1:18" ht="26.25" hidden="1" customHeight="1">
      <c r="B221" s="117"/>
      <c r="C221" s="117"/>
      <c r="D221" s="93"/>
      <c r="E221" s="94"/>
      <c r="F221" s="94"/>
      <c r="G221" s="94"/>
      <c r="H221" s="1120"/>
      <c r="I221" s="1120"/>
      <c r="J221" s="1120"/>
      <c r="K221" s="1120"/>
      <c r="L221" s="1120"/>
      <c r="M221" s="1120"/>
      <c r="N221" s="117"/>
      <c r="O221" s="137"/>
    </row>
    <row r="222" spans="1:18" ht="26.25" hidden="1" customHeight="1">
      <c r="B222" s="117"/>
      <c r="C222" s="117"/>
      <c r="D222" s="93"/>
      <c r="E222" s="94"/>
      <c r="F222" s="94"/>
      <c r="G222" s="94"/>
      <c r="H222" s="1120"/>
      <c r="I222" s="1120"/>
      <c r="J222" s="1120"/>
      <c r="K222" s="1120"/>
      <c r="L222" s="1120"/>
      <c r="M222" s="1120"/>
      <c r="N222" s="117"/>
      <c r="O222" s="137"/>
    </row>
    <row r="223" spans="1:18" ht="26.25" hidden="1" customHeight="1">
      <c r="B223" s="117"/>
      <c r="C223" s="117"/>
      <c r="D223" s="93"/>
      <c r="E223" s="94"/>
      <c r="F223" s="94"/>
      <c r="G223" s="94"/>
      <c r="H223" s="1120"/>
      <c r="I223" s="1120"/>
      <c r="J223" s="1120"/>
      <c r="K223" s="1120"/>
      <c r="L223" s="1120"/>
      <c r="M223" s="1120"/>
      <c r="N223" s="117"/>
      <c r="O223" s="137"/>
    </row>
    <row r="224" spans="1:18" ht="26.25" hidden="1" customHeight="1">
      <c r="B224" s="117"/>
      <c r="C224" s="117"/>
      <c r="D224" s="93"/>
      <c r="E224" s="94"/>
      <c r="F224" s="94"/>
      <c r="G224" s="94"/>
      <c r="H224" s="1120"/>
      <c r="I224" s="1120"/>
      <c r="J224" s="1120"/>
      <c r="K224" s="1120"/>
      <c r="L224" s="1120"/>
      <c r="M224" s="1120"/>
      <c r="N224" s="117"/>
      <c r="O224" s="137"/>
    </row>
    <row r="225" spans="2:15" ht="26.25" hidden="1" customHeight="1">
      <c r="B225" s="117"/>
      <c r="C225" s="117"/>
      <c r="D225" s="93"/>
      <c r="E225" s="94"/>
      <c r="F225" s="94"/>
      <c r="G225" s="94"/>
      <c r="H225" s="1120"/>
      <c r="I225" s="1120"/>
      <c r="J225" s="1120"/>
      <c r="K225" s="1120"/>
      <c r="L225" s="1120"/>
      <c r="M225" s="1120"/>
      <c r="N225" s="117"/>
      <c r="O225" s="137"/>
    </row>
    <row r="226" spans="2:15" ht="26.25" hidden="1" customHeight="1">
      <c r="B226" s="117"/>
      <c r="C226" s="117"/>
      <c r="D226" s="93"/>
      <c r="E226" s="94"/>
      <c r="F226" s="94"/>
      <c r="G226" s="94"/>
      <c r="H226" s="1120"/>
      <c r="I226" s="1120"/>
      <c r="J226" s="1120"/>
      <c r="K226" s="1120"/>
      <c r="L226" s="1120"/>
      <c r="M226" s="1120"/>
      <c r="N226" s="117"/>
      <c r="O226" s="137"/>
    </row>
    <row r="227" spans="2:15" ht="26.25" hidden="1" customHeight="1">
      <c r="B227" s="117"/>
      <c r="C227" s="117"/>
      <c r="D227" s="93"/>
      <c r="E227" s="94"/>
      <c r="F227" s="94"/>
      <c r="G227" s="94"/>
      <c r="H227" s="1120"/>
      <c r="I227" s="1120"/>
      <c r="J227" s="1120"/>
      <c r="K227" s="1120"/>
      <c r="L227" s="1120"/>
      <c r="M227" s="1120"/>
      <c r="N227" s="117"/>
      <c r="O227" s="137"/>
    </row>
    <row r="228" spans="2:15" ht="26.25" hidden="1" customHeight="1">
      <c r="B228" s="117"/>
      <c r="C228" s="117"/>
      <c r="D228" s="93"/>
      <c r="E228" s="94"/>
      <c r="F228" s="94"/>
      <c r="G228" s="94"/>
      <c r="H228" s="1120"/>
      <c r="I228" s="1120"/>
      <c r="J228" s="1120"/>
      <c r="K228" s="1120"/>
      <c r="L228" s="1120"/>
      <c r="M228" s="1120"/>
      <c r="N228" s="117"/>
      <c r="O228" s="137"/>
    </row>
    <row r="229" spans="2:15" ht="26.25" hidden="1" customHeight="1">
      <c r="B229" s="117"/>
      <c r="C229" s="117"/>
      <c r="D229" s="93"/>
      <c r="E229" s="94"/>
      <c r="F229" s="94"/>
      <c r="G229" s="94"/>
      <c r="H229" s="1120"/>
      <c r="I229" s="1120"/>
      <c r="J229" s="1120"/>
      <c r="K229" s="1120"/>
      <c r="L229" s="1120"/>
      <c r="M229" s="1120"/>
      <c r="N229" s="117"/>
      <c r="O229" s="137"/>
    </row>
    <row r="230" spans="2:15" ht="26.25" hidden="1" customHeight="1">
      <c r="B230" s="117"/>
      <c r="C230" s="117"/>
      <c r="D230" s="93"/>
      <c r="E230" s="94"/>
      <c r="F230" s="94"/>
      <c r="G230" s="94"/>
      <c r="H230" s="1120"/>
      <c r="I230" s="1120"/>
      <c r="J230" s="1120"/>
      <c r="K230" s="1120"/>
      <c r="L230" s="1120"/>
      <c r="M230" s="1120"/>
      <c r="N230" s="117"/>
    </row>
    <row r="231" spans="2:15" ht="26.25" hidden="1" customHeight="1">
      <c r="B231" s="117"/>
      <c r="C231" s="117"/>
      <c r="D231" s="93"/>
      <c r="E231" s="94"/>
      <c r="F231" s="94"/>
      <c r="G231" s="94"/>
      <c r="H231" s="1120"/>
      <c r="I231" s="1120"/>
      <c r="J231" s="1120"/>
      <c r="K231" s="1120"/>
      <c r="L231" s="1120"/>
      <c r="M231" s="1120"/>
      <c r="N231" s="117"/>
    </row>
    <row r="232" spans="2:15" ht="26.25" hidden="1" customHeight="1">
      <c r="B232" s="117"/>
      <c r="C232" s="117"/>
      <c r="D232" s="93"/>
      <c r="E232" s="94"/>
      <c r="F232" s="94"/>
      <c r="G232" s="94"/>
      <c r="H232" s="1120"/>
      <c r="I232" s="1120"/>
      <c r="J232" s="1120"/>
      <c r="K232" s="1120"/>
      <c r="L232" s="1120"/>
      <c r="M232" s="1120"/>
      <c r="N232" s="117"/>
    </row>
    <row r="233" spans="2:15" ht="26.25" hidden="1" customHeight="1">
      <c r="B233" s="117"/>
      <c r="C233" s="117"/>
      <c r="D233" s="93"/>
      <c r="E233" s="94"/>
      <c r="F233" s="94"/>
      <c r="G233" s="94"/>
      <c r="H233" s="1120"/>
      <c r="I233" s="1120"/>
      <c r="J233" s="1120"/>
      <c r="K233" s="1120"/>
      <c r="L233" s="1120"/>
      <c r="M233" s="1120"/>
      <c r="N233" s="117"/>
    </row>
    <row r="234" spans="2:15" ht="26.25" hidden="1" customHeight="1">
      <c r="B234" s="117"/>
      <c r="C234" s="117"/>
      <c r="D234" s="93"/>
      <c r="E234" s="94"/>
      <c r="F234" s="94"/>
      <c r="G234" s="94"/>
      <c r="H234" s="1120"/>
      <c r="I234" s="1120"/>
      <c r="J234" s="1120"/>
      <c r="K234" s="1120"/>
      <c r="L234" s="1120"/>
      <c r="M234" s="1120"/>
      <c r="N234" s="117"/>
    </row>
    <row r="235" spans="2:15" ht="26.25" hidden="1" customHeight="1">
      <c r="B235" s="117"/>
      <c r="C235" s="117"/>
      <c r="D235" s="93"/>
      <c r="E235" s="94"/>
      <c r="F235" s="94"/>
      <c r="G235" s="94"/>
      <c r="H235" s="1120"/>
      <c r="I235" s="1120"/>
      <c r="J235" s="1120"/>
      <c r="K235" s="1120"/>
      <c r="L235" s="1120"/>
      <c r="M235" s="1120"/>
      <c r="N235" s="117"/>
    </row>
    <row r="236" spans="2:15" ht="26.25" hidden="1" customHeight="1">
      <c r="B236" s="117"/>
      <c r="C236" s="117"/>
      <c r="D236" s="93"/>
      <c r="E236" s="94"/>
      <c r="F236" s="94"/>
      <c r="G236" s="94"/>
      <c r="H236" s="1120"/>
      <c r="I236" s="1120"/>
      <c r="J236" s="1120"/>
      <c r="K236" s="1120"/>
      <c r="L236" s="1120"/>
      <c r="M236" s="1120"/>
      <c r="N236" s="117"/>
    </row>
    <row r="237" spans="2:15" ht="26.25" hidden="1" customHeight="1"/>
    <row r="238" spans="2:15" ht="26.25" hidden="1" customHeight="1">
      <c r="B238" s="1121" t="s">
        <v>356</v>
      </c>
      <c r="C238" s="1121"/>
      <c r="D238" s="1121"/>
      <c r="E238" s="1121"/>
      <c r="F238" s="1121"/>
      <c r="G238" s="1121"/>
      <c r="H238" s="1121"/>
      <c r="I238" s="1121"/>
      <c r="J238" s="1121"/>
      <c r="K238" s="1121"/>
      <c r="L238" s="1121"/>
      <c r="M238" s="1121"/>
      <c r="N238" s="1121"/>
      <c r="O238" s="1121"/>
    </row>
    <row r="239" spans="2:15" ht="26.25" hidden="1" customHeight="1">
      <c r="B239" s="1121"/>
      <c r="C239" s="1121"/>
      <c r="D239" s="1121"/>
      <c r="E239" s="1121"/>
      <c r="F239" s="1121"/>
      <c r="G239" s="1121"/>
      <c r="H239" s="1121"/>
      <c r="I239" s="1121"/>
      <c r="J239" s="1121"/>
      <c r="K239" s="1121"/>
      <c r="L239" s="1121"/>
      <c r="M239" s="1121"/>
      <c r="N239" s="1121"/>
      <c r="O239" s="1121"/>
    </row>
    <row r="240" spans="2:15" ht="26.25" hidden="1" customHeight="1">
      <c r="B240" s="1121" t="s">
        <v>359</v>
      </c>
      <c r="C240" s="1121"/>
      <c r="D240" s="1121"/>
      <c r="E240" s="1121"/>
      <c r="F240" s="1121"/>
      <c r="G240" s="1121"/>
      <c r="H240" s="1121"/>
      <c r="I240" s="1121"/>
      <c r="J240" s="1121"/>
      <c r="K240" s="1121"/>
      <c r="L240" s="1121"/>
      <c r="M240" s="1121"/>
      <c r="N240" s="1121"/>
      <c r="O240" s="1121"/>
    </row>
    <row r="241" spans="1:18" ht="26.25" hidden="1" customHeight="1">
      <c r="B241" s="1121"/>
      <c r="C241" s="1121"/>
      <c r="D241" s="1121"/>
      <c r="E241" s="1121"/>
      <c r="F241" s="1121"/>
      <c r="G241" s="1121"/>
      <c r="H241" s="1121"/>
      <c r="I241" s="1121"/>
      <c r="J241" s="1121"/>
      <c r="K241" s="1121"/>
      <c r="L241" s="1121"/>
      <c r="M241" s="1121"/>
      <c r="N241" s="1121"/>
      <c r="O241" s="1121"/>
    </row>
    <row r="242" spans="1:18" ht="26.25" hidden="1" customHeight="1">
      <c r="B242" s="1121"/>
      <c r="C242" s="1121"/>
      <c r="D242" s="1121"/>
      <c r="E242" s="1121"/>
      <c r="F242" s="1121"/>
      <c r="G242" s="1121"/>
      <c r="H242" s="1121"/>
      <c r="I242" s="1121"/>
      <c r="J242" s="1121"/>
      <c r="K242" s="1121"/>
      <c r="L242" s="1121"/>
      <c r="M242" s="1121"/>
      <c r="N242" s="1121"/>
      <c r="O242" s="1121"/>
      <c r="Q242" s="174"/>
    </row>
    <row r="243" spans="1:18" ht="26.25" hidden="1" customHeight="1">
      <c r="B243" s="167"/>
      <c r="C243" s="167"/>
      <c r="D243" s="167"/>
      <c r="E243" s="167"/>
      <c r="F243" s="167"/>
      <c r="G243" s="167"/>
      <c r="H243" s="167"/>
      <c r="I243" s="167"/>
      <c r="J243" s="265"/>
      <c r="K243" s="265"/>
      <c r="L243" s="167"/>
      <c r="M243" s="167"/>
      <c r="N243" s="167"/>
      <c r="O243" s="167"/>
      <c r="Q243" s="174"/>
    </row>
    <row r="244" spans="1:18" ht="26.25" hidden="1" customHeight="1">
      <c r="B244" s="167"/>
      <c r="C244" s="167"/>
      <c r="D244" s="167"/>
      <c r="E244" s="167"/>
      <c r="F244" s="167"/>
      <c r="G244" s="167"/>
      <c r="H244" s="167"/>
      <c r="I244" s="167"/>
      <c r="J244" s="265"/>
      <c r="K244" s="265"/>
      <c r="L244" s="167"/>
      <c r="M244" s="167"/>
      <c r="N244" s="167"/>
      <c r="O244" s="167"/>
      <c r="Q244" s="174"/>
    </row>
    <row r="245" spans="1:18" ht="26.25" hidden="1" customHeight="1">
      <c r="B245" s="167"/>
      <c r="C245" s="167"/>
      <c r="D245" s="167"/>
      <c r="E245" s="167"/>
      <c r="F245" s="167"/>
      <c r="G245" s="167"/>
      <c r="H245" s="167"/>
      <c r="I245" s="167"/>
      <c r="J245" s="265"/>
      <c r="K245" s="265"/>
      <c r="L245" s="167"/>
      <c r="M245" s="167"/>
      <c r="N245" s="167"/>
      <c r="O245" s="167"/>
      <c r="Q245" s="174"/>
    </row>
    <row r="246" spans="1:18" ht="26.25" hidden="1" customHeight="1">
      <c r="B246" s="167"/>
      <c r="C246" s="167"/>
      <c r="D246" s="167"/>
      <c r="E246" s="167"/>
      <c r="F246" s="167"/>
      <c r="G246" s="167"/>
      <c r="H246" s="167"/>
      <c r="I246" s="167"/>
      <c r="J246" s="265"/>
      <c r="K246" s="265"/>
      <c r="L246" s="167"/>
      <c r="M246" s="167"/>
      <c r="N246" s="167"/>
      <c r="O246" s="167"/>
      <c r="Q246" s="174"/>
    </row>
    <row r="247" spans="1:18" ht="26.25" hidden="1" customHeight="1" collapsed="1">
      <c r="C247" s="167"/>
      <c r="D247" s="167"/>
      <c r="E247" s="167"/>
      <c r="F247" s="167"/>
      <c r="G247" s="167"/>
      <c r="H247" s="167"/>
      <c r="I247" s="167"/>
      <c r="J247" s="265"/>
      <c r="K247" s="265"/>
      <c r="L247" s="167"/>
      <c r="M247" s="167"/>
      <c r="N247" s="167"/>
      <c r="O247" s="167"/>
      <c r="Q247" s="208"/>
    </row>
    <row r="248" spans="1:18" ht="26.25" hidden="1" customHeight="1">
      <c r="Q248" s="208"/>
      <c r="R248" s="169"/>
    </row>
    <row r="249" spans="1:18" ht="26.25" hidden="1" customHeight="1">
      <c r="A249" s="135" t="s">
        <v>860</v>
      </c>
      <c r="Q249" s="208"/>
      <c r="R249" s="169"/>
    </row>
    <row r="250" spans="1:18" s="170" customFormat="1" ht="26.25" hidden="1" customHeight="1">
      <c r="L250" s="1122" t="str">
        <f>IF(入力シート!F14="","",入力シート!F14)</f>
        <v/>
      </c>
      <c r="M250" s="1122"/>
      <c r="N250" s="1122"/>
      <c r="Q250" s="210"/>
      <c r="R250" s="136"/>
    </row>
    <row r="251" spans="1:18" ht="26.25" hidden="1" customHeight="1">
      <c r="A251" s="1123" t="s">
        <v>355</v>
      </c>
      <c r="B251" s="1123"/>
      <c r="C251" s="1123"/>
      <c r="D251" s="1123"/>
      <c r="E251" s="1123"/>
      <c r="F251" s="1123"/>
      <c r="G251" s="1123"/>
      <c r="H251" s="1123"/>
      <c r="I251" s="1123"/>
      <c r="J251" s="1123"/>
      <c r="K251" s="1123"/>
      <c r="L251" s="1123"/>
      <c r="M251" s="1123"/>
      <c r="N251" s="1123"/>
      <c r="O251" s="1123"/>
      <c r="Q251" s="199"/>
      <c r="R251" s="136"/>
    </row>
    <row r="252" spans="1:18" s="163" customFormat="1" ht="26.25" hidden="1" customHeight="1">
      <c r="A252" s="135"/>
      <c r="B252" s="135"/>
      <c r="C252" s="135"/>
      <c r="D252" s="135"/>
      <c r="E252" s="135"/>
      <c r="F252" s="135"/>
      <c r="G252" s="135"/>
      <c r="H252" s="135"/>
      <c r="I252" s="135"/>
      <c r="J252" s="135"/>
      <c r="K252" s="135"/>
      <c r="L252" s="135"/>
      <c r="M252" s="135"/>
      <c r="N252" s="135"/>
      <c r="O252" s="135"/>
      <c r="Q252" s="199"/>
      <c r="R252" s="136"/>
    </row>
    <row r="253" spans="1:18" ht="26.25" hidden="1" customHeight="1">
      <c r="A253" s="163"/>
      <c r="B253" s="1124" t="s">
        <v>137</v>
      </c>
      <c r="C253" s="1124" t="s">
        <v>138</v>
      </c>
      <c r="D253" s="1124" t="s">
        <v>139</v>
      </c>
      <c r="E253" s="1124"/>
      <c r="F253" s="1124"/>
      <c r="G253" s="1124"/>
      <c r="H253" s="1124" t="s">
        <v>140</v>
      </c>
      <c r="I253" s="1124"/>
      <c r="J253" s="1124"/>
      <c r="K253" s="1124"/>
      <c r="L253" s="1124"/>
      <c r="M253" s="1124"/>
      <c r="N253" s="1124" t="s">
        <v>5</v>
      </c>
      <c r="O253" s="137"/>
      <c r="Q253" s="209"/>
      <c r="R253" s="171"/>
    </row>
    <row r="254" spans="1:18" ht="26.25" hidden="1" customHeight="1">
      <c r="A254" s="163"/>
      <c r="B254" s="1124"/>
      <c r="C254" s="1124"/>
      <c r="D254" s="172" t="s">
        <v>141</v>
      </c>
      <c r="E254" s="172" t="s">
        <v>116</v>
      </c>
      <c r="F254" s="172" t="s">
        <v>117</v>
      </c>
      <c r="G254" s="172" t="s">
        <v>126</v>
      </c>
      <c r="H254" s="1124"/>
      <c r="I254" s="1124"/>
      <c r="J254" s="1124"/>
      <c r="K254" s="1124"/>
      <c r="L254" s="1124"/>
      <c r="M254" s="1124"/>
      <c r="N254" s="1124"/>
      <c r="O254" s="137"/>
      <c r="Q254" s="209"/>
      <c r="R254" s="171"/>
    </row>
    <row r="255" spans="1:18" ht="26.25" hidden="1" customHeight="1">
      <c r="A255" s="139"/>
      <c r="B255" s="117"/>
      <c r="C255" s="117"/>
      <c r="D255" s="93"/>
      <c r="E255" s="94"/>
      <c r="F255" s="94"/>
      <c r="G255" s="94"/>
      <c r="H255" s="1120"/>
      <c r="I255" s="1120"/>
      <c r="J255" s="1120"/>
      <c r="K255" s="1120"/>
      <c r="L255" s="1120"/>
      <c r="M255" s="1120"/>
      <c r="N255" s="117"/>
      <c r="O255" s="173"/>
      <c r="Q255" s="206"/>
      <c r="R255" s="136"/>
    </row>
    <row r="256" spans="1:18" ht="26.25" hidden="1" customHeight="1">
      <c r="A256" s="139"/>
      <c r="B256" s="117"/>
      <c r="C256" s="117"/>
      <c r="D256" s="93"/>
      <c r="E256" s="94"/>
      <c r="F256" s="94"/>
      <c r="G256" s="94"/>
      <c r="H256" s="1120"/>
      <c r="I256" s="1120"/>
      <c r="J256" s="1120"/>
      <c r="K256" s="1120"/>
      <c r="L256" s="1120"/>
      <c r="M256" s="1120"/>
      <c r="N256" s="117"/>
      <c r="O256" s="173"/>
      <c r="Q256" s="206"/>
      <c r="R256" s="136"/>
    </row>
    <row r="257" spans="1:18" ht="26.25" hidden="1" customHeight="1">
      <c r="A257" s="139"/>
      <c r="B257" s="117"/>
      <c r="C257" s="117"/>
      <c r="D257" s="93"/>
      <c r="E257" s="94"/>
      <c r="F257" s="94"/>
      <c r="G257" s="94"/>
      <c r="H257" s="1120"/>
      <c r="I257" s="1120"/>
      <c r="J257" s="1120"/>
      <c r="K257" s="1120"/>
      <c r="L257" s="1120"/>
      <c r="M257" s="1120"/>
      <c r="N257" s="117"/>
      <c r="O257" s="137"/>
      <c r="Q257" s="206"/>
      <c r="R257" s="136"/>
    </row>
    <row r="258" spans="1:18" ht="26.25" hidden="1" customHeight="1">
      <c r="B258" s="117"/>
      <c r="C258" s="117"/>
      <c r="D258" s="93"/>
      <c r="E258" s="94"/>
      <c r="F258" s="94"/>
      <c r="G258" s="94"/>
      <c r="H258" s="1120"/>
      <c r="I258" s="1120"/>
      <c r="J258" s="1120"/>
      <c r="K258" s="1120"/>
      <c r="L258" s="1120"/>
      <c r="M258" s="1120"/>
      <c r="N258" s="117"/>
      <c r="O258" s="137"/>
    </row>
    <row r="259" spans="1:18" ht="26.25" hidden="1" customHeight="1">
      <c r="B259" s="117"/>
      <c r="C259" s="117"/>
      <c r="D259" s="93"/>
      <c r="E259" s="94"/>
      <c r="F259" s="94"/>
      <c r="G259" s="94"/>
      <c r="H259" s="1120"/>
      <c r="I259" s="1120"/>
      <c r="J259" s="1120"/>
      <c r="K259" s="1120"/>
      <c r="L259" s="1120"/>
      <c r="M259" s="1120"/>
      <c r="N259" s="117"/>
      <c r="O259" s="137"/>
    </row>
    <row r="260" spans="1:18" ht="26.25" hidden="1" customHeight="1">
      <c r="B260" s="117"/>
      <c r="C260" s="117"/>
      <c r="D260" s="93"/>
      <c r="E260" s="94"/>
      <c r="F260" s="94"/>
      <c r="G260" s="94"/>
      <c r="H260" s="1120"/>
      <c r="I260" s="1120"/>
      <c r="J260" s="1120"/>
      <c r="K260" s="1120"/>
      <c r="L260" s="1120"/>
      <c r="M260" s="1120"/>
      <c r="N260" s="117"/>
      <c r="O260" s="137"/>
    </row>
    <row r="261" spans="1:18" ht="26.25" hidden="1" customHeight="1">
      <c r="B261" s="117"/>
      <c r="C261" s="117"/>
      <c r="D261" s="93"/>
      <c r="E261" s="94"/>
      <c r="F261" s="94"/>
      <c r="G261" s="94"/>
      <c r="H261" s="1120"/>
      <c r="I261" s="1120"/>
      <c r="J261" s="1120"/>
      <c r="K261" s="1120"/>
      <c r="L261" s="1120"/>
      <c r="M261" s="1120"/>
      <c r="N261" s="117"/>
      <c r="O261" s="137"/>
    </row>
    <row r="262" spans="1:18" ht="26.25" hidden="1" customHeight="1">
      <c r="B262" s="117"/>
      <c r="C262" s="117"/>
      <c r="D262" s="93"/>
      <c r="E262" s="94"/>
      <c r="F262" s="94"/>
      <c r="G262" s="94"/>
      <c r="H262" s="1120"/>
      <c r="I262" s="1120"/>
      <c r="J262" s="1120"/>
      <c r="K262" s="1120"/>
      <c r="L262" s="1120"/>
      <c r="M262" s="1120"/>
      <c r="N262" s="117"/>
      <c r="O262" s="137"/>
    </row>
    <row r="263" spans="1:18" ht="26.25" hidden="1" customHeight="1">
      <c r="B263" s="117"/>
      <c r="C263" s="117"/>
      <c r="D263" s="93"/>
      <c r="E263" s="94"/>
      <c r="F263" s="94"/>
      <c r="G263" s="94"/>
      <c r="H263" s="1120"/>
      <c r="I263" s="1120"/>
      <c r="J263" s="1120"/>
      <c r="K263" s="1120"/>
      <c r="L263" s="1120"/>
      <c r="M263" s="1120"/>
      <c r="N263" s="117"/>
      <c r="O263" s="137"/>
    </row>
    <row r="264" spans="1:18" ht="26.25" hidden="1" customHeight="1">
      <c r="B264" s="117"/>
      <c r="C264" s="117"/>
      <c r="D264" s="93"/>
      <c r="E264" s="94"/>
      <c r="F264" s="94"/>
      <c r="G264" s="94"/>
      <c r="H264" s="1120"/>
      <c r="I264" s="1120"/>
      <c r="J264" s="1120"/>
      <c r="K264" s="1120"/>
      <c r="L264" s="1120"/>
      <c r="M264" s="1120"/>
      <c r="N264" s="117"/>
      <c r="O264" s="137"/>
    </row>
    <row r="265" spans="1:18" ht="26.25" hidden="1" customHeight="1">
      <c r="B265" s="117"/>
      <c r="C265" s="117"/>
      <c r="D265" s="93"/>
      <c r="E265" s="94"/>
      <c r="F265" s="94"/>
      <c r="G265" s="94"/>
      <c r="H265" s="1120"/>
      <c r="I265" s="1120"/>
      <c r="J265" s="1120"/>
      <c r="K265" s="1120"/>
      <c r="L265" s="1120"/>
      <c r="M265" s="1120"/>
      <c r="N265" s="117"/>
      <c r="O265" s="137"/>
    </row>
    <row r="266" spans="1:18" ht="26.25" hidden="1" customHeight="1">
      <c r="B266" s="117"/>
      <c r="C266" s="117"/>
      <c r="D266" s="93"/>
      <c r="E266" s="94"/>
      <c r="F266" s="94"/>
      <c r="G266" s="94"/>
      <c r="H266" s="1120"/>
      <c r="I266" s="1120"/>
      <c r="J266" s="1120"/>
      <c r="K266" s="1120"/>
      <c r="L266" s="1120"/>
      <c r="M266" s="1120"/>
      <c r="N266" s="117"/>
      <c r="O266" s="137"/>
    </row>
    <row r="267" spans="1:18" ht="26.25" hidden="1" customHeight="1">
      <c r="B267" s="117"/>
      <c r="C267" s="117"/>
      <c r="D267" s="93"/>
      <c r="E267" s="94"/>
      <c r="F267" s="94"/>
      <c r="G267" s="94"/>
      <c r="H267" s="1120"/>
      <c r="I267" s="1120"/>
      <c r="J267" s="1120"/>
      <c r="K267" s="1120"/>
      <c r="L267" s="1120"/>
      <c r="M267" s="1120"/>
      <c r="N267" s="117"/>
      <c r="O267" s="137"/>
    </row>
    <row r="268" spans="1:18" ht="26.25" hidden="1" customHeight="1">
      <c r="B268" s="117"/>
      <c r="C268" s="117"/>
      <c r="D268" s="93"/>
      <c r="E268" s="94"/>
      <c r="F268" s="94"/>
      <c r="G268" s="94"/>
      <c r="H268" s="1120"/>
      <c r="I268" s="1120"/>
      <c r="J268" s="1120"/>
      <c r="K268" s="1120"/>
      <c r="L268" s="1120"/>
      <c r="M268" s="1120"/>
      <c r="N268" s="117"/>
      <c r="O268" s="137"/>
    </row>
    <row r="269" spans="1:18" ht="26.25" hidden="1" customHeight="1">
      <c r="B269" s="117"/>
      <c r="C269" s="117"/>
      <c r="D269" s="93"/>
      <c r="E269" s="94"/>
      <c r="F269" s="94"/>
      <c r="G269" s="94"/>
      <c r="H269" s="1120"/>
      <c r="I269" s="1120"/>
      <c r="J269" s="1120"/>
      <c r="K269" s="1120"/>
      <c r="L269" s="1120"/>
      <c r="M269" s="1120"/>
      <c r="N269" s="117"/>
      <c r="O269" s="137"/>
    </row>
    <row r="270" spans="1:18" ht="26.25" hidden="1" customHeight="1">
      <c r="B270" s="117"/>
      <c r="C270" s="117"/>
      <c r="D270" s="93"/>
      <c r="E270" s="94"/>
      <c r="F270" s="94"/>
      <c r="G270" s="94"/>
      <c r="H270" s="1120"/>
      <c r="I270" s="1120"/>
      <c r="J270" s="1120"/>
      <c r="K270" s="1120"/>
      <c r="L270" s="1120"/>
      <c r="M270" s="1120"/>
      <c r="N270" s="117"/>
      <c r="O270" s="137"/>
    </row>
    <row r="271" spans="1:18" ht="26.25" hidden="1" customHeight="1">
      <c r="B271" s="117"/>
      <c r="C271" s="117"/>
      <c r="D271" s="93"/>
      <c r="E271" s="94"/>
      <c r="F271" s="94"/>
      <c r="G271" s="94"/>
      <c r="H271" s="1120"/>
      <c r="I271" s="1120"/>
      <c r="J271" s="1120"/>
      <c r="K271" s="1120"/>
      <c r="L271" s="1120"/>
      <c r="M271" s="1120"/>
      <c r="N271" s="117"/>
      <c r="O271" s="137"/>
    </row>
    <row r="272" spans="1:18" ht="26.25" hidden="1" customHeight="1">
      <c r="B272" s="117"/>
      <c r="C272" s="117"/>
      <c r="D272" s="93"/>
      <c r="E272" s="94"/>
      <c r="F272" s="94"/>
      <c r="G272" s="94"/>
      <c r="H272" s="1120"/>
      <c r="I272" s="1120"/>
      <c r="J272" s="1120"/>
      <c r="K272" s="1120"/>
      <c r="L272" s="1120"/>
      <c r="M272" s="1120"/>
      <c r="N272" s="117"/>
      <c r="O272" s="137"/>
    </row>
    <row r="273" spans="2:17" ht="26.25" hidden="1" customHeight="1">
      <c r="B273" s="117"/>
      <c r="C273" s="117"/>
      <c r="D273" s="93"/>
      <c r="E273" s="94"/>
      <c r="F273" s="94"/>
      <c r="G273" s="94"/>
      <c r="H273" s="1120"/>
      <c r="I273" s="1120"/>
      <c r="J273" s="1120"/>
      <c r="K273" s="1120"/>
      <c r="L273" s="1120"/>
      <c r="M273" s="1120"/>
      <c r="N273" s="117"/>
    </row>
    <row r="274" spans="2:17" ht="26.25" hidden="1" customHeight="1">
      <c r="B274" s="117"/>
      <c r="C274" s="117"/>
      <c r="D274" s="93"/>
      <c r="E274" s="94"/>
      <c r="F274" s="94"/>
      <c r="G274" s="94"/>
      <c r="H274" s="1120"/>
      <c r="I274" s="1120"/>
      <c r="J274" s="1120"/>
      <c r="K274" s="1120"/>
      <c r="L274" s="1120"/>
      <c r="M274" s="1120"/>
      <c r="N274" s="117"/>
    </row>
    <row r="275" spans="2:17" ht="26.25" hidden="1" customHeight="1">
      <c r="B275" s="117"/>
      <c r="C275" s="117"/>
      <c r="D275" s="93"/>
      <c r="E275" s="94"/>
      <c r="F275" s="94"/>
      <c r="G275" s="94"/>
      <c r="H275" s="1120"/>
      <c r="I275" s="1120"/>
      <c r="J275" s="1120"/>
      <c r="K275" s="1120"/>
      <c r="L275" s="1120"/>
      <c r="M275" s="1120"/>
      <c r="N275" s="117"/>
    </row>
    <row r="276" spans="2:17" ht="26.25" hidden="1" customHeight="1">
      <c r="B276" s="117"/>
      <c r="C276" s="117"/>
      <c r="D276" s="93"/>
      <c r="E276" s="94"/>
      <c r="F276" s="94"/>
      <c r="G276" s="94"/>
      <c r="H276" s="1120"/>
      <c r="I276" s="1120"/>
      <c r="J276" s="1120"/>
      <c r="K276" s="1120"/>
      <c r="L276" s="1120"/>
      <c r="M276" s="1120"/>
      <c r="N276" s="117"/>
    </row>
    <row r="277" spans="2:17" ht="26.25" hidden="1" customHeight="1">
      <c r="B277" s="117"/>
      <c r="C277" s="117"/>
      <c r="D277" s="93"/>
      <c r="E277" s="94"/>
      <c r="F277" s="94"/>
      <c r="G277" s="94"/>
      <c r="H277" s="1120"/>
      <c r="I277" s="1120"/>
      <c r="J277" s="1120"/>
      <c r="K277" s="1120"/>
      <c r="L277" s="1120"/>
      <c r="M277" s="1120"/>
      <c r="N277" s="117"/>
    </row>
    <row r="278" spans="2:17" ht="26.25" hidden="1" customHeight="1">
      <c r="B278" s="117"/>
      <c r="C278" s="117"/>
      <c r="D278" s="93"/>
      <c r="E278" s="94"/>
      <c r="F278" s="94"/>
      <c r="G278" s="94"/>
      <c r="H278" s="1120"/>
      <c r="I278" s="1120"/>
      <c r="J278" s="1120"/>
      <c r="K278" s="1120"/>
      <c r="L278" s="1120"/>
      <c r="M278" s="1120"/>
      <c r="N278" s="117"/>
    </row>
    <row r="279" spans="2:17" ht="26.25" hidden="1" customHeight="1">
      <c r="B279" s="117"/>
      <c r="C279" s="117"/>
      <c r="D279" s="93"/>
      <c r="E279" s="94"/>
      <c r="F279" s="94"/>
      <c r="G279" s="94"/>
      <c r="H279" s="1120"/>
      <c r="I279" s="1120"/>
      <c r="J279" s="1120"/>
      <c r="K279" s="1120"/>
      <c r="L279" s="1120"/>
      <c r="M279" s="1120"/>
      <c r="N279" s="117"/>
    </row>
    <row r="280" spans="2:17" ht="26.25" hidden="1" customHeight="1"/>
    <row r="281" spans="2:17" ht="26.25" hidden="1" customHeight="1">
      <c r="B281" s="1121" t="s">
        <v>356</v>
      </c>
      <c r="C281" s="1121"/>
      <c r="D281" s="1121"/>
      <c r="E281" s="1121"/>
      <c r="F281" s="1121"/>
      <c r="G281" s="1121"/>
      <c r="H281" s="1121"/>
      <c r="I281" s="1121"/>
      <c r="J281" s="1121"/>
      <c r="K281" s="1121"/>
      <c r="L281" s="1121"/>
      <c r="M281" s="1121"/>
      <c r="N281" s="1121"/>
      <c r="O281" s="1121"/>
    </row>
    <row r="282" spans="2:17" ht="26.25" hidden="1" customHeight="1">
      <c r="B282" s="1121"/>
      <c r="C282" s="1121"/>
      <c r="D282" s="1121"/>
      <c r="E282" s="1121"/>
      <c r="F282" s="1121"/>
      <c r="G282" s="1121"/>
      <c r="H282" s="1121"/>
      <c r="I282" s="1121"/>
      <c r="J282" s="1121"/>
      <c r="K282" s="1121"/>
      <c r="L282" s="1121"/>
      <c r="M282" s="1121"/>
      <c r="N282" s="1121"/>
      <c r="O282" s="1121"/>
    </row>
    <row r="283" spans="2:17" ht="26.25" hidden="1" customHeight="1">
      <c r="B283" s="1121" t="s">
        <v>359</v>
      </c>
      <c r="C283" s="1121"/>
      <c r="D283" s="1121"/>
      <c r="E283" s="1121"/>
      <c r="F283" s="1121"/>
      <c r="G283" s="1121"/>
      <c r="H283" s="1121"/>
      <c r="I283" s="1121"/>
      <c r="J283" s="1121"/>
      <c r="K283" s="1121"/>
      <c r="L283" s="1121"/>
      <c r="M283" s="1121"/>
      <c r="N283" s="1121"/>
      <c r="O283" s="1121"/>
    </row>
    <row r="284" spans="2:17" ht="26.25" hidden="1" customHeight="1">
      <c r="B284" s="1121"/>
      <c r="C284" s="1121"/>
      <c r="D284" s="1121"/>
      <c r="E284" s="1121"/>
      <c r="F284" s="1121"/>
      <c r="G284" s="1121"/>
      <c r="H284" s="1121"/>
      <c r="I284" s="1121"/>
      <c r="J284" s="1121"/>
      <c r="K284" s="1121"/>
      <c r="L284" s="1121"/>
      <c r="M284" s="1121"/>
      <c r="N284" s="1121"/>
      <c r="O284" s="1121"/>
    </row>
    <row r="285" spans="2:17" ht="26.25" hidden="1" customHeight="1">
      <c r="B285" s="1121"/>
      <c r="C285" s="1121"/>
      <c r="D285" s="1121"/>
      <c r="E285" s="1121"/>
      <c r="F285" s="1121"/>
      <c r="G285" s="1121"/>
      <c r="H285" s="1121"/>
      <c r="I285" s="1121"/>
      <c r="J285" s="1121"/>
      <c r="K285" s="1121"/>
      <c r="L285" s="1121"/>
      <c r="M285" s="1121"/>
      <c r="N285" s="1121"/>
      <c r="O285" s="1121"/>
      <c r="Q285" s="174"/>
    </row>
    <row r="286" spans="2:17" ht="26.25" hidden="1" customHeight="1">
      <c r="B286" s="167"/>
      <c r="C286" s="167"/>
      <c r="D286" s="167"/>
      <c r="E286" s="167"/>
      <c r="F286" s="167"/>
      <c r="G286" s="167"/>
      <c r="H286" s="167"/>
      <c r="I286" s="167"/>
      <c r="J286" s="265"/>
      <c r="K286" s="265"/>
      <c r="L286" s="167"/>
      <c r="M286" s="167"/>
      <c r="N286" s="167"/>
      <c r="O286" s="167"/>
      <c r="Q286" s="174"/>
    </row>
    <row r="287" spans="2:17" ht="26.25" hidden="1" customHeight="1">
      <c r="B287" s="167"/>
      <c r="C287" s="167"/>
      <c r="D287" s="167"/>
      <c r="E287" s="167"/>
      <c r="F287" s="167"/>
      <c r="G287" s="167"/>
      <c r="H287" s="167"/>
      <c r="I287" s="167"/>
      <c r="J287" s="265"/>
      <c r="K287" s="265"/>
      <c r="L287" s="167"/>
      <c r="M287" s="167"/>
      <c r="N287" s="167"/>
      <c r="O287" s="167"/>
      <c r="Q287" s="174"/>
    </row>
    <row r="288" spans="2:17" ht="26.25" hidden="1" customHeight="1">
      <c r="B288" s="167"/>
      <c r="C288" s="167"/>
      <c r="D288" s="167"/>
      <c r="E288" s="167"/>
      <c r="F288" s="167"/>
      <c r="G288" s="167"/>
      <c r="H288" s="167"/>
      <c r="I288" s="167"/>
      <c r="J288" s="265"/>
      <c r="K288" s="265"/>
      <c r="L288" s="167"/>
      <c r="M288" s="167"/>
      <c r="N288" s="167"/>
      <c r="O288" s="167"/>
      <c r="Q288" s="174"/>
    </row>
    <row r="289" spans="1:18" ht="26.25" hidden="1" customHeight="1">
      <c r="B289" s="167"/>
      <c r="C289" s="167"/>
      <c r="D289" s="167"/>
      <c r="E289" s="167"/>
      <c r="F289" s="167"/>
      <c r="G289" s="167"/>
      <c r="H289" s="167"/>
      <c r="I289" s="167"/>
      <c r="J289" s="265"/>
      <c r="K289" s="265"/>
      <c r="L289" s="167"/>
      <c r="M289" s="167"/>
      <c r="N289" s="167"/>
      <c r="O289" s="167"/>
      <c r="Q289" s="174"/>
    </row>
    <row r="290" spans="1:18" ht="26.25" hidden="1" customHeight="1" collapsed="1">
      <c r="C290" s="167"/>
      <c r="D290" s="167"/>
      <c r="E290" s="167"/>
      <c r="F290" s="167"/>
      <c r="G290" s="167"/>
      <c r="H290" s="167"/>
      <c r="I290" s="167"/>
      <c r="J290" s="265"/>
      <c r="K290" s="265"/>
      <c r="L290" s="167"/>
      <c r="M290" s="167"/>
      <c r="N290" s="167"/>
      <c r="O290" s="167"/>
      <c r="Q290" s="208"/>
    </row>
    <row r="291" spans="1:18" ht="26.25" hidden="1" customHeight="1">
      <c r="Q291" s="208"/>
      <c r="R291" s="169"/>
    </row>
    <row r="292" spans="1:18" ht="26.25" hidden="1" customHeight="1">
      <c r="A292" s="135" t="s">
        <v>860</v>
      </c>
      <c r="Q292" s="208"/>
      <c r="R292" s="169"/>
    </row>
    <row r="293" spans="1:18" s="170" customFormat="1" ht="26.25" hidden="1" customHeight="1">
      <c r="L293" s="1122" t="str">
        <f>IF(入力シート!F14="","",入力シート!F14)</f>
        <v/>
      </c>
      <c r="M293" s="1122"/>
      <c r="N293" s="1122"/>
      <c r="Q293" s="210"/>
      <c r="R293" s="136"/>
    </row>
    <row r="294" spans="1:18" ht="26.25" hidden="1" customHeight="1">
      <c r="A294" s="1123" t="s">
        <v>355</v>
      </c>
      <c r="B294" s="1123"/>
      <c r="C294" s="1123"/>
      <c r="D294" s="1123"/>
      <c r="E294" s="1123"/>
      <c r="F294" s="1123"/>
      <c r="G294" s="1123"/>
      <c r="H294" s="1123"/>
      <c r="I294" s="1123"/>
      <c r="J294" s="1123"/>
      <c r="K294" s="1123"/>
      <c r="L294" s="1123"/>
      <c r="M294" s="1123"/>
      <c r="N294" s="1123"/>
      <c r="O294" s="1123"/>
      <c r="Q294" s="199"/>
      <c r="R294" s="136"/>
    </row>
    <row r="295" spans="1:18" s="163" customFormat="1" ht="26.25" hidden="1" customHeight="1">
      <c r="A295" s="135"/>
      <c r="B295" s="135"/>
      <c r="C295" s="135"/>
      <c r="D295" s="135"/>
      <c r="E295" s="135"/>
      <c r="F295" s="135"/>
      <c r="G295" s="135"/>
      <c r="H295" s="135"/>
      <c r="I295" s="135"/>
      <c r="J295" s="135"/>
      <c r="K295" s="135"/>
      <c r="L295" s="135"/>
      <c r="M295" s="135"/>
      <c r="N295" s="135"/>
      <c r="O295" s="135"/>
      <c r="Q295" s="199"/>
      <c r="R295" s="136"/>
    </row>
    <row r="296" spans="1:18" ht="26.25" hidden="1" customHeight="1">
      <c r="A296" s="163"/>
      <c r="B296" s="1124" t="s">
        <v>137</v>
      </c>
      <c r="C296" s="1124" t="s">
        <v>138</v>
      </c>
      <c r="D296" s="1124" t="s">
        <v>139</v>
      </c>
      <c r="E296" s="1124"/>
      <c r="F296" s="1124"/>
      <c r="G296" s="1124"/>
      <c r="H296" s="1124" t="s">
        <v>140</v>
      </c>
      <c r="I296" s="1124"/>
      <c r="J296" s="1124"/>
      <c r="K296" s="1124"/>
      <c r="L296" s="1124"/>
      <c r="M296" s="1124"/>
      <c r="N296" s="1124" t="s">
        <v>5</v>
      </c>
      <c r="O296" s="137"/>
      <c r="Q296" s="209"/>
      <c r="R296" s="171"/>
    </row>
    <row r="297" spans="1:18" ht="26.25" hidden="1" customHeight="1">
      <c r="A297" s="163"/>
      <c r="B297" s="1124"/>
      <c r="C297" s="1124"/>
      <c r="D297" s="172" t="s">
        <v>141</v>
      </c>
      <c r="E297" s="172" t="s">
        <v>116</v>
      </c>
      <c r="F297" s="172" t="s">
        <v>117</v>
      </c>
      <c r="G297" s="172" t="s">
        <v>126</v>
      </c>
      <c r="H297" s="1124"/>
      <c r="I297" s="1124"/>
      <c r="J297" s="1124"/>
      <c r="K297" s="1124"/>
      <c r="L297" s="1124"/>
      <c r="M297" s="1124"/>
      <c r="N297" s="1124"/>
      <c r="O297" s="137"/>
      <c r="Q297" s="209"/>
      <c r="R297" s="171"/>
    </row>
    <row r="298" spans="1:18" ht="26.25" hidden="1" customHeight="1">
      <c r="A298" s="139"/>
      <c r="B298" s="117"/>
      <c r="C298" s="117"/>
      <c r="D298" s="93"/>
      <c r="E298" s="94"/>
      <c r="F298" s="94"/>
      <c r="G298" s="94"/>
      <c r="H298" s="1120"/>
      <c r="I298" s="1120"/>
      <c r="J298" s="1120"/>
      <c r="K298" s="1120"/>
      <c r="L298" s="1120"/>
      <c r="M298" s="1120"/>
      <c r="N298" s="117"/>
      <c r="O298" s="173"/>
      <c r="Q298" s="206"/>
      <c r="R298" s="136"/>
    </row>
    <row r="299" spans="1:18" ht="26.25" hidden="1" customHeight="1">
      <c r="A299" s="139"/>
      <c r="B299" s="117"/>
      <c r="C299" s="117"/>
      <c r="D299" s="93"/>
      <c r="E299" s="94"/>
      <c r="F299" s="94"/>
      <c r="G299" s="94"/>
      <c r="H299" s="1120"/>
      <c r="I299" s="1120"/>
      <c r="J299" s="1120"/>
      <c r="K299" s="1120"/>
      <c r="L299" s="1120"/>
      <c r="M299" s="1120"/>
      <c r="N299" s="117"/>
      <c r="O299" s="173"/>
      <c r="Q299" s="206"/>
      <c r="R299" s="136"/>
    </row>
    <row r="300" spans="1:18" ht="26.25" hidden="1" customHeight="1">
      <c r="A300" s="139"/>
      <c r="B300" s="117"/>
      <c r="C300" s="117"/>
      <c r="D300" s="93"/>
      <c r="E300" s="94"/>
      <c r="F300" s="94"/>
      <c r="G300" s="94"/>
      <c r="H300" s="1120"/>
      <c r="I300" s="1120"/>
      <c r="J300" s="1120"/>
      <c r="K300" s="1120"/>
      <c r="L300" s="1120"/>
      <c r="M300" s="1120"/>
      <c r="N300" s="117"/>
      <c r="O300" s="137"/>
      <c r="Q300" s="206"/>
      <c r="R300" s="136"/>
    </row>
    <row r="301" spans="1:18" ht="26.25" hidden="1" customHeight="1">
      <c r="B301" s="117"/>
      <c r="C301" s="117"/>
      <c r="D301" s="93"/>
      <c r="E301" s="94"/>
      <c r="F301" s="94"/>
      <c r="G301" s="94"/>
      <c r="H301" s="1120"/>
      <c r="I301" s="1120"/>
      <c r="J301" s="1120"/>
      <c r="K301" s="1120"/>
      <c r="L301" s="1120"/>
      <c r="M301" s="1120"/>
      <c r="N301" s="117"/>
      <c r="O301" s="137"/>
    </row>
    <row r="302" spans="1:18" ht="26.25" hidden="1" customHeight="1">
      <c r="B302" s="117"/>
      <c r="C302" s="117"/>
      <c r="D302" s="93"/>
      <c r="E302" s="94"/>
      <c r="F302" s="94"/>
      <c r="G302" s="94"/>
      <c r="H302" s="1120"/>
      <c r="I302" s="1120"/>
      <c r="J302" s="1120"/>
      <c r="K302" s="1120"/>
      <c r="L302" s="1120"/>
      <c r="M302" s="1120"/>
      <c r="N302" s="117"/>
      <c r="O302" s="137"/>
    </row>
    <row r="303" spans="1:18" ht="26.25" hidden="1" customHeight="1">
      <c r="B303" s="117"/>
      <c r="C303" s="117"/>
      <c r="D303" s="93"/>
      <c r="E303" s="94"/>
      <c r="F303" s="94"/>
      <c r="G303" s="94"/>
      <c r="H303" s="1120"/>
      <c r="I303" s="1120"/>
      <c r="J303" s="1120"/>
      <c r="K303" s="1120"/>
      <c r="L303" s="1120"/>
      <c r="M303" s="1120"/>
      <c r="N303" s="117"/>
      <c r="O303" s="137"/>
    </row>
    <row r="304" spans="1:18" ht="26.25" hidden="1" customHeight="1">
      <c r="B304" s="117"/>
      <c r="C304" s="117"/>
      <c r="D304" s="93"/>
      <c r="E304" s="94"/>
      <c r="F304" s="94"/>
      <c r="G304" s="94"/>
      <c r="H304" s="1120"/>
      <c r="I304" s="1120"/>
      <c r="J304" s="1120"/>
      <c r="K304" s="1120"/>
      <c r="L304" s="1120"/>
      <c r="M304" s="1120"/>
      <c r="N304" s="117"/>
      <c r="O304" s="137"/>
    </row>
    <row r="305" spans="2:15" ht="26.25" hidden="1" customHeight="1">
      <c r="B305" s="117"/>
      <c r="C305" s="117"/>
      <c r="D305" s="93"/>
      <c r="E305" s="94"/>
      <c r="F305" s="94"/>
      <c r="G305" s="94"/>
      <c r="H305" s="1120"/>
      <c r="I305" s="1120"/>
      <c r="J305" s="1120"/>
      <c r="K305" s="1120"/>
      <c r="L305" s="1120"/>
      <c r="M305" s="1120"/>
      <c r="N305" s="117"/>
      <c r="O305" s="137"/>
    </row>
    <row r="306" spans="2:15" ht="26.25" hidden="1" customHeight="1">
      <c r="B306" s="117"/>
      <c r="C306" s="117"/>
      <c r="D306" s="93"/>
      <c r="E306" s="94"/>
      <c r="F306" s="94"/>
      <c r="G306" s="94"/>
      <c r="H306" s="1120"/>
      <c r="I306" s="1120"/>
      <c r="J306" s="1120"/>
      <c r="K306" s="1120"/>
      <c r="L306" s="1120"/>
      <c r="M306" s="1120"/>
      <c r="N306" s="117"/>
      <c r="O306" s="137"/>
    </row>
    <row r="307" spans="2:15" ht="26.25" hidden="1" customHeight="1">
      <c r="B307" s="117"/>
      <c r="C307" s="117"/>
      <c r="D307" s="93"/>
      <c r="E307" s="94"/>
      <c r="F307" s="94"/>
      <c r="G307" s="94"/>
      <c r="H307" s="1120"/>
      <c r="I307" s="1120"/>
      <c r="J307" s="1120"/>
      <c r="K307" s="1120"/>
      <c r="L307" s="1120"/>
      <c r="M307" s="1120"/>
      <c r="N307" s="117"/>
      <c r="O307" s="137"/>
    </row>
    <row r="308" spans="2:15" ht="26.25" hidden="1" customHeight="1">
      <c r="B308" s="117"/>
      <c r="C308" s="117"/>
      <c r="D308" s="93"/>
      <c r="E308" s="94"/>
      <c r="F308" s="94"/>
      <c r="G308" s="94"/>
      <c r="H308" s="1120"/>
      <c r="I308" s="1120"/>
      <c r="J308" s="1120"/>
      <c r="K308" s="1120"/>
      <c r="L308" s="1120"/>
      <c r="M308" s="1120"/>
      <c r="N308" s="117"/>
      <c r="O308" s="137"/>
    </row>
    <row r="309" spans="2:15" ht="26.25" hidden="1" customHeight="1">
      <c r="B309" s="117"/>
      <c r="C309" s="117"/>
      <c r="D309" s="93"/>
      <c r="E309" s="94"/>
      <c r="F309" s="94"/>
      <c r="G309" s="94"/>
      <c r="H309" s="1120"/>
      <c r="I309" s="1120"/>
      <c r="J309" s="1120"/>
      <c r="K309" s="1120"/>
      <c r="L309" s="1120"/>
      <c r="M309" s="1120"/>
      <c r="N309" s="117"/>
      <c r="O309" s="137"/>
    </row>
    <row r="310" spans="2:15" ht="26.25" hidden="1" customHeight="1">
      <c r="B310" s="117"/>
      <c r="C310" s="117"/>
      <c r="D310" s="93"/>
      <c r="E310" s="94"/>
      <c r="F310" s="94"/>
      <c r="G310" s="94"/>
      <c r="H310" s="1120"/>
      <c r="I310" s="1120"/>
      <c r="J310" s="1120"/>
      <c r="K310" s="1120"/>
      <c r="L310" s="1120"/>
      <c r="M310" s="1120"/>
      <c r="N310" s="117"/>
      <c r="O310" s="137"/>
    </row>
    <row r="311" spans="2:15" ht="26.25" hidden="1" customHeight="1">
      <c r="B311" s="117"/>
      <c r="C311" s="117"/>
      <c r="D311" s="93"/>
      <c r="E311" s="94"/>
      <c r="F311" s="94"/>
      <c r="G311" s="94"/>
      <c r="H311" s="1120"/>
      <c r="I311" s="1120"/>
      <c r="J311" s="1120"/>
      <c r="K311" s="1120"/>
      <c r="L311" s="1120"/>
      <c r="M311" s="1120"/>
      <c r="N311" s="117"/>
      <c r="O311" s="137"/>
    </row>
    <row r="312" spans="2:15" ht="26.25" hidden="1" customHeight="1">
      <c r="B312" s="117"/>
      <c r="C312" s="117"/>
      <c r="D312" s="93"/>
      <c r="E312" s="94"/>
      <c r="F312" s="94"/>
      <c r="G312" s="94"/>
      <c r="H312" s="1120"/>
      <c r="I312" s="1120"/>
      <c r="J312" s="1120"/>
      <c r="K312" s="1120"/>
      <c r="L312" s="1120"/>
      <c r="M312" s="1120"/>
      <c r="N312" s="117"/>
      <c r="O312" s="137"/>
    </row>
    <row r="313" spans="2:15" ht="26.25" hidden="1" customHeight="1">
      <c r="B313" s="117"/>
      <c r="C313" s="117"/>
      <c r="D313" s="93"/>
      <c r="E313" s="94"/>
      <c r="F313" s="94"/>
      <c r="G313" s="94"/>
      <c r="H313" s="1120"/>
      <c r="I313" s="1120"/>
      <c r="J313" s="1120"/>
      <c r="K313" s="1120"/>
      <c r="L313" s="1120"/>
      <c r="M313" s="1120"/>
      <c r="N313" s="117"/>
      <c r="O313" s="137"/>
    </row>
    <row r="314" spans="2:15" ht="26.25" hidden="1" customHeight="1">
      <c r="B314" s="117"/>
      <c r="C314" s="117"/>
      <c r="D314" s="93"/>
      <c r="E314" s="94"/>
      <c r="F314" s="94"/>
      <c r="G314" s="94"/>
      <c r="H314" s="1120"/>
      <c r="I314" s="1120"/>
      <c r="J314" s="1120"/>
      <c r="K314" s="1120"/>
      <c r="L314" s="1120"/>
      <c r="M314" s="1120"/>
      <c r="N314" s="117"/>
      <c r="O314" s="137"/>
    </row>
    <row r="315" spans="2:15" ht="26.25" hidden="1" customHeight="1">
      <c r="B315" s="117"/>
      <c r="C315" s="117"/>
      <c r="D315" s="93"/>
      <c r="E315" s="94"/>
      <c r="F315" s="94"/>
      <c r="G315" s="94"/>
      <c r="H315" s="1120"/>
      <c r="I315" s="1120"/>
      <c r="J315" s="1120"/>
      <c r="K315" s="1120"/>
      <c r="L315" s="1120"/>
      <c r="M315" s="1120"/>
      <c r="N315" s="117"/>
      <c r="O315" s="137"/>
    </row>
    <row r="316" spans="2:15" ht="26.25" hidden="1" customHeight="1">
      <c r="B316" s="117"/>
      <c r="C316" s="117"/>
      <c r="D316" s="93"/>
      <c r="E316" s="94"/>
      <c r="F316" s="94"/>
      <c r="G316" s="94"/>
      <c r="H316" s="1120"/>
      <c r="I316" s="1120"/>
      <c r="J316" s="1120"/>
      <c r="K316" s="1120"/>
      <c r="L316" s="1120"/>
      <c r="M316" s="1120"/>
      <c r="N316" s="117"/>
    </row>
    <row r="317" spans="2:15" ht="26.25" hidden="1" customHeight="1">
      <c r="B317" s="117"/>
      <c r="C317" s="117"/>
      <c r="D317" s="93"/>
      <c r="E317" s="94"/>
      <c r="F317" s="94"/>
      <c r="G317" s="94"/>
      <c r="H317" s="1120"/>
      <c r="I317" s="1120"/>
      <c r="J317" s="1120"/>
      <c r="K317" s="1120"/>
      <c r="L317" s="1120"/>
      <c r="M317" s="1120"/>
      <c r="N317" s="117"/>
    </row>
    <row r="318" spans="2:15" ht="26.25" hidden="1" customHeight="1">
      <c r="B318" s="117"/>
      <c r="C318" s="117"/>
      <c r="D318" s="93"/>
      <c r="E318" s="94"/>
      <c r="F318" s="94"/>
      <c r="G318" s="94"/>
      <c r="H318" s="1120"/>
      <c r="I318" s="1120"/>
      <c r="J318" s="1120"/>
      <c r="K318" s="1120"/>
      <c r="L318" s="1120"/>
      <c r="M318" s="1120"/>
      <c r="N318" s="117"/>
    </row>
    <row r="319" spans="2:15" ht="26.25" hidden="1" customHeight="1">
      <c r="B319" s="117"/>
      <c r="C319" s="117"/>
      <c r="D319" s="93"/>
      <c r="E319" s="94"/>
      <c r="F319" s="94"/>
      <c r="G319" s="94"/>
      <c r="H319" s="1120"/>
      <c r="I319" s="1120"/>
      <c r="J319" s="1120"/>
      <c r="K319" s="1120"/>
      <c r="L319" s="1120"/>
      <c r="M319" s="1120"/>
      <c r="N319" s="117"/>
    </row>
    <row r="320" spans="2:15" ht="26.25" hidden="1" customHeight="1">
      <c r="B320" s="117"/>
      <c r="C320" s="117"/>
      <c r="D320" s="93"/>
      <c r="E320" s="94"/>
      <c r="F320" s="94"/>
      <c r="G320" s="94"/>
      <c r="H320" s="1120"/>
      <c r="I320" s="1120"/>
      <c r="J320" s="1120"/>
      <c r="K320" s="1120"/>
      <c r="L320" s="1120"/>
      <c r="M320" s="1120"/>
      <c r="N320" s="117"/>
    </row>
    <row r="321" spans="2:17" ht="26.25" hidden="1" customHeight="1">
      <c r="B321" s="117"/>
      <c r="C321" s="117"/>
      <c r="D321" s="93"/>
      <c r="E321" s="94"/>
      <c r="F321" s="94"/>
      <c r="G321" s="94"/>
      <c r="H321" s="1120"/>
      <c r="I321" s="1120"/>
      <c r="J321" s="1120"/>
      <c r="K321" s="1120"/>
      <c r="L321" s="1120"/>
      <c r="M321" s="1120"/>
      <c r="N321" s="117"/>
    </row>
    <row r="322" spans="2:17" ht="26.25" hidden="1" customHeight="1">
      <c r="B322" s="117"/>
      <c r="C322" s="117"/>
      <c r="D322" s="93"/>
      <c r="E322" s="94"/>
      <c r="F322" s="94"/>
      <c r="G322" s="94"/>
      <c r="H322" s="1120"/>
      <c r="I322" s="1120"/>
      <c r="J322" s="1120"/>
      <c r="K322" s="1120"/>
      <c r="L322" s="1120"/>
      <c r="M322" s="1120"/>
      <c r="N322" s="117"/>
    </row>
    <row r="323" spans="2:17" ht="26.25" hidden="1" customHeight="1"/>
    <row r="324" spans="2:17" ht="26.25" hidden="1" customHeight="1">
      <c r="B324" s="1121" t="s">
        <v>356</v>
      </c>
      <c r="C324" s="1121"/>
      <c r="D324" s="1121"/>
      <c r="E324" s="1121"/>
      <c r="F324" s="1121"/>
      <c r="G324" s="1121"/>
      <c r="H324" s="1121"/>
      <c r="I324" s="1121"/>
      <c r="J324" s="1121"/>
      <c r="K324" s="1121"/>
      <c r="L324" s="1121"/>
      <c r="M324" s="1121"/>
      <c r="N324" s="1121"/>
      <c r="O324" s="1121"/>
    </row>
    <row r="325" spans="2:17" ht="26.25" hidden="1" customHeight="1">
      <c r="B325" s="1121"/>
      <c r="C325" s="1121"/>
      <c r="D325" s="1121"/>
      <c r="E325" s="1121"/>
      <c r="F325" s="1121"/>
      <c r="G325" s="1121"/>
      <c r="H325" s="1121"/>
      <c r="I325" s="1121"/>
      <c r="J325" s="1121"/>
      <c r="K325" s="1121"/>
      <c r="L325" s="1121"/>
      <c r="M325" s="1121"/>
      <c r="N325" s="1121"/>
      <c r="O325" s="1121"/>
    </row>
    <row r="326" spans="2:17" ht="26.25" hidden="1" customHeight="1">
      <c r="B326" s="1121" t="s">
        <v>359</v>
      </c>
      <c r="C326" s="1121"/>
      <c r="D326" s="1121"/>
      <c r="E326" s="1121"/>
      <c r="F326" s="1121"/>
      <c r="G326" s="1121"/>
      <c r="H326" s="1121"/>
      <c r="I326" s="1121"/>
      <c r="J326" s="1121"/>
      <c r="K326" s="1121"/>
      <c r="L326" s="1121"/>
      <c r="M326" s="1121"/>
      <c r="N326" s="1121"/>
      <c r="O326" s="1121"/>
    </row>
    <row r="327" spans="2:17" ht="26.25" hidden="1" customHeight="1">
      <c r="B327" s="1121"/>
      <c r="C327" s="1121"/>
      <c r="D327" s="1121"/>
      <c r="E327" s="1121"/>
      <c r="F327" s="1121"/>
      <c r="G327" s="1121"/>
      <c r="H327" s="1121"/>
      <c r="I327" s="1121"/>
      <c r="J327" s="1121"/>
      <c r="K327" s="1121"/>
      <c r="L327" s="1121"/>
      <c r="M327" s="1121"/>
      <c r="N327" s="1121"/>
      <c r="O327" s="1121"/>
    </row>
    <row r="328" spans="2:17" ht="26.25" hidden="1" customHeight="1">
      <c r="B328" s="1121"/>
      <c r="C328" s="1121"/>
      <c r="D328" s="1121"/>
      <c r="E328" s="1121"/>
      <c r="F328" s="1121"/>
      <c r="G328" s="1121"/>
      <c r="H328" s="1121"/>
      <c r="I328" s="1121"/>
      <c r="J328" s="1121"/>
      <c r="K328" s="1121"/>
      <c r="L328" s="1121"/>
      <c r="M328" s="1121"/>
      <c r="N328" s="1121"/>
      <c r="O328" s="1121"/>
      <c r="Q328" s="174"/>
    </row>
    <row r="329" spans="2:17" ht="26.25" customHeight="1">
      <c r="B329" s="167"/>
      <c r="C329" s="167"/>
      <c r="D329" s="167"/>
      <c r="E329" s="167"/>
      <c r="F329" s="167"/>
      <c r="G329" s="167"/>
      <c r="H329" s="167"/>
      <c r="I329" s="167"/>
      <c r="J329" s="265"/>
      <c r="K329" s="265"/>
      <c r="L329" s="167"/>
      <c r="M329" s="167"/>
      <c r="N329" s="167"/>
      <c r="O329" s="167"/>
      <c r="Q329" s="174"/>
    </row>
    <row r="330" spans="2:17" ht="26.25" customHeight="1">
      <c r="B330" s="167"/>
      <c r="C330" s="167"/>
      <c r="D330" s="167"/>
      <c r="E330" s="167"/>
      <c r="F330" s="167"/>
      <c r="G330" s="167"/>
      <c r="H330" s="167"/>
      <c r="I330" s="167"/>
      <c r="J330" s="265"/>
      <c r="K330" s="265"/>
      <c r="L330" s="167"/>
      <c r="M330" s="167"/>
      <c r="N330" s="167"/>
      <c r="O330" s="167"/>
      <c r="Q330" s="174"/>
    </row>
    <row r="331" spans="2:17" ht="26.25" customHeight="1">
      <c r="B331" s="167"/>
      <c r="C331" s="167"/>
      <c r="D331" s="167"/>
      <c r="E331" s="167"/>
      <c r="F331" s="167"/>
      <c r="G331" s="167"/>
      <c r="H331" s="167"/>
      <c r="I331" s="167"/>
      <c r="J331" s="265"/>
      <c r="K331" s="265"/>
      <c r="L331" s="167"/>
      <c r="M331" s="167"/>
      <c r="N331" s="167"/>
      <c r="O331" s="167"/>
      <c r="Q331" s="174"/>
    </row>
    <row r="332" spans="2:17" ht="26.25" customHeight="1">
      <c r="B332" s="167"/>
      <c r="C332" s="167"/>
      <c r="D332" s="167"/>
      <c r="E332" s="167"/>
      <c r="F332" s="167"/>
      <c r="G332" s="167"/>
      <c r="H332" s="167"/>
      <c r="I332" s="167"/>
      <c r="J332" s="265"/>
      <c r="K332" s="265"/>
      <c r="L332" s="167"/>
      <c r="M332" s="167"/>
      <c r="N332" s="167"/>
      <c r="O332" s="167"/>
      <c r="Q332" s="174"/>
    </row>
    <row r="333" spans="2:17" ht="26.25" customHeight="1">
      <c r="C333" s="167"/>
      <c r="D333" s="167"/>
      <c r="E333" s="167"/>
      <c r="F333" s="167"/>
      <c r="G333" s="167"/>
      <c r="H333" s="167"/>
      <c r="I333" s="167"/>
      <c r="J333" s="265"/>
      <c r="K333" s="265"/>
      <c r="L333" s="167"/>
      <c r="M333" s="167"/>
      <c r="N333" s="167"/>
      <c r="O333" s="167"/>
    </row>
    <row r="334" spans="2:17" collapsed="1">
      <c r="Q334" s="208"/>
    </row>
  </sheetData>
  <sheetProtection algorithmName="SHA-512" hashValue="Tn9MdX6USTJ41TrqGijAul28cqXfuWC9+zOzXyxpLUKBD59qdUxXaC8BYox5pLnYwv/SP7V43HAd6uTlz0El1g==" saltValue="IKV50iSXfawMI2cTen0BSg==" spinCount="100000" sheet="1" formatCells="0" formatRows="0" insertRows="0" deleteRows="0" selectLockedCells="1" autoFilter="0" pivotTables="0"/>
  <mergeCells count="189">
    <mergeCell ref="H176:M176"/>
    <mergeCell ref="J93:M94"/>
    <mergeCell ref="H180:M180"/>
    <mergeCell ref="H177:M177"/>
    <mergeCell ref="H175:M175"/>
    <mergeCell ref="J91:M92"/>
    <mergeCell ref="A87:O87"/>
    <mergeCell ref="A121:O121"/>
    <mergeCell ref="A129:O129"/>
    <mergeCell ref="F91:I92"/>
    <mergeCell ref="C91:E92"/>
    <mergeCell ref="B125:N127"/>
    <mergeCell ref="C167:C168"/>
    <mergeCell ref="H169:M169"/>
    <mergeCell ref="H170:M170"/>
    <mergeCell ref="H167:M168"/>
    <mergeCell ref="H184:M184"/>
    <mergeCell ref="N167:N168"/>
    <mergeCell ref="F93:I93"/>
    <mergeCell ref="F94:I94"/>
    <mergeCell ref="C93:E93"/>
    <mergeCell ref="C94:E94"/>
    <mergeCell ref="B146:N149"/>
    <mergeCell ref="A165:O165"/>
    <mergeCell ref="L164:N164"/>
    <mergeCell ref="B131:N134"/>
    <mergeCell ref="B136:N139"/>
    <mergeCell ref="B141:N144"/>
    <mergeCell ref="D167:G167"/>
    <mergeCell ref="C95:E95"/>
    <mergeCell ref="F95:I95"/>
    <mergeCell ref="H173:M173"/>
    <mergeCell ref="H174:M174"/>
    <mergeCell ref="J95:M95"/>
    <mergeCell ref="H183:M183"/>
    <mergeCell ref="H171:M171"/>
    <mergeCell ref="H172:M172"/>
    <mergeCell ref="H178:M178"/>
    <mergeCell ref="H179:M179"/>
    <mergeCell ref="H182:M182"/>
    <mergeCell ref="L4:N4"/>
    <mergeCell ref="G8:N8"/>
    <mergeCell ref="G9:N9"/>
    <mergeCell ref="G10:N10"/>
    <mergeCell ref="G12:N12"/>
    <mergeCell ref="G30:N30"/>
    <mergeCell ref="A32:O34"/>
    <mergeCell ref="A35:O35"/>
    <mergeCell ref="B50:L50"/>
    <mergeCell ref="C59:G59"/>
    <mergeCell ref="A44:O44"/>
    <mergeCell ref="G11:I11"/>
    <mergeCell ref="J11:N11"/>
    <mergeCell ref="G17:I17"/>
    <mergeCell ref="J17:N17"/>
    <mergeCell ref="G23:I23"/>
    <mergeCell ref="J23:N23"/>
    <mergeCell ref="G29:I29"/>
    <mergeCell ref="J29:N29"/>
    <mergeCell ref="B36:N41"/>
    <mergeCell ref="H53:N53"/>
    <mergeCell ref="H54:N54"/>
    <mergeCell ref="H55:N55"/>
    <mergeCell ref="H185:M185"/>
    <mergeCell ref="H186:M186"/>
    <mergeCell ref="H181:M181"/>
    <mergeCell ref="B195:O196"/>
    <mergeCell ref="B197:O199"/>
    <mergeCell ref="H192:M192"/>
    <mergeCell ref="H193:M193"/>
    <mergeCell ref="G14:N14"/>
    <mergeCell ref="G15:N15"/>
    <mergeCell ref="G16:N16"/>
    <mergeCell ref="G18:N18"/>
    <mergeCell ref="G20:N20"/>
    <mergeCell ref="G21:N21"/>
    <mergeCell ref="G22:N22"/>
    <mergeCell ref="G24:N24"/>
    <mergeCell ref="G26:N26"/>
    <mergeCell ref="G27:N27"/>
    <mergeCell ref="G28:N28"/>
    <mergeCell ref="H187:M187"/>
    <mergeCell ref="H188:M188"/>
    <mergeCell ref="B167:B168"/>
    <mergeCell ref="H189:M189"/>
    <mergeCell ref="H190:M190"/>
    <mergeCell ref="H191:M191"/>
    <mergeCell ref="H215:M215"/>
    <mergeCell ref="H216:M216"/>
    <mergeCell ref="L207:N207"/>
    <mergeCell ref="A208:O208"/>
    <mergeCell ref="B210:B211"/>
    <mergeCell ref="C210:C211"/>
    <mergeCell ref="D210:G210"/>
    <mergeCell ref="H210:M211"/>
    <mergeCell ref="N210:N211"/>
    <mergeCell ref="H212:M212"/>
    <mergeCell ref="H213:M213"/>
    <mergeCell ref="H214:M214"/>
    <mergeCell ref="H222:M222"/>
    <mergeCell ref="H223:M223"/>
    <mergeCell ref="H224:M224"/>
    <mergeCell ref="H225:M225"/>
    <mergeCell ref="H226:M226"/>
    <mergeCell ref="H217:M217"/>
    <mergeCell ref="H218:M218"/>
    <mergeCell ref="H219:M219"/>
    <mergeCell ref="H220:M220"/>
    <mergeCell ref="H221:M221"/>
    <mergeCell ref="H232:M232"/>
    <mergeCell ref="H233:M233"/>
    <mergeCell ref="H234:M234"/>
    <mergeCell ref="H235:M235"/>
    <mergeCell ref="H236:M236"/>
    <mergeCell ref="H227:M227"/>
    <mergeCell ref="H228:M228"/>
    <mergeCell ref="H229:M229"/>
    <mergeCell ref="H230:M230"/>
    <mergeCell ref="H231:M231"/>
    <mergeCell ref="B238:O239"/>
    <mergeCell ref="B240:O242"/>
    <mergeCell ref="L250:N250"/>
    <mergeCell ref="A251:O251"/>
    <mergeCell ref="B253:B254"/>
    <mergeCell ref="C253:C254"/>
    <mergeCell ref="D253:G253"/>
    <mergeCell ref="H253:M254"/>
    <mergeCell ref="N253:N254"/>
    <mergeCell ref="H260:M260"/>
    <mergeCell ref="H261:M261"/>
    <mergeCell ref="H262:M262"/>
    <mergeCell ref="H263:M263"/>
    <mergeCell ref="H264:M264"/>
    <mergeCell ref="H255:M255"/>
    <mergeCell ref="H256:M256"/>
    <mergeCell ref="H257:M257"/>
    <mergeCell ref="H258:M258"/>
    <mergeCell ref="H259:M259"/>
    <mergeCell ref="H278:M278"/>
    <mergeCell ref="H279:M279"/>
    <mergeCell ref="H270:M270"/>
    <mergeCell ref="H271:M271"/>
    <mergeCell ref="H272:M272"/>
    <mergeCell ref="H273:M273"/>
    <mergeCell ref="H274:M274"/>
    <mergeCell ref="H265:M265"/>
    <mergeCell ref="H266:M266"/>
    <mergeCell ref="H267:M267"/>
    <mergeCell ref="H268:M268"/>
    <mergeCell ref="H269:M269"/>
    <mergeCell ref="H275:M275"/>
    <mergeCell ref="H276:M276"/>
    <mergeCell ref="H277:M277"/>
    <mergeCell ref="H307:M307"/>
    <mergeCell ref="B326:O328"/>
    <mergeCell ref="H318:M318"/>
    <mergeCell ref="H319:M319"/>
    <mergeCell ref="H320:M320"/>
    <mergeCell ref="H321:M321"/>
    <mergeCell ref="H322:M322"/>
    <mergeCell ref="H313:M313"/>
    <mergeCell ref="H314:M314"/>
    <mergeCell ref="H315:M315"/>
    <mergeCell ref="H316:M316"/>
    <mergeCell ref="H317:M317"/>
    <mergeCell ref="H298:M298"/>
    <mergeCell ref="H299:M299"/>
    <mergeCell ref="B324:O325"/>
    <mergeCell ref="H300:M300"/>
    <mergeCell ref="H301:M301"/>
    <mergeCell ref="H302:M302"/>
    <mergeCell ref="B281:O282"/>
    <mergeCell ref="B283:O285"/>
    <mergeCell ref="L293:N293"/>
    <mergeCell ref="A294:O294"/>
    <mergeCell ref="B296:B297"/>
    <mergeCell ref="C296:C297"/>
    <mergeCell ref="D296:G296"/>
    <mergeCell ref="H296:M297"/>
    <mergeCell ref="N296:N297"/>
    <mergeCell ref="H308:M308"/>
    <mergeCell ref="H309:M309"/>
    <mergeCell ref="H310:M310"/>
    <mergeCell ref="H311:M311"/>
    <mergeCell ref="H312:M312"/>
    <mergeCell ref="H303:M303"/>
    <mergeCell ref="H304:M304"/>
    <mergeCell ref="H305:M305"/>
    <mergeCell ref="H306:M306"/>
  </mergeCells>
  <phoneticPr fontId="17"/>
  <conditionalFormatting sqref="B93:J93 B94:I94 N93:N94">
    <cfRule type="expression" dxfId="484" priority="49">
      <formula>$B$91&lt;&gt;""</formula>
    </cfRule>
  </conditionalFormatting>
  <conditionalFormatting sqref="E15:E18 F23:G23 Q20:XFD24 R19:XFD19 F29:G29 Q26:XFD30 R25:XFD25 J23 O20:O24 J29 O26:O30">
    <cfRule type="containsText" dxfId="483" priority="34" operator="containsText" text="(例)">
      <formula>NOT(ISERROR(SEARCH("(例)",E15)))</formula>
    </cfRule>
  </conditionalFormatting>
  <conditionalFormatting sqref="A21:D24 A19:G20 F21:G22 F24:G24 O19">
    <cfRule type="containsText" dxfId="482" priority="33" operator="containsText" text="(例)">
      <formula>NOT(ISERROR(SEARCH("(例)",A19)))</formula>
    </cfRule>
  </conditionalFormatting>
  <conditionalFormatting sqref="E21:E24">
    <cfRule type="containsText" dxfId="481" priority="30" operator="containsText" text="(例)">
      <formula>NOT(ISERROR(SEARCH("(例)",E21)))</formula>
    </cfRule>
  </conditionalFormatting>
  <conditionalFormatting sqref="A27:D30 A25:G26 F27:G28 F30:G30 O25">
    <cfRule type="containsText" dxfId="480" priority="29" operator="containsText" text="(例)">
      <formula>NOT(ISERROR(SEARCH("(例)",A25)))</formula>
    </cfRule>
  </conditionalFormatting>
  <conditionalFormatting sqref="E27:E30">
    <cfRule type="containsText" dxfId="479" priority="26" operator="containsText" text="(例)">
      <formula>NOT(ISERROR(SEARCH("(例)",E27)))</formula>
    </cfRule>
  </conditionalFormatting>
  <conditionalFormatting sqref="Q19">
    <cfRule type="containsText" dxfId="478" priority="25" operator="containsText" text="(例)">
      <formula>NOT(ISERROR(SEARCH("(例)",Q19)))</formula>
    </cfRule>
  </conditionalFormatting>
  <conditionalFormatting sqref="Q31">
    <cfRule type="containsText" dxfId="477" priority="22" operator="containsText" text="(例)">
      <formula>NOT(ISERROR(SEARCH("(例)",Q31)))</formula>
    </cfRule>
  </conditionalFormatting>
  <conditionalFormatting sqref="Q25">
    <cfRule type="containsText" dxfId="476" priority="23" operator="containsText" text="(例)">
      <formula>NOT(ISERROR(SEARCH("(例)",Q25)))</formula>
    </cfRule>
  </conditionalFormatting>
  <conditionalFormatting sqref="B169:N169">
    <cfRule type="containsBlanks" dxfId="475" priority="13">
      <formula>LEN(TRIM(B169))=0</formula>
    </cfRule>
  </conditionalFormatting>
  <conditionalFormatting sqref="H54:N57">
    <cfRule type="expression" dxfId="474" priority="9">
      <formula>AND(MONTH(H54)&lt;10,DAY(H54)&lt;10)</formula>
    </cfRule>
    <cfRule type="expression" dxfId="473" priority="10">
      <formula>AND(MONTH(H54)&lt;10,DAY(H54)&gt;=10)</formula>
    </cfRule>
    <cfRule type="expression" dxfId="472" priority="11">
      <formula>AND(MONTH(H54)&gt;=10,DAY(H54)&lt;10)</formula>
    </cfRule>
    <cfRule type="expression" dxfId="471" priority="12">
      <formula>AND(MONTH(H54)&gt;=10,DAY(H54)&gt;=10)</formula>
    </cfRule>
  </conditionalFormatting>
  <conditionalFormatting sqref="H53:N53">
    <cfRule type="expression" dxfId="470" priority="5">
      <formula>AND(MONTH(H53)&lt;10,DAY(H53)&lt;10)</formula>
    </cfRule>
    <cfRule type="expression" dxfId="469" priority="6">
      <formula>AND(MONTH(H53)&lt;10,DAY(H53)&gt;=10)</formula>
    </cfRule>
    <cfRule type="expression" dxfId="468" priority="7">
      <formula>AND(MONTH(H53)&gt;=10,DAY(H53)&lt;10)</formula>
    </cfRule>
    <cfRule type="expression" dxfId="467" priority="8">
      <formula>AND(MONTH(H53)&gt;=10,DAY(H53)&gt;=10)</formula>
    </cfRule>
  </conditionalFormatting>
  <conditionalFormatting sqref="B56:B57">
    <cfRule type="containsText" dxfId="466" priority="4" operator="containsText" text="(例)">
      <formula>NOT(ISERROR(SEARCH("(例)",B56)))</formula>
    </cfRule>
  </conditionalFormatting>
  <conditionalFormatting sqref="B62:B63">
    <cfRule type="containsText" dxfId="465" priority="3" operator="containsText" text="(例)">
      <formula>NOT(ISERROR(SEARCH("(例)",B62)))</formula>
    </cfRule>
  </conditionalFormatting>
  <conditionalFormatting sqref="B66:B68">
    <cfRule type="containsText" dxfId="464" priority="2" operator="containsText" text="(例)">
      <formula>NOT(ISERROR(SEARCH("(例)",B66)))</formula>
    </cfRule>
  </conditionalFormatting>
  <conditionalFormatting sqref="B96">
    <cfRule type="containsText" dxfId="463" priority="1" operator="containsText" text="(例)">
      <formula>NOT(ISERROR(SEARCH("(例)",B96)))</formula>
    </cfRule>
  </conditionalFormatting>
  <dataValidations count="5">
    <dataValidation imeMode="fullKatakana" allowBlank="1" showInputMessage="1" showErrorMessage="1" prompt="姓と名の間を全角で１マス空け" sqref="B169:B193 B212:B236 B255:B279 B298:B322" xr:uid="{15A757D5-7425-4F16-B3B6-52932C08C335}"/>
    <dataValidation imeMode="hiragana" allowBlank="1" showInputMessage="1" showErrorMessage="1" prompt="姓と名の間を全角で１マス空け" sqref="C169:C193 C212:C236 C255:C279 C298:C322" xr:uid="{9A36F77E-01BD-4297-8242-AF6C8111E777}"/>
    <dataValidation imeMode="hiragana" allowBlank="1" showInputMessage="1" showErrorMessage="1" prompt="商業登記簿と一致する役職名を記入" sqref="N169:N193 N212:N236 N255:N279 N298:N322" xr:uid="{4FD4D9DC-BA75-4824-BF3B-8C4F8C238C21}"/>
    <dataValidation imeMode="off" allowBlank="1" showInputMessage="1" showErrorMessage="1" sqref="E169:G193 E212:G236 E255:G279 E298:G322" xr:uid="{A505677D-8936-42DA-A425-8B8554B2B230}"/>
    <dataValidation type="list" imeMode="fullAlpha" allowBlank="1" showInputMessage="1" showErrorMessage="1" sqref="D169:D193 D212:D236 D255:D279 D298:D322" xr:uid="{A3308BA7-1549-4859-A458-1A19FF82D991}">
      <formula1>"Ｔ,Ｓ,Ｈ"</formula1>
    </dataValidation>
  </dataValidations>
  <printOptions horizontalCentered="1"/>
  <pageMargins left="0.51181102362204722" right="0.11811023622047245" top="0.35433070866141736" bottom="0.35433070866141736" header="0.31496062992125984" footer="0.11811023622047245"/>
  <pageSetup paperSize="9" scale="60" orientation="portrait" r:id="rId1"/>
  <headerFooter scaleWithDoc="0">
    <oddFooter>&amp;R&amp;K00-043R5超高層ZEH-M_ver.1</oddFooter>
  </headerFooter>
  <rowBreaks count="7" manualBreakCount="7">
    <brk id="42" max="16383" man="1"/>
    <brk id="83" max="16383" man="1"/>
    <brk id="117" max="15" man="1"/>
    <brk id="161" max="15" man="1"/>
    <brk id="204" max="15" man="1"/>
    <brk id="247" max="15" man="1"/>
    <brk id="290"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9E65D-953C-4083-B838-2A55DC2AB4C7}">
  <dimension ref="A1:AX77"/>
  <sheetViews>
    <sheetView showGridLines="0" showZeros="0" view="pageBreakPreview" zoomScale="85" zoomScaleNormal="55" zoomScaleSheetLayoutView="85" workbookViewId="0"/>
  </sheetViews>
  <sheetFormatPr defaultColWidth="3" defaultRowHeight="18" customHeight="1"/>
  <cols>
    <col min="1" max="1" width="0.875" style="674" customWidth="1"/>
    <col min="2" max="4" width="3" style="674" customWidth="1"/>
    <col min="5" max="6" width="3" style="684" customWidth="1"/>
    <col min="7" max="8" width="3" style="696" customWidth="1"/>
    <col min="9" max="44" width="3" style="674" customWidth="1"/>
    <col min="45" max="45" width="3" style="675"/>
    <col min="46" max="16384" width="3" style="674"/>
  </cols>
  <sheetData>
    <row r="1" spans="1:45" s="671" customFormat="1" ht="21">
      <c r="A1" s="669"/>
      <c r="B1" s="211"/>
      <c r="C1" s="211"/>
      <c r="D1" s="670"/>
      <c r="E1" s="670"/>
      <c r="F1" s="670"/>
      <c r="G1" s="670"/>
      <c r="H1" s="670"/>
      <c r="AE1" s="672"/>
      <c r="AS1" s="673"/>
    </row>
    <row r="2" spans="1:45" ht="14.25">
      <c r="B2" s="1175"/>
      <c r="C2" s="1175"/>
      <c r="D2" s="1175"/>
      <c r="E2" s="1175"/>
      <c r="F2" s="1175"/>
      <c r="G2" s="1175"/>
      <c r="H2" s="1175"/>
      <c r="I2" s="1175"/>
      <c r="J2" s="1175"/>
      <c r="K2" s="1175"/>
      <c r="L2" s="1175"/>
      <c r="M2" s="1175"/>
      <c r="N2" s="1175"/>
      <c r="O2" s="1175"/>
      <c r="P2" s="1175"/>
      <c r="Q2" s="1175"/>
      <c r="R2" s="1175"/>
      <c r="S2" s="1175"/>
      <c r="T2" s="1175"/>
      <c r="U2" s="1175"/>
      <c r="V2" s="1175"/>
      <c r="W2" s="1175"/>
      <c r="X2" s="1175"/>
      <c r="Y2" s="1175"/>
      <c r="Z2" s="1175"/>
      <c r="AA2" s="1175"/>
      <c r="AB2" s="1175"/>
      <c r="AC2" s="1175"/>
      <c r="AD2" s="1175"/>
      <c r="AE2" s="1175"/>
      <c r="AF2" s="1175"/>
      <c r="AG2" s="1175"/>
      <c r="AH2" s="1175"/>
      <c r="AI2" s="1175"/>
      <c r="AJ2" s="1175"/>
      <c r="AK2" s="1175"/>
      <c r="AL2" s="1175"/>
      <c r="AM2" s="1175"/>
      <c r="AN2" s="1175"/>
      <c r="AO2" s="1175"/>
      <c r="AP2" s="1175"/>
      <c r="AQ2" s="1175"/>
      <c r="AR2" s="1175"/>
    </row>
    <row r="3" spans="1:45" ht="14.25">
      <c r="B3" s="676"/>
      <c r="C3" s="676"/>
      <c r="D3" s="676"/>
      <c r="E3" s="677"/>
      <c r="F3" s="677"/>
      <c r="G3" s="678"/>
      <c r="H3" s="678"/>
      <c r="I3" s="676"/>
      <c r="J3" s="676"/>
      <c r="K3" s="676"/>
      <c r="L3" s="676"/>
      <c r="M3" s="676"/>
      <c r="N3" s="676"/>
      <c r="O3" s="676"/>
      <c r="P3" s="676"/>
      <c r="Q3" s="676"/>
      <c r="R3" s="676"/>
      <c r="S3" s="676"/>
      <c r="T3" s="676"/>
      <c r="U3" s="676"/>
      <c r="V3" s="676"/>
      <c r="W3" s="676"/>
      <c r="X3" s="676"/>
      <c r="Y3" s="676"/>
      <c r="Z3" s="676"/>
      <c r="AA3" s="676"/>
      <c r="AB3" s="676"/>
      <c r="AC3" s="676"/>
      <c r="AD3" s="676"/>
      <c r="AE3" s="676"/>
      <c r="AF3" s="676"/>
      <c r="AG3" s="676"/>
      <c r="AH3" s="676"/>
      <c r="AI3" s="676"/>
      <c r="AJ3" s="676"/>
      <c r="AK3" s="676"/>
      <c r="AL3" s="1176"/>
      <c r="AM3" s="1176"/>
      <c r="AN3" s="679"/>
      <c r="AO3" s="1176"/>
      <c r="AP3" s="1176"/>
      <c r="AQ3" s="676"/>
      <c r="AR3" s="676"/>
    </row>
    <row r="4" spans="1:45" ht="30" customHeight="1">
      <c r="B4" s="1177" t="s">
        <v>724</v>
      </c>
      <c r="C4" s="1177"/>
      <c r="D4" s="1177"/>
      <c r="E4" s="1177"/>
      <c r="F4" s="1177"/>
      <c r="G4" s="1177"/>
      <c r="H4" s="1177"/>
      <c r="I4" s="1177"/>
      <c r="J4" s="1177"/>
      <c r="K4" s="1177"/>
      <c r="L4" s="1177"/>
      <c r="M4" s="1177"/>
      <c r="N4" s="1177"/>
      <c r="O4" s="804"/>
      <c r="P4" s="804"/>
      <c r="Q4" s="676"/>
      <c r="R4" s="676"/>
      <c r="S4" s="676"/>
      <c r="T4" s="676"/>
      <c r="U4" s="676"/>
      <c r="V4" s="676"/>
      <c r="W4" s="676"/>
      <c r="X4" s="676"/>
      <c r="Y4" s="676"/>
      <c r="Z4" s="676"/>
      <c r="AA4" s="676"/>
      <c r="AB4" s="676"/>
      <c r="AC4" s="676"/>
      <c r="AD4" s="676"/>
      <c r="AE4" s="676"/>
      <c r="AF4" s="676"/>
      <c r="AG4" s="676"/>
      <c r="AH4" s="676"/>
      <c r="AI4" s="676"/>
      <c r="AJ4" s="676"/>
      <c r="AK4" s="676"/>
      <c r="AL4" s="676"/>
      <c r="AM4" s="805"/>
      <c r="AN4" s="676"/>
      <c r="AO4" s="676"/>
      <c r="AP4" s="805"/>
      <c r="AQ4" s="676"/>
      <c r="AR4" s="676"/>
    </row>
    <row r="5" spans="1:45" ht="30" customHeight="1">
      <c r="B5" s="1177" t="s">
        <v>725</v>
      </c>
      <c r="C5" s="1177"/>
      <c r="D5" s="1177"/>
      <c r="E5" s="1177"/>
      <c r="F5" s="1177"/>
      <c r="G5" s="1177"/>
      <c r="H5" s="1177"/>
      <c r="I5" s="1177"/>
      <c r="J5" s="1177"/>
      <c r="K5" s="1177"/>
      <c r="L5" s="1177"/>
      <c r="M5" s="1177"/>
      <c r="N5" s="1177"/>
      <c r="O5" s="804"/>
      <c r="P5" s="804"/>
      <c r="Q5" s="676"/>
      <c r="R5" s="676"/>
      <c r="S5" s="676"/>
      <c r="T5" s="676"/>
      <c r="U5" s="676"/>
      <c r="V5" s="676"/>
      <c r="W5" s="676"/>
      <c r="X5" s="676"/>
      <c r="Y5" s="676"/>
      <c r="Z5" s="676"/>
      <c r="AA5" s="676"/>
      <c r="AB5" s="676"/>
      <c r="AC5" s="676"/>
      <c r="AD5" s="676"/>
      <c r="AE5" s="676"/>
      <c r="AF5" s="676"/>
      <c r="AG5" s="676"/>
      <c r="AH5" s="676"/>
      <c r="AI5" s="676"/>
      <c r="AJ5" s="676"/>
      <c r="AK5" s="676"/>
      <c r="AL5" s="676"/>
      <c r="AM5" s="676"/>
      <c r="AN5" s="676"/>
      <c r="AO5" s="676"/>
      <c r="AP5" s="676"/>
      <c r="AQ5" s="676"/>
      <c r="AR5" s="676"/>
    </row>
    <row r="6" spans="1:45" ht="39" customHeight="1">
      <c r="B6" s="1178" t="str">
        <f>定型様式1_交付申請書!A32</f>
        <v>令和５年度
住宅・建築物需給一体型等省エネルギー投資促進事業費
（ネット・ゼロ・エネルギー・ハウス実証事業）</v>
      </c>
      <c r="C6" s="1178"/>
      <c r="D6" s="1178"/>
      <c r="E6" s="1178"/>
      <c r="F6" s="1178"/>
      <c r="G6" s="1178"/>
      <c r="H6" s="1178"/>
      <c r="I6" s="1178"/>
      <c r="J6" s="1178"/>
      <c r="K6" s="1178"/>
      <c r="L6" s="1178"/>
      <c r="M6" s="1178"/>
      <c r="N6" s="1178"/>
      <c r="O6" s="1178"/>
      <c r="P6" s="1178"/>
      <c r="Q6" s="1178"/>
      <c r="R6" s="1178"/>
      <c r="S6" s="1178"/>
      <c r="T6" s="1178"/>
      <c r="U6" s="1178"/>
      <c r="V6" s="1178"/>
      <c r="W6" s="1178"/>
      <c r="X6" s="1178"/>
      <c r="Y6" s="1178"/>
      <c r="Z6" s="1178"/>
      <c r="AA6" s="1178"/>
      <c r="AB6" s="1178"/>
      <c r="AC6" s="1178"/>
      <c r="AD6" s="1178"/>
      <c r="AE6" s="1178"/>
      <c r="AF6" s="1178"/>
      <c r="AG6" s="1178"/>
      <c r="AH6" s="1178"/>
      <c r="AI6" s="1178"/>
      <c r="AJ6" s="1178"/>
      <c r="AK6" s="1178"/>
      <c r="AL6" s="1178"/>
      <c r="AM6" s="1178"/>
      <c r="AN6" s="1178"/>
      <c r="AO6" s="1178"/>
      <c r="AP6" s="1178"/>
      <c r="AQ6" s="1178"/>
      <c r="AR6" s="1178"/>
    </row>
    <row r="7" spans="1:45" ht="39" customHeight="1">
      <c r="B7" s="1178"/>
      <c r="C7" s="1178"/>
      <c r="D7" s="1178"/>
      <c r="E7" s="1178"/>
      <c r="F7" s="1178"/>
      <c r="G7" s="1178"/>
      <c r="H7" s="1178"/>
      <c r="I7" s="1178"/>
      <c r="J7" s="1178"/>
      <c r="K7" s="1178"/>
      <c r="L7" s="1178"/>
      <c r="M7" s="1178"/>
      <c r="N7" s="1178"/>
      <c r="O7" s="1178"/>
      <c r="P7" s="1178"/>
      <c r="Q7" s="1178"/>
      <c r="R7" s="1178"/>
      <c r="S7" s="1178"/>
      <c r="T7" s="1178"/>
      <c r="U7" s="1178"/>
      <c r="V7" s="1178"/>
      <c r="W7" s="1178"/>
      <c r="X7" s="1178"/>
      <c r="Y7" s="1178"/>
      <c r="Z7" s="1178"/>
      <c r="AA7" s="1178"/>
      <c r="AB7" s="1178"/>
      <c r="AC7" s="1178"/>
      <c r="AD7" s="1178"/>
      <c r="AE7" s="1178"/>
      <c r="AF7" s="1178"/>
      <c r="AG7" s="1178"/>
      <c r="AH7" s="1178"/>
      <c r="AI7" s="1178"/>
      <c r="AJ7" s="1178"/>
      <c r="AK7" s="1178"/>
      <c r="AL7" s="1178"/>
      <c r="AM7" s="1178"/>
      <c r="AN7" s="1178"/>
      <c r="AO7" s="1178"/>
      <c r="AP7" s="1178"/>
      <c r="AQ7" s="1178"/>
      <c r="AR7" s="1178"/>
    </row>
    <row r="8" spans="1:45" ht="39" customHeight="1">
      <c r="B8" s="1178" t="s">
        <v>357</v>
      </c>
      <c r="C8" s="1178"/>
      <c r="D8" s="1178"/>
      <c r="E8" s="1178"/>
      <c r="F8" s="1178"/>
      <c r="G8" s="1178"/>
      <c r="H8" s="1178"/>
      <c r="I8" s="1178"/>
      <c r="J8" s="1178"/>
      <c r="K8" s="1178"/>
      <c r="L8" s="1178"/>
      <c r="M8" s="1178"/>
      <c r="N8" s="1178"/>
      <c r="O8" s="1178"/>
      <c r="P8" s="1178"/>
      <c r="Q8" s="1178"/>
      <c r="R8" s="1178"/>
      <c r="S8" s="1178"/>
      <c r="T8" s="1178"/>
      <c r="U8" s="1178"/>
      <c r="V8" s="1178"/>
      <c r="W8" s="1178"/>
      <c r="X8" s="1178"/>
      <c r="Y8" s="1178"/>
      <c r="Z8" s="1178"/>
      <c r="AA8" s="1178"/>
      <c r="AB8" s="1178"/>
      <c r="AC8" s="1178"/>
      <c r="AD8" s="1178"/>
      <c r="AE8" s="1178"/>
      <c r="AF8" s="1178"/>
      <c r="AG8" s="1178"/>
      <c r="AH8" s="1178"/>
      <c r="AI8" s="1178"/>
      <c r="AJ8" s="1178"/>
      <c r="AK8" s="1178"/>
      <c r="AL8" s="1178"/>
      <c r="AM8" s="1178"/>
      <c r="AN8" s="1178"/>
      <c r="AO8" s="1178"/>
      <c r="AP8" s="1178"/>
      <c r="AQ8" s="1178"/>
      <c r="AR8" s="1178"/>
    </row>
    <row r="9" spans="1:45" ht="60" customHeight="1">
      <c r="B9" s="1171" t="s">
        <v>726</v>
      </c>
      <c r="C9" s="1171"/>
      <c r="D9" s="1171"/>
      <c r="E9" s="1171"/>
      <c r="F9" s="1171"/>
      <c r="G9" s="1171"/>
      <c r="H9" s="1171"/>
      <c r="I9" s="1171"/>
      <c r="J9" s="1171"/>
      <c r="K9" s="1171"/>
      <c r="L9" s="1171"/>
      <c r="M9" s="1171"/>
      <c r="N9" s="1171"/>
      <c r="O9" s="1171"/>
      <c r="P9" s="1171"/>
      <c r="Q9" s="1171"/>
      <c r="R9" s="1171"/>
      <c r="S9" s="1171"/>
      <c r="T9" s="1171"/>
      <c r="U9" s="1171"/>
      <c r="V9" s="1171"/>
      <c r="W9" s="1171"/>
      <c r="X9" s="1171"/>
      <c r="Y9" s="1171"/>
      <c r="Z9" s="1171"/>
      <c r="AA9" s="1171"/>
      <c r="AB9" s="1171"/>
      <c r="AC9" s="1171"/>
      <c r="AD9" s="1171"/>
      <c r="AE9" s="1171"/>
      <c r="AF9" s="1171"/>
      <c r="AG9" s="1171"/>
      <c r="AH9" s="1171"/>
      <c r="AI9" s="1171"/>
      <c r="AJ9" s="1171"/>
      <c r="AK9" s="1171"/>
      <c r="AL9" s="1171"/>
      <c r="AM9" s="1171"/>
      <c r="AN9" s="1171"/>
      <c r="AO9" s="1171"/>
      <c r="AP9" s="1171"/>
      <c r="AQ9" s="1171"/>
      <c r="AR9" s="1171"/>
    </row>
    <row r="10" spans="1:45" ht="13.5" customHeight="1">
      <c r="B10" s="802"/>
      <c r="C10" s="802"/>
      <c r="D10" s="802"/>
      <c r="E10" s="802"/>
      <c r="F10" s="802"/>
      <c r="G10" s="802"/>
      <c r="H10" s="802"/>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2"/>
      <c r="AL10" s="802"/>
      <c r="AM10" s="802"/>
      <c r="AN10" s="802"/>
      <c r="AO10" s="802"/>
      <c r="AP10" s="802"/>
      <c r="AQ10" s="802"/>
      <c r="AR10" s="802"/>
    </row>
    <row r="11" spans="1:45" ht="17.25" customHeight="1">
      <c r="B11" s="681" t="s">
        <v>636</v>
      </c>
      <c r="C11" s="681"/>
      <c r="D11" s="682" t="s">
        <v>727</v>
      </c>
      <c r="E11" s="681"/>
      <c r="F11" s="681"/>
      <c r="G11" s="681"/>
      <c r="H11" s="681"/>
      <c r="I11" s="681"/>
      <c r="J11" s="681"/>
      <c r="K11" s="681"/>
      <c r="L11" s="681"/>
      <c r="M11" s="681"/>
      <c r="N11" s="681"/>
      <c r="O11" s="681"/>
      <c r="P11" s="681"/>
      <c r="Q11" s="681"/>
      <c r="R11" s="681"/>
      <c r="S11" s="681"/>
      <c r="T11" s="681"/>
      <c r="U11" s="681"/>
      <c r="V11" s="681"/>
      <c r="W11" s="681"/>
      <c r="X11" s="681"/>
      <c r="Y11" s="681"/>
      <c r="Z11" s="681"/>
      <c r="AA11" s="681"/>
      <c r="AB11" s="681"/>
      <c r="AC11" s="681"/>
      <c r="AD11" s="681"/>
      <c r="AE11" s="681"/>
      <c r="AF11" s="681"/>
      <c r="AG11" s="681"/>
      <c r="AH11" s="681"/>
      <c r="AI11" s="681"/>
      <c r="AJ11" s="681"/>
      <c r="AK11" s="681"/>
      <c r="AL11" s="681"/>
      <c r="AM11" s="681"/>
      <c r="AN11" s="681"/>
      <c r="AO11" s="681"/>
      <c r="AP11" s="681"/>
      <c r="AQ11" s="681"/>
      <c r="AR11" s="681"/>
    </row>
    <row r="12" spans="1:45" ht="17.25" customHeight="1">
      <c r="B12" s="676"/>
      <c r="C12" s="681"/>
      <c r="D12" s="1172" t="s">
        <v>728</v>
      </c>
      <c r="E12" s="1172"/>
      <c r="F12" s="1172"/>
      <c r="G12" s="1172"/>
      <c r="H12" s="1172"/>
      <c r="I12" s="1172"/>
      <c r="J12" s="1172"/>
      <c r="K12" s="1172"/>
      <c r="L12" s="1172"/>
      <c r="M12" s="1172"/>
      <c r="N12" s="1172"/>
      <c r="O12" s="1172"/>
      <c r="P12" s="1172"/>
      <c r="Q12" s="1172"/>
      <c r="R12" s="1172"/>
      <c r="S12" s="1172"/>
      <c r="T12" s="1172"/>
      <c r="U12" s="1172"/>
      <c r="V12" s="1172"/>
      <c r="W12" s="1172"/>
      <c r="X12" s="1172"/>
      <c r="Y12" s="1172"/>
      <c r="Z12" s="1172"/>
      <c r="AA12" s="1172"/>
      <c r="AB12" s="1172"/>
      <c r="AC12" s="1172"/>
      <c r="AD12" s="1172"/>
      <c r="AE12" s="1172"/>
      <c r="AF12" s="1172"/>
      <c r="AG12" s="1172"/>
      <c r="AH12" s="1172"/>
      <c r="AI12" s="1172"/>
      <c r="AJ12" s="1172"/>
      <c r="AK12" s="1172"/>
      <c r="AL12" s="1172"/>
      <c r="AM12" s="1172"/>
      <c r="AN12" s="1172"/>
      <c r="AO12" s="1172"/>
      <c r="AP12" s="1172"/>
      <c r="AQ12" s="1172"/>
      <c r="AR12" s="1172"/>
    </row>
    <row r="13" spans="1:45" ht="7.5" customHeight="1">
      <c r="B13" s="676"/>
      <c r="C13" s="681"/>
      <c r="D13" s="681"/>
      <c r="E13" s="681"/>
      <c r="F13" s="681"/>
      <c r="G13" s="681"/>
      <c r="H13" s="681"/>
      <c r="I13" s="681"/>
      <c r="J13" s="681"/>
      <c r="K13" s="681"/>
      <c r="L13" s="681"/>
      <c r="M13" s="681"/>
      <c r="N13" s="681"/>
      <c r="O13" s="681"/>
      <c r="P13" s="681"/>
      <c r="Q13" s="681"/>
      <c r="R13" s="681"/>
      <c r="S13" s="681"/>
      <c r="T13" s="681"/>
      <c r="U13" s="681"/>
      <c r="V13" s="681"/>
      <c r="W13" s="681"/>
      <c r="X13" s="681"/>
      <c r="Y13" s="681"/>
      <c r="Z13" s="681"/>
      <c r="AA13" s="681"/>
      <c r="AB13" s="681"/>
      <c r="AC13" s="681"/>
      <c r="AD13" s="681"/>
      <c r="AE13" s="681"/>
      <c r="AF13" s="681"/>
      <c r="AG13" s="681"/>
      <c r="AH13" s="681"/>
      <c r="AI13" s="681"/>
      <c r="AJ13" s="681"/>
      <c r="AK13" s="681"/>
      <c r="AL13" s="681"/>
      <c r="AM13" s="681"/>
      <c r="AN13" s="681"/>
      <c r="AO13" s="681"/>
      <c r="AP13" s="681"/>
      <c r="AQ13" s="681"/>
      <c r="AR13" s="681"/>
    </row>
    <row r="14" spans="1:45" ht="17.25" customHeight="1">
      <c r="B14" s="681" t="s">
        <v>108</v>
      </c>
      <c r="C14" s="681"/>
      <c r="D14" s="682" t="s">
        <v>729</v>
      </c>
      <c r="E14" s="681"/>
      <c r="F14" s="681"/>
      <c r="G14" s="681"/>
      <c r="H14" s="681"/>
      <c r="I14" s="681"/>
      <c r="J14" s="681"/>
      <c r="K14" s="681"/>
      <c r="L14" s="681"/>
      <c r="M14" s="681"/>
      <c r="N14" s="681"/>
      <c r="O14" s="681"/>
      <c r="P14" s="681"/>
      <c r="Q14" s="681"/>
      <c r="R14" s="681"/>
      <c r="S14" s="681"/>
      <c r="T14" s="681"/>
      <c r="U14" s="681"/>
      <c r="V14" s="681"/>
      <c r="W14" s="681"/>
      <c r="X14" s="681"/>
      <c r="Y14" s="681"/>
      <c r="Z14" s="681"/>
      <c r="AA14" s="681"/>
      <c r="AB14" s="681"/>
      <c r="AC14" s="681"/>
      <c r="AD14" s="681"/>
      <c r="AE14" s="681"/>
      <c r="AF14" s="681"/>
      <c r="AG14" s="681"/>
      <c r="AH14" s="681"/>
      <c r="AI14" s="681"/>
      <c r="AJ14" s="681"/>
      <c r="AK14" s="681"/>
      <c r="AL14" s="681"/>
      <c r="AM14" s="681"/>
      <c r="AN14" s="681"/>
      <c r="AO14" s="681"/>
      <c r="AP14" s="681"/>
      <c r="AQ14" s="681"/>
      <c r="AR14" s="681"/>
    </row>
    <row r="15" spans="1:45" ht="17.25" customHeight="1">
      <c r="B15" s="676"/>
      <c r="C15" s="681"/>
      <c r="D15" s="681" t="s">
        <v>109</v>
      </c>
      <c r="E15" s="681"/>
      <c r="F15" s="681"/>
      <c r="G15" s="681"/>
      <c r="H15" s="681"/>
      <c r="I15" s="681"/>
      <c r="J15" s="681"/>
      <c r="K15" s="681"/>
      <c r="L15" s="681"/>
      <c r="M15" s="681"/>
      <c r="N15" s="681"/>
      <c r="O15" s="681"/>
      <c r="P15" s="681"/>
      <c r="Q15" s="681"/>
      <c r="R15" s="681"/>
      <c r="S15" s="681"/>
      <c r="T15" s="681"/>
      <c r="U15" s="681"/>
      <c r="V15" s="681"/>
      <c r="W15" s="681"/>
      <c r="X15" s="681"/>
      <c r="Y15" s="681"/>
      <c r="Z15" s="681"/>
      <c r="AA15" s="681"/>
      <c r="AB15" s="681"/>
      <c r="AC15" s="681"/>
      <c r="AD15" s="681"/>
      <c r="AE15" s="681"/>
      <c r="AF15" s="681"/>
      <c r="AG15" s="681"/>
      <c r="AH15" s="681"/>
      <c r="AI15" s="681"/>
      <c r="AJ15" s="681"/>
      <c r="AK15" s="681"/>
      <c r="AL15" s="681"/>
      <c r="AM15" s="681"/>
      <c r="AN15" s="681"/>
      <c r="AO15" s="681"/>
      <c r="AP15" s="681"/>
      <c r="AQ15" s="681"/>
      <c r="AR15" s="681"/>
    </row>
    <row r="16" spans="1:45" s="675" customFormat="1" ht="7.5" customHeight="1">
      <c r="B16" s="676"/>
      <c r="C16" s="681"/>
      <c r="D16" s="681"/>
      <c r="E16" s="681"/>
      <c r="F16" s="681"/>
      <c r="G16" s="681"/>
      <c r="H16" s="681"/>
      <c r="I16" s="681"/>
      <c r="J16" s="681"/>
      <c r="K16" s="681"/>
      <c r="L16" s="681"/>
      <c r="M16" s="681"/>
      <c r="N16" s="681"/>
      <c r="O16" s="681"/>
      <c r="P16" s="681"/>
      <c r="Q16" s="681"/>
      <c r="R16" s="681"/>
      <c r="S16" s="681"/>
      <c r="T16" s="681"/>
      <c r="U16" s="681"/>
      <c r="V16" s="681"/>
      <c r="W16" s="681"/>
      <c r="X16" s="681"/>
      <c r="Y16" s="681"/>
      <c r="Z16" s="681"/>
      <c r="AA16" s="681"/>
      <c r="AB16" s="681"/>
      <c r="AC16" s="681"/>
      <c r="AD16" s="681"/>
      <c r="AE16" s="681"/>
      <c r="AF16" s="681"/>
      <c r="AG16" s="681"/>
      <c r="AH16" s="681"/>
      <c r="AI16" s="681"/>
      <c r="AJ16" s="681"/>
      <c r="AK16" s="681"/>
      <c r="AL16" s="681"/>
      <c r="AM16" s="681"/>
      <c r="AN16" s="681"/>
      <c r="AO16" s="681"/>
      <c r="AP16" s="681"/>
      <c r="AQ16" s="681"/>
      <c r="AR16" s="681"/>
    </row>
    <row r="17" spans="2:44" s="675" customFormat="1" ht="17.25" customHeight="1">
      <c r="B17" s="681" t="s">
        <v>644</v>
      </c>
      <c r="C17" s="681"/>
      <c r="D17" s="682" t="s">
        <v>730</v>
      </c>
      <c r="E17" s="681"/>
      <c r="F17" s="681"/>
      <c r="G17" s="681"/>
      <c r="H17" s="681"/>
      <c r="I17" s="681"/>
      <c r="J17" s="681"/>
      <c r="K17" s="681"/>
      <c r="L17" s="681"/>
      <c r="M17" s="681"/>
      <c r="N17" s="681"/>
      <c r="O17" s="681"/>
      <c r="P17" s="681"/>
      <c r="Q17" s="681"/>
      <c r="R17" s="681"/>
      <c r="S17" s="681"/>
      <c r="T17" s="681"/>
      <c r="U17" s="681"/>
      <c r="V17" s="681"/>
      <c r="W17" s="681"/>
      <c r="X17" s="681"/>
      <c r="Y17" s="681"/>
      <c r="Z17" s="681"/>
      <c r="AA17" s="681"/>
      <c r="AB17" s="681"/>
      <c r="AC17" s="681"/>
      <c r="AD17" s="681"/>
      <c r="AE17" s="681"/>
      <c r="AF17" s="681"/>
      <c r="AG17" s="681"/>
      <c r="AH17" s="681"/>
      <c r="AI17" s="681"/>
      <c r="AJ17" s="681"/>
      <c r="AK17" s="681"/>
      <c r="AL17" s="681"/>
      <c r="AM17" s="681"/>
      <c r="AN17" s="681"/>
      <c r="AO17" s="681"/>
      <c r="AP17" s="681"/>
      <c r="AQ17" s="681"/>
      <c r="AR17" s="681"/>
    </row>
    <row r="18" spans="2:44" s="675" customFormat="1" ht="17.25" customHeight="1">
      <c r="B18" s="676"/>
      <c r="C18" s="681"/>
      <c r="D18" s="681" t="s">
        <v>731</v>
      </c>
      <c r="E18" s="681"/>
      <c r="F18" s="681"/>
      <c r="G18" s="681"/>
      <c r="H18" s="681"/>
      <c r="I18" s="681"/>
      <c r="J18" s="681"/>
      <c r="K18" s="681"/>
      <c r="L18" s="681"/>
      <c r="M18" s="681"/>
      <c r="N18" s="681"/>
      <c r="O18" s="681"/>
      <c r="P18" s="681"/>
      <c r="Q18" s="681"/>
      <c r="R18" s="681"/>
      <c r="S18" s="681"/>
      <c r="T18" s="681"/>
      <c r="U18" s="681"/>
      <c r="V18" s="681"/>
      <c r="W18" s="681"/>
      <c r="X18" s="681"/>
      <c r="Y18" s="681"/>
      <c r="Z18" s="681"/>
      <c r="AA18" s="681"/>
      <c r="AB18" s="681"/>
      <c r="AC18" s="681"/>
      <c r="AD18" s="681"/>
      <c r="AE18" s="681"/>
      <c r="AF18" s="681"/>
      <c r="AG18" s="681"/>
      <c r="AH18" s="681"/>
      <c r="AI18" s="681"/>
      <c r="AJ18" s="681"/>
      <c r="AK18" s="681"/>
      <c r="AL18" s="681"/>
      <c r="AM18" s="681"/>
      <c r="AN18" s="681"/>
      <c r="AO18" s="681"/>
      <c r="AP18" s="681"/>
      <c r="AQ18" s="681"/>
      <c r="AR18" s="681"/>
    </row>
    <row r="19" spans="2:44" s="675" customFormat="1" ht="7.5" customHeight="1">
      <c r="B19" s="676"/>
      <c r="C19" s="681"/>
      <c r="D19" s="681"/>
      <c r="E19" s="681"/>
      <c r="F19" s="681"/>
      <c r="G19" s="681"/>
      <c r="H19" s="681"/>
      <c r="I19" s="681"/>
      <c r="J19" s="681"/>
      <c r="K19" s="681"/>
      <c r="L19" s="681"/>
      <c r="M19" s="681"/>
      <c r="N19" s="681"/>
      <c r="O19" s="681"/>
      <c r="P19" s="681"/>
      <c r="Q19" s="681"/>
      <c r="R19" s="681"/>
      <c r="S19" s="681"/>
      <c r="T19" s="681"/>
      <c r="U19" s="681"/>
      <c r="V19" s="681"/>
      <c r="W19" s="681"/>
      <c r="X19" s="681"/>
      <c r="Y19" s="681"/>
      <c r="Z19" s="681"/>
      <c r="AA19" s="681"/>
      <c r="AB19" s="681"/>
      <c r="AC19" s="681"/>
      <c r="AD19" s="681"/>
      <c r="AE19" s="681"/>
      <c r="AF19" s="681"/>
      <c r="AG19" s="681"/>
      <c r="AH19" s="681"/>
      <c r="AI19" s="681"/>
      <c r="AJ19" s="681"/>
      <c r="AK19" s="681"/>
      <c r="AL19" s="681"/>
      <c r="AM19" s="681"/>
      <c r="AN19" s="681"/>
      <c r="AO19" s="681"/>
      <c r="AP19" s="681"/>
      <c r="AQ19" s="681"/>
      <c r="AR19" s="681"/>
    </row>
    <row r="20" spans="2:44" s="675" customFormat="1" ht="17.25" customHeight="1">
      <c r="B20" s="681" t="s">
        <v>110</v>
      </c>
      <c r="C20" s="681"/>
      <c r="D20" s="682" t="s">
        <v>732</v>
      </c>
      <c r="E20" s="681"/>
      <c r="F20" s="681"/>
      <c r="G20" s="681"/>
      <c r="H20" s="681"/>
      <c r="I20" s="681"/>
      <c r="J20" s="681"/>
      <c r="K20" s="681"/>
      <c r="L20" s="681"/>
      <c r="M20" s="681"/>
      <c r="N20" s="681"/>
      <c r="O20" s="681"/>
      <c r="P20" s="681"/>
      <c r="Q20" s="681"/>
      <c r="R20" s="681"/>
      <c r="S20" s="681"/>
      <c r="T20" s="681"/>
      <c r="U20" s="681"/>
      <c r="V20" s="681"/>
      <c r="W20" s="681"/>
      <c r="X20" s="681"/>
      <c r="Y20" s="681"/>
      <c r="Z20" s="681"/>
      <c r="AA20" s="681"/>
      <c r="AB20" s="681"/>
      <c r="AC20" s="681"/>
      <c r="AD20" s="681"/>
      <c r="AE20" s="681"/>
      <c r="AF20" s="681"/>
      <c r="AG20" s="681"/>
      <c r="AH20" s="681"/>
      <c r="AI20" s="681"/>
      <c r="AJ20" s="681"/>
      <c r="AK20" s="681"/>
      <c r="AL20" s="681"/>
      <c r="AM20" s="681"/>
      <c r="AN20" s="681"/>
      <c r="AO20" s="681"/>
      <c r="AP20" s="681"/>
      <c r="AQ20" s="681"/>
      <c r="AR20" s="681"/>
    </row>
    <row r="21" spans="2:44" s="675" customFormat="1" ht="17.25" customHeight="1">
      <c r="B21" s="676"/>
      <c r="C21" s="681"/>
      <c r="D21" s="681" t="s">
        <v>733</v>
      </c>
      <c r="E21" s="681"/>
      <c r="F21" s="681"/>
      <c r="G21" s="681"/>
      <c r="H21" s="681"/>
      <c r="I21" s="681"/>
      <c r="J21" s="681"/>
      <c r="K21" s="681"/>
      <c r="L21" s="681"/>
      <c r="M21" s="681"/>
      <c r="N21" s="681"/>
      <c r="O21" s="681"/>
      <c r="P21" s="681"/>
      <c r="Q21" s="681"/>
      <c r="R21" s="681"/>
      <c r="S21" s="681"/>
      <c r="T21" s="681"/>
      <c r="U21" s="681"/>
      <c r="V21" s="681"/>
      <c r="W21" s="681"/>
      <c r="X21" s="681"/>
      <c r="Y21" s="681"/>
      <c r="Z21" s="681"/>
      <c r="AA21" s="681"/>
      <c r="AB21" s="681"/>
      <c r="AC21" s="681"/>
      <c r="AD21" s="681"/>
      <c r="AE21" s="681"/>
      <c r="AF21" s="681"/>
      <c r="AG21" s="681"/>
      <c r="AH21" s="681"/>
      <c r="AI21" s="681"/>
      <c r="AJ21" s="681"/>
      <c r="AK21" s="681"/>
      <c r="AL21" s="681"/>
      <c r="AM21" s="681"/>
      <c r="AN21" s="681"/>
      <c r="AO21" s="681"/>
      <c r="AP21" s="681"/>
      <c r="AQ21" s="681"/>
      <c r="AR21" s="681"/>
    </row>
    <row r="22" spans="2:44" s="675" customFormat="1" ht="7.5" customHeight="1">
      <c r="B22" s="676"/>
      <c r="C22" s="681"/>
      <c r="D22" s="681"/>
      <c r="E22" s="681"/>
      <c r="F22" s="681"/>
      <c r="G22" s="681"/>
      <c r="H22" s="681"/>
      <c r="I22" s="681"/>
      <c r="J22" s="681"/>
      <c r="K22" s="681"/>
      <c r="L22" s="681"/>
      <c r="M22" s="681"/>
      <c r="N22" s="681"/>
      <c r="O22" s="681"/>
      <c r="P22" s="681"/>
      <c r="Q22" s="681"/>
      <c r="R22" s="681"/>
      <c r="S22" s="681"/>
      <c r="T22" s="681"/>
      <c r="U22" s="681"/>
      <c r="V22" s="681"/>
      <c r="W22" s="681"/>
      <c r="X22" s="681"/>
      <c r="Y22" s="681"/>
      <c r="Z22" s="681"/>
      <c r="AA22" s="681"/>
      <c r="AB22" s="681"/>
      <c r="AC22" s="681"/>
      <c r="AD22" s="681"/>
      <c r="AE22" s="681"/>
      <c r="AF22" s="681"/>
      <c r="AG22" s="681"/>
      <c r="AH22" s="681"/>
      <c r="AI22" s="681"/>
      <c r="AJ22" s="681"/>
      <c r="AK22" s="681"/>
      <c r="AL22" s="681"/>
      <c r="AM22" s="681"/>
      <c r="AN22" s="681"/>
      <c r="AO22" s="681"/>
      <c r="AP22" s="681"/>
      <c r="AQ22" s="681"/>
      <c r="AR22" s="681"/>
    </row>
    <row r="23" spans="2:44" s="675" customFormat="1" ht="17.25" customHeight="1">
      <c r="B23" s="681" t="s">
        <v>111</v>
      </c>
      <c r="C23" s="681"/>
      <c r="D23" s="682" t="s">
        <v>734</v>
      </c>
      <c r="E23" s="681"/>
      <c r="F23" s="681"/>
      <c r="G23" s="681"/>
      <c r="H23" s="681"/>
      <c r="I23" s="681"/>
      <c r="J23" s="681"/>
      <c r="K23" s="681"/>
      <c r="L23" s="681"/>
      <c r="M23" s="681"/>
      <c r="N23" s="681"/>
      <c r="O23" s="681"/>
      <c r="P23" s="681"/>
      <c r="Q23" s="681"/>
      <c r="R23" s="681"/>
      <c r="S23" s="681"/>
      <c r="T23" s="681"/>
      <c r="U23" s="681"/>
      <c r="V23" s="681"/>
      <c r="W23" s="681"/>
      <c r="X23" s="681"/>
      <c r="Y23" s="681"/>
      <c r="Z23" s="681"/>
      <c r="AA23" s="681"/>
      <c r="AB23" s="681"/>
      <c r="AC23" s="681"/>
      <c r="AD23" s="681"/>
      <c r="AE23" s="681"/>
      <c r="AF23" s="681"/>
      <c r="AG23" s="681"/>
      <c r="AH23" s="681"/>
      <c r="AI23" s="681"/>
      <c r="AJ23" s="681"/>
      <c r="AK23" s="681"/>
      <c r="AL23" s="681"/>
      <c r="AM23" s="681"/>
      <c r="AN23" s="681"/>
      <c r="AO23" s="681"/>
      <c r="AP23" s="681"/>
      <c r="AQ23" s="681"/>
      <c r="AR23" s="681"/>
    </row>
    <row r="24" spans="2:44" s="675" customFormat="1" ht="17.25" customHeight="1">
      <c r="B24" s="676"/>
      <c r="C24" s="681"/>
      <c r="D24" s="681" t="s">
        <v>735</v>
      </c>
      <c r="E24" s="681"/>
      <c r="F24" s="681"/>
      <c r="G24" s="681"/>
      <c r="H24" s="681"/>
      <c r="I24" s="681"/>
      <c r="J24" s="681"/>
      <c r="K24" s="681"/>
      <c r="L24" s="681"/>
      <c r="M24" s="681"/>
      <c r="N24" s="681"/>
      <c r="O24" s="681"/>
      <c r="P24" s="681"/>
      <c r="Q24" s="681"/>
      <c r="R24" s="681"/>
      <c r="S24" s="681"/>
      <c r="T24" s="681"/>
      <c r="U24" s="681"/>
      <c r="V24" s="681"/>
      <c r="W24" s="681"/>
      <c r="X24" s="681"/>
      <c r="Y24" s="681"/>
      <c r="Z24" s="681"/>
      <c r="AA24" s="681"/>
      <c r="AB24" s="681"/>
      <c r="AC24" s="681"/>
      <c r="AD24" s="681"/>
      <c r="AE24" s="681"/>
      <c r="AF24" s="681"/>
      <c r="AG24" s="681"/>
      <c r="AH24" s="681"/>
      <c r="AI24" s="681"/>
      <c r="AJ24" s="681"/>
      <c r="AK24" s="681"/>
      <c r="AL24" s="681"/>
      <c r="AM24" s="681"/>
      <c r="AN24" s="681"/>
      <c r="AO24" s="681"/>
      <c r="AP24" s="681"/>
      <c r="AQ24" s="681"/>
      <c r="AR24" s="681"/>
    </row>
    <row r="25" spans="2:44" s="675" customFormat="1" ht="17.25" customHeight="1">
      <c r="B25" s="676"/>
      <c r="C25" s="681"/>
      <c r="D25" s="681" t="s">
        <v>736</v>
      </c>
      <c r="E25" s="681"/>
      <c r="F25" s="681"/>
      <c r="G25" s="681"/>
      <c r="H25" s="681"/>
      <c r="I25" s="681"/>
      <c r="J25" s="681"/>
      <c r="K25" s="681"/>
      <c r="L25" s="681"/>
      <c r="M25" s="681"/>
      <c r="N25" s="681"/>
      <c r="O25" s="681"/>
      <c r="P25" s="681"/>
      <c r="Q25" s="681"/>
      <c r="R25" s="681"/>
      <c r="S25" s="681"/>
      <c r="T25" s="681"/>
      <c r="U25" s="681"/>
      <c r="V25" s="681"/>
      <c r="W25" s="681"/>
      <c r="X25" s="681"/>
      <c r="Y25" s="681"/>
      <c r="Z25" s="681"/>
      <c r="AA25" s="681"/>
      <c r="AB25" s="681"/>
      <c r="AC25" s="681"/>
      <c r="AD25" s="681"/>
      <c r="AE25" s="681"/>
      <c r="AF25" s="681"/>
      <c r="AG25" s="681"/>
      <c r="AH25" s="681"/>
      <c r="AI25" s="681"/>
      <c r="AJ25" s="681"/>
      <c r="AK25" s="681"/>
      <c r="AL25" s="681"/>
      <c r="AM25" s="681"/>
      <c r="AN25" s="681"/>
      <c r="AO25" s="681"/>
      <c r="AP25" s="681"/>
      <c r="AQ25" s="681"/>
      <c r="AR25" s="681"/>
    </row>
    <row r="26" spans="2:44" s="675" customFormat="1" ht="7.5" customHeight="1">
      <c r="B26" s="676"/>
      <c r="C26" s="681"/>
      <c r="D26" s="681"/>
      <c r="E26" s="681"/>
      <c r="F26" s="681"/>
      <c r="G26" s="681"/>
      <c r="H26" s="681"/>
      <c r="I26" s="681"/>
      <c r="J26" s="681"/>
      <c r="K26" s="681"/>
      <c r="L26" s="681"/>
      <c r="M26" s="681"/>
      <c r="N26" s="681"/>
      <c r="O26" s="681"/>
      <c r="P26" s="681"/>
      <c r="Q26" s="681"/>
      <c r="R26" s="681"/>
      <c r="S26" s="681"/>
      <c r="T26" s="681"/>
      <c r="U26" s="681"/>
      <c r="V26" s="681"/>
      <c r="W26" s="681"/>
      <c r="X26" s="681"/>
      <c r="Y26" s="681"/>
      <c r="Z26" s="681"/>
      <c r="AA26" s="681"/>
      <c r="AB26" s="681"/>
      <c r="AC26" s="681"/>
      <c r="AD26" s="681"/>
      <c r="AE26" s="681"/>
      <c r="AF26" s="681"/>
      <c r="AG26" s="681"/>
      <c r="AH26" s="681"/>
      <c r="AI26" s="681"/>
      <c r="AJ26" s="681"/>
      <c r="AK26" s="681"/>
      <c r="AL26" s="681"/>
      <c r="AM26" s="681"/>
      <c r="AN26" s="681"/>
      <c r="AO26" s="681"/>
      <c r="AP26" s="681"/>
      <c r="AQ26" s="681"/>
      <c r="AR26" s="681"/>
    </row>
    <row r="27" spans="2:44" s="675" customFormat="1" ht="17.25" customHeight="1">
      <c r="B27" s="681" t="s">
        <v>112</v>
      </c>
      <c r="C27" s="681"/>
      <c r="D27" s="682" t="s">
        <v>737</v>
      </c>
      <c r="E27" s="681"/>
      <c r="F27" s="681"/>
      <c r="G27" s="681"/>
      <c r="H27" s="681"/>
      <c r="I27" s="681"/>
      <c r="J27" s="681"/>
      <c r="K27" s="681"/>
      <c r="L27" s="681"/>
      <c r="M27" s="681"/>
      <c r="N27" s="681"/>
      <c r="O27" s="681"/>
      <c r="P27" s="681"/>
      <c r="Q27" s="681"/>
      <c r="R27" s="681"/>
      <c r="S27" s="681"/>
      <c r="T27" s="681"/>
      <c r="U27" s="681"/>
      <c r="V27" s="681"/>
      <c r="W27" s="681"/>
      <c r="X27" s="681"/>
      <c r="Y27" s="681"/>
      <c r="Z27" s="681"/>
      <c r="AA27" s="681"/>
      <c r="AB27" s="681"/>
      <c r="AC27" s="681"/>
      <c r="AD27" s="681"/>
      <c r="AE27" s="681"/>
      <c r="AF27" s="681"/>
      <c r="AG27" s="681"/>
      <c r="AH27" s="681"/>
      <c r="AI27" s="681"/>
      <c r="AJ27" s="681"/>
      <c r="AK27" s="681"/>
      <c r="AL27" s="681"/>
      <c r="AM27" s="681"/>
      <c r="AN27" s="681"/>
      <c r="AO27" s="681"/>
      <c r="AP27" s="681"/>
      <c r="AQ27" s="681"/>
      <c r="AR27" s="681"/>
    </row>
    <row r="28" spans="2:44" s="675" customFormat="1" ht="17.25" customHeight="1">
      <c r="B28" s="676"/>
      <c r="C28" s="681"/>
      <c r="D28" s="681" t="s">
        <v>738</v>
      </c>
      <c r="E28" s="681"/>
      <c r="F28" s="681"/>
      <c r="G28" s="681"/>
      <c r="H28" s="681"/>
      <c r="I28" s="681"/>
      <c r="J28" s="681"/>
      <c r="K28" s="681"/>
      <c r="L28" s="681"/>
      <c r="M28" s="681"/>
      <c r="N28" s="681"/>
      <c r="O28" s="681"/>
      <c r="P28" s="681"/>
      <c r="Q28" s="681"/>
      <c r="R28" s="681"/>
      <c r="S28" s="681"/>
      <c r="T28" s="681"/>
      <c r="U28" s="681"/>
      <c r="V28" s="681"/>
      <c r="W28" s="681"/>
      <c r="X28" s="681"/>
      <c r="Y28" s="681"/>
      <c r="Z28" s="681"/>
      <c r="AA28" s="681"/>
      <c r="AB28" s="681"/>
      <c r="AC28" s="681"/>
      <c r="AD28" s="681"/>
      <c r="AE28" s="681"/>
      <c r="AF28" s="681"/>
      <c r="AG28" s="681"/>
      <c r="AH28" s="681"/>
      <c r="AI28" s="681"/>
      <c r="AJ28" s="681"/>
      <c r="AK28" s="681"/>
      <c r="AL28" s="681"/>
      <c r="AM28" s="681"/>
      <c r="AN28" s="681"/>
      <c r="AO28" s="681"/>
      <c r="AP28" s="681"/>
      <c r="AQ28" s="681"/>
      <c r="AR28" s="681"/>
    </row>
    <row r="29" spans="2:44" s="675" customFormat="1" ht="17.25" customHeight="1">
      <c r="B29" s="676"/>
      <c r="C29" s="681"/>
      <c r="D29" s="676" t="s">
        <v>739</v>
      </c>
      <c r="E29" s="681"/>
      <c r="F29" s="681"/>
      <c r="G29" s="681"/>
      <c r="H29" s="681"/>
      <c r="I29" s="681"/>
      <c r="J29" s="681"/>
      <c r="K29" s="681"/>
      <c r="L29" s="681"/>
      <c r="M29" s="681"/>
      <c r="N29" s="681"/>
      <c r="O29" s="681"/>
      <c r="P29" s="681"/>
      <c r="Q29" s="681"/>
      <c r="R29" s="681"/>
      <c r="S29" s="681"/>
      <c r="T29" s="681"/>
      <c r="U29" s="681"/>
      <c r="V29" s="681"/>
      <c r="W29" s="681"/>
      <c r="X29" s="681"/>
      <c r="Y29" s="681"/>
      <c r="Z29" s="681"/>
      <c r="AA29" s="681"/>
      <c r="AB29" s="681"/>
      <c r="AC29" s="681"/>
      <c r="AD29" s="681"/>
      <c r="AE29" s="681"/>
      <c r="AF29" s="681"/>
      <c r="AG29" s="681"/>
      <c r="AH29" s="681"/>
      <c r="AI29" s="681"/>
      <c r="AJ29" s="681"/>
      <c r="AK29" s="681"/>
      <c r="AL29" s="681"/>
      <c r="AM29" s="681"/>
      <c r="AN29" s="681"/>
      <c r="AO29" s="681"/>
      <c r="AP29" s="681"/>
      <c r="AQ29" s="681"/>
      <c r="AR29" s="681"/>
    </row>
    <row r="30" spans="2:44" s="675" customFormat="1" ht="17.25" customHeight="1">
      <c r="B30" s="676"/>
      <c r="C30" s="681"/>
      <c r="D30" s="681" t="s">
        <v>740</v>
      </c>
      <c r="E30" s="681"/>
      <c r="F30" s="681"/>
      <c r="G30" s="681"/>
      <c r="H30" s="681"/>
      <c r="I30" s="681"/>
      <c r="J30" s="681"/>
      <c r="K30" s="681"/>
      <c r="L30" s="681"/>
      <c r="M30" s="681"/>
      <c r="N30" s="681"/>
      <c r="O30" s="681"/>
      <c r="P30" s="681"/>
      <c r="Q30" s="681"/>
      <c r="R30" s="681"/>
      <c r="S30" s="681"/>
      <c r="T30" s="681"/>
      <c r="U30" s="681"/>
      <c r="V30" s="681"/>
      <c r="W30" s="681"/>
      <c r="X30" s="681"/>
      <c r="Y30" s="681"/>
      <c r="Z30" s="681"/>
      <c r="AA30" s="681"/>
      <c r="AB30" s="681"/>
      <c r="AC30" s="681"/>
      <c r="AD30" s="681"/>
      <c r="AE30" s="681"/>
      <c r="AF30" s="681"/>
      <c r="AG30" s="681"/>
      <c r="AH30" s="681"/>
      <c r="AI30" s="681"/>
      <c r="AJ30" s="681"/>
      <c r="AK30" s="681"/>
      <c r="AL30" s="681"/>
      <c r="AM30" s="681"/>
      <c r="AN30" s="681"/>
      <c r="AO30" s="681"/>
      <c r="AP30" s="681"/>
      <c r="AQ30" s="681"/>
      <c r="AR30" s="681"/>
    </row>
    <row r="31" spans="2:44" s="675" customFormat="1" ht="17.25" customHeight="1">
      <c r="B31" s="676"/>
      <c r="C31" s="681"/>
      <c r="D31" s="681" t="s">
        <v>741</v>
      </c>
      <c r="E31" s="681"/>
      <c r="F31" s="681"/>
      <c r="G31" s="681"/>
      <c r="H31" s="681"/>
      <c r="I31" s="681"/>
      <c r="J31" s="681"/>
      <c r="K31" s="681"/>
      <c r="L31" s="681"/>
      <c r="M31" s="681"/>
      <c r="N31" s="681"/>
      <c r="O31" s="681"/>
      <c r="P31" s="681"/>
      <c r="Q31" s="681"/>
      <c r="R31" s="681"/>
      <c r="S31" s="681"/>
      <c r="T31" s="681"/>
      <c r="U31" s="681"/>
      <c r="V31" s="681"/>
      <c r="W31" s="681"/>
      <c r="X31" s="681"/>
      <c r="Y31" s="681"/>
      <c r="Z31" s="681"/>
      <c r="AA31" s="681"/>
      <c r="AB31" s="681"/>
      <c r="AC31" s="681"/>
      <c r="AD31" s="681"/>
      <c r="AE31" s="681"/>
      <c r="AF31" s="681"/>
      <c r="AG31" s="681"/>
      <c r="AH31" s="681"/>
      <c r="AI31" s="681"/>
      <c r="AJ31" s="681"/>
      <c r="AK31" s="681"/>
      <c r="AL31" s="681"/>
      <c r="AM31" s="681"/>
      <c r="AN31" s="681"/>
      <c r="AO31" s="681"/>
      <c r="AP31" s="681"/>
      <c r="AQ31" s="681"/>
      <c r="AR31" s="681"/>
    </row>
    <row r="32" spans="2:44" s="675" customFormat="1" ht="17.25" customHeight="1">
      <c r="B32" s="676"/>
      <c r="C32" s="681"/>
      <c r="D32" s="681" t="s">
        <v>742</v>
      </c>
      <c r="E32" s="681"/>
      <c r="F32" s="681"/>
      <c r="G32" s="681"/>
      <c r="H32" s="681"/>
      <c r="I32" s="681"/>
      <c r="J32" s="681"/>
      <c r="K32" s="681"/>
      <c r="L32" s="681"/>
      <c r="M32" s="681"/>
      <c r="N32" s="681"/>
      <c r="O32" s="681"/>
      <c r="P32" s="681"/>
      <c r="Q32" s="681"/>
      <c r="R32" s="681"/>
      <c r="S32" s="681"/>
      <c r="T32" s="681"/>
      <c r="U32" s="681"/>
      <c r="V32" s="681"/>
      <c r="W32" s="681"/>
      <c r="X32" s="681"/>
      <c r="Y32" s="681"/>
      <c r="Z32" s="681"/>
      <c r="AA32" s="681"/>
      <c r="AB32" s="681"/>
      <c r="AC32" s="681"/>
      <c r="AD32" s="681"/>
      <c r="AE32" s="681"/>
      <c r="AF32" s="681"/>
      <c r="AG32" s="681"/>
      <c r="AH32" s="681"/>
      <c r="AI32" s="681"/>
      <c r="AJ32" s="681"/>
      <c r="AK32" s="681"/>
      <c r="AL32" s="681"/>
      <c r="AM32" s="681"/>
      <c r="AN32" s="681"/>
      <c r="AO32" s="681"/>
      <c r="AP32" s="681"/>
      <c r="AQ32" s="681"/>
      <c r="AR32" s="681"/>
    </row>
    <row r="33" spans="2:44" s="675" customFormat="1" ht="7.5" customHeight="1">
      <c r="B33" s="676"/>
      <c r="C33" s="681"/>
      <c r="D33" s="681"/>
      <c r="E33" s="681"/>
      <c r="F33" s="681"/>
      <c r="G33" s="681"/>
      <c r="H33" s="681"/>
      <c r="I33" s="681"/>
      <c r="J33" s="681"/>
      <c r="K33" s="681"/>
      <c r="L33" s="681"/>
      <c r="M33" s="681"/>
      <c r="N33" s="681"/>
      <c r="O33" s="681"/>
      <c r="P33" s="681"/>
      <c r="Q33" s="681"/>
      <c r="R33" s="681"/>
      <c r="S33" s="681"/>
      <c r="T33" s="681"/>
      <c r="U33" s="681"/>
      <c r="V33" s="681"/>
      <c r="W33" s="681"/>
      <c r="X33" s="681"/>
      <c r="Y33" s="681"/>
      <c r="Z33" s="681"/>
      <c r="AA33" s="681"/>
      <c r="AB33" s="681"/>
      <c r="AC33" s="681"/>
      <c r="AD33" s="681"/>
      <c r="AE33" s="681"/>
      <c r="AF33" s="681"/>
      <c r="AG33" s="681"/>
      <c r="AH33" s="681"/>
      <c r="AI33" s="681"/>
      <c r="AJ33" s="681"/>
      <c r="AK33" s="681"/>
      <c r="AL33" s="681"/>
      <c r="AM33" s="681"/>
      <c r="AN33" s="681"/>
      <c r="AO33" s="681"/>
      <c r="AP33" s="681"/>
      <c r="AQ33" s="681"/>
      <c r="AR33" s="681"/>
    </row>
    <row r="34" spans="2:44" s="675" customFormat="1" ht="17.25" customHeight="1">
      <c r="B34" s="681" t="s">
        <v>113</v>
      </c>
      <c r="C34" s="681"/>
      <c r="D34" s="682" t="s">
        <v>743</v>
      </c>
      <c r="E34" s="681"/>
      <c r="F34" s="681"/>
      <c r="G34" s="681"/>
      <c r="H34" s="681"/>
      <c r="I34" s="681"/>
      <c r="J34" s="681"/>
      <c r="K34" s="681"/>
      <c r="L34" s="681"/>
      <c r="M34" s="681"/>
      <c r="N34" s="681"/>
      <c r="O34" s="681"/>
      <c r="P34" s="681"/>
      <c r="Q34" s="681"/>
      <c r="R34" s="681"/>
      <c r="S34" s="681"/>
      <c r="T34" s="681"/>
      <c r="U34" s="681"/>
      <c r="V34" s="681"/>
      <c r="W34" s="681"/>
      <c r="X34" s="681"/>
      <c r="Y34" s="681"/>
      <c r="Z34" s="681"/>
      <c r="AA34" s="681"/>
      <c r="AB34" s="681"/>
      <c r="AC34" s="681"/>
      <c r="AD34" s="681"/>
      <c r="AE34" s="681"/>
      <c r="AF34" s="681"/>
      <c r="AG34" s="681"/>
      <c r="AH34" s="681"/>
      <c r="AI34" s="681"/>
      <c r="AJ34" s="681"/>
      <c r="AK34" s="681"/>
      <c r="AL34" s="681"/>
      <c r="AM34" s="681"/>
      <c r="AN34" s="681"/>
      <c r="AO34" s="681"/>
      <c r="AP34" s="681"/>
      <c r="AQ34" s="681"/>
      <c r="AR34" s="681"/>
    </row>
    <row r="35" spans="2:44" s="675" customFormat="1" ht="17.25" customHeight="1">
      <c r="B35" s="676"/>
      <c r="C35" s="681"/>
      <c r="D35" s="681" t="s">
        <v>744</v>
      </c>
      <c r="E35" s="681"/>
      <c r="F35" s="681"/>
      <c r="G35" s="681"/>
      <c r="H35" s="681"/>
      <c r="I35" s="681"/>
      <c r="J35" s="681"/>
      <c r="K35" s="681"/>
      <c r="L35" s="681"/>
      <c r="M35" s="681"/>
      <c r="N35" s="681"/>
      <c r="O35" s="681"/>
      <c r="P35" s="681"/>
      <c r="Q35" s="681"/>
      <c r="R35" s="681"/>
      <c r="S35" s="681"/>
      <c r="T35" s="681"/>
      <c r="U35" s="681"/>
      <c r="V35" s="681"/>
      <c r="W35" s="681"/>
      <c r="X35" s="681"/>
      <c r="Y35" s="681"/>
      <c r="Z35" s="681"/>
      <c r="AA35" s="681"/>
      <c r="AB35" s="681"/>
      <c r="AC35" s="681"/>
      <c r="AD35" s="681"/>
      <c r="AE35" s="681"/>
      <c r="AF35" s="681"/>
      <c r="AG35" s="681"/>
      <c r="AH35" s="681"/>
      <c r="AI35" s="681"/>
      <c r="AJ35" s="681"/>
      <c r="AK35" s="681"/>
      <c r="AL35" s="681"/>
      <c r="AM35" s="681"/>
      <c r="AN35" s="681"/>
      <c r="AO35" s="681"/>
      <c r="AP35" s="681"/>
      <c r="AQ35" s="681"/>
      <c r="AR35" s="681"/>
    </row>
    <row r="36" spans="2:44" s="675" customFormat="1" ht="17.25" customHeight="1">
      <c r="B36" s="676"/>
      <c r="C36" s="681"/>
      <c r="D36" s="681" t="s">
        <v>745</v>
      </c>
      <c r="E36" s="681"/>
      <c r="F36" s="681"/>
      <c r="G36" s="681"/>
      <c r="H36" s="681"/>
      <c r="I36" s="681"/>
      <c r="J36" s="681"/>
      <c r="K36" s="681"/>
      <c r="L36" s="681"/>
      <c r="M36" s="681"/>
      <c r="N36" s="681"/>
      <c r="O36" s="681"/>
      <c r="P36" s="681"/>
      <c r="Q36" s="681"/>
      <c r="R36" s="681"/>
      <c r="S36" s="681"/>
      <c r="T36" s="681"/>
      <c r="U36" s="681"/>
      <c r="V36" s="681"/>
      <c r="W36" s="681"/>
      <c r="X36" s="681"/>
      <c r="Y36" s="681"/>
      <c r="Z36" s="681"/>
      <c r="AA36" s="681"/>
      <c r="AB36" s="681"/>
      <c r="AC36" s="681"/>
      <c r="AD36" s="681"/>
      <c r="AE36" s="681"/>
      <c r="AF36" s="681"/>
      <c r="AG36" s="681"/>
      <c r="AH36" s="681"/>
      <c r="AI36" s="681"/>
      <c r="AJ36" s="681"/>
      <c r="AK36" s="681"/>
      <c r="AL36" s="681"/>
      <c r="AM36" s="681"/>
      <c r="AN36" s="681"/>
      <c r="AO36" s="681"/>
      <c r="AP36" s="681"/>
      <c r="AQ36" s="681"/>
      <c r="AR36" s="681"/>
    </row>
    <row r="37" spans="2:44" s="675" customFormat="1" ht="7.5" customHeight="1">
      <c r="B37" s="676"/>
      <c r="C37" s="681"/>
      <c r="D37" s="681"/>
      <c r="E37" s="681"/>
      <c r="F37" s="681"/>
      <c r="G37" s="681"/>
      <c r="H37" s="681"/>
      <c r="I37" s="681"/>
      <c r="J37" s="681"/>
      <c r="K37" s="681"/>
      <c r="L37" s="681"/>
      <c r="M37" s="681"/>
      <c r="N37" s="681"/>
      <c r="O37" s="681"/>
      <c r="P37" s="681"/>
      <c r="Q37" s="681"/>
      <c r="R37" s="681"/>
      <c r="S37" s="681"/>
      <c r="T37" s="681"/>
      <c r="U37" s="681"/>
      <c r="V37" s="681"/>
      <c r="W37" s="681"/>
      <c r="X37" s="681"/>
      <c r="Y37" s="681"/>
      <c r="Z37" s="681"/>
      <c r="AA37" s="681"/>
      <c r="AB37" s="681"/>
      <c r="AC37" s="681"/>
      <c r="AD37" s="681"/>
      <c r="AE37" s="681"/>
      <c r="AF37" s="681"/>
      <c r="AG37" s="681"/>
      <c r="AH37" s="681"/>
      <c r="AI37" s="681"/>
      <c r="AJ37" s="681"/>
      <c r="AK37" s="681"/>
      <c r="AL37" s="681"/>
      <c r="AM37" s="681"/>
      <c r="AN37" s="681"/>
      <c r="AO37" s="681"/>
      <c r="AP37" s="681"/>
      <c r="AQ37" s="681"/>
      <c r="AR37" s="681"/>
    </row>
    <row r="38" spans="2:44" s="675" customFormat="1" ht="17.25" customHeight="1">
      <c r="B38" s="681" t="s">
        <v>114</v>
      </c>
      <c r="C38" s="681"/>
      <c r="D38" s="682" t="s">
        <v>746</v>
      </c>
      <c r="E38" s="681"/>
      <c r="F38" s="681"/>
      <c r="G38" s="681"/>
      <c r="H38" s="681"/>
      <c r="I38" s="681"/>
      <c r="J38" s="681"/>
      <c r="K38" s="681"/>
      <c r="L38" s="681"/>
      <c r="M38" s="681"/>
      <c r="N38" s="681"/>
      <c r="O38" s="681"/>
      <c r="P38" s="681"/>
      <c r="Q38" s="681"/>
      <c r="R38" s="681"/>
      <c r="S38" s="681"/>
      <c r="T38" s="681"/>
      <c r="U38" s="681"/>
      <c r="V38" s="681"/>
      <c r="W38" s="681"/>
      <c r="X38" s="681"/>
      <c r="Y38" s="681"/>
      <c r="Z38" s="681"/>
      <c r="AA38" s="681"/>
      <c r="AB38" s="681"/>
      <c r="AC38" s="681"/>
      <c r="AD38" s="681"/>
      <c r="AE38" s="681"/>
      <c r="AF38" s="681"/>
      <c r="AG38" s="681"/>
      <c r="AH38" s="681"/>
      <c r="AI38" s="681"/>
      <c r="AJ38" s="681"/>
      <c r="AK38" s="681"/>
      <c r="AL38" s="681"/>
      <c r="AM38" s="681"/>
      <c r="AN38" s="681"/>
      <c r="AO38" s="681"/>
      <c r="AP38" s="681"/>
      <c r="AQ38" s="681"/>
      <c r="AR38" s="681"/>
    </row>
    <row r="39" spans="2:44" s="675" customFormat="1" ht="17.25" customHeight="1">
      <c r="B39" s="676"/>
      <c r="C39" s="681"/>
      <c r="D39" s="681" t="s">
        <v>747</v>
      </c>
      <c r="E39" s="681"/>
      <c r="F39" s="681"/>
      <c r="G39" s="681"/>
      <c r="H39" s="681"/>
      <c r="I39" s="681"/>
      <c r="J39" s="681"/>
      <c r="K39" s="681"/>
      <c r="L39" s="681"/>
      <c r="M39" s="681"/>
      <c r="N39" s="681"/>
      <c r="O39" s="681"/>
      <c r="P39" s="681"/>
      <c r="Q39" s="681"/>
      <c r="R39" s="681"/>
      <c r="S39" s="681"/>
      <c r="T39" s="681"/>
      <c r="U39" s="681"/>
      <c r="V39" s="681"/>
      <c r="W39" s="681"/>
      <c r="X39" s="681"/>
      <c r="Y39" s="681"/>
      <c r="Z39" s="681"/>
      <c r="AA39" s="681"/>
      <c r="AB39" s="681"/>
      <c r="AC39" s="681"/>
      <c r="AD39" s="681"/>
      <c r="AE39" s="681"/>
      <c r="AF39" s="681"/>
      <c r="AG39" s="681"/>
      <c r="AH39" s="681"/>
      <c r="AI39" s="681"/>
      <c r="AJ39" s="681"/>
      <c r="AK39" s="681"/>
      <c r="AL39" s="681"/>
      <c r="AM39" s="681"/>
      <c r="AN39" s="681"/>
      <c r="AO39" s="681"/>
      <c r="AP39" s="681"/>
      <c r="AQ39" s="681"/>
      <c r="AR39" s="681"/>
    </row>
    <row r="40" spans="2:44" s="675" customFormat="1" ht="7.5" customHeight="1">
      <c r="B40" s="676"/>
      <c r="C40" s="681"/>
      <c r="D40" s="681"/>
      <c r="E40" s="681"/>
      <c r="F40" s="681"/>
      <c r="G40" s="681"/>
      <c r="H40" s="681"/>
      <c r="I40" s="681"/>
      <c r="J40" s="681"/>
      <c r="K40" s="681"/>
      <c r="L40" s="681"/>
      <c r="M40" s="681"/>
      <c r="N40" s="681"/>
      <c r="O40" s="681"/>
      <c r="P40" s="681"/>
      <c r="Q40" s="681"/>
      <c r="R40" s="681"/>
      <c r="S40" s="681"/>
      <c r="T40" s="681"/>
      <c r="U40" s="681"/>
      <c r="V40" s="681"/>
      <c r="W40" s="681"/>
      <c r="X40" s="681"/>
      <c r="Y40" s="681"/>
      <c r="Z40" s="681"/>
      <c r="AA40" s="681"/>
      <c r="AB40" s="681"/>
      <c r="AC40" s="681"/>
      <c r="AD40" s="681"/>
      <c r="AE40" s="681"/>
      <c r="AF40" s="681"/>
      <c r="AG40" s="681"/>
      <c r="AH40" s="681"/>
      <c r="AI40" s="681"/>
      <c r="AJ40" s="681"/>
      <c r="AK40" s="681"/>
      <c r="AL40" s="681"/>
      <c r="AM40" s="681"/>
      <c r="AN40" s="681"/>
      <c r="AO40" s="681"/>
      <c r="AP40" s="681"/>
      <c r="AQ40" s="681"/>
      <c r="AR40" s="681"/>
    </row>
    <row r="41" spans="2:44" s="675" customFormat="1" ht="17.25" customHeight="1">
      <c r="B41" s="681" t="s">
        <v>115</v>
      </c>
      <c r="C41" s="681"/>
      <c r="D41" s="682" t="s">
        <v>748</v>
      </c>
      <c r="E41" s="681"/>
      <c r="F41" s="681"/>
      <c r="G41" s="681"/>
      <c r="H41" s="681"/>
      <c r="I41" s="681"/>
      <c r="J41" s="681"/>
      <c r="K41" s="681"/>
      <c r="L41" s="681"/>
      <c r="M41" s="681"/>
      <c r="N41" s="681"/>
      <c r="O41" s="681"/>
      <c r="P41" s="681"/>
      <c r="Q41" s="681"/>
      <c r="R41" s="681"/>
      <c r="S41" s="681"/>
      <c r="T41" s="681"/>
      <c r="U41" s="681"/>
      <c r="V41" s="681"/>
      <c r="W41" s="681"/>
      <c r="X41" s="681"/>
      <c r="Y41" s="681"/>
      <c r="Z41" s="681"/>
      <c r="AA41" s="681"/>
      <c r="AB41" s="681"/>
      <c r="AC41" s="681"/>
      <c r="AD41" s="681"/>
      <c r="AE41" s="681"/>
      <c r="AF41" s="681"/>
      <c r="AG41" s="681"/>
      <c r="AH41" s="681"/>
      <c r="AI41" s="681"/>
      <c r="AJ41" s="681"/>
      <c r="AK41" s="681"/>
      <c r="AL41" s="681"/>
      <c r="AM41" s="681"/>
      <c r="AN41" s="681"/>
      <c r="AO41" s="681"/>
      <c r="AP41" s="681"/>
      <c r="AQ41" s="681"/>
      <c r="AR41" s="681"/>
    </row>
    <row r="42" spans="2:44" s="675" customFormat="1" ht="17.25" customHeight="1">
      <c r="B42" s="676"/>
      <c r="C42" s="681"/>
      <c r="D42" s="681" t="s">
        <v>749</v>
      </c>
      <c r="E42" s="681"/>
      <c r="F42" s="681"/>
      <c r="G42" s="681"/>
      <c r="H42" s="681"/>
      <c r="I42" s="681"/>
      <c r="J42" s="681"/>
      <c r="K42" s="681"/>
      <c r="L42" s="681"/>
      <c r="M42" s="681"/>
      <c r="N42" s="681"/>
      <c r="O42" s="681"/>
      <c r="P42" s="681"/>
      <c r="Q42" s="681"/>
      <c r="R42" s="681"/>
      <c r="S42" s="681"/>
      <c r="T42" s="681"/>
      <c r="U42" s="681"/>
      <c r="V42" s="681"/>
      <c r="W42" s="681"/>
      <c r="X42" s="681"/>
      <c r="Y42" s="681"/>
      <c r="Z42" s="681"/>
      <c r="AA42" s="681"/>
      <c r="AB42" s="681"/>
      <c r="AC42" s="681"/>
      <c r="AD42" s="681"/>
      <c r="AE42" s="681"/>
      <c r="AF42" s="681"/>
      <c r="AG42" s="681"/>
      <c r="AH42" s="681"/>
      <c r="AI42" s="681"/>
      <c r="AJ42" s="681"/>
      <c r="AK42" s="681"/>
      <c r="AL42" s="681"/>
      <c r="AM42" s="681"/>
      <c r="AN42" s="681"/>
      <c r="AO42" s="681"/>
      <c r="AP42" s="681"/>
      <c r="AQ42" s="681"/>
      <c r="AR42" s="681"/>
    </row>
    <row r="43" spans="2:44" s="675" customFormat="1" ht="17.25" customHeight="1">
      <c r="B43" s="676"/>
      <c r="C43" s="681"/>
      <c r="D43" s="681" t="s">
        <v>750</v>
      </c>
      <c r="E43" s="681"/>
      <c r="F43" s="681"/>
      <c r="G43" s="681"/>
      <c r="H43" s="681"/>
      <c r="I43" s="681"/>
      <c r="J43" s="681"/>
      <c r="K43" s="681"/>
      <c r="L43" s="681"/>
      <c r="M43" s="681"/>
      <c r="N43" s="681"/>
      <c r="O43" s="681"/>
      <c r="P43" s="681"/>
      <c r="Q43" s="681"/>
      <c r="R43" s="681"/>
      <c r="S43" s="681"/>
      <c r="T43" s="681"/>
      <c r="U43" s="681"/>
      <c r="V43" s="681"/>
      <c r="W43" s="681"/>
      <c r="X43" s="681"/>
      <c r="Y43" s="681"/>
      <c r="Z43" s="681"/>
      <c r="AA43" s="681"/>
      <c r="AB43" s="681"/>
      <c r="AC43" s="681"/>
      <c r="AD43" s="681"/>
      <c r="AE43" s="681"/>
      <c r="AF43" s="681"/>
      <c r="AG43" s="681"/>
      <c r="AH43" s="681"/>
      <c r="AI43" s="681"/>
      <c r="AJ43" s="681"/>
      <c r="AK43" s="681"/>
      <c r="AL43" s="681"/>
      <c r="AM43" s="681"/>
      <c r="AN43" s="681"/>
      <c r="AO43" s="681"/>
      <c r="AP43" s="681"/>
      <c r="AQ43" s="681"/>
      <c r="AR43" s="681"/>
    </row>
    <row r="44" spans="2:44" s="675" customFormat="1" ht="7.5" customHeight="1">
      <c r="B44" s="676"/>
      <c r="C44" s="681"/>
      <c r="D44" s="681"/>
      <c r="E44" s="681"/>
      <c r="F44" s="681"/>
      <c r="G44" s="681"/>
      <c r="H44" s="681"/>
      <c r="I44" s="681"/>
      <c r="J44" s="681"/>
      <c r="K44" s="681"/>
      <c r="L44" s="681"/>
      <c r="M44" s="681"/>
      <c r="N44" s="681"/>
      <c r="O44" s="681"/>
      <c r="P44" s="681"/>
      <c r="Q44" s="681"/>
      <c r="R44" s="681"/>
      <c r="S44" s="681"/>
      <c r="T44" s="681"/>
      <c r="U44" s="681"/>
      <c r="V44" s="681"/>
      <c r="W44" s="681"/>
      <c r="X44" s="681"/>
      <c r="Y44" s="681"/>
      <c r="Z44" s="681"/>
      <c r="AA44" s="681"/>
      <c r="AB44" s="681"/>
      <c r="AC44" s="681"/>
      <c r="AD44" s="681"/>
      <c r="AE44" s="681"/>
      <c r="AF44" s="681"/>
      <c r="AG44" s="681"/>
      <c r="AH44" s="681"/>
      <c r="AI44" s="681"/>
      <c r="AJ44" s="681"/>
      <c r="AK44" s="681"/>
      <c r="AL44" s="681"/>
      <c r="AM44" s="681"/>
      <c r="AN44" s="681"/>
      <c r="AO44" s="681"/>
      <c r="AP44" s="681"/>
      <c r="AQ44" s="681"/>
      <c r="AR44" s="681"/>
    </row>
    <row r="45" spans="2:44" s="675" customFormat="1" ht="17.25" customHeight="1">
      <c r="B45" s="681" t="s">
        <v>751</v>
      </c>
      <c r="C45" s="681"/>
      <c r="D45" s="682" t="s">
        <v>752</v>
      </c>
      <c r="E45" s="681"/>
      <c r="F45" s="681"/>
      <c r="G45" s="681"/>
      <c r="H45" s="681"/>
      <c r="I45" s="681"/>
      <c r="J45" s="681"/>
      <c r="K45" s="681"/>
      <c r="L45" s="681"/>
      <c r="M45" s="681"/>
      <c r="N45" s="681"/>
      <c r="O45" s="681"/>
      <c r="P45" s="681"/>
      <c r="Q45" s="681"/>
      <c r="R45" s="681"/>
      <c r="S45" s="681"/>
      <c r="T45" s="681"/>
      <c r="U45" s="681"/>
      <c r="V45" s="681"/>
      <c r="W45" s="681"/>
      <c r="X45" s="681"/>
      <c r="Y45" s="681"/>
      <c r="Z45" s="681"/>
      <c r="AA45" s="681"/>
      <c r="AB45" s="681"/>
      <c r="AC45" s="681"/>
      <c r="AD45" s="681"/>
      <c r="AE45" s="681"/>
      <c r="AF45" s="681"/>
      <c r="AG45" s="681"/>
      <c r="AH45" s="681"/>
      <c r="AI45" s="681"/>
      <c r="AJ45" s="681"/>
      <c r="AK45" s="681"/>
      <c r="AL45" s="681"/>
      <c r="AM45" s="681"/>
      <c r="AN45" s="681"/>
      <c r="AO45" s="681"/>
      <c r="AP45" s="681"/>
      <c r="AQ45" s="681"/>
      <c r="AR45" s="681"/>
    </row>
    <row r="46" spans="2:44" s="675" customFormat="1" ht="17.25" customHeight="1">
      <c r="B46" s="676"/>
      <c r="C46" s="681"/>
      <c r="D46" s="681" t="s">
        <v>753</v>
      </c>
      <c r="E46" s="681"/>
      <c r="F46" s="681"/>
      <c r="G46" s="681"/>
      <c r="H46" s="681"/>
      <c r="I46" s="681"/>
      <c r="J46" s="681"/>
      <c r="K46" s="681"/>
      <c r="L46" s="681"/>
      <c r="M46" s="681"/>
      <c r="N46" s="681"/>
      <c r="O46" s="681"/>
      <c r="P46" s="681"/>
      <c r="Q46" s="681"/>
      <c r="R46" s="681"/>
      <c r="S46" s="681"/>
      <c r="T46" s="681"/>
      <c r="U46" s="681"/>
      <c r="V46" s="681"/>
      <c r="W46" s="681"/>
      <c r="X46" s="681"/>
      <c r="Y46" s="681"/>
      <c r="Z46" s="681"/>
      <c r="AA46" s="681"/>
      <c r="AB46" s="681"/>
      <c r="AC46" s="681"/>
      <c r="AD46" s="681"/>
      <c r="AE46" s="681"/>
      <c r="AF46" s="681"/>
      <c r="AG46" s="681"/>
      <c r="AH46" s="681"/>
      <c r="AI46" s="681"/>
      <c r="AJ46" s="681"/>
      <c r="AK46" s="681"/>
      <c r="AL46" s="681"/>
      <c r="AM46" s="681"/>
      <c r="AN46" s="681"/>
      <c r="AO46" s="681"/>
      <c r="AP46" s="681"/>
      <c r="AQ46" s="681"/>
      <c r="AR46" s="681"/>
    </row>
    <row r="47" spans="2:44" s="675" customFormat="1" ht="17.25" customHeight="1">
      <c r="B47" s="676"/>
      <c r="C47" s="681"/>
      <c r="D47" s="676" t="s">
        <v>754</v>
      </c>
      <c r="E47" s="681"/>
      <c r="F47" s="681"/>
      <c r="G47" s="681"/>
      <c r="H47" s="681"/>
      <c r="I47" s="681"/>
      <c r="J47" s="681"/>
      <c r="K47" s="681"/>
      <c r="L47" s="681"/>
      <c r="M47" s="681"/>
      <c r="N47" s="681"/>
      <c r="O47" s="681"/>
      <c r="P47" s="681"/>
      <c r="Q47" s="681"/>
      <c r="R47" s="681"/>
      <c r="S47" s="681"/>
      <c r="T47" s="681"/>
      <c r="U47" s="681"/>
      <c r="V47" s="681"/>
      <c r="W47" s="681"/>
      <c r="X47" s="681"/>
      <c r="Y47" s="681"/>
      <c r="Z47" s="681"/>
      <c r="AA47" s="681"/>
      <c r="AB47" s="681"/>
      <c r="AC47" s="681"/>
      <c r="AD47" s="681"/>
      <c r="AE47" s="681"/>
      <c r="AF47" s="681"/>
      <c r="AG47" s="681"/>
      <c r="AH47" s="681"/>
      <c r="AI47" s="681"/>
      <c r="AJ47" s="681"/>
      <c r="AK47" s="681"/>
      <c r="AL47" s="681"/>
      <c r="AM47" s="681"/>
      <c r="AN47" s="681"/>
      <c r="AO47" s="681"/>
      <c r="AP47" s="681"/>
      <c r="AQ47" s="681"/>
      <c r="AR47" s="681"/>
    </row>
    <row r="48" spans="2:44" s="675" customFormat="1" ht="7.5" customHeight="1">
      <c r="B48" s="681"/>
      <c r="C48" s="681"/>
      <c r="D48" s="681"/>
      <c r="E48" s="681"/>
      <c r="F48" s="681"/>
      <c r="G48" s="681"/>
      <c r="H48" s="681"/>
      <c r="I48" s="681"/>
      <c r="J48" s="681"/>
      <c r="K48" s="681"/>
      <c r="L48" s="681"/>
      <c r="M48" s="681"/>
      <c r="N48" s="681"/>
      <c r="O48" s="681"/>
      <c r="P48" s="681"/>
      <c r="Q48" s="681"/>
      <c r="R48" s="681"/>
      <c r="S48" s="681"/>
      <c r="T48" s="681"/>
      <c r="U48" s="681"/>
      <c r="V48" s="681"/>
      <c r="W48" s="681"/>
      <c r="X48" s="681"/>
      <c r="Y48" s="681"/>
      <c r="Z48" s="681"/>
      <c r="AA48" s="681"/>
      <c r="AB48" s="681"/>
      <c r="AC48" s="681"/>
      <c r="AD48" s="681"/>
      <c r="AE48" s="681"/>
      <c r="AF48" s="681"/>
      <c r="AG48" s="681"/>
      <c r="AH48" s="681"/>
      <c r="AI48" s="681"/>
      <c r="AJ48" s="681"/>
      <c r="AK48" s="681"/>
      <c r="AL48" s="681"/>
      <c r="AM48" s="681"/>
      <c r="AN48" s="681"/>
      <c r="AO48" s="681"/>
      <c r="AP48" s="681"/>
      <c r="AQ48" s="681"/>
      <c r="AR48" s="681"/>
    </row>
    <row r="49" spans="2:44" s="675" customFormat="1" ht="17.25" customHeight="1">
      <c r="B49" s="681" t="s">
        <v>755</v>
      </c>
      <c r="C49" s="681"/>
      <c r="D49" s="682" t="s">
        <v>756</v>
      </c>
      <c r="E49" s="681"/>
      <c r="F49" s="681"/>
      <c r="G49" s="681"/>
      <c r="H49" s="681"/>
      <c r="I49" s="681"/>
      <c r="J49" s="681"/>
      <c r="K49" s="681"/>
      <c r="L49" s="681"/>
      <c r="M49" s="681"/>
      <c r="N49" s="681"/>
      <c r="O49" s="681"/>
      <c r="P49" s="681"/>
      <c r="Q49" s="681"/>
      <c r="R49" s="681"/>
      <c r="S49" s="681"/>
      <c r="T49" s="681"/>
      <c r="U49" s="681"/>
      <c r="V49" s="681"/>
      <c r="W49" s="681"/>
      <c r="X49" s="681"/>
      <c r="Y49" s="681"/>
      <c r="Z49" s="681"/>
      <c r="AA49" s="681"/>
      <c r="AB49" s="681"/>
      <c r="AC49" s="681"/>
      <c r="AD49" s="681"/>
      <c r="AE49" s="681"/>
      <c r="AF49" s="681"/>
      <c r="AG49" s="681"/>
      <c r="AH49" s="681"/>
      <c r="AI49" s="681"/>
      <c r="AJ49" s="681"/>
      <c r="AK49" s="681"/>
      <c r="AL49" s="681"/>
      <c r="AM49" s="681"/>
      <c r="AN49" s="681"/>
      <c r="AO49" s="681"/>
      <c r="AP49" s="681"/>
      <c r="AQ49" s="681"/>
      <c r="AR49" s="681"/>
    </row>
    <row r="50" spans="2:44" s="675" customFormat="1" ht="17.25" customHeight="1">
      <c r="B50" s="681"/>
      <c r="C50" s="681"/>
      <c r="D50" s="681" t="s">
        <v>757</v>
      </c>
      <c r="E50" s="681"/>
      <c r="F50" s="681"/>
      <c r="G50" s="681"/>
      <c r="H50" s="681"/>
      <c r="I50" s="681"/>
      <c r="J50" s="681"/>
      <c r="K50" s="681"/>
      <c r="L50" s="681"/>
      <c r="M50" s="681"/>
      <c r="N50" s="681"/>
      <c r="O50" s="681"/>
      <c r="P50" s="681"/>
      <c r="Q50" s="681"/>
      <c r="R50" s="681"/>
      <c r="S50" s="681"/>
      <c r="T50" s="681"/>
      <c r="U50" s="681"/>
      <c r="V50" s="681"/>
      <c r="W50" s="681"/>
      <c r="X50" s="681"/>
      <c r="Y50" s="681"/>
      <c r="Z50" s="681"/>
      <c r="AA50" s="681"/>
      <c r="AB50" s="681"/>
      <c r="AC50" s="681"/>
      <c r="AD50" s="681"/>
      <c r="AE50" s="681"/>
      <c r="AF50" s="681"/>
      <c r="AG50" s="681"/>
      <c r="AH50" s="681"/>
      <c r="AI50" s="681"/>
      <c r="AJ50" s="681"/>
      <c r="AK50" s="681"/>
      <c r="AL50" s="681"/>
      <c r="AM50" s="681"/>
      <c r="AN50" s="681"/>
      <c r="AO50" s="681"/>
      <c r="AP50" s="681"/>
      <c r="AQ50" s="681"/>
      <c r="AR50" s="681"/>
    </row>
    <row r="51" spans="2:44" s="675" customFormat="1" ht="7.5" customHeight="1">
      <c r="B51" s="676"/>
      <c r="C51" s="681"/>
      <c r="D51" s="681"/>
      <c r="E51" s="681"/>
      <c r="F51" s="681"/>
      <c r="G51" s="681"/>
      <c r="H51" s="681"/>
      <c r="I51" s="681"/>
      <c r="J51" s="681"/>
      <c r="K51" s="681"/>
      <c r="L51" s="681"/>
      <c r="M51" s="681"/>
      <c r="N51" s="681"/>
      <c r="O51" s="681"/>
      <c r="P51" s="681"/>
      <c r="Q51" s="681"/>
      <c r="R51" s="681"/>
      <c r="S51" s="681"/>
      <c r="T51" s="681"/>
      <c r="U51" s="681"/>
      <c r="V51" s="681"/>
      <c r="W51" s="681"/>
      <c r="X51" s="681"/>
      <c r="Y51" s="681"/>
      <c r="Z51" s="681"/>
      <c r="AA51" s="681"/>
      <c r="AB51" s="681"/>
      <c r="AC51" s="681"/>
      <c r="AD51" s="681"/>
      <c r="AE51" s="681"/>
      <c r="AF51" s="681"/>
      <c r="AG51" s="681"/>
      <c r="AH51" s="681"/>
      <c r="AI51" s="681"/>
      <c r="AJ51" s="681"/>
      <c r="AK51" s="681"/>
      <c r="AL51" s="681"/>
      <c r="AM51" s="681"/>
      <c r="AN51" s="681"/>
      <c r="AO51" s="681"/>
      <c r="AP51" s="681"/>
      <c r="AQ51" s="681"/>
      <c r="AR51" s="681"/>
    </row>
    <row r="52" spans="2:44" s="675" customFormat="1" ht="17.25" customHeight="1">
      <c r="B52" s="681" t="s">
        <v>758</v>
      </c>
      <c r="C52" s="681"/>
      <c r="D52" s="682" t="s">
        <v>759</v>
      </c>
      <c r="E52" s="681"/>
      <c r="F52" s="681"/>
      <c r="G52" s="681"/>
      <c r="H52" s="681"/>
      <c r="I52" s="681"/>
      <c r="J52" s="681"/>
      <c r="K52" s="681"/>
      <c r="L52" s="681"/>
      <c r="M52" s="681"/>
      <c r="N52" s="681"/>
      <c r="O52" s="681"/>
      <c r="P52" s="681"/>
      <c r="Q52" s="681"/>
      <c r="R52" s="681"/>
      <c r="S52" s="681"/>
      <c r="T52" s="681"/>
      <c r="U52" s="681"/>
      <c r="V52" s="681"/>
      <c r="W52" s="681"/>
      <c r="X52" s="681"/>
      <c r="Y52" s="681"/>
      <c r="Z52" s="681"/>
      <c r="AA52" s="681"/>
      <c r="AB52" s="681"/>
      <c r="AC52" s="681"/>
      <c r="AD52" s="681"/>
      <c r="AE52" s="681"/>
      <c r="AF52" s="681"/>
      <c r="AG52" s="681"/>
      <c r="AH52" s="681"/>
      <c r="AI52" s="681"/>
      <c r="AJ52" s="681"/>
      <c r="AK52" s="681"/>
      <c r="AL52" s="681"/>
      <c r="AM52" s="681"/>
      <c r="AN52" s="681"/>
      <c r="AO52" s="681"/>
      <c r="AP52" s="681"/>
      <c r="AQ52" s="681"/>
      <c r="AR52" s="681"/>
    </row>
    <row r="53" spans="2:44" s="675" customFormat="1" ht="17.25" customHeight="1">
      <c r="B53" s="676"/>
      <c r="C53" s="681"/>
      <c r="D53" s="681" t="s">
        <v>760</v>
      </c>
      <c r="E53" s="681"/>
      <c r="F53" s="681"/>
      <c r="G53" s="681"/>
      <c r="H53" s="681"/>
      <c r="I53" s="681"/>
      <c r="J53" s="681"/>
      <c r="K53" s="681"/>
      <c r="L53" s="681"/>
      <c r="M53" s="681"/>
      <c r="N53" s="681"/>
      <c r="O53" s="681"/>
      <c r="P53" s="681"/>
      <c r="Q53" s="681"/>
      <c r="R53" s="681"/>
      <c r="S53" s="681"/>
      <c r="T53" s="681"/>
      <c r="U53" s="681"/>
      <c r="V53" s="681"/>
      <c r="W53" s="681"/>
      <c r="X53" s="681"/>
      <c r="Y53" s="681"/>
      <c r="Z53" s="681"/>
      <c r="AA53" s="681"/>
      <c r="AB53" s="681"/>
      <c r="AC53" s="681"/>
      <c r="AD53" s="681"/>
      <c r="AE53" s="681"/>
      <c r="AF53" s="681"/>
      <c r="AG53" s="681"/>
      <c r="AH53" s="681"/>
      <c r="AI53" s="681"/>
      <c r="AJ53" s="681"/>
      <c r="AK53" s="681"/>
      <c r="AL53" s="681"/>
      <c r="AM53" s="681"/>
      <c r="AN53" s="681"/>
      <c r="AO53" s="681"/>
      <c r="AP53" s="681"/>
      <c r="AQ53" s="681"/>
      <c r="AR53" s="681"/>
    </row>
    <row r="54" spans="2:44" s="675" customFormat="1" ht="17.25" customHeight="1">
      <c r="B54" s="676"/>
      <c r="C54" s="681"/>
      <c r="D54" s="681" t="s">
        <v>761</v>
      </c>
      <c r="E54" s="681"/>
      <c r="F54" s="681"/>
      <c r="G54" s="681"/>
      <c r="H54" s="681"/>
      <c r="I54" s="681"/>
      <c r="J54" s="681"/>
      <c r="K54" s="681"/>
      <c r="L54" s="681"/>
      <c r="M54" s="681"/>
      <c r="N54" s="681"/>
      <c r="O54" s="681"/>
      <c r="P54" s="681"/>
      <c r="Q54" s="681"/>
      <c r="R54" s="681"/>
      <c r="S54" s="681"/>
      <c r="T54" s="681"/>
      <c r="U54" s="681"/>
      <c r="V54" s="681"/>
      <c r="W54" s="681"/>
      <c r="X54" s="681"/>
      <c r="Y54" s="681"/>
      <c r="Z54" s="681"/>
      <c r="AA54" s="681"/>
      <c r="AB54" s="681"/>
      <c r="AC54" s="681"/>
      <c r="AD54" s="681"/>
      <c r="AE54" s="681"/>
      <c r="AF54" s="681"/>
      <c r="AG54" s="681"/>
      <c r="AH54" s="681"/>
      <c r="AI54" s="681"/>
      <c r="AJ54" s="681"/>
      <c r="AK54" s="681"/>
      <c r="AL54" s="681"/>
      <c r="AM54" s="681"/>
      <c r="AN54" s="681"/>
      <c r="AO54" s="681"/>
      <c r="AP54" s="681"/>
      <c r="AQ54" s="681"/>
      <c r="AR54" s="681"/>
    </row>
    <row r="55" spans="2:44" s="675" customFormat="1" ht="17.25" customHeight="1">
      <c r="B55" s="676"/>
      <c r="C55" s="681"/>
      <c r="D55" s="681" t="s">
        <v>762</v>
      </c>
      <c r="E55" s="681"/>
      <c r="F55" s="681"/>
      <c r="G55" s="681"/>
      <c r="H55" s="681"/>
      <c r="I55" s="681"/>
      <c r="J55" s="681"/>
      <c r="K55" s="681"/>
      <c r="L55" s="681"/>
      <c r="M55" s="681"/>
      <c r="N55" s="681"/>
      <c r="O55" s="681"/>
      <c r="P55" s="681"/>
      <c r="Q55" s="681"/>
      <c r="R55" s="681"/>
      <c r="S55" s="681"/>
      <c r="T55" s="681"/>
      <c r="U55" s="681"/>
      <c r="V55" s="681"/>
      <c r="W55" s="681"/>
      <c r="X55" s="681"/>
      <c r="Y55" s="681"/>
      <c r="Z55" s="681"/>
      <c r="AA55" s="681"/>
      <c r="AB55" s="681"/>
      <c r="AC55" s="681"/>
      <c r="AD55" s="681"/>
      <c r="AE55" s="681"/>
      <c r="AF55" s="681"/>
      <c r="AG55" s="681"/>
      <c r="AH55" s="681"/>
      <c r="AI55" s="681"/>
      <c r="AJ55" s="681"/>
      <c r="AK55" s="681"/>
      <c r="AL55" s="681"/>
      <c r="AM55" s="681"/>
      <c r="AN55" s="681"/>
      <c r="AO55" s="681"/>
      <c r="AP55" s="681"/>
      <c r="AQ55" s="681"/>
      <c r="AR55" s="681"/>
    </row>
    <row r="56" spans="2:44" s="675" customFormat="1" ht="17.25" customHeight="1">
      <c r="B56" s="676"/>
      <c r="C56" s="681"/>
      <c r="D56" s="681" t="s">
        <v>763</v>
      </c>
      <c r="E56" s="681"/>
      <c r="F56" s="681"/>
      <c r="G56" s="681"/>
      <c r="H56" s="681"/>
      <c r="I56" s="681"/>
      <c r="J56" s="681"/>
      <c r="K56" s="681"/>
      <c r="L56" s="681"/>
      <c r="M56" s="681"/>
      <c r="N56" s="681"/>
      <c r="O56" s="681"/>
      <c r="P56" s="681"/>
      <c r="Q56" s="681"/>
      <c r="R56" s="681"/>
      <c r="S56" s="681"/>
      <c r="T56" s="681"/>
      <c r="U56" s="681"/>
      <c r="V56" s="681"/>
      <c r="W56" s="681"/>
      <c r="X56" s="681"/>
      <c r="Y56" s="681"/>
      <c r="Z56" s="681"/>
      <c r="AA56" s="681"/>
      <c r="AB56" s="681"/>
      <c r="AC56" s="681"/>
      <c r="AD56" s="681"/>
      <c r="AE56" s="681"/>
      <c r="AF56" s="681"/>
      <c r="AG56" s="681"/>
      <c r="AH56" s="681"/>
      <c r="AI56" s="681"/>
      <c r="AJ56" s="681"/>
      <c r="AK56" s="681"/>
      <c r="AL56" s="681"/>
      <c r="AM56" s="681"/>
      <c r="AN56" s="681"/>
      <c r="AO56" s="681"/>
      <c r="AP56" s="681"/>
      <c r="AQ56" s="681"/>
      <c r="AR56" s="681"/>
    </row>
    <row r="57" spans="2:44" s="675" customFormat="1" ht="7.5" customHeight="1">
      <c r="B57" s="676"/>
      <c r="C57" s="681"/>
      <c r="D57" s="681"/>
      <c r="E57" s="681"/>
      <c r="F57" s="681"/>
      <c r="G57" s="681"/>
      <c r="H57" s="681"/>
      <c r="I57" s="681"/>
      <c r="J57" s="681"/>
      <c r="K57" s="681"/>
      <c r="L57" s="681"/>
      <c r="M57" s="681"/>
      <c r="N57" s="681"/>
      <c r="O57" s="681"/>
      <c r="P57" s="681"/>
      <c r="Q57" s="681"/>
      <c r="R57" s="681"/>
      <c r="S57" s="681"/>
      <c r="T57" s="681"/>
      <c r="U57" s="681"/>
      <c r="V57" s="681"/>
      <c r="W57" s="681"/>
      <c r="X57" s="681"/>
      <c r="Y57" s="681"/>
      <c r="Z57" s="681"/>
      <c r="AA57" s="681"/>
      <c r="AB57" s="681"/>
      <c r="AC57" s="681"/>
      <c r="AD57" s="681"/>
      <c r="AE57" s="681"/>
      <c r="AF57" s="681"/>
      <c r="AG57" s="681"/>
      <c r="AH57" s="681"/>
      <c r="AI57" s="681"/>
      <c r="AJ57" s="681"/>
      <c r="AK57" s="681"/>
      <c r="AL57" s="681"/>
      <c r="AM57" s="681"/>
      <c r="AN57" s="681"/>
      <c r="AO57" s="681"/>
      <c r="AP57" s="681"/>
      <c r="AQ57" s="681"/>
      <c r="AR57" s="681"/>
    </row>
    <row r="58" spans="2:44" s="675" customFormat="1" ht="17.25" customHeight="1">
      <c r="B58" s="681"/>
      <c r="C58" s="681"/>
      <c r="D58" s="806"/>
      <c r="E58" s="806"/>
      <c r="F58" s="806"/>
      <c r="G58" s="806"/>
      <c r="H58" s="806"/>
      <c r="I58" s="806"/>
      <c r="J58" s="806"/>
      <c r="K58" s="806"/>
      <c r="L58" s="806"/>
      <c r="M58" s="806"/>
      <c r="N58" s="806"/>
      <c r="O58" s="806"/>
      <c r="P58" s="806"/>
      <c r="Q58" s="806"/>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681"/>
      <c r="AQ58" s="681"/>
      <c r="AR58" s="681"/>
    </row>
    <row r="59" spans="2:44" s="675" customFormat="1" ht="16.5" customHeight="1">
      <c r="B59" s="681"/>
      <c r="C59" s="681"/>
      <c r="D59" s="681"/>
      <c r="E59" s="681"/>
      <c r="F59" s="681"/>
      <c r="G59" s="681"/>
      <c r="H59" s="681"/>
      <c r="I59" s="681"/>
      <c r="J59" s="681"/>
      <c r="K59" s="681"/>
      <c r="L59" s="681"/>
      <c r="M59" s="681"/>
      <c r="N59" s="681"/>
      <c r="O59" s="681"/>
      <c r="P59" s="681"/>
      <c r="Q59" s="681"/>
      <c r="R59" s="681"/>
      <c r="S59" s="681"/>
      <c r="T59" s="681"/>
      <c r="U59" s="681"/>
      <c r="V59" s="681"/>
      <c r="W59" s="681"/>
      <c r="X59" s="681"/>
      <c r="Y59" s="681"/>
      <c r="Z59" s="681"/>
      <c r="AA59" s="681"/>
      <c r="AB59" s="681"/>
      <c r="AC59" s="681"/>
      <c r="AD59" s="681"/>
      <c r="AE59" s="681"/>
      <c r="AF59" s="681"/>
      <c r="AG59" s="681"/>
      <c r="AH59" s="681"/>
      <c r="AI59" s="681"/>
      <c r="AJ59" s="681"/>
      <c r="AK59" s="681"/>
      <c r="AL59" s="681"/>
      <c r="AM59" s="681"/>
      <c r="AN59" s="681"/>
      <c r="AO59" s="681"/>
      <c r="AP59" s="681"/>
      <c r="AQ59" s="681"/>
      <c r="AR59" s="681"/>
    </row>
    <row r="60" spans="2:44" s="675" customFormat="1" ht="14.25">
      <c r="B60" s="1173" t="s">
        <v>764</v>
      </c>
      <c r="C60" s="1173"/>
      <c r="D60" s="1173"/>
      <c r="E60" s="1173"/>
      <c r="F60" s="1173"/>
      <c r="G60" s="1173"/>
      <c r="H60" s="1173"/>
      <c r="I60" s="1173"/>
      <c r="J60" s="1173"/>
      <c r="K60" s="1173"/>
      <c r="L60" s="1173"/>
      <c r="M60" s="1173"/>
      <c r="N60" s="1173"/>
      <c r="O60" s="1173"/>
      <c r="P60" s="1173"/>
      <c r="Q60" s="1173"/>
      <c r="R60" s="1173"/>
      <c r="S60" s="1173"/>
      <c r="T60" s="1173"/>
      <c r="U60" s="1173"/>
      <c r="V60" s="1173"/>
      <c r="W60" s="1173"/>
      <c r="X60" s="1173"/>
      <c r="Y60" s="1173"/>
      <c r="Z60" s="1173"/>
      <c r="AA60" s="1173"/>
      <c r="AB60" s="1173"/>
      <c r="AC60" s="1173"/>
      <c r="AD60" s="1173"/>
      <c r="AE60" s="1173"/>
      <c r="AF60" s="1173"/>
      <c r="AG60" s="1173"/>
      <c r="AH60" s="1173"/>
      <c r="AI60" s="1173"/>
      <c r="AJ60" s="1173"/>
      <c r="AK60" s="1173"/>
      <c r="AL60" s="1173"/>
      <c r="AM60" s="1173"/>
      <c r="AN60" s="1173"/>
      <c r="AO60" s="1173"/>
      <c r="AP60" s="1173"/>
      <c r="AQ60" s="1173"/>
      <c r="AR60" s="1173"/>
    </row>
    <row r="61" spans="2:44" s="675" customFormat="1" ht="9" customHeight="1">
      <c r="B61" s="803"/>
      <c r="C61" s="803"/>
      <c r="D61" s="803"/>
      <c r="E61" s="803"/>
      <c r="F61" s="803"/>
      <c r="G61" s="803"/>
      <c r="H61" s="803"/>
      <c r="I61" s="803"/>
      <c r="J61" s="803"/>
      <c r="K61" s="803"/>
      <c r="L61" s="803"/>
      <c r="M61" s="803"/>
      <c r="N61" s="803"/>
      <c r="O61" s="803"/>
      <c r="P61" s="803"/>
      <c r="Q61" s="803"/>
      <c r="R61" s="803"/>
      <c r="S61" s="803"/>
      <c r="T61" s="803"/>
      <c r="U61" s="803"/>
      <c r="V61" s="803"/>
      <c r="W61" s="803"/>
      <c r="X61" s="803"/>
      <c r="Y61" s="803"/>
      <c r="Z61" s="803"/>
      <c r="AA61" s="803"/>
      <c r="AB61" s="803"/>
      <c r="AC61" s="803"/>
      <c r="AD61" s="803"/>
      <c r="AE61" s="803"/>
      <c r="AF61" s="803"/>
      <c r="AG61" s="803"/>
      <c r="AH61" s="803"/>
      <c r="AI61" s="803"/>
      <c r="AJ61" s="803"/>
      <c r="AK61" s="803"/>
      <c r="AL61" s="803"/>
      <c r="AM61" s="803"/>
      <c r="AN61" s="803"/>
      <c r="AO61" s="803"/>
      <c r="AP61" s="803"/>
      <c r="AQ61" s="803"/>
      <c r="AR61" s="803"/>
    </row>
    <row r="62" spans="2:44" s="675" customFormat="1" ht="30" customHeight="1">
      <c r="B62" s="688"/>
      <c r="C62" s="802"/>
      <c r="D62" s="688"/>
      <c r="E62" s="688"/>
      <c r="F62" s="688"/>
      <c r="G62" s="688"/>
      <c r="H62" s="688"/>
      <c r="I62" s="688"/>
      <c r="J62" s="688"/>
      <c r="K62" s="688"/>
      <c r="L62" s="688"/>
      <c r="M62" s="688"/>
      <c r="N62" s="688"/>
      <c r="O62" s="688"/>
      <c r="P62" s="688"/>
      <c r="Q62" s="688"/>
      <c r="R62" s="688"/>
      <c r="S62" s="688"/>
      <c r="T62" s="688"/>
      <c r="U62" s="688"/>
      <c r="V62" s="688"/>
      <c r="W62" s="688"/>
      <c r="X62" s="688"/>
      <c r="Y62" s="688"/>
      <c r="Z62" s="688"/>
      <c r="AA62" s="688"/>
      <c r="AB62" s="688"/>
      <c r="AC62" s="676"/>
      <c r="AD62" s="689"/>
      <c r="AE62" s="676"/>
      <c r="AF62" s="808"/>
      <c r="AG62" s="808"/>
      <c r="AH62" s="1174" t="str">
        <f>IF(定型様式1_交付申請書!L4="","",定型様式1_交付申請書!L4)</f>
        <v/>
      </c>
      <c r="AI62" s="1174"/>
      <c r="AJ62" s="1174"/>
      <c r="AK62" s="1174"/>
      <c r="AL62" s="1174"/>
      <c r="AM62" s="1174"/>
      <c r="AN62" s="1174"/>
      <c r="AO62" s="1174"/>
      <c r="AP62" s="676"/>
      <c r="AQ62" s="676"/>
      <c r="AR62" s="676"/>
    </row>
    <row r="63" spans="2:44" s="675" customFormat="1" ht="15" customHeight="1">
      <c r="B63" s="688"/>
      <c r="C63" s="802"/>
      <c r="D63" s="688"/>
      <c r="E63" s="688"/>
      <c r="F63" s="688"/>
      <c r="G63" s="688"/>
      <c r="H63" s="688"/>
      <c r="I63" s="688"/>
      <c r="J63" s="688"/>
      <c r="K63" s="688"/>
      <c r="L63" s="688"/>
      <c r="M63" s="688"/>
      <c r="N63" s="688"/>
      <c r="O63" s="688"/>
      <c r="P63" s="688"/>
      <c r="Q63" s="688"/>
      <c r="R63" s="688"/>
      <c r="S63" s="688"/>
      <c r="T63" s="688"/>
      <c r="U63" s="688"/>
      <c r="V63" s="688"/>
      <c r="W63" s="688"/>
      <c r="X63" s="688"/>
      <c r="Y63" s="688"/>
      <c r="Z63" s="688"/>
      <c r="AA63" s="688"/>
      <c r="AB63" s="688"/>
      <c r="AC63" s="689"/>
      <c r="AD63" s="689"/>
      <c r="AE63" s="677"/>
      <c r="AF63" s="677"/>
      <c r="AG63" s="677"/>
      <c r="AH63" s="689"/>
      <c r="AI63" s="677"/>
      <c r="AJ63" s="677"/>
      <c r="AK63" s="677"/>
      <c r="AL63" s="689"/>
      <c r="AM63" s="677"/>
      <c r="AN63" s="677"/>
      <c r="AO63" s="677"/>
      <c r="AP63" s="689"/>
      <c r="AQ63" s="676"/>
      <c r="AR63" s="676"/>
    </row>
    <row r="64" spans="2:44" ht="30" customHeight="1">
      <c r="B64" s="691"/>
      <c r="C64" s="692"/>
      <c r="D64" s="692"/>
      <c r="E64" s="692"/>
      <c r="F64" s="693" t="s">
        <v>950</v>
      </c>
      <c r="G64" s="693"/>
      <c r="H64" s="693"/>
      <c r="I64" s="693"/>
      <c r="J64" s="693"/>
      <c r="K64" s="1161" t="s">
        <v>765</v>
      </c>
      <c r="L64" s="1161"/>
      <c r="M64" s="1161"/>
      <c r="N64" s="1161"/>
      <c r="O64" s="1161"/>
      <c r="P64" s="1161"/>
      <c r="Q64" s="1162" t="str">
        <f>定型様式1_交付申請書!G10</f>
        <v/>
      </c>
      <c r="R64" s="1162"/>
      <c r="S64" s="1162"/>
      <c r="T64" s="1162"/>
      <c r="U64" s="1162"/>
      <c r="V64" s="1162"/>
      <c r="W64" s="1162"/>
      <c r="X64" s="1162"/>
      <c r="Y64" s="1162"/>
      <c r="Z64" s="1162"/>
      <c r="AA64" s="1162"/>
      <c r="AB64" s="1162"/>
      <c r="AC64" s="1162"/>
      <c r="AD64" s="1162"/>
      <c r="AE64" s="1162"/>
      <c r="AF64" s="1162"/>
      <c r="AG64" s="1162"/>
      <c r="AH64" s="1162"/>
      <c r="AI64" s="1162"/>
      <c r="AJ64" s="1162"/>
      <c r="AK64" s="1162"/>
      <c r="AL64" s="1162"/>
      <c r="AM64" s="1162"/>
      <c r="AN64" s="1162"/>
      <c r="AO64" s="1162"/>
      <c r="AP64" s="676"/>
      <c r="AQ64" s="676"/>
      <c r="AR64" s="676"/>
    </row>
    <row r="65" spans="2:50" ht="30" customHeight="1">
      <c r="B65" s="691"/>
      <c r="C65" s="692"/>
      <c r="D65" s="692"/>
      <c r="E65" s="692"/>
      <c r="F65" s="693"/>
      <c r="G65" s="693"/>
      <c r="H65" s="693"/>
      <c r="I65" s="693"/>
      <c r="J65" s="693"/>
      <c r="K65" s="1161" t="s">
        <v>766</v>
      </c>
      <c r="L65" s="1161"/>
      <c r="M65" s="1161"/>
      <c r="N65" s="1161"/>
      <c r="O65" s="1161"/>
      <c r="P65" s="807"/>
      <c r="Q65" s="1163" t="s">
        <v>767</v>
      </c>
      <c r="R65" s="1164"/>
      <c r="S65" s="1165" t="str">
        <f>定型様式1_交付申請書!G11</f>
        <v/>
      </c>
      <c r="T65" s="1166"/>
      <c r="U65" s="1166"/>
      <c r="V65" s="1166"/>
      <c r="W65" s="1166"/>
      <c r="X65" s="1167"/>
      <c r="Y65" s="1168" t="s">
        <v>768</v>
      </c>
      <c r="Z65" s="1169"/>
      <c r="AA65" s="1170" t="str">
        <f>定型様式1_交付申請書!J11</f>
        <v/>
      </c>
      <c r="AB65" s="1170"/>
      <c r="AC65" s="1170"/>
      <c r="AD65" s="1170"/>
      <c r="AE65" s="1170"/>
      <c r="AF65" s="1170"/>
      <c r="AG65" s="1170"/>
      <c r="AH65" s="1170"/>
      <c r="AI65" s="1170"/>
      <c r="AJ65" s="1170"/>
      <c r="AK65" s="1170"/>
      <c r="AL65" s="1170"/>
      <c r="AM65" s="1170"/>
      <c r="AN65" s="1170"/>
      <c r="AO65" s="1170"/>
      <c r="AP65" s="676"/>
      <c r="AQ65" s="676"/>
      <c r="AR65" s="676"/>
      <c r="AS65" s="690" t="s">
        <v>381</v>
      </c>
    </row>
    <row r="66" spans="2:50" ht="30" customHeight="1">
      <c r="B66" s="688"/>
      <c r="C66" s="802"/>
      <c r="D66" s="688"/>
      <c r="E66" s="688"/>
      <c r="F66" s="688"/>
      <c r="G66" s="688"/>
      <c r="H66" s="688"/>
      <c r="I66" s="688"/>
      <c r="J66" s="688"/>
      <c r="K66" s="688"/>
      <c r="L66" s="688"/>
      <c r="M66" s="688"/>
      <c r="N66" s="688"/>
      <c r="O66" s="688"/>
      <c r="P66" s="688"/>
      <c r="Q66" s="688"/>
      <c r="R66" s="688"/>
      <c r="S66" s="688"/>
      <c r="T66" s="688"/>
      <c r="U66" s="688"/>
      <c r="V66" s="688"/>
      <c r="W66" s="688"/>
      <c r="X66" s="688"/>
      <c r="Y66" s="688"/>
      <c r="Z66" s="688"/>
      <c r="AA66" s="688"/>
      <c r="AB66" s="688"/>
      <c r="AC66" s="689"/>
      <c r="AD66" s="689"/>
      <c r="AE66" s="677"/>
      <c r="AF66" s="677"/>
      <c r="AG66" s="677"/>
      <c r="AH66" s="689"/>
      <c r="AI66" s="677"/>
      <c r="AJ66" s="677"/>
      <c r="AK66" s="677"/>
      <c r="AL66" s="689"/>
      <c r="AM66" s="677"/>
      <c r="AN66" s="677"/>
      <c r="AO66" s="677"/>
      <c r="AP66" s="689"/>
      <c r="AQ66" s="676"/>
      <c r="AR66" s="676"/>
    </row>
    <row r="67" spans="2:50" ht="30" customHeight="1">
      <c r="B67" s="691"/>
      <c r="C67" s="692"/>
      <c r="D67" s="692"/>
      <c r="E67" s="692"/>
      <c r="F67" s="988"/>
      <c r="G67" s="988"/>
      <c r="H67" s="988"/>
      <c r="I67" s="988"/>
      <c r="J67" s="988"/>
      <c r="K67" s="1157"/>
      <c r="L67" s="1157"/>
      <c r="M67" s="1157"/>
      <c r="N67" s="1157"/>
      <c r="O67" s="1157"/>
      <c r="P67" s="1157"/>
      <c r="Q67" s="1158"/>
      <c r="R67" s="1158"/>
      <c r="S67" s="1158"/>
      <c r="T67" s="1158"/>
      <c r="U67" s="1158"/>
      <c r="V67" s="1158"/>
      <c r="W67" s="1158"/>
      <c r="X67" s="1158"/>
      <c r="Y67" s="1158"/>
      <c r="Z67" s="1158"/>
      <c r="AA67" s="1158"/>
      <c r="AB67" s="1158"/>
      <c r="AC67" s="1158"/>
      <c r="AD67" s="1158"/>
      <c r="AE67" s="1158"/>
      <c r="AF67" s="1158"/>
      <c r="AG67" s="1158"/>
      <c r="AH67" s="1158"/>
      <c r="AI67" s="1158"/>
      <c r="AJ67" s="1158"/>
      <c r="AK67" s="1158"/>
      <c r="AL67" s="1158"/>
      <c r="AM67" s="1158"/>
      <c r="AN67" s="1158"/>
      <c r="AO67" s="1158"/>
      <c r="AP67" s="989"/>
      <c r="AQ67" s="989"/>
      <c r="AR67" s="989"/>
      <c r="AS67" s="990"/>
      <c r="AT67" s="991"/>
      <c r="AU67" s="991"/>
      <c r="AV67" s="991"/>
      <c r="AW67" s="991"/>
      <c r="AX67" s="991"/>
    </row>
    <row r="68" spans="2:50" ht="30" customHeight="1">
      <c r="B68" s="691"/>
      <c r="C68" s="692"/>
      <c r="D68" s="692"/>
      <c r="E68" s="692"/>
      <c r="F68" s="988"/>
      <c r="G68" s="988"/>
      <c r="H68" s="988"/>
      <c r="I68" s="988"/>
      <c r="J68" s="988"/>
      <c r="K68" s="1157"/>
      <c r="L68" s="1157"/>
      <c r="M68" s="1157"/>
      <c r="N68" s="1157"/>
      <c r="O68" s="1157"/>
      <c r="P68" s="709"/>
      <c r="Q68" s="1159"/>
      <c r="R68" s="1159"/>
      <c r="S68" s="1160"/>
      <c r="T68" s="1160"/>
      <c r="U68" s="1160"/>
      <c r="V68" s="1160"/>
      <c r="W68" s="1160"/>
      <c r="X68" s="1160"/>
      <c r="Y68" s="1159"/>
      <c r="Z68" s="1159"/>
      <c r="AA68" s="1158"/>
      <c r="AB68" s="1158"/>
      <c r="AC68" s="1158"/>
      <c r="AD68" s="1158"/>
      <c r="AE68" s="1158"/>
      <c r="AF68" s="1158"/>
      <c r="AG68" s="1158"/>
      <c r="AH68" s="1158"/>
      <c r="AI68" s="1158"/>
      <c r="AJ68" s="1158"/>
      <c r="AK68" s="1158"/>
      <c r="AL68" s="1158"/>
      <c r="AM68" s="1158"/>
      <c r="AN68" s="1158"/>
      <c r="AO68" s="1158"/>
      <c r="AP68" s="989"/>
      <c r="AQ68" s="989"/>
      <c r="AR68" s="989"/>
      <c r="AS68" s="992"/>
      <c r="AT68" s="991"/>
      <c r="AU68" s="991"/>
      <c r="AV68" s="991"/>
      <c r="AW68" s="991"/>
      <c r="AX68" s="991"/>
    </row>
    <row r="69" spans="2:50" ht="18" customHeight="1">
      <c r="F69" s="993"/>
      <c r="G69" s="994"/>
      <c r="H69" s="994"/>
      <c r="I69" s="991"/>
      <c r="J69" s="991"/>
      <c r="K69" s="991"/>
      <c r="L69" s="991"/>
      <c r="M69" s="991"/>
      <c r="N69" s="991"/>
      <c r="O69" s="991"/>
      <c r="P69" s="991"/>
      <c r="Q69" s="991"/>
      <c r="R69" s="991"/>
      <c r="S69" s="991"/>
      <c r="T69" s="991"/>
      <c r="U69" s="991"/>
      <c r="V69" s="991"/>
      <c r="W69" s="991"/>
      <c r="X69" s="991"/>
      <c r="Y69" s="991"/>
      <c r="Z69" s="991"/>
      <c r="AA69" s="991"/>
      <c r="AB69" s="991"/>
      <c r="AC69" s="991"/>
      <c r="AD69" s="991"/>
      <c r="AE69" s="991"/>
      <c r="AF69" s="991"/>
      <c r="AG69" s="991"/>
      <c r="AH69" s="991"/>
      <c r="AI69" s="991"/>
      <c r="AJ69" s="991"/>
      <c r="AK69" s="991"/>
      <c r="AL69" s="991"/>
      <c r="AM69" s="991"/>
      <c r="AN69" s="991"/>
      <c r="AO69" s="991"/>
      <c r="AP69" s="991"/>
      <c r="AQ69" s="991"/>
      <c r="AR69" s="991"/>
      <c r="AS69" s="992"/>
      <c r="AT69" s="991"/>
      <c r="AU69" s="991"/>
      <c r="AV69" s="991"/>
      <c r="AW69" s="991"/>
      <c r="AX69" s="991"/>
    </row>
    <row r="70" spans="2:50" ht="30" customHeight="1">
      <c r="B70" s="688"/>
      <c r="C70" s="802"/>
      <c r="D70" s="688"/>
      <c r="E70" s="688"/>
      <c r="F70" s="995"/>
      <c r="G70" s="995"/>
      <c r="H70" s="995"/>
      <c r="I70" s="995"/>
      <c r="J70" s="995"/>
      <c r="K70" s="995"/>
      <c r="L70" s="995"/>
      <c r="M70" s="995"/>
      <c r="N70" s="995"/>
      <c r="O70" s="995"/>
      <c r="P70" s="995"/>
      <c r="Q70" s="995"/>
      <c r="R70" s="995"/>
      <c r="S70" s="995"/>
      <c r="T70" s="995"/>
      <c r="U70" s="995"/>
      <c r="V70" s="995"/>
      <c r="W70" s="995"/>
      <c r="X70" s="995"/>
      <c r="Y70" s="995"/>
      <c r="Z70" s="995"/>
      <c r="AA70" s="995"/>
      <c r="AB70" s="995"/>
      <c r="AC70" s="996"/>
      <c r="AD70" s="996"/>
      <c r="AE70" s="997"/>
      <c r="AF70" s="997"/>
      <c r="AG70" s="997"/>
      <c r="AH70" s="996"/>
      <c r="AI70" s="997"/>
      <c r="AJ70" s="997"/>
      <c r="AK70" s="997"/>
      <c r="AL70" s="996"/>
      <c r="AM70" s="997"/>
      <c r="AN70" s="997"/>
      <c r="AO70" s="997"/>
      <c r="AP70" s="996"/>
      <c r="AQ70" s="989"/>
      <c r="AR70" s="989"/>
      <c r="AS70" s="990"/>
      <c r="AT70" s="991"/>
      <c r="AU70" s="991"/>
      <c r="AV70" s="991"/>
      <c r="AW70" s="991"/>
      <c r="AX70" s="991"/>
    </row>
    <row r="71" spans="2:50" ht="30" customHeight="1">
      <c r="B71" s="691"/>
      <c r="C71" s="692"/>
      <c r="D71" s="692"/>
      <c r="E71" s="692"/>
      <c r="F71" s="988"/>
      <c r="G71" s="988"/>
      <c r="H71" s="988"/>
      <c r="I71" s="988"/>
      <c r="J71" s="988"/>
      <c r="K71" s="1157"/>
      <c r="L71" s="1157"/>
      <c r="M71" s="1157"/>
      <c r="N71" s="1157"/>
      <c r="O71" s="1157"/>
      <c r="P71" s="1157"/>
      <c r="Q71" s="1158"/>
      <c r="R71" s="1158"/>
      <c r="S71" s="1158"/>
      <c r="T71" s="1158"/>
      <c r="U71" s="1158"/>
      <c r="V71" s="1158"/>
      <c r="W71" s="1158"/>
      <c r="X71" s="1158"/>
      <c r="Y71" s="1158"/>
      <c r="Z71" s="1158"/>
      <c r="AA71" s="1158"/>
      <c r="AB71" s="1158"/>
      <c r="AC71" s="1158"/>
      <c r="AD71" s="1158"/>
      <c r="AE71" s="1158"/>
      <c r="AF71" s="1158"/>
      <c r="AG71" s="1158"/>
      <c r="AH71" s="1158"/>
      <c r="AI71" s="1158"/>
      <c r="AJ71" s="1158"/>
      <c r="AK71" s="1158"/>
      <c r="AL71" s="1158"/>
      <c r="AM71" s="1158"/>
      <c r="AN71" s="1158"/>
      <c r="AO71" s="1158"/>
      <c r="AP71" s="989"/>
      <c r="AQ71" s="989"/>
      <c r="AR71" s="989"/>
      <c r="AS71" s="990"/>
      <c r="AT71" s="991"/>
      <c r="AU71" s="991"/>
      <c r="AV71" s="991"/>
      <c r="AW71" s="991"/>
      <c r="AX71" s="991"/>
    </row>
    <row r="72" spans="2:50" ht="30" customHeight="1">
      <c r="B72" s="691"/>
      <c r="C72" s="692"/>
      <c r="D72" s="692"/>
      <c r="E72" s="692"/>
      <c r="F72" s="988"/>
      <c r="G72" s="988"/>
      <c r="H72" s="988"/>
      <c r="I72" s="988"/>
      <c r="J72" s="988"/>
      <c r="K72" s="1157"/>
      <c r="L72" s="1157"/>
      <c r="M72" s="1157"/>
      <c r="N72" s="1157"/>
      <c r="O72" s="1157"/>
      <c r="P72" s="709"/>
      <c r="Q72" s="1159"/>
      <c r="R72" s="1159"/>
      <c r="S72" s="1160"/>
      <c r="T72" s="1160"/>
      <c r="U72" s="1160"/>
      <c r="V72" s="1160"/>
      <c r="W72" s="1160"/>
      <c r="X72" s="1160"/>
      <c r="Y72" s="1159"/>
      <c r="Z72" s="1159"/>
      <c r="AA72" s="1158"/>
      <c r="AB72" s="1158"/>
      <c r="AC72" s="1158"/>
      <c r="AD72" s="1158"/>
      <c r="AE72" s="1158"/>
      <c r="AF72" s="1158"/>
      <c r="AG72" s="1158"/>
      <c r="AH72" s="1158"/>
      <c r="AI72" s="1158"/>
      <c r="AJ72" s="1158"/>
      <c r="AK72" s="1158"/>
      <c r="AL72" s="1158"/>
      <c r="AM72" s="1158"/>
      <c r="AN72" s="1158"/>
      <c r="AO72" s="1158"/>
      <c r="AP72" s="989"/>
      <c r="AQ72" s="989"/>
      <c r="AR72" s="989"/>
      <c r="AS72" s="992"/>
      <c r="AT72" s="991"/>
      <c r="AU72" s="991"/>
      <c r="AV72" s="991"/>
      <c r="AW72" s="991"/>
      <c r="AX72" s="991"/>
    </row>
    <row r="73" spans="2:50" ht="18" customHeight="1">
      <c r="F73" s="993"/>
      <c r="G73" s="994"/>
      <c r="H73" s="994"/>
      <c r="I73" s="991"/>
      <c r="J73" s="991"/>
      <c r="K73" s="991"/>
      <c r="L73" s="991"/>
      <c r="M73" s="991"/>
      <c r="N73" s="991"/>
      <c r="O73" s="991"/>
      <c r="P73" s="991"/>
      <c r="Q73" s="991"/>
      <c r="R73" s="991"/>
      <c r="S73" s="991"/>
      <c r="T73" s="991"/>
      <c r="U73" s="991"/>
      <c r="V73" s="991"/>
      <c r="W73" s="991"/>
      <c r="X73" s="991"/>
      <c r="Y73" s="991"/>
      <c r="Z73" s="991"/>
      <c r="AA73" s="991"/>
      <c r="AB73" s="991"/>
      <c r="AC73" s="991"/>
      <c r="AD73" s="991"/>
      <c r="AE73" s="991"/>
      <c r="AF73" s="991"/>
      <c r="AG73" s="991"/>
      <c r="AH73" s="991"/>
      <c r="AI73" s="991"/>
      <c r="AJ73" s="991"/>
      <c r="AK73" s="991"/>
      <c r="AL73" s="991"/>
      <c r="AM73" s="991"/>
      <c r="AN73" s="991"/>
      <c r="AO73" s="991"/>
      <c r="AP73" s="991"/>
      <c r="AQ73" s="991"/>
      <c r="AR73" s="991"/>
      <c r="AS73" s="992"/>
      <c r="AT73" s="991"/>
      <c r="AU73" s="991"/>
      <c r="AV73" s="991"/>
      <c r="AW73" s="991"/>
      <c r="AX73" s="991"/>
    </row>
    <row r="74" spans="2:50" ht="30" customHeight="1">
      <c r="B74" s="688"/>
      <c r="C74" s="802"/>
      <c r="D74" s="688"/>
      <c r="E74" s="688"/>
      <c r="F74" s="995"/>
      <c r="G74" s="995"/>
      <c r="H74" s="995"/>
      <c r="I74" s="995"/>
      <c r="J74" s="995"/>
      <c r="K74" s="995"/>
      <c r="L74" s="995"/>
      <c r="M74" s="995"/>
      <c r="N74" s="995"/>
      <c r="O74" s="995"/>
      <c r="P74" s="995"/>
      <c r="Q74" s="995"/>
      <c r="R74" s="995"/>
      <c r="S74" s="995"/>
      <c r="T74" s="995"/>
      <c r="U74" s="995"/>
      <c r="V74" s="995"/>
      <c r="W74" s="995"/>
      <c r="X74" s="995"/>
      <c r="Y74" s="995"/>
      <c r="Z74" s="995"/>
      <c r="AA74" s="995"/>
      <c r="AB74" s="995"/>
      <c r="AC74" s="996"/>
      <c r="AD74" s="996"/>
      <c r="AE74" s="997"/>
      <c r="AF74" s="997"/>
      <c r="AG74" s="997"/>
      <c r="AH74" s="996"/>
      <c r="AI74" s="997"/>
      <c r="AJ74" s="997"/>
      <c r="AK74" s="997"/>
      <c r="AL74" s="996"/>
      <c r="AM74" s="997"/>
      <c r="AN74" s="997"/>
      <c r="AO74" s="997"/>
      <c r="AP74" s="996"/>
      <c r="AQ74" s="989"/>
      <c r="AR74" s="989"/>
      <c r="AS74" s="990"/>
      <c r="AT74" s="991"/>
      <c r="AU74" s="991"/>
      <c r="AV74" s="991"/>
      <c r="AW74" s="991"/>
      <c r="AX74" s="991"/>
    </row>
    <row r="75" spans="2:50" ht="30" customHeight="1">
      <c r="B75" s="691"/>
      <c r="C75" s="692"/>
      <c r="D75" s="692"/>
      <c r="E75" s="692"/>
      <c r="F75" s="988"/>
      <c r="G75" s="988"/>
      <c r="H75" s="988"/>
      <c r="I75" s="988"/>
      <c r="J75" s="988"/>
      <c r="K75" s="1157"/>
      <c r="L75" s="1157"/>
      <c r="M75" s="1157"/>
      <c r="N75" s="1157"/>
      <c r="O75" s="1157"/>
      <c r="P75" s="1157"/>
      <c r="Q75" s="1158"/>
      <c r="R75" s="1158"/>
      <c r="S75" s="1158"/>
      <c r="T75" s="1158"/>
      <c r="U75" s="1158"/>
      <c r="V75" s="1158"/>
      <c r="W75" s="1158"/>
      <c r="X75" s="1158"/>
      <c r="Y75" s="1158"/>
      <c r="Z75" s="1158"/>
      <c r="AA75" s="1158"/>
      <c r="AB75" s="1158"/>
      <c r="AC75" s="1158"/>
      <c r="AD75" s="1158"/>
      <c r="AE75" s="1158"/>
      <c r="AF75" s="1158"/>
      <c r="AG75" s="1158"/>
      <c r="AH75" s="1158"/>
      <c r="AI75" s="1158"/>
      <c r="AJ75" s="1158"/>
      <c r="AK75" s="1158"/>
      <c r="AL75" s="1158"/>
      <c r="AM75" s="1158"/>
      <c r="AN75" s="1158"/>
      <c r="AO75" s="1158"/>
      <c r="AP75" s="989"/>
      <c r="AQ75" s="989"/>
      <c r="AR75" s="989"/>
      <c r="AS75" s="990"/>
      <c r="AT75" s="991"/>
      <c r="AU75" s="991"/>
      <c r="AV75" s="991"/>
      <c r="AW75" s="991"/>
      <c r="AX75" s="991"/>
    </row>
    <row r="76" spans="2:50" ht="30" customHeight="1">
      <c r="B76" s="691"/>
      <c r="C76" s="692"/>
      <c r="D76" s="692"/>
      <c r="E76" s="692"/>
      <c r="F76" s="988"/>
      <c r="G76" s="988"/>
      <c r="H76" s="988"/>
      <c r="I76" s="988"/>
      <c r="J76" s="988"/>
      <c r="K76" s="1157"/>
      <c r="L76" s="1157"/>
      <c r="M76" s="1157"/>
      <c r="N76" s="1157"/>
      <c r="O76" s="1157"/>
      <c r="P76" s="709"/>
      <c r="Q76" s="1159"/>
      <c r="R76" s="1159"/>
      <c r="S76" s="1160"/>
      <c r="T76" s="1160"/>
      <c r="U76" s="1160"/>
      <c r="V76" s="1160"/>
      <c r="W76" s="1160"/>
      <c r="X76" s="1160"/>
      <c r="Y76" s="1159"/>
      <c r="Z76" s="1159"/>
      <c r="AA76" s="1158"/>
      <c r="AB76" s="1158"/>
      <c r="AC76" s="1158"/>
      <c r="AD76" s="1158"/>
      <c r="AE76" s="1158"/>
      <c r="AF76" s="1158"/>
      <c r="AG76" s="1158"/>
      <c r="AH76" s="1158"/>
      <c r="AI76" s="1158"/>
      <c r="AJ76" s="1158"/>
      <c r="AK76" s="1158"/>
      <c r="AL76" s="1158"/>
      <c r="AM76" s="1158"/>
      <c r="AN76" s="1158"/>
      <c r="AO76" s="1158"/>
      <c r="AP76" s="989"/>
      <c r="AQ76" s="989"/>
      <c r="AR76" s="989"/>
      <c r="AS76" s="992"/>
      <c r="AT76" s="991"/>
      <c r="AU76" s="991"/>
      <c r="AV76" s="991"/>
      <c r="AW76" s="991"/>
      <c r="AX76" s="991"/>
    </row>
    <row r="77" spans="2:50" ht="18" customHeight="1">
      <c r="F77" s="993"/>
      <c r="G77" s="994"/>
      <c r="H77" s="994"/>
      <c r="I77" s="991"/>
      <c r="J77" s="991"/>
      <c r="K77" s="991"/>
      <c r="L77" s="991"/>
      <c r="M77" s="991"/>
      <c r="N77" s="991"/>
      <c r="O77" s="991"/>
      <c r="P77" s="991"/>
      <c r="Q77" s="991"/>
      <c r="R77" s="991"/>
      <c r="S77" s="991"/>
      <c r="T77" s="991"/>
      <c r="U77" s="991"/>
      <c r="V77" s="991"/>
      <c r="W77" s="991"/>
      <c r="X77" s="991"/>
      <c r="Y77" s="991"/>
      <c r="Z77" s="991"/>
      <c r="AA77" s="991"/>
      <c r="AB77" s="991"/>
      <c r="AC77" s="991"/>
      <c r="AD77" s="991"/>
      <c r="AE77" s="991"/>
      <c r="AF77" s="991"/>
      <c r="AG77" s="991"/>
      <c r="AH77" s="991"/>
      <c r="AI77" s="991"/>
      <c r="AJ77" s="991"/>
      <c r="AK77" s="991"/>
      <c r="AL77" s="991"/>
      <c r="AM77" s="991"/>
      <c r="AN77" s="991"/>
      <c r="AO77" s="991"/>
      <c r="AP77" s="991"/>
      <c r="AQ77" s="991"/>
      <c r="AR77" s="991"/>
      <c r="AS77" s="992"/>
      <c r="AT77" s="991"/>
      <c r="AU77" s="991"/>
      <c r="AV77" s="991"/>
      <c r="AW77" s="991"/>
      <c r="AX77" s="991"/>
    </row>
  </sheetData>
  <sheetProtection algorithmName="SHA-512" hashValue="02M5iYfQNEYuineioZ/UkAJ4hImcqX68GO9WsgYZjbIOnPY/gKCy58ug+eBGBVVeBVb7TGXATgXNYVl5DpE05g==" saltValue="EA7MmdjTD21GiWNBliMnAA==" spinCount="100000" sheet="1" formatCells="0" formatRows="0" insertRows="0" deleteRows="0" selectLockedCells="1" autoFilter="0" pivotTables="0"/>
  <mergeCells count="39">
    <mergeCell ref="B9:AR9"/>
    <mergeCell ref="D12:AR12"/>
    <mergeCell ref="B60:AR60"/>
    <mergeCell ref="AH62:AO62"/>
    <mergeCell ref="B2:AR2"/>
    <mergeCell ref="AL3:AM3"/>
    <mergeCell ref="AO3:AP3"/>
    <mergeCell ref="B4:N4"/>
    <mergeCell ref="B5:N5"/>
    <mergeCell ref="B6:AR7"/>
    <mergeCell ref="B8:AR8"/>
    <mergeCell ref="K64:P64"/>
    <mergeCell ref="Q64:AO64"/>
    <mergeCell ref="K65:O65"/>
    <mergeCell ref="Q65:R65"/>
    <mergeCell ref="S65:X65"/>
    <mergeCell ref="Y65:Z65"/>
    <mergeCell ref="AA65:AO65"/>
    <mergeCell ref="K67:P67"/>
    <mergeCell ref="Q67:AO67"/>
    <mergeCell ref="K68:O68"/>
    <mergeCell ref="Q68:R68"/>
    <mergeCell ref="S68:X68"/>
    <mergeCell ref="Y68:Z68"/>
    <mergeCell ref="AA68:AO68"/>
    <mergeCell ref="K71:P71"/>
    <mergeCell ref="Q71:AO71"/>
    <mergeCell ref="K72:O72"/>
    <mergeCell ref="Q72:R72"/>
    <mergeCell ref="S72:X72"/>
    <mergeCell ref="Y72:Z72"/>
    <mergeCell ref="AA72:AO72"/>
    <mergeCell ref="K75:P75"/>
    <mergeCell ref="Q75:AO75"/>
    <mergeCell ref="K76:O76"/>
    <mergeCell ref="Q76:R76"/>
    <mergeCell ref="S76:X76"/>
    <mergeCell ref="Y76:Z76"/>
    <mergeCell ref="AA76:AO76"/>
  </mergeCells>
  <phoneticPr fontId="18"/>
  <conditionalFormatting sqref="B3:AK3 AQ3:AS3 AN3 B61:AC63 AS2 B78:AS1048576 B69:E69 AR61:AS61 AR62:AR63 B9:AS50 B58:AS60 Q4:AS5 B73:E73 B77:E77 B6 B8 AS6:AS8">
    <cfRule type="expression" priority="24">
      <formula>CELL("protect",B2)=0</formula>
    </cfRule>
  </conditionalFormatting>
  <conditionalFormatting sqref="B64:P65 AP64:AR65">
    <cfRule type="expression" priority="22">
      <formula>CELL("protect",B64)=0</formula>
    </cfRule>
  </conditionalFormatting>
  <conditionalFormatting sqref="B2">
    <cfRule type="expression" priority="23">
      <formula>CELL("protect",B2)=0</formula>
    </cfRule>
  </conditionalFormatting>
  <conditionalFormatting sqref="B66:AC66 AR66">
    <cfRule type="expression" priority="21">
      <formula>CELL("protect",B66)=0</formula>
    </cfRule>
  </conditionalFormatting>
  <conditionalFormatting sqref="B67:E68">
    <cfRule type="expression" priority="20">
      <formula>CELL("protect",B67)=0</formula>
    </cfRule>
  </conditionalFormatting>
  <conditionalFormatting sqref="B51:AS53 B57:AS57">
    <cfRule type="expression" priority="19">
      <formula>CELL("protect",B51)=0</formula>
    </cfRule>
  </conditionalFormatting>
  <conditionalFormatting sqref="B54:AS55">
    <cfRule type="expression" priority="18">
      <formula>CELL("protect",B54)=0</formula>
    </cfRule>
  </conditionalFormatting>
  <conditionalFormatting sqref="B56:AS56">
    <cfRule type="expression" priority="17">
      <formula>CELL("protect",B56)=0</formula>
    </cfRule>
  </conditionalFormatting>
  <conditionalFormatting sqref="B70:E70">
    <cfRule type="expression" priority="16">
      <formula>CELL("protect",B70)=0</formula>
    </cfRule>
  </conditionalFormatting>
  <conditionalFormatting sqref="B71:E72">
    <cfRule type="expression" priority="15">
      <formula>CELL("protect",B71)=0</formula>
    </cfRule>
  </conditionalFormatting>
  <conditionalFormatting sqref="B74:E74">
    <cfRule type="expression" priority="14">
      <formula>CELL("protect",B74)=0</formula>
    </cfRule>
  </conditionalFormatting>
  <conditionalFormatting sqref="B75:E76">
    <cfRule type="expression" priority="13">
      <formula>CELL("protect",B75)=0</formula>
    </cfRule>
  </conditionalFormatting>
  <conditionalFormatting sqref="Q65">
    <cfRule type="containsBlanks" dxfId="462" priority="8">
      <formula>LEN(TRIM(Q65))=0</formula>
    </cfRule>
  </conditionalFormatting>
  <conditionalFormatting sqref="Y65">
    <cfRule type="containsBlanks" dxfId="461" priority="7">
      <formula>LEN(TRIM(Y65))=0</formula>
    </cfRule>
  </conditionalFormatting>
  <dataValidations count="2">
    <dataValidation imeMode="hiragana" allowBlank="1" showInputMessage="1" showErrorMessage="1" sqref="Q64 Q71 Q67 Q75" xr:uid="{0C23781F-41F2-4FB6-A2EA-DB4A4AC7A82D}"/>
    <dataValidation imeMode="disabled" allowBlank="1" showInputMessage="1" showErrorMessage="1" sqref="AF62:AH62" xr:uid="{A05C956C-873D-427A-8266-8BA47AC8B5FF}"/>
  </dataValidations>
  <pageMargins left="0.9055118110236221" right="0.47244094488188981" top="0.70866141732283472" bottom="0.19685039370078741" header="0.19685039370078741" footer="0.19685039370078741"/>
  <pageSetup paperSize="9" scale="52" orientation="portrait" r:id="rId1"/>
  <headerFooter scaleWithDoc="0">
    <oddFooter>&amp;R&amp;"ＭＳ 明朝,標準"&amp;8&amp;K01+020R5超高層ZEH-M_ver.1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0EB59-6EA7-4970-A699-7CBBB7BD86A6}">
  <sheetPr codeName="Sheet5"/>
  <dimension ref="A1:K125"/>
  <sheetViews>
    <sheetView showGridLines="0" view="pageBreakPreview" zoomScale="85" zoomScaleNormal="70" zoomScaleSheetLayoutView="85" workbookViewId="0"/>
  </sheetViews>
  <sheetFormatPr defaultColWidth="9" defaultRowHeight="21"/>
  <cols>
    <col min="1" max="1" width="2.625" style="3" customWidth="1"/>
    <col min="2" max="2" width="30.625" style="4" customWidth="1"/>
    <col min="3" max="3" width="20.625" style="4" customWidth="1"/>
    <col min="4" max="4" width="10.625" style="4" customWidth="1"/>
    <col min="5" max="5" width="6.625" style="4" customWidth="1"/>
    <col min="6" max="6" width="15.625" style="4" customWidth="1"/>
    <col min="7" max="7" width="20.625" style="4" customWidth="1"/>
    <col min="8" max="8" width="10.625" style="4" customWidth="1"/>
    <col min="9" max="9" width="6.625" style="4" customWidth="1"/>
    <col min="10" max="10" width="2.625" style="4" customWidth="1"/>
    <col min="11" max="11" width="9" style="215"/>
    <col min="12" max="16384" width="9" style="4"/>
  </cols>
  <sheetData>
    <row r="1" spans="1:11" s="212" customFormat="1" ht="18.75">
      <c r="A1" s="213"/>
      <c r="B1" s="213"/>
      <c r="C1" s="213"/>
      <c r="D1" s="213"/>
      <c r="E1" s="213"/>
      <c r="F1" s="213"/>
      <c r="G1" s="213"/>
      <c r="H1" s="213"/>
      <c r="I1" s="213"/>
      <c r="J1" s="213"/>
      <c r="K1" s="215"/>
    </row>
    <row r="2" spans="1:11" s="212" customFormat="1" ht="18.75">
      <c r="A2" s="213"/>
      <c r="B2" s="213"/>
      <c r="C2" s="213"/>
      <c r="D2" s="213"/>
      <c r="E2" s="213"/>
      <c r="F2" s="213"/>
      <c r="G2" s="213"/>
      <c r="H2" s="213"/>
      <c r="I2" s="213"/>
      <c r="J2" s="213"/>
      <c r="K2" s="215"/>
    </row>
    <row r="3" spans="1:11" ht="24.75" customHeight="1">
      <c r="A3" s="1184" t="s">
        <v>91</v>
      </c>
      <c r="B3" s="1184"/>
      <c r="C3" s="1184"/>
      <c r="D3" s="1184"/>
      <c r="E3" s="1184"/>
      <c r="F3" s="1184"/>
      <c r="G3" s="1184"/>
      <c r="H3" s="1184"/>
      <c r="I3" s="1184"/>
    </row>
    <row r="4" spans="1:11" ht="24.75" customHeight="1">
      <c r="B4" s="7" t="s">
        <v>390</v>
      </c>
    </row>
    <row r="5" spans="1:11" ht="24.75" customHeight="1">
      <c r="B5" s="4" t="s">
        <v>92</v>
      </c>
    </row>
    <row r="6" spans="1:11" ht="24.75" customHeight="1">
      <c r="A6" s="5"/>
      <c r="B6" s="187" t="s">
        <v>94</v>
      </c>
      <c r="C6" s="1181" t="str">
        <f>IF(入力シート!F26="","",入力シート!F26)</f>
        <v/>
      </c>
      <c r="D6" s="1181"/>
      <c r="E6" s="1181"/>
      <c r="F6" s="1181"/>
      <c r="G6" s="1181"/>
      <c r="H6" s="1181"/>
      <c r="I6" s="1181"/>
      <c r="K6" s="216"/>
    </row>
    <row r="7" spans="1:11" ht="24.75" customHeight="1">
      <c r="A7" s="5"/>
      <c r="B7" s="187" t="s">
        <v>95</v>
      </c>
      <c r="C7" s="1181" t="str">
        <f>IF(入力シート!F27="","",入力シート!F27)</f>
        <v/>
      </c>
      <c r="D7" s="1181"/>
      <c r="E7" s="1181"/>
      <c r="F7" s="1181"/>
      <c r="G7" s="1181"/>
      <c r="H7" s="1181"/>
      <c r="I7" s="1181"/>
      <c r="K7" s="216"/>
    </row>
    <row r="8" spans="1:11" ht="24.75" customHeight="1">
      <c r="A8" s="5"/>
      <c r="B8" s="187" t="s">
        <v>96</v>
      </c>
      <c r="C8" s="1183" t="str">
        <f>IF(入力シート!F37="","",入力シート!F37)</f>
        <v/>
      </c>
      <c r="D8" s="1183"/>
      <c r="E8" s="1183"/>
      <c r="F8" s="1183"/>
      <c r="G8" s="1183"/>
      <c r="H8" s="1183"/>
      <c r="I8" s="1183"/>
    </row>
    <row r="9" spans="1:11" ht="24.75" customHeight="1">
      <c r="A9" s="5"/>
      <c r="B9" s="187" t="s">
        <v>97</v>
      </c>
      <c r="C9" s="1183" t="str">
        <f>IF(入力シート!F28="","",入力シート!F28)</f>
        <v/>
      </c>
      <c r="D9" s="1183"/>
      <c r="E9" s="1183"/>
      <c r="F9" s="1183"/>
      <c r="G9" s="1183"/>
      <c r="H9" s="1183"/>
      <c r="I9" s="1183"/>
    </row>
    <row r="10" spans="1:11" ht="24.75" customHeight="1">
      <c r="A10" s="5"/>
      <c r="B10" s="187" t="s">
        <v>94</v>
      </c>
      <c r="C10" s="1183" t="str">
        <f>IF(入力シート!F29="","",入力シート!F29&amp;入力シート!J29)</f>
        <v/>
      </c>
      <c r="D10" s="1183"/>
      <c r="E10" s="1183"/>
      <c r="F10" s="1183"/>
      <c r="G10" s="1183"/>
      <c r="H10" s="1183"/>
      <c r="I10" s="1183"/>
    </row>
    <row r="11" spans="1:11" ht="24.75" customHeight="1">
      <c r="A11" s="5"/>
      <c r="B11" s="187" t="s">
        <v>98</v>
      </c>
      <c r="C11" s="1183" t="str">
        <f>IF(入力シート!F30="","",入力シート!F30&amp;入力シート!J30)</f>
        <v/>
      </c>
      <c r="D11" s="1183"/>
      <c r="E11" s="1183"/>
      <c r="F11" s="1183"/>
      <c r="G11" s="1183"/>
      <c r="H11" s="1183"/>
      <c r="I11" s="1183"/>
    </row>
    <row r="12" spans="1:11" ht="24.75" customHeight="1">
      <c r="A12" s="5"/>
      <c r="B12" s="1179" t="s">
        <v>99</v>
      </c>
      <c r="C12" s="1180" t="str">
        <f>IF(入力シート!F32="","",入力シート!F32)</f>
        <v/>
      </c>
      <c r="D12" s="1180"/>
      <c r="E12" s="1180"/>
      <c r="F12" s="1180"/>
      <c r="G12" s="1180"/>
      <c r="H12" s="1180"/>
      <c r="I12" s="1180"/>
    </row>
    <row r="13" spans="1:11" ht="24.75" customHeight="1">
      <c r="A13" s="5"/>
      <c r="B13" s="1179"/>
      <c r="C13" s="1183" t="str">
        <f>IF(入力シート!F33="","",入力シート!F33&amp;入力シート!G33&amp;入力シート!H33&amp;入力シート!I33&amp;入力シート!J33&amp;入力シート!F34)</f>
        <v/>
      </c>
      <c r="D13" s="1183"/>
      <c r="E13" s="1183"/>
      <c r="F13" s="1183"/>
      <c r="G13" s="1183"/>
      <c r="H13" s="1183"/>
      <c r="I13" s="1183"/>
    </row>
    <row r="14" spans="1:11" ht="24.75" customHeight="1">
      <c r="A14" s="5"/>
      <c r="B14" s="187" t="s">
        <v>10</v>
      </c>
      <c r="C14" s="1183" t="str">
        <f>IF(入力シート!F35="","",入力シート!F35)</f>
        <v/>
      </c>
      <c r="D14" s="1183"/>
      <c r="E14" s="1183"/>
      <c r="F14" s="1183"/>
      <c r="G14" s="1183"/>
      <c r="H14" s="1183"/>
      <c r="I14" s="1183"/>
    </row>
    <row r="15" spans="1:11" ht="24.75" customHeight="1">
      <c r="A15" s="5"/>
      <c r="B15" s="187" t="s">
        <v>218</v>
      </c>
      <c r="C15" s="1183" t="str">
        <f>IF(入力シート!F36="","",入力シート!F36)</f>
        <v/>
      </c>
      <c r="D15" s="1183"/>
      <c r="E15" s="1183"/>
      <c r="F15" s="1183"/>
      <c r="G15" s="1183"/>
      <c r="H15" s="1183"/>
      <c r="I15" s="1183"/>
    </row>
    <row r="16" spans="1:11" ht="7.5" customHeight="1">
      <c r="A16" s="5"/>
      <c r="B16" s="96"/>
      <c r="C16" s="97"/>
      <c r="D16" s="97"/>
      <c r="E16" s="97"/>
      <c r="F16" s="97"/>
      <c r="G16" s="97"/>
      <c r="H16" s="97"/>
      <c r="I16" s="97"/>
    </row>
    <row r="17" spans="1:11" ht="24.75" customHeight="1">
      <c r="A17" s="44"/>
      <c r="B17" s="1182" t="s">
        <v>100</v>
      </c>
      <c r="C17" s="1182"/>
    </row>
    <row r="18" spans="1:11" ht="24.75" customHeight="1">
      <c r="A18" s="5"/>
      <c r="B18" s="187" t="s">
        <v>17</v>
      </c>
      <c r="C18" s="1183" t="str">
        <f>IF(入力シート!F79="","",入力シート!F79)</f>
        <v/>
      </c>
      <c r="D18" s="1183"/>
      <c r="E18" s="1183"/>
      <c r="F18" s="1183"/>
      <c r="G18" s="1183"/>
      <c r="H18" s="1183"/>
      <c r="I18" s="1183"/>
      <c r="K18" s="211"/>
    </row>
    <row r="19" spans="1:11" ht="24.75" customHeight="1">
      <c r="A19" s="5"/>
      <c r="B19" s="187" t="s">
        <v>19</v>
      </c>
      <c r="C19" s="1183" t="str">
        <f>IF(入力シート!F80="","",入力シート!F80)</f>
        <v/>
      </c>
      <c r="D19" s="1183"/>
      <c r="E19" s="1183"/>
      <c r="F19" s="1183"/>
      <c r="G19" s="1183"/>
      <c r="H19" s="1183"/>
      <c r="I19" s="1183"/>
    </row>
    <row r="20" spans="1:11" ht="24.75" customHeight="1">
      <c r="A20" s="5"/>
      <c r="B20" s="187" t="s">
        <v>18</v>
      </c>
      <c r="C20" s="1183" t="str">
        <f>IF(入力シート!F81="","",入力シート!F81)</f>
        <v/>
      </c>
      <c r="D20" s="1183"/>
      <c r="E20" s="1183"/>
      <c r="F20" s="1183"/>
      <c r="G20" s="1183"/>
      <c r="H20" s="1183"/>
      <c r="I20" s="1183"/>
    </row>
    <row r="21" spans="1:11" ht="7.5" customHeight="1">
      <c r="A21" s="5"/>
      <c r="B21" s="96"/>
      <c r="C21" s="97"/>
      <c r="D21" s="97"/>
      <c r="E21" s="97"/>
      <c r="F21" s="97"/>
      <c r="G21" s="97"/>
      <c r="H21" s="97"/>
      <c r="I21" s="97"/>
    </row>
    <row r="22" spans="1:11" ht="24.75" customHeight="1">
      <c r="A22" s="5"/>
      <c r="B22" s="1182" t="s">
        <v>101</v>
      </c>
      <c r="C22" s="1182"/>
    </row>
    <row r="23" spans="1:11" ht="24.75" customHeight="1">
      <c r="A23" s="5"/>
      <c r="B23" s="187" t="s">
        <v>93</v>
      </c>
      <c r="C23" s="195" t="s">
        <v>219</v>
      </c>
      <c r="D23" s="91" t="str">
        <f>IF(入力シート!F84="","",入力シート!F84)</f>
        <v/>
      </c>
    </row>
    <row r="24" spans="1:11" ht="24.75" customHeight="1">
      <c r="A24" s="5"/>
      <c r="B24" s="187" t="s">
        <v>102</v>
      </c>
      <c r="C24" s="1183" t="str">
        <f>IF(入力シート!F85="","",入力シート!F85)</f>
        <v/>
      </c>
      <c r="D24" s="1183"/>
      <c r="E24" s="1183"/>
      <c r="F24" s="1183"/>
      <c r="G24" s="1183"/>
      <c r="H24" s="1183"/>
      <c r="I24" s="1183"/>
    </row>
    <row r="25" spans="1:11" ht="24.75" customHeight="1">
      <c r="A25" s="5"/>
      <c r="B25" s="187" t="s">
        <v>103</v>
      </c>
      <c r="C25" s="1183" t="str">
        <f>IF(入力シート!F86="","",入力シート!F86)</f>
        <v/>
      </c>
      <c r="D25" s="1183"/>
      <c r="E25" s="1183"/>
      <c r="F25" s="1183"/>
      <c r="G25" s="1183"/>
      <c r="H25" s="1183"/>
      <c r="I25" s="1183"/>
    </row>
    <row r="26" spans="1:11" ht="24.75" customHeight="1">
      <c r="A26" s="5"/>
      <c r="B26" s="187" t="s">
        <v>94</v>
      </c>
      <c r="C26" s="1183" t="str">
        <f>IF(入力シート!F87="","",入力シート!F87&amp;入力シート!J87)</f>
        <v/>
      </c>
      <c r="D26" s="1183"/>
      <c r="E26" s="1183"/>
      <c r="F26" s="1183"/>
      <c r="G26" s="1183"/>
      <c r="H26" s="1183"/>
      <c r="I26" s="1183"/>
    </row>
    <row r="27" spans="1:11" ht="24.75" customHeight="1">
      <c r="A27" s="5"/>
      <c r="B27" s="187" t="s">
        <v>21</v>
      </c>
      <c r="C27" s="1183" t="str">
        <f>IF(入力シート!F88="","",入力シート!F88&amp;入力シート!J88)</f>
        <v/>
      </c>
      <c r="D27" s="1183"/>
      <c r="E27" s="1183"/>
      <c r="F27" s="1183"/>
      <c r="G27" s="1183"/>
      <c r="H27" s="1183"/>
      <c r="I27" s="1183"/>
    </row>
    <row r="28" spans="1:11" s="42" customFormat="1" ht="24.75" customHeight="1">
      <c r="B28" s="1179" t="s">
        <v>99</v>
      </c>
      <c r="C28" s="1180" t="str">
        <f>IF(入力シート!F89="","",入力シート!F89)</f>
        <v/>
      </c>
      <c r="D28" s="1180"/>
      <c r="E28" s="1180"/>
      <c r="F28" s="1180"/>
      <c r="G28" s="1180"/>
      <c r="H28" s="1180"/>
      <c r="I28" s="1180"/>
      <c r="K28" s="215"/>
    </row>
    <row r="29" spans="1:11" s="92" customFormat="1" ht="24.75" customHeight="1">
      <c r="B29" s="1179"/>
      <c r="C29" s="1183" t="str">
        <f>IF(入力シート!F90="","",入力シート!F90&amp;入力シート!G90&amp;入力シート!H90&amp;入力シート!I90&amp;入力シート!J90&amp;入力シート!F91)</f>
        <v/>
      </c>
      <c r="D29" s="1183"/>
      <c r="E29" s="1183"/>
      <c r="F29" s="1183"/>
      <c r="G29" s="1183"/>
      <c r="H29" s="1183"/>
      <c r="I29" s="1183"/>
      <c r="K29" s="215"/>
    </row>
    <row r="30" spans="1:11" s="92" customFormat="1" ht="24.75" customHeight="1">
      <c r="B30" s="187" t="s">
        <v>10</v>
      </c>
      <c r="C30" s="1183" t="str">
        <f>IF(入力シート!F92="","",入力シート!F92)</f>
        <v/>
      </c>
      <c r="D30" s="1183"/>
      <c r="E30" s="1183"/>
      <c r="F30" s="1183"/>
      <c r="G30" s="1183"/>
      <c r="H30" s="1183"/>
      <c r="I30" s="1183"/>
      <c r="K30" s="215"/>
    </row>
    <row r="31" spans="1:11" s="92" customFormat="1" ht="24.75" customHeight="1">
      <c r="B31" s="187" t="s">
        <v>104</v>
      </c>
      <c r="C31" s="1183" t="str">
        <f>IF(入力シート!F93="","",入力シート!F93)</f>
        <v/>
      </c>
      <c r="D31" s="1183"/>
      <c r="E31" s="1183"/>
      <c r="F31" s="1183"/>
      <c r="G31" s="1183"/>
      <c r="H31" s="1183"/>
      <c r="I31" s="1183"/>
      <c r="K31" s="215"/>
    </row>
    <row r="32" spans="1:11" s="92" customFormat="1" ht="24.75" customHeight="1">
      <c r="B32" s="187" t="s">
        <v>933</v>
      </c>
      <c r="C32" s="1183" t="str">
        <f>IF(入力シート!F94="","",入力シート!F94)</f>
        <v/>
      </c>
      <c r="D32" s="1183"/>
      <c r="E32" s="1183"/>
      <c r="F32" s="1183"/>
      <c r="G32" s="1183"/>
      <c r="H32" s="1183"/>
      <c r="I32" s="1183"/>
      <c r="K32" s="215"/>
    </row>
    <row r="33" spans="2:11" s="118" customFormat="1" ht="8.25" customHeight="1">
      <c r="B33" s="1182"/>
      <c r="C33" s="1182"/>
      <c r="D33" s="799"/>
      <c r="E33" s="799"/>
      <c r="F33" s="799"/>
      <c r="G33" s="799"/>
      <c r="H33" s="799"/>
      <c r="I33" s="799"/>
      <c r="K33" s="215"/>
    </row>
    <row r="34" spans="2:11" s="118" customFormat="1" ht="8.25" customHeight="1">
      <c r="B34" s="800"/>
      <c r="C34" s="799"/>
      <c r="D34" s="799"/>
      <c r="E34" s="799"/>
      <c r="F34" s="799"/>
      <c r="G34" s="799"/>
      <c r="H34" s="799"/>
      <c r="I34" s="799"/>
      <c r="K34" s="215"/>
    </row>
    <row r="35" spans="2:11" s="92" customFormat="1" ht="24.75" customHeight="1">
      <c r="B35" s="1182" t="s">
        <v>797</v>
      </c>
      <c r="C35" s="1182"/>
      <c r="D35" s="4"/>
      <c r="E35" s="4"/>
      <c r="F35" s="4"/>
      <c r="G35" s="4"/>
      <c r="H35" s="4"/>
      <c r="I35" s="4"/>
      <c r="K35" s="215"/>
    </row>
    <row r="36" spans="2:11" s="92" customFormat="1" ht="24.75" customHeight="1">
      <c r="B36" s="187" t="s">
        <v>105</v>
      </c>
      <c r="C36" s="1185" t="str">
        <f>IF(入力シート!F134="","",入力シート!F134)</f>
        <v/>
      </c>
      <c r="D36" s="1185"/>
      <c r="E36" s="1185"/>
      <c r="F36" s="1185"/>
      <c r="G36" s="1185"/>
      <c r="H36" s="1185"/>
      <c r="I36" s="1185"/>
      <c r="K36" s="215"/>
    </row>
    <row r="37" spans="2:11" s="92" customFormat="1" ht="24.75" customHeight="1">
      <c r="B37" s="187" t="s">
        <v>106</v>
      </c>
      <c r="C37" s="1181" t="str">
        <f>IF(入力シート!F135="","",入力シート!F135)</f>
        <v/>
      </c>
      <c r="D37" s="1181"/>
      <c r="E37" s="1181"/>
      <c r="F37" s="1181"/>
      <c r="G37" s="1181"/>
      <c r="H37" s="1181"/>
      <c r="I37" s="1181"/>
      <c r="K37" s="215"/>
    </row>
    <row r="38" spans="2:11" s="92" customFormat="1" ht="24.75" customHeight="1">
      <c r="B38" s="188" t="s">
        <v>106</v>
      </c>
      <c r="C38" s="1181" t="str">
        <f>IF(入力シート!F136="","",入力シート!F136)</f>
        <v/>
      </c>
      <c r="D38" s="1181"/>
      <c r="E38" s="1181"/>
      <c r="F38" s="1181"/>
      <c r="G38" s="1181"/>
      <c r="H38" s="1181"/>
      <c r="I38" s="1181"/>
      <c r="K38" s="215"/>
    </row>
    <row r="39" spans="2:11" s="92" customFormat="1" ht="24.75" customHeight="1">
      <c r="B39" s="188" t="s">
        <v>106</v>
      </c>
      <c r="C39" s="1181" t="str">
        <f>IF(入力シート!F137="","",入力シート!F137)</f>
        <v/>
      </c>
      <c r="D39" s="1181"/>
      <c r="E39" s="1181"/>
      <c r="F39" s="1181"/>
      <c r="G39" s="1181"/>
      <c r="H39" s="1181"/>
      <c r="I39" s="1181"/>
      <c r="K39" s="215"/>
    </row>
    <row r="40" spans="2:11" s="95" customFormat="1" ht="7.5" customHeight="1">
      <c r="B40" s="43"/>
      <c r="K40" s="215"/>
    </row>
    <row r="41" spans="2:11" s="92" customFormat="1" ht="7.5" customHeight="1">
      <c r="B41" s="43"/>
      <c r="K41" s="215"/>
    </row>
    <row r="42" spans="2:11" s="315" customFormat="1" ht="7.5" customHeight="1">
      <c r="B42" s="334"/>
      <c r="K42" s="333"/>
    </row>
    <row r="43" spans="2:11" s="92" customFormat="1" ht="7.5" hidden="1" customHeight="1">
      <c r="B43" s="43"/>
      <c r="K43" s="215"/>
    </row>
    <row r="44" spans="2:11" s="92" customFormat="1" ht="24.75" hidden="1" customHeight="1">
      <c r="B44" s="7" t="s">
        <v>361</v>
      </c>
      <c r="K44" s="216"/>
    </row>
    <row r="45" spans="2:11" s="92" customFormat="1" ht="24.75" hidden="1" customHeight="1">
      <c r="B45" s="4" t="s">
        <v>92</v>
      </c>
      <c r="C45" s="4"/>
      <c r="D45" s="4"/>
      <c r="E45" s="4"/>
      <c r="F45" s="4"/>
      <c r="G45" s="4"/>
      <c r="H45" s="4"/>
      <c r="I45" s="4"/>
      <c r="K45" s="216"/>
    </row>
    <row r="46" spans="2:11" s="92" customFormat="1" ht="24.75" hidden="1" customHeight="1">
      <c r="B46" s="187" t="s">
        <v>94</v>
      </c>
      <c r="C46" s="1181" t="str">
        <f>IF(入力シート!F39="","",入力シート!F39)</f>
        <v/>
      </c>
      <c r="D46" s="1181"/>
      <c r="E46" s="1181"/>
      <c r="F46" s="1181"/>
      <c r="G46" s="1181"/>
      <c r="H46" s="1181"/>
      <c r="I46" s="1181"/>
      <c r="K46" s="215"/>
    </row>
    <row r="47" spans="2:11" s="92" customFormat="1" ht="24.75" hidden="1" customHeight="1">
      <c r="B47" s="187" t="s">
        <v>95</v>
      </c>
      <c r="C47" s="1181" t="str">
        <f>IF(入力シート!F40="","",入力シート!F40)</f>
        <v/>
      </c>
      <c r="D47" s="1181"/>
      <c r="E47" s="1181"/>
      <c r="F47" s="1181"/>
      <c r="G47" s="1181"/>
      <c r="H47" s="1181"/>
      <c r="I47" s="1181"/>
      <c r="K47" s="215"/>
    </row>
    <row r="48" spans="2:11" s="92" customFormat="1" ht="24.75" hidden="1" customHeight="1">
      <c r="B48" s="187" t="s">
        <v>96</v>
      </c>
      <c r="C48" s="1181" t="str">
        <f>IF(入力シート!F50="","",入力シート!F50)</f>
        <v/>
      </c>
      <c r="D48" s="1181"/>
      <c r="E48" s="1181"/>
      <c r="F48" s="1181"/>
      <c r="G48" s="1181"/>
      <c r="H48" s="1181"/>
      <c r="I48" s="1181"/>
      <c r="K48" s="215"/>
    </row>
    <row r="49" spans="2:11" s="92" customFormat="1" ht="24.75" hidden="1" customHeight="1">
      <c r="B49" s="187" t="s">
        <v>97</v>
      </c>
      <c r="C49" s="1181" t="str">
        <f>IF(入力シート!F41="","",入力シート!F41)</f>
        <v/>
      </c>
      <c r="D49" s="1181"/>
      <c r="E49" s="1181"/>
      <c r="F49" s="1181"/>
      <c r="G49" s="1181"/>
      <c r="H49" s="1181"/>
      <c r="I49" s="1181"/>
      <c r="K49" s="215"/>
    </row>
    <row r="50" spans="2:11" s="92" customFormat="1" ht="24.75" hidden="1" customHeight="1">
      <c r="B50" s="187" t="s">
        <v>94</v>
      </c>
      <c r="C50" s="1181" t="str">
        <f>IF(入力シート!F42="","",入力シート!F42&amp;入力シート!J42)</f>
        <v/>
      </c>
      <c r="D50" s="1181"/>
      <c r="E50" s="1181"/>
      <c r="F50" s="1181"/>
      <c r="G50" s="1181"/>
      <c r="H50" s="1181"/>
      <c r="I50" s="1181"/>
      <c r="K50" s="215"/>
    </row>
    <row r="51" spans="2:11" s="92" customFormat="1" ht="24.75" hidden="1" customHeight="1">
      <c r="B51" s="187" t="s">
        <v>98</v>
      </c>
      <c r="C51" s="1181" t="str">
        <f>IF(入力シート!F43="","",入力シート!F43&amp;入力シート!J43)</f>
        <v/>
      </c>
      <c r="D51" s="1181"/>
      <c r="E51" s="1181"/>
      <c r="F51" s="1181"/>
      <c r="G51" s="1181"/>
      <c r="H51" s="1181"/>
      <c r="I51" s="1181"/>
      <c r="K51" s="215"/>
    </row>
    <row r="52" spans="2:11" s="92" customFormat="1" ht="24.75" hidden="1" customHeight="1">
      <c r="B52" s="1179" t="s">
        <v>99</v>
      </c>
      <c r="C52" s="1180" t="str">
        <f>IF(入力シート!F45="","",入力シート!F45)</f>
        <v/>
      </c>
      <c r="D52" s="1180"/>
      <c r="E52" s="1180"/>
      <c r="F52" s="1180"/>
      <c r="G52" s="1180"/>
      <c r="H52" s="1180"/>
      <c r="I52" s="1180"/>
      <c r="K52" s="215"/>
    </row>
    <row r="53" spans="2:11" s="92" customFormat="1" ht="24.75" hidden="1" customHeight="1">
      <c r="B53" s="1179"/>
      <c r="C53" s="1181" t="str">
        <f>IF(入力シート!F46="","",入力シート!F46&amp;入力シート!G46&amp;入力シート!H46&amp;入力シート!I46&amp;入力シート!J46&amp;入力シート!F47)</f>
        <v/>
      </c>
      <c r="D53" s="1181"/>
      <c r="E53" s="1181"/>
      <c r="F53" s="1181"/>
      <c r="G53" s="1181"/>
      <c r="H53" s="1181"/>
      <c r="I53" s="1181"/>
      <c r="K53" s="215"/>
    </row>
    <row r="54" spans="2:11" s="92" customFormat="1" ht="24.75" hidden="1" customHeight="1">
      <c r="B54" s="187" t="s">
        <v>10</v>
      </c>
      <c r="C54" s="1181" t="str">
        <f>IF(入力シート!F48="","",入力シート!F48)</f>
        <v/>
      </c>
      <c r="D54" s="1181"/>
      <c r="E54" s="1181"/>
      <c r="F54" s="1181"/>
      <c r="G54" s="1181"/>
      <c r="H54" s="1181"/>
      <c r="I54" s="1181"/>
      <c r="K54" s="215"/>
    </row>
    <row r="55" spans="2:11" s="92" customFormat="1" ht="24.75" hidden="1" customHeight="1">
      <c r="B55" s="187" t="s">
        <v>218</v>
      </c>
      <c r="C55" s="1181" t="str">
        <f>IF(入力シート!F49="","",入力シート!F49)</f>
        <v/>
      </c>
      <c r="D55" s="1181"/>
      <c r="E55" s="1181"/>
      <c r="F55" s="1181"/>
      <c r="G55" s="1181"/>
      <c r="H55" s="1181"/>
      <c r="I55" s="1181"/>
      <c r="K55" s="215"/>
    </row>
    <row r="56" spans="2:11" s="42" customFormat="1" ht="7.5" hidden="1" customHeight="1">
      <c r="K56" s="215"/>
    </row>
    <row r="57" spans="2:11" s="6" customFormat="1" ht="24.75" hidden="1" customHeight="1">
      <c r="B57" s="1182" t="s">
        <v>360</v>
      </c>
      <c r="C57" s="1182"/>
      <c r="D57" s="4"/>
      <c r="E57" s="4"/>
      <c r="F57" s="4"/>
      <c r="G57" s="4"/>
      <c r="H57" s="4"/>
      <c r="I57" s="4"/>
      <c r="K57" s="215"/>
    </row>
    <row r="58" spans="2:11" ht="24.75" hidden="1" customHeight="1">
      <c r="B58" s="187" t="s">
        <v>376</v>
      </c>
      <c r="C58" s="187" t="s">
        <v>219</v>
      </c>
      <c r="D58" s="91" t="str">
        <f>IF(入力シート!F96="","",入力シート!F96)</f>
        <v/>
      </c>
    </row>
    <row r="59" spans="2:11" ht="24.75" hidden="1" customHeight="1">
      <c r="B59" s="187" t="s">
        <v>102</v>
      </c>
      <c r="C59" s="1183" t="str">
        <f>IF(入力シート!F97="","",入力シート!F97)</f>
        <v/>
      </c>
      <c r="D59" s="1183"/>
      <c r="E59" s="1183"/>
      <c r="F59" s="1183"/>
      <c r="G59" s="1183"/>
      <c r="H59" s="1183"/>
      <c r="I59" s="1183"/>
    </row>
    <row r="60" spans="2:11" ht="24.75" hidden="1" customHeight="1">
      <c r="B60" s="187" t="s">
        <v>103</v>
      </c>
      <c r="C60" s="1183" t="str">
        <f>IF(入力シート!F98="","",入力シート!F98)</f>
        <v/>
      </c>
      <c r="D60" s="1183"/>
      <c r="E60" s="1183"/>
      <c r="F60" s="1183"/>
      <c r="G60" s="1183"/>
      <c r="H60" s="1183"/>
      <c r="I60" s="1183"/>
    </row>
    <row r="61" spans="2:11" ht="24.75" hidden="1" customHeight="1">
      <c r="B61" s="187" t="s">
        <v>94</v>
      </c>
      <c r="C61" s="1183" t="str">
        <f>IF(入力シート!F99="","",入力シート!F99&amp;入力シート!J99)</f>
        <v/>
      </c>
      <c r="D61" s="1183"/>
      <c r="E61" s="1183"/>
      <c r="F61" s="1183"/>
      <c r="G61" s="1183"/>
      <c r="H61" s="1183"/>
      <c r="I61" s="1183"/>
    </row>
    <row r="62" spans="2:11" ht="24.75" hidden="1" customHeight="1">
      <c r="B62" s="187" t="s">
        <v>21</v>
      </c>
      <c r="C62" s="1183" t="str">
        <f>IF(入力シート!F100="","",入力シート!F100&amp;入力シート!J100)</f>
        <v/>
      </c>
      <c r="D62" s="1183"/>
      <c r="E62" s="1183"/>
      <c r="F62" s="1183"/>
      <c r="G62" s="1183"/>
      <c r="H62" s="1183"/>
      <c r="I62" s="1183"/>
    </row>
    <row r="63" spans="2:11" ht="24.75" hidden="1" customHeight="1">
      <c r="B63" s="1179" t="s">
        <v>99</v>
      </c>
      <c r="C63" s="1180" t="str">
        <f>IF(入力シート!F101="","",入力シート!F101)</f>
        <v/>
      </c>
      <c r="D63" s="1180"/>
      <c r="E63" s="1180"/>
      <c r="F63" s="1180"/>
      <c r="G63" s="1180"/>
      <c r="H63" s="1180"/>
      <c r="I63" s="1180"/>
    </row>
    <row r="64" spans="2:11" ht="24.75" hidden="1" customHeight="1">
      <c r="B64" s="1179"/>
      <c r="C64" s="1183" t="str">
        <f>IF(入力シート!F102="","",入力シート!F102&amp;入力シート!G102&amp;入力シート!H102&amp;入力シート!I102&amp;入力シート!I102&amp;入力シート!J102&amp;入力シート!F103)</f>
        <v/>
      </c>
      <c r="D64" s="1183"/>
      <c r="E64" s="1183"/>
      <c r="F64" s="1183"/>
      <c r="G64" s="1183"/>
      <c r="H64" s="1183"/>
      <c r="I64" s="1183"/>
    </row>
    <row r="65" spans="2:11" ht="24.75" hidden="1" customHeight="1">
      <c r="B65" s="187" t="s">
        <v>10</v>
      </c>
      <c r="C65" s="1183" t="str">
        <f>IF(入力シート!F104="","",入力シート!F104)</f>
        <v/>
      </c>
      <c r="D65" s="1183"/>
      <c r="E65" s="1183"/>
      <c r="F65" s="1183"/>
      <c r="G65" s="1183"/>
      <c r="H65" s="1183"/>
      <c r="I65" s="1183"/>
    </row>
    <row r="66" spans="2:11" ht="24.75" hidden="1" customHeight="1">
      <c r="B66" s="187" t="s">
        <v>104</v>
      </c>
      <c r="C66" s="1183" t="str">
        <f>IF(入力シート!F105="","",入力シート!F105)</f>
        <v/>
      </c>
      <c r="D66" s="1183"/>
      <c r="E66" s="1183"/>
      <c r="F66" s="1183"/>
      <c r="G66" s="1183"/>
      <c r="H66" s="1183"/>
      <c r="I66" s="1183"/>
    </row>
    <row r="67" spans="2:11" ht="24.75" hidden="1" customHeight="1">
      <c r="B67" s="187" t="s">
        <v>933</v>
      </c>
      <c r="C67" s="1183" t="str">
        <f>IF(入力シート!F106="","",入力シート!F106)</f>
        <v/>
      </c>
      <c r="D67" s="1183"/>
      <c r="E67" s="1183"/>
      <c r="F67" s="1183"/>
      <c r="G67" s="1183"/>
      <c r="H67" s="1183"/>
      <c r="I67" s="1183"/>
    </row>
    <row r="68" spans="2:11" ht="9" hidden="1" customHeight="1"/>
    <row r="69" spans="2:11" s="95" customFormat="1" ht="8.25" hidden="1" customHeight="1">
      <c r="B69" s="133"/>
      <c r="C69" s="133"/>
      <c r="D69" s="133"/>
      <c r="E69" s="133"/>
      <c r="F69" s="133"/>
      <c r="G69" s="133"/>
      <c r="H69" s="133"/>
      <c r="I69" s="133"/>
      <c r="K69" s="215"/>
    </row>
    <row r="70" spans="2:11" s="315" customFormat="1" ht="7.5" hidden="1" customHeight="1">
      <c r="B70" s="334"/>
      <c r="K70" s="333"/>
    </row>
    <row r="71" spans="2:11" s="92" customFormat="1" ht="24.75" hidden="1" customHeight="1">
      <c r="B71" s="7" t="s">
        <v>363</v>
      </c>
      <c r="K71" s="216"/>
    </row>
    <row r="72" spans="2:11" s="92" customFormat="1" ht="24.75" hidden="1" customHeight="1">
      <c r="B72" s="4" t="s">
        <v>92</v>
      </c>
      <c r="C72" s="4"/>
      <c r="D72" s="4"/>
      <c r="E72" s="4"/>
      <c r="F72" s="4"/>
      <c r="G72" s="4"/>
      <c r="H72" s="4"/>
      <c r="I72" s="4"/>
      <c r="K72" s="216"/>
    </row>
    <row r="73" spans="2:11" s="92" customFormat="1" ht="24.75" hidden="1" customHeight="1">
      <c r="B73" s="187" t="s">
        <v>94</v>
      </c>
      <c r="C73" s="1181" t="str">
        <f>IF(入力シート!F52="","",入力シート!F52)</f>
        <v/>
      </c>
      <c r="D73" s="1181"/>
      <c r="E73" s="1181"/>
      <c r="F73" s="1181"/>
      <c r="G73" s="1181"/>
      <c r="H73" s="1181"/>
      <c r="I73" s="1181"/>
      <c r="K73" s="215"/>
    </row>
    <row r="74" spans="2:11" s="92" customFormat="1" ht="24.75" hidden="1" customHeight="1">
      <c r="B74" s="187" t="s">
        <v>95</v>
      </c>
      <c r="C74" s="1181" t="str">
        <f>IF(入力シート!F53="","",入力シート!F53)</f>
        <v/>
      </c>
      <c r="D74" s="1181"/>
      <c r="E74" s="1181"/>
      <c r="F74" s="1181"/>
      <c r="G74" s="1181"/>
      <c r="H74" s="1181"/>
      <c r="I74" s="1181"/>
      <c r="K74" s="215"/>
    </row>
    <row r="75" spans="2:11" s="92" customFormat="1" ht="24.75" hidden="1" customHeight="1">
      <c r="B75" s="187" t="s">
        <v>96</v>
      </c>
      <c r="C75" s="1183" t="str">
        <f>IF(入力シート!F63="","",入力シート!F63)</f>
        <v/>
      </c>
      <c r="D75" s="1183"/>
      <c r="E75" s="1183"/>
      <c r="F75" s="1183"/>
      <c r="G75" s="1183"/>
      <c r="H75" s="1183"/>
      <c r="I75" s="1183"/>
      <c r="K75" s="215"/>
    </row>
    <row r="76" spans="2:11" s="92" customFormat="1" ht="24.75" hidden="1" customHeight="1">
      <c r="B76" s="187" t="s">
        <v>97</v>
      </c>
      <c r="C76" s="1181" t="str">
        <f>IF(入力シート!F54="","",入力シート!F54)</f>
        <v/>
      </c>
      <c r="D76" s="1181"/>
      <c r="E76" s="1181"/>
      <c r="F76" s="1181"/>
      <c r="G76" s="1181"/>
      <c r="H76" s="1181"/>
      <c r="I76" s="1181"/>
      <c r="K76" s="215"/>
    </row>
    <row r="77" spans="2:11" s="92" customFormat="1" ht="24.75" hidden="1" customHeight="1">
      <c r="B77" s="187" t="s">
        <v>94</v>
      </c>
      <c r="C77" s="1181" t="str">
        <f>IF(入力シート!F55="","",入力シート!F55&amp;入力シート!J55)</f>
        <v/>
      </c>
      <c r="D77" s="1181"/>
      <c r="E77" s="1181"/>
      <c r="F77" s="1181"/>
      <c r="G77" s="1181"/>
      <c r="H77" s="1181"/>
      <c r="I77" s="1181"/>
      <c r="K77" s="215"/>
    </row>
    <row r="78" spans="2:11" s="92" customFormat="1" ht="24.75" hidden="1" customHeight="1">
      <c r="B78" s="187" t="s">
        <v>98</v>
      </c>
      <c r="C78" s="1181" t="str">
        <f>IF(入力シート!F56="","",入力シート!F56&amp;入力シート!J56)</f>
        <v/>
      </c>
      <c r="D78" s="1181"/>
      <c r="E78" s="1181"/>
      <c r="F78" s="1181"/>
      <c r="G78" s="1181"/>
      <c r="H78" s="1181"/>
      <c r="I78" s="1181"/>
      <c r="K78" s="215"/>
    </row>
    <row r="79" spans="2:11" s="92" customFormat="1" ht="24.75" hidden="1" customHeight="1">
      <c r="B79" s="1179" t="s">
        <v>99</v>
      </c>
      <c r="C79" s="1180" t="str">
        <f>IF(入力シート!F58="","",入力シート!F58)</f>
        <v/>
      </c>
      <c r="D79" s="1180"/>
      <c r="E79" s="1180"/>
      <c r="F79" s="1180"/>
      <c r="G79" s="1180"/>
      <c r="H79" s="1180"/>
      <c r="I79" s="1180"/>
      <c r="K79" s="215"/>
    </row>
    <row r="80" spans="2:11" s="92" customFormat="1" ht="24.75" hidden="1" customHeight="1">
      <c r="B80" s="1179"/>
      <c r="C80" s="1181" t="str">
        <f>IF(入力シート!F59="","",入力シート!F59&amp;入力シート!G59&amp;入力シート!H59&amp;入力シート!I59&amp;入力シート!J59&amp;入力シート!F60)</f>
        <v/>
      </c>
      <c r="D80" s="1181"/>
      <c r="E80" s="1181"/>
      <c r="F80" s="1181"/>
      <c r="G80" s="1181"/>
      <c r="H80" s="1181"/>
      <c r="I80" s="1181"/>
      <c r="K80" s="215"/>
    </row>
    <row r="81" spans="2:11" s="92" customFormat="1" ht="24.75" hidden="1" customHeight="1">
      <c r="B81" s="187" t="s">
        <v>10</v>
      </c>
      <c r="C81" s="1181" t="str">
        <f>IF(入力シート!F61="","",入力シート!F61)</f>
        <v/>
      </c>
      <c r="D81" s="1181"/>
      <c r="E81" s="1181"/>
      <c r="F81" s="1181"/>
      <c r="G81" s="1181"/>
      <c r="H81" s="1181"/>
      <c r="I81" s="1181"/>
      <c r="K81" s="215"/>
    </row>
    <row r="82" spans="2:11" s="92" customFormat="1" ht="24.75" hidden="1" customHeight="1">
      <c r="B82" s="187" t="s">
        <v>218</v>
      </c>
      <c r="C82" s="1181" t="str">
        <f>IF(入力シート!F62="","",入力シート!F62)</f>
        <v/>
      </c>
      <c r="D82" s="1181"/>
      <c r="E82" s="1181"/>
      <c r="F82" s="1181"/>
      <c r="G82" s="1181"/>
      <c r="H82" s="1181"/>
      <c r="I82" s="1181"/>
      <c r="K82" s="215"/>
    </row>
    <row r="83" spans="2:11" s="92" customFormat="1" ht="7.5" hidden="1" customHeight="1">
      <c r="K83" s="215"/>
    </row>
    <row r="84" spans="2:11" s="6" customFormat="1" ht="24.75" hidden="1" customHeight="1">
      <c r="B84" s="1182" t="s">
        <v>360</v>
      </c>
      <c r="C84" s="1182"/>
      <c r="D84" s="4"/>
      <c r="E84" s="4"/>
      <c r="F84" s="4"/>
      <c r="G84" s="4"/>
      <c r="H84" s="4"/>
      <c r="I84" s="4"/>
      <c r="K84" s="215"/>
    </row>
    <row r="85" spans="2:11" ht="24.75" hidden="1" customHeight="1">
      <c r="B85" s="187" t="s">
        <v>377</v>
      </c>
      <c r="C85" s="187" t="s">
        <v>219</v>
      </c>
      <c r="D85" s="91" t="str">
        <f>IF(入力シート!F108="","",入力シート!F108)</f>
        <v/>
      </c>
    </row>
    <row r="86" spans="2:11" ht="24.75" hidden="1" customHeight="1">
      <c r="B86" s="187" t="s">
        <v>102</v>
      </c>
      <c r="C86" s="1183" t="str">
        <f>IF(入力シート!F109="","",入力シート!F109)</f>
        <v/>
      </c>
      <c r="D86" s="1183"/>
      <c r="E86" s="1183"/>
      <c r="F86" s="1183"/>
      <c r="G86" s="1183"/>
      <c r="H86" s="1183"/>
      <c r="I86" s="1183"/>
    </row>
    <row r="87" spans="2:11" ht="24.75" hidden="1" customHeight="1">
      <c r="B87" s="187" t="s">
        <v>103</v>
      </c>
      <c r="C87" s="1183" t="str">
        <f>IF(入力シート!F110="","",入力シート!F110)</f>
        <v/>
      </c>
      <c r="D87" s="1183"/>
      <c r="E87" s="1183"/>
      <c r="F87" s="1183"/>
      <c r="G87" s="1183"/>
      <c r="H87" s="1183"/>
      <c r="I87" s="1183"/>
    </row>
    <row r="88" spans="2:11" ht="24.75" hidden="1" customHeight="1">
      <c r="B88" s="187" t="s">
        <v>94</v>
      </c>
      <c r="C88" s="1183" t="str">
        <f>IF(入力シート!F111="","",入力シート!F111&amp;入力シート!J111)</f>
        <v/>
      </c>
      <c r="D88" s="1183"/>
      <c r="E88" s="1183"/>
      <c r="F88" s="1183"/>
      <c r="G88" s="1183"/>
      <c r="H88" s="1183"/>
      <c r="I88" s="1183"/>
    </row>
    <row r="89" spans="2:11" ht="24.75" hidden="1" customHeight="1">
      <c r="B89" s="187" t="s">
        <v>21</v>
      </c>
      <c r="C89" s="1183" t="str">
        <f>IF(入力シート!F112="","",入力シート!F112&amp;入力シート!J112)</f>
        <v/>
      </c>
      <c r="D89" s="1183"/>
      <c r="E89" s="1183"/>
      <c r="F89" s="1183"/>
      <c r="G89" s="1183"/>
      <c r="H89" s="1183"/>
      <c r="I89" s="1183"/>
    </row>
    <row r="90" spans="2:11" ht="24.75" hidden="1" customHeight="1">
      <c r="B90" s="1179" t="s">
        <v>99</v>
      </c>
      <c r="C90" s="1180" t="str">
        <f>IF(入力シート!F113="","",入力シート!F113)</f>
        <v/>
      </c>
      <c r="D90" s="1180"/>
      <c r="E90" s="1180"/>
      <c r="F90" s="1180"/>
      <c r="G90" s="1180"/>
      <c r="H90" s="1180"/>
      <c r="I90" s="1180"/>
    </row>
    <row r="91" spans="2:11" ht="24.75" hidden="1" customHeight="1">
      <c r="B91" s="1179"/>
      <c r="C91" s="1183" t="str">
        <f>IF(入力シート!F114="","",入力シート!F114&amp;入力シート!G114&amp;入力シート!H114&amp;入力シート!I114&amp;入力シート!J114&amp;入力シート!F115)</f>
        <v/>
      </c>
      <c r="D91" s="1183"/>
      <c r="E91" s="1183"/>
      <c r="F91" s="1183"/>
      <c r="G91" s="1183"/>
      <c r="H91" s="1183"/>
      <c r="I91" s="1183"/>
    </row>
    <row r="92" spans="2:11" ht="24.75" hidden="1" customHeight="1">
      <c r="B92" s="187" t="s">
        <v>10</v>
      </c>
      <c r="C92" s="1183" t="str">
        <f>IF(入力シート!F116="","",入力シート!F116)</f>
        <v/>
      </c>
      <c r="D92" s="1183"/>
      <c r="E92" s="1183"/>
      <c r="F92" s="1183"/>
      <c r="G92" s="1183"/>
      <c r="H92" s="1183"/>
      <c r="I92" s="1183"/>
    </row>
    <row r="93" spans="2:11" ht="24.75" hidden="1" customHeight="1">
      <c r="B93" s="187" t="s">
        <v>104</v>
      </c>
      <c r="C93" s="1183" t="str">
        <f>IF(入力シート!F117="","",入力シート!F117)</f>
        <v/>
      </c>
      <c r="D93" s="1183"/>
      <c r="E93" s="1183"/>
      <c r="F93" s="1183"/>
      <c r="G93" s="1183"/>
      <c r="H93" s="1183"/>
      <c r="I93" s="1183"/>
    </row>
    <row r="94" spans="2:11" ht="24.75" hidden="1" customHeight="1">
      <c r="B94" s="187" t="s">
        <v>933</v>
      </c>
      <c r="C94" s="1183" t="str">
        <f>IF(入力シート!F118="","",入力シート!F118)</f>
        <v/>
      </c>
      <c r="D94" s="1183"/>
      <c r="E94" s="1183"/>
      <c r="F94" s="1183"/>
      <c r="G94" s="1183"/>
      <c r="H94" s="1183"/>
      <c r="I94" s="1183"/>
    </row>
    <row r="95" spans="2:11" ht="9" hidden="1" customHeight="1"/>
    <row r="96" spans="2:11" s="92" customFormat="1" ht="7.5" hidden="1" customHeight="1">
      <c r="B96" s="43"/>
      <c r="K96" s="215"/>
    </row>
    <row r="97" spans="2:11" s="315" customFormat="1" ht="7.5" hidden="1" customHeight="1">
      <c r="B97" s="334"/>
      <c r="K97" s="333"/>
    </row>
    <row r="98" spans="2:11" s="95" customFormat="1" ht="7.5" hidden="1" customHeight="1">
      <c r="B98" s="43"/>
      <c r="K98" s="215"/>
    </row>
    <row r="99" spans="2:11" s="92" customFormat="1" ht="24.75" hidden="1" customHeight="1">
      <c r="B99" s="7" t="s">
        <v>362</v>
      </c>
      <c r="K99" s="216"/>
    </row>
    <row r="100" spans="2:11" s="92" customFormat="1" ht="24.75" hidden="1" customHeight="1">
      <c r="B100" s="4" t="s">
        <v>92</v>
      </c>
      <c r="C100" s="4"/>
      <c r="D100" s="4"/>
      <c r="E100" s="4"/>
      <c r="F100" s="4"/>
      <c r="G100" s="4"/>
      <c r="H100" s="4"/>
      <c r="I100" s="4"/>
      <c r="K100" s="216"/>
    </row>
    <row r="101" spans="2:11" s="92" customFormat="1" ht="24.75" hidden="1" customHeight="1">
      <c r="B101" s="187" t="s">
        <v>94</v>
      </c>
      <c r="C101" s="1181" t="str">
        <f>IF(入力シート!F65="","",入力シート!F65)</f>
        <v/>
      </c>
      <c r="D101" s="1181"/>
      <c r="E101" s="1181"/>
      <c r="F101" s="1181"/>
      <c r="G101" s="1181"/>
      <c r="H101" s="1181"/>
      <c r="I101" s="1181"/>
      <c r="K101" s="215"/>
    </row>
    <row r="102" spans="2:11" s="92" customFormat="1" ht="24.75" hidden="1" customHeight="1">
      <c r="B102" s="187" t="s">
        <v>95</v>
      </c>
      <c r="C102" s="1181" t="str">
        <f>IF(入力シート!F66="","",入力シート!F66)</f>
        <v/>
      </c>
      <c r="D102" s="1181"/>
      <c r="E102" s="1181"/>
      <c r="F102" s="1181"/>
      <c r="G102" s="1181"/>
      <c r="H102" s="1181"/>
      <c r="I102" s="1181"/>
      <c r="K102" s="215"/>
    </row>
    <row r="103" spans="2:11" s="92" customFormat="1" ht="24.75" hidden="1" customHeight="1">
      <c r="B103" s="187" t="s">
        <v>96</v>
      </c>
      <c r="C103" s="1181" t="str">
        <f>IF(入力シート!F76="","",入力シート!F76)</f>
        <v/>
      </c>
      <c r="D103" s="1181"/>
      <c r="E103" s="1181"/>
      <c r="F103" s="1181"/>
      <c r="G103" s="1181"/>
      <c r="H103" s="1181"/>
      <c r="I103" s="1181"/>
      <c r="K103" s="215"/>
    </row>
    <row r="104" spans="2:11" s="92" customFormat="1" ht="24.75" hidden="1" customHeight="1">
      <c r="B104" s="187" t="s">
        <v>97</v>
      </c>
      <c r="C104" s="1181" t="str">
        <f>IF(入力シート!F67="","",入力シート!F67)</f>
        <v/>
      </c>
      <c r="D104" s="1181"/>
      <c r="E104" s="1181"/>
      <c r="F104" s="1181"/>
      <c r="G104" s="1181"/>
      <c r="H104" s="1181"/>
      <c r="I104" s="1181"/>
      <c r="K104" s="215"/>
    </row>
    <row r="105" spans="2:11" s="92" customFormat="1" ht="24.75" hidden="1" customHeight="1">
      <c r="B105" s="187" t="s">
        <v>94</v>
      </c>
      <c r="C105" s="1181" t="str">
        <f>IF(入力シート!F68="","",入力シート!F68&amp;入力シート!J68)</f>
        <v/>
      </c>
      <c r="D105" s="1181"/>
      <c r="E105" s="1181"/>
      <c r="F105" s="1181"/>
      <c r="G105" s="1181"/>
      <c r="H105" s="1181"/>
      <c r="I105" s="1181"/>
      <c r="K105" s="215"/>
    </row>
    <row r="106" spans="2:11" s="92" customFormat="1" ht="24.75" hidden="1" customHeight="1">
      <c r="B106" s="187" t="s">
        <v>98</v>
      </c>
      <c r="C106" s="1181" t="str">
        <f>IF(入力シート!F69="","",入力シート!F69&amp;入力シート!J69)</f>
        <v/>
      </c>
      <c r="D106" s="1181"/>
      <c r="E106" s="1181"/>
      <c r="F106" s="1181"/>
      <c r="G106" s="1181"/>
      <c r="H106" s="1181"/>
      <c r="I106" s="1181"/>
      <c r="K106" s="215"/>
    </row>
    <row r="107" spans="2:11" s="92" customFormat="1" ht="24.75" hidden="1" customHeight="1">
      <c r="B107" s="1179" t="s">
        <v>99</v>
      </c>
      <c r="C107" s="1180" t="str">
        <f>IF(入力シート!F71="","",入力シート!F71)</f>
        <v/>
      </c>
      <c r="D107" s="1180"/>
      <c r="E107" s="1180"/>
      <c r="F107" s="1180"/>
      <c r="G107" s="1180"/>
      <c r="H107" s="1180"/>
      <c r="I107" s="1180"/>
      <c r="K107" s="215"/>
    </row>
    <row r="108" spans="2:11" s="92" customFormat="1" ht="24.75" hidden="1" customHeight="1">
      <c r="B108" s="1179"/>
      <c r="C108" s="1181" t="str">
        <f>IF(入力シート!F72="","",入力シート!F72&amp;入力シート!G72&amp;入力シート!H72&amp;入力シート!I72&amp;入力シート!J72&amp;入力シート!F73)</f>
        <v/>
      </c>
      <c r="D108" s="1181"/>
      <c r="E108" s="1181"/>
      <c r="F108" s="1181"/>
      <c r="G108" s="1181"/>
      <c r="H108" s="1181"/>
      <c r="I108" s="1181"/>
      <c r="K108" s="215"/>
    </row>
    <row r="109" spans="2:11" s="92" customFormat="1" ht="24.75" hidden="1" customHeight="1">
      <c r="B109" s="187" t="s">
        <v>10</v>
      </c>
      <c r="C109" s="1181" t="str">
        <f>IF(入力シート!F74="","",入力シート!F74)</f>
        <v/>
      </c>
      <c r="D109" s="1181"/>
      <c r="E109" s="1181"/>
      <c r="F109" s="1181"/>
      <c r="G109" s="1181"/>
      <c r="H109" s="1181"/>
      <c r="I109" s="1181"/>
      <c r="K109" s="215"/>
    </row>
    <row r="110" spans="2:11" s="92" customFormat="1" ht="24.75" hidden="1" customHeight="1">
      <c r="B110" s="187" t="s">
        <v>218</v>
      </c>
      <c r="C110" s="1181" t="str">
        <f>IF(入力シート!F75="","",入力シート!F75)</f>
        <v/>
      </c>
      <c r="D110" s="1181"/>
      <c r="E110" s="1181"/>
      <c r="F110" s="1181"/>
      <c r="G110" s="1181"/>
      <c r="H110" s="1181"/>
      <c r="I110" s="1181"/>
      <c r="K110" s="215"/>
    </row>
    <row r="111" spans="2:11" s="92" customFormat="1" ht="7.5" hidden="1" customHeight="1">
      <c r="K111" s="215"/>
    </row>
    <row r="112" spans="2:11" s="6" customFormat="1" ht="24.75" hidden="1" customHeight="1">
      <c r="B112" s="1182" t="s">
        <v>360</v>
      </c>
      <c r="C112" s="1182"/>
      <c r="D112" s="4"/>
      <c r="E112" s="4"/>
      <c r="F112" s="4"/>
      <c r="G112" s="4"/>
      <c r="H112" s="4"/>
      <c r="I112" s="4"/>
      <c r="K112" s="215"/>
    </row>
    <row r="113" spans="2:11" ht="24.75" hidden="1" customHeight="1">
      <c r="B113" s="187" t="s">
        <v>378</v>
      </c>
      <c r="C113" s="187" t="s">
        <v>219</v>
      </c>
      <c r="D113" s="91" t="str">
        <f>IF(入力シート!F120="","",入力シート!F120)</f>
        <v/>
      </c>
    </row>
    <row r="114" spans="2:11" ht="24.75" hidden="1" customHeight="1">
      <c r="B114" s="187" t="s">
        <v>102</v>
      </c>
      <c r="C114" s="1183" t="str">
        <f>IF(入力シート!F121="","",入力シート!F121)</f>
        <v/>
      </c>
      <c r="D114" s="1183"/>
      <c r="E114" s="1183"/>
      <c r="F114" s="1183"/>
      <c r="G114" s="1183"/>
      <c r="H114" s="1183"/>
      <c r="I114" s="1183"/>
    </row>
    <row r="115" spans="2:11" ht="24.75" hidden="1" customHeight="1">
      <c r="B115" s="187" t="s">
        <v>103</v>
      </c>
      <c r="C115" s="1183" t="str">
        <f>IF(入力シート!F122="","",入力シート!F122)</f>
        <v/>
      </c>
      <c r="D115" s="1183"/>
      <c r="E115" s="1183"/>
      <c r="F115" s="1183"/>
      <c r="G115" s="1183"/>
      <c r="H115" s="1183"/>
      <c r="I115" s="1183"/>
    </row>
    <row r="116" spans="2:11" ht="24.75" hidden="1" customHeight="1">
      <c r="B116" s="187" t="s">
        <v>94</v>
      </c>
      <c r="C116" s="1183" t="str">
        <f>IF(入力シート!F123="","",入力シート!F123&amp;入力シート!J123)</f>
        <v/>
      </c>
      <c r="D116" s="1183"/>
      <c r="E116" s="1183"/>
      <c r="F116" s="1183"/>
      <c r="G116" s="1183"/>
      <c r="H116" s="1183"/>
      <c r="I116" s="1183"/>
    </row>
    <row r="117" spans="2:11" ht="24.75" hidden="1" customHeight="1">
      <c r="B117" s="187" t="s">
        <v>21</v>
      </c>
      <c r="C117" s="1183" t="str">
        <f>IF(入力シート!F124="","",入力シート!F124&amp;入力シート!J124)</f>
        <v/>
      </c>
      <c r="D117" s="1183"/>
      <c r="E117" s="1183"/>
      <c r="F117" s="1183"/>
      <c r="G117" s="1183"/>
      <c r="H117" s="1183"/>
      <c r="I117" s="1183"/>
    </row>
    <row r="118" spans="2:11" ht="24.75" hidden="1" customHeight="1">
      <c r="B118" s="1179" t="s">
        <v>99</v>
      </c>
      <c r="C118" s="1180" t="str">
        <f>IF(入力シート!F125="","",入力シート!F125)</f>
        <v/>
      </c>
      <c r="D118" s="1180"/>
      <c r="E118" s="1180"/>
      <c r="F118" s="1180"/>
      <c r="G118" s="1180"/>
      <c r="H118" s="1180"/>
      <c r="I118" s="1180"/>
    </row>
    <row r="119" spans="2:11" ht="24.75" hidden="1" customHeight="1">
      <c r="B119" s="1179"/>
      <c r="C119" s="1183" t="str">
        <f>IF(入力シート!F126="","",入力シート!F126&amp;入力シート!G126&amp;入力シート!H126&amp;入力シート!I126&amp;入力シート!J126&amp;入力シート!F127)</f>
        <v/>
      </c>
      <c r="D119" s="1183"/>
      <c r="E119" s="1183"/>
      <c r="F119" s="1183"/>
      <c r="G119" s="1183"/>
      <c r="H119" s="1183"/>
      <c r="I119" s="1183"/>
    </row>
    <row r="120" spans="2:11" ht="24.75" hidden="1" customHeight="1">
      <c r="B120" s="187" t="s">
        <v>10</v>
      </c>
      <c r="C120" s="1183" t="str">
        <f>IF(入力シート!F128="","",入力シート!F128)</f>
        <v/>
      </c>
      <c r="D120" s="1183"/>
      <c r="E120" s="1183"/>
      <c r="F120" s="1183"/>
      <c r="G120" s="1183"/>
      <c r="H120" s="1183"/>
      <c r="I120" s="1183"/>
    </row>
    <row r="121" spans="2:11" ht="24.75" hidden="1" customHeight="1">
      <c r="B121" s="187" t="s">
        <v>104</v>
      </c>
      <c r="C121" s="1183" t="str">
        <f>IF(入力シート!F129="","",入力シート!F129)</f>
        <v/>
      </c>
      <c r="D121" s="1183"/>
      <c r="E121" s="1183"/>
      <c r="F121" s="1183"/>
      <c r="G121" s="1183"/>
      <c r="H121" s="1183"/>
      <c r="I121" s="1183"/>
    </row>
    <row r="122" spans="2:11" ht="24.75" hidden="1" customHeight="1">
      <c r="B122" s="187" t="s">
        <v>933</v>
      </c>
      <c r="C122" s="1183" t="str">
        <f>IF(入力シート!F130="","",入力シート!F130)</f>
        <v/>
      </c>
      <c r="D122" s="1183"/>
      <c r="E122" s="1183"/>
      <c r="F122" s="1183"/>
      <c r="G122" s="1183"/>
      <c r="H122" s="1183"/>
      <c r="I122" s="1183"/>
    </row>
    <row r="123" spans="2:11" ht="9" hidden="1" customHeight="1"/>
    <row r="124" spans="2:11" s="118" customFormat="1" ht="7.5" hidden="1" customHeight="1">
      <c r="B124" s="43"/>
      <c r="K124" s="215"/>
    </row>
    <row r="125" spans="2:11" hidden="1"/>
  </sheetData>
  <sheetProtection algorithmName="SHA-512" hashValue="FbKgyPcEhF49YadLzQAjBmBbm/CEXVb+herkhyh487qECLdB755Oc65fcsqyq4DHqFA+eRPzNnuaETKhr6ORWg==" saltValue="xMBhYw1Lr163dauQ9NCJtg==" spinCount="100000" sheet="1" formatCells="0" insertRows="0" deleteRows="0" selectLockedCells="1" autoFilter="0" pivotTables="0"/>
  <mergeCells count="99">
    <mergeCell ref="B79:B80"/>
    <mergeCell ref="C79:I79"/>
    <mergeCell ref="C80:I80"/>
    <mergeCell ref="C73:I73"/>
    <mergeCell ref="B63:B64"/>
    <mergeCell ref="C64:I64"/>
    <mergeCell ref="C50:I50"/>
    <mergeCell ref="C51:I51"/>
    <mergeCell ref="B52:B53"/>
    <mergeCell ref="C52:I52"/>
    <mergeCell ref="C53:I53"/>
    <mergeCell ref="C59:I59"/>
    <mergeCell ref="C74:I74"/>
    <mergeCell ref="C66:I66"/>
    <mergeCell ref="C65:I65"/>
    <mergeCell ref="C67:I67"/>
    <mergeCell ref="C62:I62"/>
    <mergeCell ref="C63:I63"/>
    <mergeCell ref="C81:I81"/>
    <mergeCell ref="C76:I76"/>
    <mergeCell ref="C77:I77"/>
    <mergeCell ref="C78:I78"/>
    <mergeCell ref="C106:I106"/>
    <mergeCell ref="C105:I105"/>
    <mergeCell ref="C91:I91"/>
    <mergeCell ref="C92:I92"/>
    <mergeCell ref="C93:I93"/>
    <mergeCell ref="C94:I94"/>
    <mergeCell ref="B107:B108"/>
    <mergeCell ref="C107:I107"/>
    <mergeCell ref="C108:I108"/>
    <mergeCell ref="C101:I101"/>
    <mergeCell ref="C102:I102"/>
    <mergeCell ref="C103:I103"/>
    <mergeCell ref="C104:I104"/>
    <mergeCell ref="C116:I116"/>
    <mergeCell ref="C117:I117"/>
    <mergeCell ref="B118:B119"/>
    <mergeCell ref="C118:I118"/>
    <mergeCell ref="C119:I119"/>
    <mergeCell ref="C109:I109"/>
    <mergeCell ref="C110:I110"/>
    <mergeCell ref="B112:C112"/>
    <mergeCell ref="C114:I114"/>
    <mergeCell ref="C115:I115"/>
    <mergeCell ref="C120:I120"/>
    <mergeCell ref="C121:I121"/>
    <mergeCell ref="C122:I122"/>
    <mergeCell ref="C30:I30"/>
    <mergeCell ref="C31:I31"/>
    <mergeCell ref="C32:I32"/>
    <mergeCell ref="C39:I39"/>
    <mergeCell ref="C46:I46"/>
    <mergeCell ref="C75:I75"/>
    <mergeCell ref="B33:C33"/>
    <mergeCell ref="C55:I55"/>
    <mergeCell ref="B57:C57"/>
    <mergeCell ref="C38:I38"/>
    <mergeCell ref="C54:I54"/>
    <mergeCell ref="C60:I60"/>
    <mergeCell ref="C61:I61"/>
    <mergeCell ref="C47:I47"/>
    <mergeCell ref="C48:I48"/>
    <mergeCell ref="C49:I49"/>
    <mergeCell ref="B35:C35"/>
    <mergeCell ref="C36:I36"/>
    <mergeCell ref="C37:I37"/>
    <mergeCell ref="C14:I14"/>
    <mergeCell ref="C15:I15"/>
    <mergeCell ref="B17:C17"/>
    <mergeCell ref="C28:I28"/>
    <mergeCell ref="C18:I18"/>
    <mergeCell ref="C19:I19"/>
    <mergeCell ref="C20:I20"/>
    <mergeCell ref="C24:I24"/>
    <mergeCell ref="C25:I25"/>
    <mergeCell ref="C26:I26"/>
    <mergeCell ref="C27:I27"/>
    <mergeCell ref="B22:C22"/>
    <mergeCell ref="B28:B29"/>
    <mergeCell ref="C29:I29"/>
    <mergeCell ref="A3:I3"/>
    <mergeCell ref="B12:B13"/>
    <mergeCell ref="C6:I6"/>
    <mergeCell ref="C7:I7"/>
    <mergeCell ref="C8:I8"/>
    <mergeCell ref="C9:I9"/>
    <mergeCell ref="C12:I12"/>
    <mergeCell ref="C10:I10"/>
    <mergeCell ref="C11:I11"/>
    <mergeCell ref="C13:I13"/>
    <mergeCell ref="B90:B91"/>
    <mergeCell ref="C90:I90"/>
    <mergeCell ref="C82:I82"/>
    <mergeCell ref="B84:C84"/>
    <mergeCell ref="C86:I86"/>
    <mergeCell ref="C87:I87"/>
    <mergeCell ref="C88:I88"/>
    <mergeCell ref="C89:I89"/>
  </mergeCells>
  <phoneticPr fontId="18"/>
  <conditionalFormatting sqref="A6:J7 L6:XFD7 A44:J45 L44:XFD45 A71:J72 L71:XFD72 A99:J100 L99:XFD100 A125:XFD1048576 A1:XFD1 A101:XFD123 A3:XFD5 B2:XFD2 A42:XFD43 A70:XFD70 A73:XFD98 A8:XFD40 A46:XFD68 A41:H41 J41:XFD41 A69:B69">
    <cfRule type="containsText" dxfId="460" priority="45" operator="containsText" text="(例)">
      <formula>NOT(ISERROR(SEARCH("(例)",A1)))</formula>
    </cfRule>
    <cfRule type="expression" dxfId="459" priority="50">
      <formula>_xlfn.ISFORMULA(A1)=TRUE</formula>
    </cfRule>
  </conditionalFormatting>
  <conditionalFormatting sqref="C37:I40">
    <cfRule type="expression" dxfId="458" priority="118">
      <formula>#REF!="無し"</formula>
    </cfRule>
  </conditionalFormatting>
  <conditionalFormatting sqref="C57:I67">
    <cfRule type="containsText" dxfId="457" priority="36" operator="containsText" text="(例)">
      <formula>NOT(ISERROR(SEARCH("(例)",C57)))</formula>
    </cfRule>
  </conditionalFormatting>
  <conditionalFormatting sqref="C84:I94">
    <cfRule type="containsText" dxfId="456" priority="35" operator="containsText" text="(例)">
      <formula>NOT(ISERROR(SEARCH("(例)",C84)))</formula>
    </cfRule>
  </conditionalFormatting>
  <conditionalFormatting sqref="C112:I122">
    <cfRule type="containsText" dxfId="455" priority="34" operator="containsText" text="(例)">
      <formula>NOT(ISERROR(SEARCH("(例)",C112)))</formula>
    </cfRule>
  </conditionalFormatting>
  <conditionalFormatting sqref="J69:XFD69">
    <cfRule type="containsText" dxfId="454" priority="30" operator="containsText" text="(例)">
      <formula>NOT(ISERROR(SEARCH("(例)",J69)))</formula>
    </cfRule>
    <cfRule type="expression" dxfId="453" priority="31">
      <formula>_xlfn.ISFORMULA(J69)=TRUE</formula>
    </cfRule>
  </conditionalFormatting>
  <conditionalFormatting sqref="A2">
    <cfRule type="containsText" dxfId="452" priority="18" operator="containsText" text="(例)">
      <formula>NOT(ISERROR(SEARCH("(例)",A2)))</formula>
    </cfRule>
    <cfRule type="expression" dxfId="451" priority="19">
      <formula>_xlfn.ISFORMULA(A2)=TRUE</formula>
    </cfRule>
  </conditionalFormatting>
  <conditionalFormatting sqref="C23">
    <cfRule type="containsText" dxfId="450" priority="17" operator="containsText" text="(例)">
      <formula>NOT(ISERROR(SEARCH("(例)",C23)))</formula>
    </cfRule>
  </conditionalFormatting>
  <conditionalFormatting sqref="A124:XFD124">
    <cfRule type="containsText" dxfId="449" priority="9" operator="containsText" text="(例)">
      <formula>NOT(ISERROR(SEARCH("(例)",A124)))</formula>
    </cfRule>
    <cfRule type="expression" dxfId="448" priority="10">
      <formula>_xlfn.ISFORMULA(A124)=TRUE</formula>
    </cfRule>
  </conditionalFormatting>
  <printOptions horizontalCentered="1"/>
  <pageMargins left="0.51181102362204722" right="0.11811023622047245" top="0.35433070866141736" bottom="0.35433070866141736" header="0.31496062992125984" footer="0.11811023622047245"/>
  <pageSetup paperSize="9" scale="65" orientation="portrait" r:id="rId1"/>
  <headerFooter scaleWithDoc="0">
    <oddFooter>&amp;R&amp;K00-043R5超高層ZEH-M_ver.1</oddFooter>
  </headerFooter>
  <rowBreaks count="3" manualBreakCount="3">
    <brk id="42" max="9" man="1"/>
    <brk id="70" max="9" man="1"/>
    <brk id="97" max="9"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71E0-4397-448A-A5A8-E3A8CA8297BB}">
  <sheetPr codeName="Sheet6">
    <pageSetUpPr fitToPage="1"/>
  </sheetPr>
  <dimension ref="A1:AL67"/>
  <sheetViews>
    <sheetView showGridLines="0" view="pageBreakPreview" zoomScale="70" zoomScaleNormal="70" zoomScaleSheetLayoutView="70" workbookViewId="0">
      <selection activeCell="C13" sqref="C13:D13"/>
    </sheetView>
  </sheetViews>
  <sheetFormatPr defaultColWidth="9" defaultRowHeight="21"/>
  <cols>
    <col min="1" max="1" width="2.625" style="8" customWidth="1"/>
    <col min="2" max="2" width="19.75" style="33" customWidth="1"/>
    <col min="3" max="3" width="6" style="33" bestFit="1" customWidth="1"/>
    <col min="4" max="4" width="5.625" style="33" customWidth="1"/>
    <col min="5" max="5" width="4.625" style="33" bestFit="1" customWidth="1"/>
    <col min="6" max="6" width="2.625" style="33" customWidth="1"/>
    <col min="7" max="7" width="4.75" style="33" bestFit="1" customWidth="1"/>
    <col min="8" max="8" width="4.625" style="33" customWidth="1"/>
    <col min="9" max="9" width="7.75" style="33" customWidth="1"/>
    <col min="10" max="10" width="4.75" style="33" bestFit="1" customWidth="1"/>
    <col min="11" max="11" width="4.625" style="33" bestFit="1" customWidth="1"/>
    <col min="12" max="12" width="13.375" style="33" customWidth="1"/>
    <col min="13" max="15" width="4.625" style="33" customWidth="1"/>
    <col min="16" max="16" width="3.625" style="33" customWidth="1"/>
    <col min="17" max="17" width="8.375" style="33" customWidth="1"/>
    <col min="18" max="18" width="4.625" style="33" customWidth="1"/>
    <col min="19" max="19" width="7.625" style="33" customWidth="1"/>
    <col min="20" max="20" width="4.625" style="33" customWidth="1"/>
    <col min="21" max="21" width="3.625" style="33" customWidth="1"/>
    <col min="22" max="22" width="4.625" style="33" bestFit="1" customWidth="1"/>
    <col min="23" max="23" width="7.75" style="33" customWidth="1"/>
    <col min="24" max="24" width="4.625" style="33" bestFit="1" customWidth="1"/>
    <col min="25" max="25" width="6.625" style="33" customWidth="1"/>
    <col min="26" max="26" width="2.625" style="33" customWidth="1"/>
    <col min="27" max="27" width="10.625" style="33" customWidth="1"/>
    <col min="28" max="28" width="20.625" style="33" customWidth="1"/>
    <col min="29" max="29" width="5.625" style="52" customWidth="1"/>
    <col min="30" max="30" width="20.625" style="33" customWidth="1"/>
    <col min="31" max="31" width="25.25" style="33" customWidth="1"/>
    <col min="32" max="32" width="18.375" style="33" customWidth="1"/>
    <col min="33" max="33" width="18.375" style="52" customWidth="1"/>
    <col min="34" max="34" width="18.375" style="33" customWidth="1"/>
    <col min="35" max="35" width="11.25" style="33" customWidth="1"/>
    <col min="36" max="36" width="7.125" style="33" bestFit="1" customWidth="1"/>
    <col min="37" max="37" width="2.625" style="33" customWidth="1"/>
    <col min="38" max="38" width="14.25" style="11" bestFit="1" customWidth="1"/>
    <col min="39" max="16384" width="9" style="33"/>
  </cols>
  <sheetData>
    <row r="1" spans="1:38" s="218" customFormat="1" ht="17.25">
      <c r="A1" s="217"/>
      <c r="B1" s="217"/>
      <c r="C1" s="217"/>
      <c r="D1" s="217"/>
      <c r="E1" s="217"/>
      <c r="F1" s="217"/>
      <c r="G1" s="217"/>
      <c r="H1" s="217"/>
      <c r="I1" s="217"/>
      <c r="J1" s="217"/>
      <c r="K1" s="217"/>
      <c r="L1" s="217"/>
      <c r="M1" s="217"/>
      <c r="N1" s="217"/>
      <c r="O1" s="217"/>
      <c r="P1" s="217"/>
      <c r="Q1" s="217"/>
      <c r="R1" s="217"/>
      <c r="S1" s="217"/>
      <c r="T1" s="217"/>
      <c r="U1" s="217"/>
      <c r="V1" s="217"/>
      <c r="W1" s="217"/>
      <c r="X1" s="217"/>
      <c r="Y1" s="217"/>
      <c r="AL1" s="219"/>
    </row>
    <row r="2" spans="1:38" s="218" customFormat="1" ht="17.25">
      <c r="A2" s="217" t="s">
        <v>335</v>
      </c>
      <c r="B2" s="217"/>
      <c r="C2" s="217"/>
      <c r="D2" s="217"/>
      <c r="E2" s="217"/>
      <c r="F2" s="217"/>
      <c r="G2" s="217"/>
      <c r="H2" s="217"/>
      <c r="I2" s="217"/>
      <c r="J2" s="217"/>
      <c r="K2" s="217"/>
      <c r="L2" s="217"/>
      <c r="M2" s="217"/>
      <c r="N2" s="217"/>
      <c r="O2" s="217"/>
      <c r="P2" s="217"/>
      <c r="Q2" s="217"/>
      <c r="R2" s="217"/>
      <c r="S2" s="217"/>
      <c r="T2" s="217"/>
      <c r="U2" s="217"/>
      <c r="V2" s="217"/>
      <c r="W2" s="217"/>
      <c r="X2" s="217"/>
      <c r="Y2" s="217"/>
      <c r="AL2" s="219"/>
    </row>
    <row r="3" spans="1:38" s="218" customFormat="1" ht="20.25">
      <c r="A3" s="217" t="s">
        <v>798</v>
      </c>
      <c r="B3" s="217"/>
      <c r="C3" s="217"/>
      <c r="D3" s="217"/>
      <c r="E3" s="217"/>
      <c r="F3" s="217"/>
      <c r="G3" s="217"/>
      <c r="H3" s="217"/>
      <c r="I3" s="217"/>
      <c r="J3" s="217"/>
      <c r="K3" s="217"/>
      <c r="L3" s="217"/>
      <c r="M3" s="217"/>
      <c r="N3" s="217"/>
      <c r="O3" s="217"/>
      <c r="P3" s="217"/>
      <c r="Q3" s="217"/>
      <c r="R3" s="217"/>
      <c r="S3" s="217"/>
      <c r="T3" s="217"/>
      <c r="U3" s="217"/>
      <c r="V3" s="217"/>
      <c r="W3" s="217"/>
      <c r="X3" s="217"/>
      <c r="Y3" s="217"/>
      <c r="AL3" s="219"/>
    </row>
    <row r="4" spans="1:38" ht="21" customHeight="1">
      <c r="A4" s="98"/>
      <c r="B4" s="120" t="s">
        <v>34</v>
      </c>
      <c r="C4" s="120"/>
      <c r="D4" s="120"/>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row>
    <row r="5" spans="1:38" ht="21" customHeight="1" thickBot="1">
      <c r="A5" s="98"/>
      <c r="B5" s="102" t="s">
        <v>35</v>
      </c>
      <c r="C5" s="102"/>
      <c r="D5" s="102"/>
      <c r="E5" s="99"/>
      <c r="F5" s="99"/>
      <c r="G5" s="99"/>
      <c r="H5" s="99"/>
      <c r="I5" s="99"/>
      <c r="J5" s="99"/>
      <c r="K5" s="99"/>
      <c r="L5" s="99"/>
      <c r="M5" s="99"/>
      <c r="N5" s="99"/>
      <c r="O5" s="99"/>
      <c r="P5" s="99"/>
      <c r="Q5" s="99"/>
      <c r="R5" s="99"/>
      <c r="S5" s="99"/>
      <c r="T5" s="99"/>
      <c r="U5" s="99"/>
      <c r="V5" s="99"/>
      <c r="W5" s="99"/>
      <c r="X5" s="99"/>
      <c r="Y5" s="99"/>
      <c r="Z5" s="99"/>
      <c r="AA5" s="179" t="s">
        <v>457</v>
      </c>
      <c r="AB5" s="180"/>
      <c r="AC5" s="180"/>
      <c r="AD5" s="180"/>
      <c r="AE5" s="180"/>
      <c r="AF5" s="180"/>
      <c r="AG5" s="180"/>
      <c r="AH5" s="180"/>
      <c r="AI5" s="180"/>
      <c r="AJ5" s="180"/>
    </row>
    <row r="6" spans="1:38" ht="21" customHeight="1">
      <c r="A6" s="98"/>
      <c r="B6" s="126" t="s">
        <v>36</v>
      </c>
      <c r="C6" s="1272" t="str">
        <f>IF(入力シート!F13="","",入力シート!F13)</f>
        <v/>
      </c>
      <c r="D6" s="1273"/>
      <c r="E6" s="1273"/>
      <c r="F6" s="1273"/>
      <c r="G6" s="1273"/>
      <c r="H6" s="1273"/>
      <c r="I6" s="1273"/>
      <c r="J6" s="1273"/>
      <c r="K6" s="1274"/>
      <c r="L6" s="1275" t="s">
        <v>364</v>
      </c>
      <c r="M6" s="1276"/>
      <c r="N6" s="1276"/>
      <c r="O6" s="1277"/>
      <c r="P6" s="1319" t="str">
        <f>IF(定型様式1_交付申請書!H55="","",定型様式1_交付申請書!H55)</f>
        <v/>
      </c>
      <c r="Q6" s="1320"/>
      <c r="R6" s="1320"/>
      <c r="S6" s="1320"/>
      <c r="T6" s="1320"/>
      <c r="U6" s="1320"/>
      <c r="V6" s="1320"/>
      <c r="W6" s="1320"/>
      <c r="X6" s="1320"/>
      <c r="Y6" s="1321"/>
      <c r="Z6" s="99"/>
      <c r="AA6" s="1487" t="s">
        <v>380</v>
      </c>
      <c r="AB6" s="1488"/>
      <c r="AC6" s="1488"/>
      <c r="AD6" s="1488"/>
      <c r="AE6" s="1488"/>
      <c r="AF6" s="1488"/>
      <c r="AG6" s="1488"/>
      <c r="AH6" s="1488"/>
      <c r="AI6" s="1488"/>
      <c r="AJ6" s="1489"/>
    </row>
    <row r="7" spans="1:38" ht="21" customHeight="1">
      <c r="A7" s="101"/>
      <c r="B7" s="127" t="s">
        <v>0</v>
      </c>
      <c r="C7" s="1284" t="str">
        <f>IF(定型様式1_交付申請書!B50="","",定型様式1_交付申請書!B50)</f>
        <v/>
      </c>
      <c r="D7" s="1285"/>
      <c r="E7" s="1285"/>
      <c r="F7" s="1285"/>
      <c r="G7" s="1285"/>
      <c r="H7" s="1285"/>
      <c r="I7" s="1285"/>
      <c r="J7" s="1285"/>
      <c r="K7" s="1285"/>
      <c r="L7" s="1285"/>
      <c r="M7" s="1285"/>
      <c r="N7" s="1285"/>
      <c r="O7" s="1285"/>
      <c r="P7" s="1285"/>
      <c r="Q7" s="1285"/>
      <c r="R7" s="1285"/>
      <c r="S7" s="1285"/>
      <c r="T7" s="1198" t="s">
        <v>831</v>
      </c>
      <c r="U7" s="1198"/>
      <c r="V7" s="1198"/>
      <c r="W7" s="1198"/>
      <c r="X7" s="1198"/>
      <c r="Y7" s="1199"/>
      <c r="Z7" s="99"/>
      <c r="AA7" s="134" t="s">
        <v>229</v>
      </c>
      <c r="AB7" s="1490" t="s">
        <v>373</v>
      </c>
      <c r="AC7" s="1491"/>
      <c r="AD7" s="1491"/>
      <c r="AE7" s="1491"/>
      <c r="AF7" s="1491"/>
      <c r="AG7" s="1491"/>
      <c r="AH7" s="1491"/>
      <c r="AI7" s="1491"/>
      <c r="AJ7" s="1492"/>
    </row>
    <row r="8" spans="1:38" ht="21" customHeight="1" thickBot="1">
      <c r="A8" s="101"/>
      <c r="B8" s="128" t="s">
        <v>37</v>
      </c>
      <c r="C8" s="1309" t="str">
        <f>IF(入力シート!F27="","",入力シート!F27)</f>
        <v/>
      </c>
      <c r="D8" s="1310"/>
      <c r="E8" s="1310"/>
      <c r="F8" s="1310"/>
      <c r="G8" s="1310"/>
      <c r="H8" s="1310"/>
      <c r="I8" s="1310"/>
      <c r="J8" s="1310"/>
      <c r="K8" s="1310"/>
      <c r="L8" s="1310"/>
      <c r="M8" s="1310"/>
      <c r="N8" s="1310"/>
      <c r="O8" s="1310"/>
      <c r="P8" s="1310"/>
      <c r="Q8" s="1310"/>
      <c r="R8" s="1310"/>
      <c r="S8" s="1310"/>
      <c r="T8" s="1310"/>
      <c r="U8" s="1310"/>
      <c r="V8" s="1310"/>
      <c r="W8" s="1310"/>
      <c r="X8" s="1310"/>
      <c r="Y8" s="1311"/>
      <c r="Z8" s="99"/>
      <c r="AA8" s="134" t="s">
        <v>229</v>
      </c>
      <c r="AB8" s="1490" t="s">
        <v>374</v>
      </c>
      <c r="AC8" s="1491"/>
      <c r="AD8" s="1491"/>
      <c r="AE8" s="1491"/>
      <c r="AF8" s="1491"/>
      <c r="AG8" s="1491"/>
      <c r="AH8" s="1491"/>
      <c r="AI8" s="1491"/>
      <c r="AJ8" s="1492"/>
    </row>
    <row r="9" spans="1:38" ht="21" customHeight="1" thickBot="1">
      <c r="A9" s="98"/>
      <c r="B9" s="102" t="s">
        <v>336</v>
      </c>
      <c r="C9" s="102"/>
      <c r="D9" s="102"/>
      <c r="E9" s="99"/>
      <c r="F9" s="99"/>
      <c r="G9" s="99"/>
      <c r="H9" s="99"/>
      <c r="I9" s="99"/>
      <c r="J9" s="99"/>
      <c r="K9" s="99"/>
      <c r="L9" s="99"/>
      <c r="M9" s="99"/>
      <c r="N9" s="99"/>
      <c r="O9" s="99"/>
      <c r="P9" s="99"/>
      <c r="Q9" s="99"/>
      <c r="R9" s="99"/>
      <c r="S9" s="99"/>
      <c r="T9" s="99"/>
      <c r="U9" s="99"/>
      <c r="V9" s="99"/>
      <c r="W9" s="99"/>
      <c r="X9" s="99"/>
      <c r="Y9" s="99"/>
      <c r="Z9" s="99"/>
      <c r="AA9" s="1533"/>
      <c r="AB9" s="1534"/>
      <c r="AC9" s="1534"/>
      <c r="AD9" s="1534"/>
      <c r="AE9" s="1534"/>
      <c r="AF9" s="1534"/>
      <c r="AG9" s="1534"/>
      <c r="AH9" s="1534"/>
      <c r="AI9" s="1534"/>
      <c r="AJ9" s="1535"/>
    </row>
    <row r="10" spans="1:38" ht="21" customHeight="1" thickBot="1">
      <c r="A10" s="98"/>
      <c r="B10" s="126" t="s">
        <v>38</v>
      </c>
      <c r="C10" s="1300" t="str">
        <f>IF(入力シート!F79="","",入力シート!F79)</f>
        <v/>
      </c>
      <c r="D10" s="1301"/>
      <c r="E10" s="1301"/>
      <c r="F10" s="1301"/>
      <c r="G10" s="1301"/>
      <c r="H10" s="1301"/>
      <c r="I10" s="1301"/>
      <c r="J10" s="1301"/>
      <c r="K10" s="1302"/>
      <c r="L10" s="130" t="s">
        <v>18</v>
      </c>
      <c r="M10" s="1281" t="str">
        <f>IF(入力シート!F81="","",入力シート!F81)</f>
        <v/>
      </c>
      <c r="N10" s="1282"/>
      <c r="O10" s="1282"/>
      <c r="P10" s="1282"/>
      <c r="Q10" s="1282"/>
      <c r="R10" s="1282"/>
      <c r="S10" s="1282"/>
      <c r="T10" s="1282"/>
      <c r="U10" s="1282"/>
      <c r="V10" s="1282"/>
      <c r="W10" s="1282"/>
      <c r="X10" s="1282"/>
      <c r="Y10" s="1283"/>
      <c r="Z10" s="99"/>
      <c r="AA10" s="1536"/>
      <c r="AB10" s="1537"/>
      <c r="AC10" s="1537"/>
      <c r="AD10" s="1537"/>
      <c r="AE10" s="1537"/>
      <c r="AF10" s="1537"/>
      <c r="AG10" s="1537"/>
      <c r="AH10" s="1537"/>
      <c r="AI10" s="1537"/>
      <c r="AJ10" s="1538"/>
    </row>
    <row r="11" spans="1:38" ht="21" customHeight="1" thickBot="1">
      <c r="A11" s="98"/>
      <c r="B11" s="128" t="s">
        <v>19</v>
      </c>
      <c r="C11" s="1306" t="str">
        <f>IF(入力シート!F80="","",入力シート!F80)</f>
        <v/>
      </c>
      <c r="D11" s="1307"/>
      <c r="E11" s="1307"/>
      <c r="F11" s="1307"/>
      <c r="G11" s="1307"/>
      <c r="H11" s="1307"/>
      <c r="I11" s="1307"/>
      <c r="J11" s="1307"/>
      <c r="K11" s="1308"/>
      <c r="L11" s="1299"/>
      <c r="M11" s="1299"/>
      <c r="N11" s="1299"/>
      <c r="O11" s="1299"/>
      <c r="P11" s="1299"/>
      <c r="Q11" s="1299"/>
      <c r="R11" s="1299"/>
      <c r="S11" s="1299"/>
      <c r="T11" s="1299"/>
      <c r="U11" s="1299"/>
      <c r="V11" s="1299"/>
      <c r="W11" s="1299"/>
      <c r="X11" s="1299"/>
      <c r="Y11" s="1299"/>
      <c r="Z11" s="99"/>
      <c r="AA11" s="1536"/>
      <c r="AB11" s="1537"/>
      <c r="AC11" s="1537"/>
      <c r="AD11" s="1537"/>
      <c r="AE11" s="1537"/>
      <c r="AF11" s="1537"/>
      <c r="AG11" s="1537"/>
      <c r="AH11" s="1537"/>
      <c r="AI11" s="1537"/>
      <c r="AJ11" s="1538"/>
    </row>
    <row r="12" spans="1:38" ht="21" customHeight="1" thickBot="1">
      <c r="A12" s="98"/>
      <c r="B12" s="102" t="s">
        <v>337</v>
      </c>
      <c r="C12" s="102"/>
      <c r="D12" s="102"/>
      <c r="E12" s="99"/>
      <c r="F12" s="99"/>
      <c r="G12" s="99"/>
      <c r="H12" s="99"/>
      <c r="I12" s="99"/>
      <c r="J12" s="99"/>
      <c r="K12" s="99"/>
      <c r="L12" s="99"/>
      <c r="M12" s="99"/>
      <c r="N12" s="99"/>
      <c r="O12" s="99"/>
      <c r="P12" s="99"/>
      <c r="Q12" s="99"/>
      <c r="R12" s="99"/>
      <c r="S12" s="99"/>
      <c r="T12" s="99"/>
      <c r="U12" s="99"/>
      <c r="V12" s="99"/>
      <c r="W12" s="99"/>
      <c r="X12" s="99"/>
      <c r="Y12" s="99"/>
      <c r="Z12" s="99"/>
      <c r="AA12" s="1536"/>
      <c r="AB12" s="1537"/>
      <c r="AC12" s="1537"/>
      <c r="AD12" s="1537"/>
      <c r="AE12" s="1537"/>
      <c r="AF12" s="1537"/>
      <c r="AG12" s="1537"/>
      <c r="AH12" s="1537"/>
      <c r="AI12" s="1537"/>
      <c r="AJ12" s="1538"/>
    </row>
    <row r="13" spans="1:38" ht="21" customHeight="1">
      <c r="A13" s="98"/>
      <c r="B13" s="126" t="s">
        <v>519</v>
      </c>
      <c r="C13" s="1322"/>
      <c r="D13" s="1323"/>
      <c r="E13" s="717" t="s">
        <v>683</v>
      </c>
      <c r="F13" s="1324"/>
      <c r="G13" s="1324"/>
      <c r="H13" s="1324"/>
      <c r="I13" s="718" t="s">
        <v>682</v>
      </c>
      <c r="J13" s="1522"/>
      <c r="K13" s="1523"/>
      <c r="L13" s="1523"/>
      <c r="M13" s="1523"/>
      <c r="N13" s="1523"/>
      <c r="O13" s="1523"/>
      <c r="P13" s="1523"/>
      <c r="Q13" s="1523"/>
      <c r="R13" s="1523"/>
      <c r="S13" s="1524"/>
      <c r="T13" s="1519" t="s">
        <v>367</v>
      </c>
      <c r="U13" s="1520"/>
      <c r="V13" s="1521"/>
      <c r="W13" s="1516"/>
      <c r="X13" s="1517"/>
      <c r="Y13" s="1518"/>
      <c r="Z13" s="99"/>
      <c r="AA13" s="1536"/>
      <c r="AB13" s="1537"/>
      <c r="AC13" s="1537"/>
      <c r="AD13" s="1537"/>
      <c r="AE13" s="1537"/>
      <c r="AF13" s="1537"/>
      <c r="AG13" s="1537"/>
      <c r="AH13" s="1537"/>
      <c r="AI13" s="1537"/>
      <c r="AJ13" s="1538"/>
    </row>
    <row r="14" spans="1:38" ht="21" customHeight="1">
      <c r="A14" s="98"/>
      <c r="B14" s="127" t="s">
        <v>40</v>
      </c>
      <c r="C14" s="1294" t="s">
        <v>587</v>
      </c>
      <c r="D14" s="1295"/>
      <c r="E14" s="1295"/>
      <c r="F14" s="1296" t="s">
        <v>534</v>
      </c>
      <c r="G14" s="1297"/>
      <c r="H14" s="1297"/>
      <c r="I14" s="1297"/>
      <c r="J14" s="1297"/>
      <c r="K14" s="1298"/>
      <c r="L14" s="1291" t="str">
        <f>IF(入力シート!F12="","",入力シート!F12)</f>
        <v/>
      </c>
      <c r="M14" s="1292"/>
      <c r="N14" s="1293"/>
      <c r="O14" s="1290" t="s">
        <v>41</v>
      </c>
      <c r="P14" s="1196"/>
      <c r="Q14" s="1197"/>
      <c r="R14" s="1286"/>
      <c r="S14" s="1287"/>
      <c r="T14" s="1287"/>
      <c r="U14" s="1287"/>
      <c r="V14" s="1287"/>
      <c r="W14" s="1287"/>
      <c r="X14" s="1288"/>
      <c r="Y14" s="1289"/>
      <c r="Z14" s="99"/>
      <c r="AA14" s="1536"/>
      <c r="AB14" s="1537"/>
      <c r="AC14" s="1537"/>
      <c r="AD14" s="1537"/>
      <c r="AE14" s="1537"/>
      <c r="AF14" s="1537"/>
      <c r="AG14" s="1537"/>
      <c r="AH14" s="1537"/>
      <c r="AI14" s="1537"/>
      <c r="AJ14" s="1538"/>
    </row>
    <row r="15" spans="1:38" ht="21" customHeight="1">
      <c r="A15" s="98"/>
      <c r="B15" s="127" t="s">
        <v>42</v>
      </c>
      <c r="C15" s="1279"/>
      <c r="D15" s="1280"/>
      <c r="E15" s="1290" t="s">
        <v>43</v>
      </c>
      <c r="F15" s="1196"/>
      <c r="G15" s="1196"/>
      <c r="H15" s="1197"/>
      <c r="I15" s="1547">
        <f>COUNT('4.住戸情報入力'!$C:$C)</f>
        <v>0</v>
      </c>
      <c r="J15" s="1547"/>
      <c r="K15" s="103" t="s">
        <v>44</v>
      </c>
      <c r="L15" s="1433" t="s">
        <v>45</v>
      </c>
      <c r="M15" s="1552"/>
      <c r="N15" s="1553"/>
      <c r="O15" s="1554"/>
      <c r="P15" s="1471" t="s">
        <v>341</v>
      </c>
      <c r="Q15" s="1472"/>
      <c r="R15" s="1473"/>
      <c r="S15" s="1414">
        <f>SUM('4.住戸情報入力'!F:F)</f>
        <v>0</v>
      </c>
      <c r="T15" s="1415"/>
      <c r="U15" s="104" t="s">
        <v>46</v>
      </c>
      <c r="V15" s="1313" t="s">
        <v>47</v>
      </c>
      <c r="W15" s="1314"/>
      <c r="X15" s="1558">
        <f>IFERROR((IF(OR(S15="",I15=""),0,S15/I15)),0)</f>
        <v>0</v>
      </c>
      <c r="Y15" s="1559"/>
      <c r="Z15" s="99"/>
      <c r="AA15" s="1536"/>
      <c r="AB15" s="1537"/>
      <c r="AC15" s="1537"/>
      <c r="AD15" s="1537"/>
      <c r="AE15" s="1537"/>
      <c r="AF15" s="1537"/>
      <c r="AG15" s="1537"/>
      <c r="AH15" s="1537"/>
      <c r="AI15" s="1537"/>
      <c r="AJ15" s="1538"/>
      <c r="AL15" s="217" t="s">
        <v>385</v>
      </c>
    </row>
    <row r="16" spans="1:38" ht="21" customHeight="1">
      <c r="A16" s="98"/>
      <c r="B16" s="1545" t="s">
        <v>48</v>
      </c>
      <c r="C16" s="1290" t="s">
        <v>49</v>
      </c>
      <c r="D16" s="1197"/>
      <c r="E16" s="1290" t="s">
        <v>50</v>
      </c>
      <c r="F16" s="1196"/>
      <c r="G16" s="105"/>
      <c r="H16" s="104" t="s">
        <v>51</v>
      </c>
      <c r="I16" s="423" t="s">
        <v>52</v>
      </c>
      <c r="J16" s="105"/>
      <c r="K16" s="104" t="s">
        <v>51</v>
      </c>
      <c r="L16" s="1434"/>
      <c r="M16" s="1555"/>
      <c r="N16" s="1556"/>
      <c r="O16" s="1557"/>
      <c r="P16" s="1474" t="s">
        <v>379</v>
      </c>
      <c r="Q16" s="1475"/>
      <c r="R16" s="1476"/>
      <c r="S16" s="1414">
        <f>M15-S15-S17</f>
        <v>0</v>
      </c>
      <c r="T16" s="1415"/>
      <c r="U16" s="104" t="s">
        <v>46</v>
      </c>
      <c r="V16" s="1315"/>
      <c r="W16" s="1316"/>
      <c r="X16" s="1560"/>
      <c r="Y16" s="1561"/>
      <c r="Z16" s="99"/>
      <c r="AA16" s="1536"/>
      <c r="AB16" s="1537"/>
      <c r="AC16" s="1537"/>
      <c r="AD16" s="1537"/>
      <c r="AE16" s="1537"/>
      <c r="AF16" s="1537"/>
      <c r="AG16" s="1537"/>
      <c r="AH16" s="1537"/>
      <c r="AI16" s="1537"/>
      <c r="AJ16" s="1538"/>
    </row>
    <row r="17" spans="1:38" ht="21" customHeight="1" thickBot="1">
      <c r="A17" s="98"/>
      <c r="B17" s="1546"/>
      <c r="C17" s="1278" t="s">
        <v>53</v>
      </c>
      <c r="D17" s="1312"/>
      <c r="E17" s="1278" t="s">
        <v>50</v>
      </c>
      <c r="F17" s="1234"/>
      <c r="G17" s="131"/>
      <c r="H17" s="132" t="s">
        <v>588</v>
      </c>
      <c r="I17" s="422" t="s">
        <v>52</v>
      </c>
      <c r="J17" s="131"/>
      <c r="K17" s="132" t="s">
        <v>54</v>
      </c>
      <c r="L17" s="1446"/>
      <c r="M17" s="1548" t="s">
        <v>46</v>
      </c>
      <c r="N17" s="1550"/>
      <c r="O17" s="1551"/>
      <c r="P17" s="1303" t="s">
        <v>55</v>
      </c>
      <c r="Q17" s="1304"/>
      <c r="R17" s="1305"/>
      <c r="S17" s="1562"/>
      <c r="T17" s="1563"/>
      <c r="U17" s="132" t="s">
        <v>46</v>
      </c>
      <c r="V17" s="1317"/>
      <c r="W17" s="1318"/>
      <c r="X17" s="1548" t="s">
        <v>46</v>
      </c>
      <c r="Y17" s="1549"/>
      <c r="Z17" s="99"/>
      <c r="AA17" s="1539"/>
      <c r="AB17" s="1540"/>
      <c r="AC17" s="1540"/>
      <c r="AD17" s="1540"/>
      <c r="AE17" s="1540"/>
      <c r="AF17" s="1540"/>
      <c r="AG17" s="1540"/>
      <c r="AH17" s="1540"/>
      <c r="AI17" s="1540"/>
      <c r="AJ17" s="1541"/>
    </row>
    <row r="18" spans="1:38" ht="21" customHeight="1" thickBot="1">
      <c r="A18" s="98"/>
      <c r="B18" s="100" t="s">
        <v>338</v>
      </c>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99"/>
      <c r="AA18" s="102" t="s">
        <v>458</v>
      </c>
      <c r="AB18" s="102"/>
      <c r="AC18" s="102"/>
      <c r="AD18" s="102"/>
      <c r="AE18" s="102"/>
      <c r="AF18" s="102"/>
      <c r="AG18" s="102"/>
      <c r="AH18" s="102"/>
      <c r="AI18" s="102"/>
      <c r="AJ18" s="99"/>
    </row>
    <row r="19" spans="1:38" ht="21" customHeight="1">
      <c r="A19" s="98"/>
      <c r="B19" s="1513" t="s">
        <v>365</v>
      </c>
      <c r="C19" s="1514"/>
      <c r="D19" s="1515"/>
      <c r="E19" s="1347" t="s">
        <v>56</v>
      </c>
      <c r="F19" s="1348"/>
      <c r="G19" s="1348"/>
      <c r="H19" s="1349"/>
      <c r="I19" s="1462">
        <f>IFERROR(ROUNDUP(SUM('4.住戸情報入力'!G13:G313)/COUNT('4.住戸情報入力'!G13:G313),2),0)</f>
        <v>0</v>
      </c>
      <c r="J19" s="1463"/>
      <c r="K19" s="1464"/>
      <c r="L19" s="129" t="s">
        <v>57</v>
      </c>
      <c r="M19" s="1426">
        <f>MAX('4.住戸情報入力'!G:G)</f>
        <v>0</v>
      </c>
      <c r="N19" s="1427"/>
      <c r="O19" s="1427"/>
      <c r="P19" s="1427"/>
      <c r="Q19" s="1427"/>
      <c r="R19" s="1502"/>
      <c r="S19" s="1347" t="s">
        <v>58</v>
      </c>
      <c r="T19" s="1348"/>
      <c r="U19" s="1349"/>
      <c r="V19" s="1426">
        <f>MIN('4.住戸情報入力'!G:G)</f>
        <v>0</v>
      </c>
      <c r="W19" s="1427"/>
      <c r="X19" s="1427"/>
      <c r="Y19" s="1428"/>
      <c r="Z19" s="99"/>
      <c r="AA19" s="1395" t="s">
        <v>371</v>
      </c>
      <c r="AB19" s="1493"/>
      <c r="AC19" s="1493"/>
      <c r="AD19" s="1396"/>
      <c r="AE19" s="1477" t="s">
        <v>687</v>
      </c>
      <c r="AF19" s="1477" t="s">
        <v>563</v>
      </c>
      <c r="AG19" s="1410" t="s">
        <v>369</v>
      </c>
      <c r="AH19" s="1477" t="s">
        <v>372</v>
      </c>
      <c r="AI19" s="1410" t="s">
        <v>370</v>
      </c>
      <c r="AJ19" s="1411"/>
    </row>
    <row r="20" spans="1:38" ht="36" customHeight="1">
      <c r="A20" s="106"/>
      <c r="B20" s="1359" t="s">
        <v>221</v>
      </c>
      <c r="C20" s="1360"/>
      <c r="D20" s="1361"/>
      <c r="E20" s="1455">
        <f>T50</f>
        <v>0</v>
      </c>
      <c r="F20" s="1455"/>
      <c r="G20" s="1455"/>
      <c r="H20" s="100" t="s">
        <v>59</v>
      </c>
      <c r="I20" s="1198"/>
      <c r="J20" s="1198"/>
      <c r="K20" s="1501"/>
      <c r="L20" s="1498" t="s">
        <v>60</v>
      </c>
      <c r="M20" s="1499"/>
      <c r="N20" s="1499"/>
      <c r="O20" s="1499"/>
      <c r="P20" s="1499"/>
      <c r="Q20" s="1499"/>
      <c r="R20" s="1500"/>
      <c r="S20" s="1368"/>
      <c r="T20" s="1369"/>
      <c r="U20" s="1369"/>
      <c r="V20" s="419" t="s">
        <v>59</v>
      </c>
      <c r="W20" s="1198"/>
      <c r="X20" s="1198"/>
      <c r="Y20" s="1199"/>
      <c r="Z20" s="99"/>
      <c r="AA20" s="1494"/>
      <c r="AB20" s="1495"/>
      <c r="AC20" s="1495"/>
      <c r="AD20" s="1496"/>
      <c r="AE20" s="1478"/>
      <c r="AF20" s="1478"/>
      <c r="AG20" s="1412"/>
      <c r="AH20" s="1478"/>
      <c r="AI20" s="1412"/>
      <c r="AJ20" s="1413"/>
    </row>
    <row r="21" spans="1:38" ht="21" customHeight="1">
      <c r="A21" s="98"/>
      <c r="B21" s="1352" t="s">
        <v>61</v>
      </c>
      <c r="C21" s="1353"/>
      <c r="D21" s="1354"/>
      <c r="E21" s="107" t="s">
        <v>229</v>
      </c>
      <c r="F21" s="1358" t="s">
        <v>62</v>
      </c>
      <c r="G21" s="1358"/>
      <c r="H21" s="1358"/>
      <c r="I21" s="1358"/>
      <c r="J21" s="1358"/>
      <c r="K21" s="108" t="s">
        <v>229</v>
      </c>
      <c r="L21" s="1351" t="s">
        <v>63</v>
      </c>
      <c r="M21" s="1351"/>
      <c r="N21" s="1351"/>
      <c r="O21" s="108" t="s">
        <v>229</v>
      </c>
      <c r="P21" s="1351" t="s">
        <v>64</v>
      </c>
      <c r="Q21" s="1351"/>
      <c r="R21" s="1351"/>
      <c r="S21" s="1351"/>
      <c r="T21" s="1351"/>
      <c r="U21" s="108" t="s">
        <v>229</v>
      </c>
      <c r="V21" s="1436" t="s">
        <v>65</v>
      </c>
      <c r="W21" s="1436"/>
      <c r="X21" s="1436"/>
      <c r="Y21" s="1437"/>
      <c r="Z21" s="99"/>
      <c r="AA21" s="1397"/>
      <c r="AB21" s="1497"/>
      <c r="AC21" s="1497"/>
      <c r="AD21" s="1398"/>
      <c r="AE21" s="1479"/>
      <c r="AF21" s="1479"/>
      <c r="AG21" s="1412"/>
      <c r="AH21" s="1479"/>
      <c r="AI21" s="1412"/>
      <c r="AJ21" s="1413"/>
    </row>
    <row r="22" spans="1:38" ht="21" customHeight="1">
      <c r="A22" s="98"/>
      <c r="B22" s="1355"/>
      <c r="C22" s="1356"/>
      <c r="D22" s="1357"/>
      <c r="E22" s="109" t="s">
        <v>229</v>
      </c>
      <c r="F22" s="1382" t="s">
        <v>66</v>
      </c>
      <c r="G22" s="1382"/>
      <c r="H22" s="1382"/>
      <c r="I22" s="1448"/>
      <c r="J22" s="1448"/>
      <c r="K22" s="1448"/>
      <c r="L22" s="1448"/>
      <c r="M22" s="1448"/>
      <c r="N22" s="1448"/>
      <c r="O22" s="1448"/>
      <c r="P22" s="1448"/>
      <c r="Q22" s="1448"/>
      <c r="R22" s="1448"/>
      <c r="S22" s="1448"/>
      <c r="T22" s="1448"/>
      <c r="U22" s="1448"/>
      <c r="V22" s="1448"/>
      <c r="W22" s="1448"/>
      <c r="X22" s="1448"/>
      <c r="Y22" s="1449"/>
      <c r="Z22" s="110"/>
      <c r="AA22" s="1268"/>
      <c r="AB22" s="1269"/>
      <c r="AC22" s="1269"/>
      <c r="AD22" s="1270"/>
      <c r="AE22" s="111"/>
      <c r="AF22" s="177"/>
      <c r="AG22" s="111"/>
      <c r="AH22" s="112"/>
      <c r="AI22" s="1261"/>
      <c r="AJ22" s="1262"/>
    </row>
    <row r="23" spans="1:38" ht="21" customHeight="1">
      <c r="A23" s="98"/>
      <c r="B23" s="1507" t="s">
        <v>67</v>
      </c>
      <c r="C23" s="1362"/>
      <c r="D23" s="1363"/>
      <c r="E23" s="1313" t="s">
        <v>68</v>
      </c>
      <c r="F23" s="1450"/>
      <c r="G23" s="1450"/>
      <c r="H23" s="1314"/>
      <c r="I23" s="1373">
        <f>SUM(V23:X25)</f>
        <v>0</v>
      </c>
      <c r="J23" s="1374"/>
      <c r="K23" s="1375"/>
      <c r="L23" s="1433" t="s">
        <v>69</v>
      </c>
      <c r="M23" s="1504" t="s">
        <v>70</v>
      </c>
      <c r="N23" s="1505"/>
      <c r="O23" s="1505"/>
      <c r="P23" s="1506"/>
      <c r="Q23" s="113"/>
      <c r="R23" s="420" t="s">
        <v>44</v>
      </c>
      <c r="S23" s="1420" t="s">
        <v>71</v>
      </c>
      <c r="T23" s="1421"/>
      <c r="U23" s="1422"/>
      <c r="V23" s="1416"/>
      <c r="W23" s="1417"/>
      <c r="X23" s="1417"/>
      <c r="Y23" s="1432" t="s">
        <v>389</v>
      </c>
      <c r="Z23" s="114"/>
      <c r="AA23" s="1268"/>
      <c r="AB23" s="1269"/>
      <c r="AC23" s="1269"/>
      <c r="AD23" s="1270"/>
      <c r="AE23" s="111"/>
      <c r="AF23" s="177"/>
      <c r="AG23" s="111"/>
      <c r="AH23" s="112"/>
      <c r="AI23" s="1261"/>
      <c r="AJ23" s="1262"/>
    </row>
    <row r="24" spans="1:38" ht="21" customHeight="1">
      <c r="A24" s="98"/>
      <c r="B24" s="1508"/>
      <c r="C24" s="1364"/>
      <c r="D24" s="1365"/>
      <c r="E24" s="1315"/>
      <c r="F24" s="1451"/>
      <c r="G24" s="1451"/>
      <c r="H24" s="1316"/>
      <c r="I24" s="1376"/>
      <c r="J24" s="1377"/>
      <c r="K24" s="1378"/>
      <c r="L24" s="1434"/>
      <c r="M24" s="1471" t="s">
        <v>72</v>
      </c>
      <c r="N24" s="1472"/>
      <c r="O24" s="1472"/>
      <c r="P24" s="1473"/>
      <c r="Q24" s="575">
        <f>IF(OR(Q23="",I15=""),0,Q23/I15*100)</f>
        <v>0</v>
      </c>
      <c r="R24" s="420" t="s">
        <v>59</v>
      </c>
      <c r="S24" s="1423"/>
      <c r="T24" s="1424"/>
      <c r="U24" s="1425"/>
      <c r="V24" s="1418"/>
      <c r="W24" s="1419"/>
      <c r="X24" s="1419"/>
      <c r="Y24" s="1267"/>
      <c r="Z24" s="114"/>
      <c r="AA24" s="1268"/>
      <c r="AB24" s="1269"/>
      <c r="AC24" s="1269"/>
      <c r="AD24" s="1270"/>
      <c r="AE24" s="111"/>
      <c r="AF24" s="177"/>
      <c r="AG24" s="111"/>
      <c r="AH24" s="112"/>
      <c r="AI24" s="1261"/>
      <c r="AJ24" s="1262"/>
    </row>
    <row r="25" spans="1:38" ht="21" customHeight="1" thickBot="1">
      <c r="A25" s="98"/>
      <c r="B25" s="1509"/>
      <c r="C25" s="1366"/>
      <c r="D25" s="1367"/>
      <c r="E25" s="1452"/>
      <c r="F25" s="1453"/>
      <c r="G25" s="1453"/>
      <c r="H25" s="1454"/>
      <c r="I25" s="1379" t="s">
        <v>389</v>
      </c>
      <c r="J25" s="1380"/>
      <c r="K25" s="1381"/>
      <c r="L25" s="1435"/>
      <c r="M25" s="1370" t="s">
        <v>73</v>
      </c>
      <c r="N25" s="1371"/>
      <c r="O25" s="1371"/>
      <c r="P25" s="1371"/>
      <c r="Q25" s="1371"/>
      <c r="R25" s="1372"/>
      <c r="S25" s="1370" t="s">
        <v>71</v>
      </c>
      <c r="T25" s="1371"/>
      <c r="U25" s="1372"/>
      <c r="V25" s="1416"/>
      <c r="W25" s="1417"/>
      <c r="X25" s="1417"/>
      <c r="Y25" s="421" t="s">
        <v>389</v>
      </c>
      <c r="Z25" s="114"/>
      <c r="AA25" s="1268"/>
      <c r="AB25" s="1269"/>
      <c r="AC25" s="1269"/>
      <c r="AD25" s="1270"/>
      <c r="AE25" s="111"/>
      <c r="AF25" s="177"/>
      <c r="AG25" s="111"/>
      <c r="AH25" s="112"/>
      <c r="AI25" s="1261"/>
      <c r="AJ25" s="1262"/>
    </row>
    <row r="26" spans="1:38" s="52" customFormat="1" ht="21" customHeight="1" thickBot="1">
      <c r="A26" s="98"/>
      <c r="B26" s="1468" t="s">
        <v>862</v>
      </c>
      <c r="C26" s="1469"/>
      <c r="D26" s="1469"/>
      <c r="E26" s="1469"/>
      <c r="F26" s="1470"/>
      <c r="G26" s="1386"/>
      <c r="H26" s="1386"/>
      <c r="I26" s="1386"/>
      <c r="J26" s="1386"/>
      <c r="K26" s="1387" t="s">
        <v>863</v>
      </c>
      <c r="L26" s="1388"/>
      <c r="M26" s="1480"/>
      <c r="N26" s="1480"/>
      <c r="O26" s="1480"/>
      <c r="P26" s="1481"/>
      <c r="Q26" s="880"/>
      <c r="R26" s="979"/>
      <c r="S26" s="879"/>
      <c r="T26" s="1484"/>
      <c r="U26" s="1484"/>
      <c r="V26" s="1484"/>
      <c r="W26" s="1438"/>
      <c r="X26" s="1438"/>
      <c r="Y26" s="1438"/>
      <c r="Z26" s="877"/>
      <c r="AA26" s="1268"/>
      <c r="AB26" s="1269"/>
      <c r="AC26" s="1269"/>
      <c r="AD26" s="1270"/>
      <c r="AE26" s="111"/>
      <c r="AF26" s="177"/>
      <c r="AG26" s="111"/>
      <c r="AH26" s="112"/>
      <c r="AI26" s="1261"/>
      <c r="AJ26" s="1262"/>
      <c r="AL26" s="11"/>
    </row>
    <row r="27" spans="1:38" ht="21" customHeight="1">
      <c r="A27" s="98"/>
      <c r="B27" s="1442"/>
      <c r="C27" s="1442"/>
      <c r="D27" s="1459"/>
      <c r="E27" s="1459"/>
      <c r="F27" s="1459"/>
      <c r="G27" s="1439"/>
      <c r="H27" s="1440"/>
      <c r="I27" s="1440"/>
      <c r="J27" s="1440"/>
      <c r="K27" s="1441"/>
      <c r="L27" s="983"/>
      <c r="M27" s="1442"/>
      <c r="N27" s="1442"/>
      <c r="O27" s="1442"/>
      <c r="P27" s="1442"/>
      <c r="Q27" s="1442"/>
      <c r="R27" s="1447"/>
      <c r="S27" s="1447"/>
      <c r="T27" s="1460"/>
      <c r="U27" s="1461"/>
      <c r="V27" s="1461"/>
      <c r="W27" s="1461"/>
      <c r="X27" s="1447"/>
      <c r="Y27" s="1447"/>
      <c r="Z27" s="877"/>
      <c r="AA27" s="1268"/>
      <c r="AB27" s="1269"/>
      <c r="AC27" s="1269"/>
      <c r="AD27" s="1270"/>
      <c r="AE27" s="111"/>
      <c r="AF27" s="177"/>
      <c r="AG27" s="111"/>
      <c r="AH27" s="112"/>
      <c r="AI27" s="1261"/>
      <c r="AJ27" s="1262"/>
    </row>
    <row r="28" spans="1:38" ht="21" customHeight="1" thickBot="1">
      <c r="A28" s="98"/>
      <c r="B28" s="102" t="s">
        <v>339</v>
      </c>
      <c r="C28" s="102"/>
      <c r="D28" s="102"/>
      <c r="E28" s="99"/>
      <c r="F28" s="99"/>
      <c r="G28" s="99"/>
      <c r="H28" s="99"/>
      <c r="I28" s="99"/>
      <c r="J28" s="99"/>
      <c r="K28" s="99"/>
      <c r="L28" s="99"/>
      <c r="M28" s="99"/>
      <c r="N28" s="99"/>
      <c r="O28" s="99"/>
      <c r="P28" s="99"/>
      <c r="Q28" s="99"/>
      <c r="R28" s="99"/>
      <c r="S28" s="99"/>
      <c r="T28" s="99"/>
      <c r="U28" s="99"/>
      <c r="V28" s="99"/>
      <c r="W28" s="99"/>
      <c r="X28" s="99"/>
      <c r="Y28" s="878"/>
      <c r="Z28" s="114"/>
      <c r="AA28" s="1268"/>
      <c r="AB28" s="1269"/>
      <c r="AC28" s="1269"/>
      <c r="AD28" s="1270"/>
      <c r="AE28" s="111"/>
      <c r="AF28" s="177"/>
      <c r="AG28" s="111"/>
      <c r="AH28" s="112"/>
      <c r="AI28" s="1261"/>
      <c r="AJ28" s="1262"/>
    </row>
    <row r="29" spans="1:38" ht="21" customHeight="1">
      <c r="A29" s="98"/>
      <c r="B29" s="1503" t="s">
        <v>74</v>
      </c>
      <c r="C29" s="1348"/>
      <c r="D29" s="1348"/>
      <c r="E29" s="1348"/>
      <c r="F29" s="1348"/>
      <c r="G29" s="1348"/>
      <c r="H29" s="1348"/>
      <c r="I29" s="1348"/>
      <c r="J29" s="1348" t="s">
        <v>75</v>
      </c>
      <c r="K29" s="1348"/>
      <c r="L29" s="1348"/>
      <c r="M29" s="1348"/>
      <c r="N29" s="1348"/>
      <c r="O29" s="1348"/>
      <c r="P29" s="1348"/>
      <c r="Q29" s="1348"/>
      <c r="R29" s="1348"/>
      <c r="S29" s="1348"/>
      <c r="T29" s="1348"/>
      <c r="U29" s="1348"/>
      <c r="V29" s="1348"/>
      <c r="W29" s="1348"/>
      <c r="X29" s="1348"/>
      <c r="Y29" s="1431"/>
      <c r="Z29" s="99"/>
      <c r="AA29" s="1401"/>
      <c r="AB29" s="1402"/>
      <c r="AC29" s="1402"/>
      <c r="AD29" s="1402"/>
      <c r="AE29" s="1402"/>
      <c r="AF29" s="1402"/>
      <c r="AG29" s="1402"/>
      <c r="AH29" s="1402"/>
      <c r="AI29" s="1402"/>
      <c r="AJ29" s="1403"/>
    </row>
    <row r="30" spans="1:38" ht="21" customHeight="1" thickBot="1">
      <c r="A30" s="98"/>
      <c r="B30" s="1352"/>
      <c r="C30" s="1353"/>
      <c r="D30" s="1353"/>
      <c r="E30" s="1353"/>
      <c r="F30" s="1353"/>
      <c r="G30" s="1353"/>
      <c r="H30" s="1353"/>
      <c r="I30" s="1353"/>
      <c r="J30" s="1429" t="s">
        <v>466</v>
      </c>
      <c r="K30" s="1353"/>
      <c r="L30" s="1353"/>
      <c r="M30" s="1353"/>
      <c r="N30" s="1354"/>
      <c r="O30" s="1429" t="s">
        <v>467</v>
      </c>
      <c r="P30" s="1353"/>
      <c r="Q30" s="1353"/>
      <c r="R30" s="1353"/>
      <c r="S30" s="1354"/>
      <c r="T30" s="1429" t="s">
        <v>340</v>
      </c>
      <c r="U30" s="1353"/>
      <c r="V30" s="1353"/>
      <c r="W30" s="1353"/>
      <c r="X30" s="1353"/>
      <c r="Y30" s="1430"/>
      <c r="Z30" s="99"/>
      <c r="AA30" s="1404"/>
      <c r="AB30" s="1405"/>
      <c r="AC30" s="1405"/>
      <c r="AD30" s="1405"/>
      <c r="AE30" s="1405"/>
      <c r="AF30" s="1405"/>
      <c r="AG30" s="1405"/>
      <c r="AH30" s="1405"/>
      <c r="AI30" s="1405"/>
      <c r="AJ30" s="1406"/>
      <c r="AL30" s="217" t="s">
        <v>690</v>
      </c>
    </row>
    <row r="31" spans="1:38" ht="21" customHeight="1">
      <c r="A31" s="98"/>
      <c r="B31" s="1383" t="s">
        <v>76</v>
      </c>
      <c r="C31" s="1389" t="s">
        <v>222</v>
      </c>
      <c r="D31" s="1390"/>
      <c r="E31" s="1391"/>
      <c r="F31" s="1465" t="s">
        <v>77</v>
      </c>
      <c r="G31" s="1466"/>
      <c r="H31" s="1466"/>
      <c r="I31" s="1467"/>
      <c r="J31" s="1194"/>
      <c r="K31" s="1194"/>
      <c r="L31" s="1194"/>
      <c r="M31" s="1194"/>
      <c r="N31" s="1194"/>
      <c r="O31" s="1187"/>
      <c r="P31" s="1188"/>
      <c r="Q31" s="1188"/>
      <c r="R31" s="1188"/>
      <c r="S31" s="1189"/>
      <c r="T31" s="1456">
        <f t="shared" ref="T31:T48" si="0">-J31+O31</f>
        <v>0</v>
      </c>
      <c r="U31" s="1457"/>
      <c r="V31" s="1457"/>
      <c r="W31" s="1457"/>
      <c r="X31" s="1457"/>
      <c r="Y31" s="1458"/>
      <c r="Z31" s="99"/>
      <c r="AA31" s="1404"/>
      <c r="AB31" s="1405"/>
      <c r="AC31" s="1405"/>
      <c r="AD31" s="1405"/>
      <c r="AE31" s="1405"/>
      <c r="AF31" s="1405"/>
      <c r="AG31" s="1405"/>
      <c r="AH31" s="1405"/>
      <c r="AI31" s="1405"/>
      <c r="AJ31" s="1406"/>
    </row>
    <row r="32" spans="1:38" ht="21" customHeight="1">
      <c r="A32" s="98"/>
      <c r="B32" s="1384"/>
      <c r="C32" s="1392"/>
      <c r="D32" s="1393"/>
      <c r="E32" s="1394"/>
      <c r="F32" s="1510" t="s">
        <v>78</v>
      </c>
      <c r="G32" s="1511"/>
      <c r="H32" s="1511"/>
      <c r="I32" s="1512"/>
      <c r="J32" s="1193"/>
      <c r="K32" s="1193"/>
      <c r="L32" s="1193"/>
      <c r="M32" s="1193"/>
      <c r="N32" s="1193"/>
      <c r="O32" s="1224"/>
      <c r="P32" s="1225"/>
      <c r="Q32" s="1225"/>
      <c r="R32" s="1225"/>
      <c r="S32" s="1226"/>
      <c r="T32" s="1186">
        <f t="shared" si="0"/>
        <v>0</v>
      </c>
      <c r="U32" s="1186"/>
      <c r="V32" s="1186"/>
      <c r="W32" s="1186"/>
      <c r="X32" s="1186"/>
      <c r="Y32" s="1186"/>
      <c r="Z32" s="99"/>
      <c r="AA32" s="1404"/>
      <c r="AB32" s="1405"/>
      <c r="AC32" s="1405"/>
      <c r="AD32" s="1405"/>
      <c r="AE32" s="1405"/>
      <c r="AF32" s="1405"/>
      <c r="AG32" s="1405"/>
      <c r="AH32" s="1405"/>
      <c r="AI32" s="1405"/>
      <c r="AJ32" s="1406"/>
    </row>
    <row r="33" spans="1:38" ht="21" customHeight="1">
      <c r="A33" s="98"/>
      <c r="B33" s="1384"/>
      <c r="C33" s="1227" t="s">
        <v>223</v>
      </c>
      <c r="D33" s="1228"/>
      <c r="E33" s="1228"/>
      <c r="F33" s="1228"/>
      <c r="G33" s="1228"/>
      <c r="H33" s="1228"/>
      <c r="I33" s="1229"/>
      <c r="J33" s="1193"/>
      <c r="K33" s="1193"/>
      <c r="L33" s="1193"/>
      <c r="M33" s="1193"/>
      <c r="N33" s="1193"/>
      <c r="O33" s="1224"/>
      <c r="P33" s="1225"/>
      <c r="Q33" s="1225"/>
      <c r="R33" s="1225"/>
      <c r="S33" s="1226"/>
      <c r="T33" s="1186">
        <f t="shared" si="0"/>
        <v>0</v>
      </c>
      <c r="U33" s="1186"/>
      <c r="V33" s="1186"/>
      <c r="W33" s="1186"/>
      <c r="X33" s="1186"/>
      <c r="Y33" s="1186"/>
      <c r="Z33" s="99"/>
      <c r="AA33" s="1404"/>
      <c r="AB33" s="1405"/>
      <c r="AC33" s="1405"/>
      <c r="AD33" s="1405"/>
      <c r="AE33" s="1405"/>
      <c r="AF33" s="1405"/>
      <c r="AG33" s="1405"/>
      <c r="AH33" s="1405"/>
      <c r="AI33" s="1405"/>
      <c r="AJ33" s="1406"/>
    </row>
    <row r="34" spans="1:38" ht="21" customHeight="1" thickBot="1">
      <c r="A34" s="98"/>
      <c r="B34" s="1384"/>
      <c r="C34" s="1227" t="s">
        <v>224</v>
      </c>
      <c r="D34" s="1228"/>
      <c r="E34" s="1228"/>
      <c r="F34" s="1228"/>
      <c r="G34" s="1228"/>
      <c r="H34" s="1228"/>
      <c r="I34" s="1229"/>
      <c r="J34" s="1193"/>
      <c r="K34" s="1193"/>
      <c r="L34" s="1193"/>
      <c r="M34" s="1193"/>
      <c r="N34" s="1193"/>
      <c r="O34" s="1224"/>
      <c r="P34" s="1225"/>
      <c r="Q34" s="1225"/>
      <c r="R34" s="1225"/>
      <c r="S34" s="1226"/>
      <c r="T34" s="1186">
        <f t="shared" si="0"/>
        <v>0</v>
      </c>
      <c r="U34" s="1186"/>
      <c r="V34" s="1186"/>
      <c r="W34" s="1186"/>
      <c r="X34" s="1186"/>
      <c r="Y34" s="1186"/>
      <c r="Z34" s="99"/>
      <c r="AA34" s="1407"/>
      <c r="AB34" s="1408"/>
      <c r="AC34" s="1408"/>
      <c r="AD34" s="1408"/>
      <c r="AE34" s="1408"/>
      <c r="AF34" s="1408"/>
      <c r="AG34" s="1408"/>
      <c r="AH34" s="1408"/>
      <c r="AI34" s="1408"/>
      <c r="AJ34" s="1409"/>
    </row>
    <row r="35" spans="1:38" ht="21" customHeight="1" thickBot="1">
      <c r="A35" s="98"/>
      <c r="B35" s="1385"/>
      <c r="C35" s="1335" t="s">
        <v>225</v>
      </c>
      <c r="D35" s="1336"/>
      <c r="E35" s="1336"/>
      <c r="F35" s="1336"/>
      <c r="G35" s="1336"/>
      <c r="H35" s="1336"/>
      <c r="I35" s="1337"/>
      <c r="J35" s="1346"/>
      <c r="K35" s="1346"/>
      <c r="L35" s="1346"/>
      <c r="M35" s="1346"/>
      <c r="N35" s="1346"/>
      <c r="O35" s="1221"/>
      <c r="P35" s="1222"/>
      <c r="Q35" s="1222"/>
      <c r="R35" s="1222"/>
      <c r="S35" s="1223"/>
      <c r="T35" s="1240">
        <f t="shared" si="0"/>
        <v>0</v>
      </c>
      <c r="U35" s="1240"/>
      <c r="V35" s="1240"/>
      <c r="W35" s="1240"/>
      <c r="X35" s="1240"/>
      <c r="Y35" s="1240"/>
      <c r="Z35" s="99"/>
      <c r="AA35" s="102" t="s">
        <v>459</v>
      </c>
      <c r="AB35" s="102"/>
      <c r="AC35" s="102"/>
      <c r="AD35" s="102"/>
      <c r="AE35" s="102"/>
      <c r="AF35" s="102"/>
      <c r="AG35" s="102"/>
      <c r="AH35" s="102"/>
      <c r="AI35" s="102"/>
      <c r="AJ35" s="102"/>
    </row>
    <row r="36" spans="1:38" ht="21" customHeight="1">
      <c r="A36" s="98"/>
      <c r="B36" s="1190" t="s">
        <v>79</v>
      </c>
      <c r="C36" s="1325" t="s">
        <v>222</v>
      </c>
      <c r="D36" s="1326"/>
      <c r="E36" s="1326"/>
      <c r="F36" s="1326"/>
      <c r="G36" s="1326"/>
      <c r="H36" s="1326"/>
      <c r="I36" s="1327"/>
      <c r="J36" s="1194"/>
      <c r="K36" s="1194"/>
      <c r="L36" s="1194"/>
      <c r="M36" s="1194"/>
      <c r="N36" s="1194"/>
      <c r="O36" s="1187"/>
      <c r="P36" s="1188"/>
      <c r="Q36" s="1188"/>
      <c r="R36" s="1188"/>
      <c r="S36" s="1189"/>
      <c r="T36" s="1350">
        <f t="shared" si="0"/>
        <v>0</v>
      </c>
      <c r="U36" s="1350"/>
      <c r="V36" s="1350"/>
      <c r="W36" s="1350"/>
      <c r="X36" s="1350"/>
      <c r="Y36" s="1350"/>
      <c r="Z36" s="99"/>
      <c r="AA36" s="1395" t="s">
        <v>80</v>
      </c>
      <c r="AB36" s="1396"/>
      <c r="AC36" s="1399" t="s">
        <v>81</v>
      </c>
      <c r="AD36" s="1396"/>
      <c r="AE36" s="1482" t="s">
        <v>82</v>
      </c>
      <c r="AF36" s="1482"/>
      <c r="AG36" s="1482"/>
      <c r="AH36" s="1482"/>
      <c r="AI36" s="1256" t="s">
        <v>321</v>
      </c>
      <c r="AJ36" s="1254" t="s">
        <v>83</v>
      </c>
      <c r="AK36" s="11"/>
      <c r="AL36" s="33"/>
    </row>
    <row r="37" spans="1:38" ht="21" customHeight="1">
      <c r="A37" s="98"/>
      <c r="B37" s="1191"/>
      <c r="C37" s="1227" t="s">
        <v>223</v>
      </c>
      <c r="D37" s="1228"/>
      <c r="E37" s="1228"/>
      <c r="F37" s="1228"/>
      <c r="G37" s="1228"/>
      <c r="H37" s="1228"/>
      <c r="I37" s="1229"/>
      <c r="J37" s="1193"/>
      <c r="K37" s="1193"/>
      <c r="L37" s="1193"/>
      <c r="M37" s="1193"/>
      <c r="N37" s="1193"/>
      <c r="O37" s="1224"/>
      <c r="P37" s="1225"/>
      <c r="Q37" s="1225"/>
      <c r="R37" s="1225"/>
      <c r="S37" s="1226"/>
      <c r="T37" s="1186">
        <f t="shared" si="0"/>
        <v>0</v>
      </c>
      <c r="U37" s="1186"/>
      <c r="V37" s="1186"/>
      <c r="W37" s="1186"/>
      <c r="X37" s="1186"/>
      <c r="Y37" s="1186"/>
      <c r="Z37" s="99"/>
      <c r="AA37" s="1397"/>
      <c r="AB37" s="1398"/>
      <c r="AC37" s="1400"/>
      <c r="AD37" s="1398"/>
      <c r="AE37" s="1483"/>
      <c r="AF37" s="1483"/>
      <c r="AG37" s="1483"/>
      <c r="AH37" s="1483"/>
      <c r="AI37" s="1257"/>
      <c r="AJ37" s="1255"/>
      <c r="AK37" s="11"/>
      <c r="AL37" s="33"/>
    </row>
    <row r="38" spans="1:38" ht="21" customHeight="1">
      <c r="A38" s="98"/>
      <c r="B38" s="1191"/>
      <c r="C38" s="1227" t="s">
        <v>224</v>
      </c>
      <c r="D38" s="1228"/>
      <c r="E38" s="1228"/>
      <c r="F38" s="1228"/>
      <c r="G38" s="1228"/>
      <c r="H38" s="1228"/>
      <c r="I38" s="1229"/>
      <c r="J38" s="1193"/>
      <c r="K38" s="1193"/>
      <c r="L38" s="1193"/>
      <c r="M38" s="1193"/>
      <c r="N38" s="1193"/>
      <c r="O38" s="1224"/>
      <c r="P38" s="1225"/>
      <c r="Q38" s="1225"/>
      <c r="R38" s="1225"/>
      <c r="S38" s="1226"/>
      <c r="T38" s="1186">
        <f t="shared" si="0"/>
        <v>0</v>
      </c>
      <c r="U38" s="1186"/>
      <c r="V38" s="1186"/>
      <c r="W38" s="1186"/>
      <c r="X38" s="1186"/>
      <c r="Y38" s="1186"/>
      <c r="Z38" s="99"/>
      <c r="AA38" s="1485" t="s">
        <v>84</v>
      </c>
      <c r="AB38" s="1486"/>
      <c r="AC38" s="1271"/>
      <c r="AD38" s="1271"/>
      <c r="AE38" s="1238"/>
      <c r="AF38" s="1238"/>
      <c r="AG38" s="1238"/>
      <c r="AH38" s="1238"/>
      <c r="AI38" s="1258"/>
      <c r="AJ38" s="189"/>
      <c r="AK38" s="11"/>
      <c r="AL38" s="33"/>
    </row>
    <row r="39" spans="1:38" ht="21" customHeight="1">
      <c r="A39" s="98"/>
      <c r="B39" s="1191"/>
      <c r="C39" s="1227" t="s">
        <v>225</v>
      </c>
      <c r="D39" s="1228"/>
      <c r="E39" s="1228"/>
      <c r="F39" s="1228"/>
      <c r="G39" s="1228"/>
      <c r="H39" s="1228"/>
      <c r="I39" s="1229"/>
      <c r="J39" s="1193"/>
      <c r="K39" s="1193"/>
      <c r="L39" s="1193"/>
      <c r="M39" s="1193"/>
      <c r="N39" s="1193"/>
      <c r="O39" s="1224"/>
      <c r="P39" s="1225"/>
      <c r="Q39" s="1225"/>
      <c r="R39" s="1225"/>
      <c r="S39" s="1226"/>
      <c r="T39" s="1186">
        <f t="shared" si="0"/>
        <v>0</v>
      </c>
      <c r="U39" s="1186"/>
      <c r="V39" s="1186"/>
      <c r="W39" s="1186"/>
      <c r="X39" s="1186"/>
      <c r="Y39" s="1186"/>
      <c r="Z39" s="99"/>
      <c r="AA39" s="1485"/>
      <c r="AB39" s="1486"/>
      <c r="AC39" s="1238"/>
      <c r="AD39" s="1238"/>
      <c r="AE39" s="1238"/>
      <c r="AF39" s="1238"/>
      <c r="AG39" s="1238"/>
      <c r="AH39" s="1238"/>
      <c r="AI39" s="1259"/>
      <c r="AJ39" s="189"/>
      <c r="AK39" s="11"/>
      <c r="AL39" s="33"/>
    </row>
    <row r="40" spans="1:38" ht="21" customHeight="1" thickBot="1">
      <c r="A40" s="98"/>
      <c r="B40" s="1192"/>
      <c r="C40" s="1335" t="s">
        <v>226</v>
      </c>
      <c r="D40" s="1336"/>
      <c r="E40" s="1336"/>
      <c r="F40" s="1336"/>
      <c r="G40" s="1336"/>
      <c r="H40" s="1336"/>
      <c r="I40" s="1337"/>
      <c r="J40" s="1346"/>
      <c r="K40" s="1346"/>
      <c r="L40" s="1346"/>
      <c r="M40" s="1346"/>
      <c r="N40" s="1346"/>
      <c r="O40" s="1221"/>
      <c r="P40" s="1222"/>
      <c r="Q40" s="1222"/>
      <c r="R40" s="1222"/>
      <c r="S40" s="1223"/>
      <c r="T40" s="1240">
        <f t="shared" si="0"/>
        <v>0</v>
      </c>
      <c r="U40" s="1240"/>
      <c r="V40" s="1240"/>
      <c r="W40" s="1240"/>
      <c r="X40" s="1240"/>
      <c r="Y40" s="1240"/>
      <c r="Z40" s="99"/>
      <c r="AA40" s="1485"/>
      <c r="AB40" s="1486"/>
      <c r="AC40" s="1238"/>
      <c r="AD40" s="1238"/>
      <c r="AE40" s="1238"/>
      <c r="AF40" s="1238"/>
      <c r="AG40" s="1238"/>
      <c r="AH40" s="1238"/>
      <c r="AI40" s="1259"/>
      <c r="AJ40" s="189"/>
      <c r="AK40" s="11"/>
      <c r="AL40" s="33"/>
    </row>
    <row r="41" spans="1:38" ht="21" customHeight="1">
      <c r="A41" s="98"/>
      <c r="B41" s="1214" t="s">
        <v>447</v>
      </c>
      <c r="C41" s="1328" t="s">
        <v>85</v>
      </c>
      <c r="D41" s="1328"/>
      <c r="E41" s="1328"/>
      <c r="F41" s="1331" t="s">
        <v>448</v>
      </c>
      <c r="G41" s="1331"/>
      <c r="H41" s="1331"/>
      <c r="I41" s="1331"/>
      <c r="J41" s="1187"/>
      <c r="K41" s="1188"/>
      <c r="L41" s="1188"/>
      <c r="M41" s="1188"/>
      <c r="N41" s="1189"/>
      <c r="O41" s="1187">
        <v>0</v>
      </c>
      <c r="P41" s="1188"/>
      <c r="Q41" s="1188"/>
      <c r="R41" s="1188"/>
      <c r="S41" s="1189"/>
      <c r="T41" s="1350">
        <f t="shared" si="0"/>
        <v>0</v>
      </c>
      <c r="U41" s="1350"/>
      <c r="V41" s="1350"/>
      <c r="W41" s="1350"/>
      <c r="X41" s="1350"/>
      <c r="Y41" s="1350"/>
      <c r="Z41" s="99"/>
      <c r="AA41" s="1485"/>
      <c r="AB41" s="1486"/>
      <c r="AC41" s="1238"/>
      <c r="AD41" s="1238"/>
      <c r="AE41" s="1238"/>
      <c r="AF41" s="1238"/>
      <c r="AG41" s="1238"/>
      <c r="AH41" s="1238"/>
      <c r="AI41" s="1259"/>
      <c r="AJ41" s="189"/>
      <c r="AK41" s="11"/>
      <c r="AL41" s="33"/>
    </row>
    <row r="42" spans="1:38" ht="21" customHeight="1">
      <c r="A42" s="98"/>
      <c r="B42" s="1215"/>
      <c r="C42" s="1329"/>
      <c r="D42" s="1329"/>
      <c r="E42" s="1329"/>
      <c r="F42" s="1332" t="s">
        <v>449</v>
      </c>
      <c r="G42" s="1333"/>
      <c r="H42" s="1333"/>
      <c r="I42" s="1334"/>
      <c r="J42" s="1443"/>
      <c r="K42" s="1444"/>
      <c r="L42" s="1444"/>
      <c r="M42" s="1444"/>
      <c r="N42" s="1445"/>
      <c r="O42" s="1224">
        <v>0</v>
      </c>
      <c r="P42" s="1225"/>
      <c r="Q42" s="1225"/>
      <c r="R42" s="1225"/>
      <c r="S42" s="1226"/>
      <c r="T42" s="1186">
        <f t="shared" si="0"/>
        <v>0</v>
      </c>
      <c r="U42" s="1186"/>
      <c r="V42" s="1186"/>
      <c r="W42" s="1186"/>
      <c r="X42" s="1186"/>
      <c r="Y42" s="1186"/>
      <c r="Z42" s="99"/>
      <c r="AA42" s="1485"/>
      <c r="AB42" s="1486"/>
      <c r="AC42" s="1238"/>
      <c r="AD42" s="1238"/>
      <c r="AE42" s="1238"/>
      <c r="AF42" s="1238"/>
      <c r="AG42" s="1238"/>
      <c r="AH42" s="1238"/>
      <c r="AI42" s="1259"/>
      <c r="AJ42" s="189"/>
      <c r="AK42" s="11"/>
      <c r="AL42" s="33"/>
    </row>
    <row r="43" spans="1:38" ht="21" customHeight="1">
      <c r="A43" s="98"/>
      <c r="B43" s="1215"/>
      <c r="C43" s="1329"/>
      <c r="D43" s="1329"/>
      <c r="E43" s="1329"/>
      <c r="F43" s="1239" t="s">
        <v>450</v>
      </c>
      <c r="G43" s="1239"/>
      <c r="H43" s="1239"/>
      <c r="I43" s="1239"/>
      <c r="J43" s="1224"/>
      <c r="K43" s="1225"/>
      <c r="L43" s="1225"/>
      <c r="M43" s="1225"/>
      <c r="N43" s="1226"/>
      <c r="O43" s="1224">
        <v>0</v>
      </c>
      <c r="P43" s="1225"/>
      <c r="Q43" s="1225"/>
      <c r="R43" s="1225"/>
      <c r="S43" s="1226"/>
      <c r="T43" s="1186">
        <f t="shared" si="0"/>
        <v>0</v>
      </c>
      <c r="U43" s="1186"/>
      <c r="V43" s="1186"/>
      <c r="W43" s="1186"/>
      <c r="X43" s="1186"/>
      <c r="Y43" s="1186"/>
      <c r="Z43" s="99"/>
      <c r="AA43" s="1485"/>
      <c r="AB43" s="1486"/>
      <c r="AC43" s="1238"/>
      <c r="AD43" s="1238"/>
      <c r="AE43" s="1238"/>
      <c r="AF43" s="1238"/>
      <c r="AG43" s="1238"/>
      <c r="AH43" s="1238"/>
      <c r="AI43" s="1259"/>
      <c r="AJ43" s="189"/>
      <c r="AK43" s="11"/>
      <c r="AL43" s="33"/>
    </row>
    <row r="44" spans="1:38" ht="21" customHeight="1">
      <c r="A44" s="98"/>
      <c r="B44" s="1215"/>
      <c r="C44" s="1329"/>
      <c r="D44" s="1329"/>
      <c r="E44" s="1329"/>
      <c r="F44" s="1239" t="s">
        <v>451</v>
      </c>
      <c r="G44" s="1239"/>
      <c r="H44" s="1239"/>
      <c r="I44" s="1239"/>
      <c r="J44" s="1224"/>
      <c r="K44" s="1225"/>
      <c r="L44" s="1225"/>
      <c r="M44" s="1225"/>
      <c r="N44" s="1226"/>
      <c r="O44" s="1224">
        <v>0</v>
      </c>
      <c r="P44" s="1225"/>
      <c r="Q44" s="1225"/>
      <c r="R44" s="1225"/>
      <c r="S44" s="1226"/>
      <c r="T44" s="1186">
        <f t="shared" si="0"/>
        <v>0</v>
      </c>
      <c r="U44" s="1186"/>
      <c r="V44" s="1186"/>
      <c r="W44" s="1186"/>
      <c r="X44" s="1186"/>
      <c r="Y44" s="1186"/>
      <c r="Z44" s="99"/>
      <c r="AA44" s="1485"/>
      <c r="AB44" s="1486"/>
      <c r="AC44" s="1238"/>
      <c r="AD44" s="1238"/>
      <c r="AE44" s="1238"/>
      <c r="AF44" s="1238"/>
      <c r="AG44" s="1238"/>
      <c r="AH44" s="1238"/>
      <c r="AI44" s="1259"/>
      <c r="AJ44" s="189"/>
      <c r="AK44" s="11"/>
      <c r="AL44" s="33"/>
    </row>
    <row r="45" spans="1:38" ht="21" customHeight="1" thickBot="1">
      <c r="A45" s="98"/>
      <c r="B45" s="1215"/>
      <c r="C45" s="1330"/>
      <c r="D45" s="1330"/>
      <c r="E45" s="1330"/>
      <c r="F45" s="1217" t="s">
        <v>452</v>
      </c>
      <c r="G45" s="1217"/>
      <c r="H45" s="1217"/>
      <c r="I45" s="1217"/>
      <c r="J45" s="1218">
        <f>J41-J42-J43</f>
        <v>0</v>
      </c>
      <c r="K45" s="1219"/>
      <c r="L45" s="1219"/>
      <c r="M45" s="1219"/>
      <c r="N45" s="1220"/>
      <c r="O45" s="1221">
        <v>0</v>
      </c>
      <c r="P45" s="1222"/>
      <c r="Q45" s="1222"/>
      <c r="R45" s="1222"/>
      <c r="S45" s="1223"/>
      <c r="T45" s="1240">
        <f t="shared" si="0"/>
        <v>0</v>
      </c>
      <c r="U45" s="1240"/>
      <c r="V45" s="1240"/>
      <c r="W45" s="1240"/>
      <c r="X45" s="1240"/>
      <c r="Y45" s="1240"/>
      <c r="Z45" s="99"/>
      <c r="AA45" s="1485"/>
      <c r="AB45" s="1486"/>
      <c r="AC45" s="1238"/>
      <c r="AD45" s="1238"/>
      <c r="AE45" s="1238"/>
      <c r="AF45" s="1238"/>
      <c r="AG45" s="1238"/>
      <c r="AH45" s="1238"/>
      <c r="AI45" s="1259"/>
      <c r="AJ45" s="189"/>
      <c r="AK45" s="11"/>
      <c r="AL45" s="33"/>
    </row>
    <row r="46" spans="1:38" ht="21" customHeight="1" thickBot="1">
      <c r="A46" s="98"/>
      <c r="B46" s="1216"/>
      <c r="C46" s="1241" t="s">
        <v>453</v>
      </c>
      <c r="D46" s="1241"/>
      <c r="E46" s="1241"/>
      <c r="F46" s="1242" t="s">
        <v>448</v>
      </c>
      <c r="G46" s="1242"/>
      <c r="H46" s="1242"/>
      <c r="I46" s="1242"/>
      <c r="J46" s="1243"/>
      <c r="K46" s="1244"/>
      <c r="L46" s="1244"/>
      <c r="M46" s="1244"/>
      <c r="N46" s="1245"/>
      <c r="O46" s="1246">
        <v>0</v>
      </c>
      <c r="P46" s="1247"/>
      <c r="Q46" s="1247"/>
      <c r="R46" s="1247"/>
      <c r="S46" s="1248"/>
      <c r="T46" s="1240">
        <f t="shared" si="0"/>
        <v>0</v>
      </c>
      <c r="U46" s="1240"/>
      <c r="V46" s="1240"/>
      <c r="W46" s="1240"/>
      <c r="X46" s="1240"/>
      <c r="Y46" s="1240"/>
      <c r="Z46" s="99"/>
      <c r="AA46" s="1485"/>
      <c r="AB46" s="1486"/>
      <c r="AC46" s="1238"/>
      <c r="AD46" s="1238"/>
      <c r="AE46" s="1238"/>
      <c r="AF46" s="1238"/>
      <c r="AG46" s="1238"/>
      <c r="AH46" s="1238"/>
      <c r="AI46" s="1259"/>
      <c r="AJ46" s="189"/>
      <c r="AK46" s="11"/>
      <c r="AL46" s="33"/>
    </row>
    <row r="47" spans="1:38" ht="21" customHeight="1" thickBot="1">
      <c r="A47" s="98"/>
      <c r="B47" s="1207" t="s">
        <v>505</v>
      </c>
      <c r="C47" s="1208"/>
      <c r="D47" s="1208"/>
      <c r="E47" s="1208"/>
      <c r="F47" s="1208"/>
      <c r="G47" s="1208"/>
      <c r="H47" s="1208"/>
      <c r="I47" s="1208"/>
      <c r="J47" s="1209"/>
      <c r="K47" s="1210"/>
      <c r="L47" s="1210"/>
      <c r="M47" s="1210"/>
      <c r="N47" s="1211"/>
      <c r="O47" s="1263">
        <f>J47</f>
        <v>0</v>
      </c>
      <c r="P47" s="1264"/>
      <c r="Q47" s="1264"/>
      <c r="R47" s="1264"/>
      <c r="S47" s="1265"/>
      <c r="T47" s="1240">
        <f t="shared" si="0"/>
        <v>0</v>
      </c>
      <c r="U47" s="1240"/>
      <c r="V47" s="1240"/>
      <c r="W47" s="1240"/>
      <c r="X47" s="1240"/>
      <c r="Y47" s="1240"/>
      <c r="Z47" s="100"/>
      <c r="AA47" s="1485"/>
      <c r="AB47" s="1486"/>
      <c r="AC47" s="1238"/>
      <c r="AD47" s="1238"/>
      <c r="AE47" s="1238"/>
      <c r="AF47" s="1238"/>
      <c r="AG47" s="1238"/>
      <c r="AH47" s="1238"/>
      <c r="AI47" s="1259"/>
      <c r="AJ47" s="189"/>
      <c r="AK47" s="11"/>
      <c r="AL47" s="33"/>
    </row>
    <row r="48" spans="1:38" ht="21" customHeight="1" thickBot="1">
      <c r="A48" s="98"/>
      <c r="B48" s="1202" t="s">
        <v>86</v>
      </c>
      <c r="C48" s="1203"/>
      <c r="D48" s="1203"/>
      <c r="E48" s="1203"/>
      <c r="F48" s="1203"/>
      <c r="G48" s="1203"/>
      <c r="H48" s="1203"/>
      <c r="I48" s="1203"/>
      <c r="J48" s="1342">
        <f>SUM(J31:N41,J46)</f>
        <v>0</v>
      </c>
      <c r="K48" s="1342"/>
      <c r="L48" s="1342"/>
      <c r="M48" s="1342"/>
      <c r="N48" s="1342"/>
      <c r="O48" s="1343">
        <f>SUM(O31:S46)</f>
        <v>0</v>
      </c>
      <c r="P48" s="1344"/>
      <c r="Q48" s="1344"/>
      <c r="R48" s="1344"/>
      <c r="S48" s="1345"/>
      <c r="T48" s="1204">
        <f t="shared" si="0"/>
        <v>0</v>
      </c>
      <c r="U48" s="1205"/>
      <c r="V48" s="1205"/>
      <c r="W48" s="1205"/>
      <c r="X48" s="1205"/>
      <c r="Y48" s="1206"/>
      <c r="Z48" s="116"/>
      <c r="AA48" s="1485"/>
      <c r="AB48" s="1486"/>
      <c r="AC48" s="1238"/>
      <c r="AD48" s="1238"/>
      <c r="AE48" s="1238"/>
      <c r="AF48" s="1238"/>
      <c r="AG48" s="1238"/>
      <c r="AH48" s="1238"/>
      <c r="AI48" s="1259"/>
      <c r="AJ48" s="189"/>
      <c r="AK48" s="11"/>
      <c r="AL48" s="33"/>
    </row>
    <row r="49" spans="1:38" ht="21" customHeight="1" thickTop="1">
      <c r="A49" s="98"/>
      <c r="B49" s="1251" t="s">
        <v>87</v>
      </c>
      <c r="C49" s="1252"/>
      <c r="D49" s="1252"/>
      <c r="E49" s="1252"/>
      <c r="F49" s="1252"/>
      <c r="G49" s="1252"/>
      <c r="H49" s="1252"/>
      <c r="I49" s="1252"/>
      <c r="J49" s="1252"/>
      <c r="K49" s="1252"/>
      <c r="L49" s="1252"/>
      <c r="M49" s="1252"/>
      <c r="N49" s="1252"/>
      <c r="O49" s="1252"/>
      <c r="P49" s="1252"/>
      <c r="Q49" s="1252"/>
      <c r="R49" s="1252"/>
      <c r="S49" s="1253"/>
      <c r="T49" s="1200">
        <f>IF(SUM(O31:S40,J31:N40)=0,0,ROUNDDOWN(1-SUM(J31:N41,-J45)/SUM(O31:S40),2)*100)</f>
        <v>0</v>
      </c>
      <c r="U49" s="1201"/>
      <c r="V49" s="1201"/>
      <c r="W49" s="1201"/>
      <c r="X49" s="1266" t="s">
        <v>227</v>
      </c>
      <c r="Y49" s="1267"/>
      <c r="Z49" s="116"/>
      <c r="AA49" s="1485"/>
      <c r="AB49" s="1486"/>
      <c r="AC49" s="1238"/>
      <c r="AD49" s="1238"/>
      <c r="AE49" s="1238"/>
      <c r="AF49" s="1238"/>
      <c r="AG49" s="1238"/>
      <c r="AH49" s="1238"/>
      <c r="AI49" s="1260"/>
      <c r="AJ49" s="189"/>
      <c r="AK49" s="11"/>
      <c r="AL49" s="33"/>
    </row>
    <row r="50" spans="1:38" ht="21" customHeight="1">
      <c r="A50" s="98"/>
      <c r="B50" s="1195" t="s">
        <v>88</v>
      </c>
      <c r="C50" s="1196"/>
      <c r="D50" s="1196"/>
      <c r="E50" s="1196"/>
      <c r="F50" s="1196"/>
      <c r="G50" s="1196"/>
      <c r="H50" s="1196"/>
      <c r="I50" s="1196"/>
      <c r="J50" s="1196"/>
      <c r="K50" s="1196"/>
      <c r="L50" s="1196"/>
      <c r="M50" s="1196"/>
      <c r="N50" s="1196"/>
      <c r="O50" s="1196"/>
      <c r="P50" s="1196"/>
      <c r="Q50" s="1196"/>
      <c r="R50" s="1196"/>
      <c r="S50" s="1197"/>
      <c r="T50" s="1212">
        <f>IF(O48=0,0,ROUNDDOWN(1-SUM(J31:N41,J46)/SUM(O31:S40),2)*100)</f>
        <v>0</v>
      </c>
      <c r="U50" s="1213"/>
      <c r="V50" s="1213"/>
      <c r="W50" s="1213"/>
      <c r="X50" s="1198" t="s">
        <v>227</v>
      </c>
      <c r="Y50" s="1199"/>
      <c r="Z50" s="119"/>
      <c r="AA50" s="191" t="s">
        <v>228</v>
      </c>
      <c r="AB50" s="111"/>
      <c r="AC50" s="1238"/>
      <c r="AD50" s="1238"/>
      <c r="AE50" s="1238"/>
      <c r="AF50" s="1238"/>
      <c r="AG50" s="1238"/>
      <c r="AH50" s="1238"/>
      <c r="AI50" s="115"/>
      <c r="AJ50" s="189"/>
      <c r="AK50" s="11"/>
      <c r="AL50" s="33"/>
    </row>
    <row r="51" spans="1:38" ht="21" customHeight="1">
      <c r="A51" s="263"/>
      <c r="B51" s="1195" t="s">
        <v>454</v>
      </c>
      <c r="C51" s="1196"/>
      <c r="D51" s="1196"/>
      <c r="E51" s="1196"/>
      <c r="F51" s="1196"/>
      <c r="G51" s="1196"/>
      <c r="H51" s="1196"/>
      <c r="I51" s="1196"/>
      <c r="J51" s="1196"/>
      <c r="K51" s="1196"/>
      <c r="L51" s="1196"/>
      <c r="M51" s="1196"/>
      <c r="N51" s="1196"/>
      <c r="O51" s="1196"/>
      <c r="P51" s="1196"/>
      <c r="Q51" s="1196"/>
      <c r="R51" s="1196"/>
      <c r="S51" s="1197"/>
      <c r="T51" s="1212">
        <f>IFERROR(ROUNDDOWN((J45+J46)/O48*100,0),0)*-1</f>
        <v>0</v>
      </c>
      <c r="U51" s="1213"/>
      <c r="V51" s="1213"/>
      <c r="W51" s="1213"/>
      <c r="X51" s="1198" t="s">
        <v>227</v>
      </c>
      <c r="Y51" s="1199"/>
      <c r="Z51" s="119"/>
      <c r="AA51" s="191"/>
      <c r="AB51" s="111"/>
      <c r="AC51" s="1238"/>
      <c r="AD51" s="1238"/>
      <c r="AE51" s="1238"/>
      <c r="AF51" s="1238"/>
      <c r="AG51" s="1238"/>
      <c r="AH51" s="1238"/>
      <c r="AI51" s="115"/>
      <c r="AJ51" s="189"/>
      <c r="AK51" s="11"/>
      <c r="AL51" s="33"/>
    </row>
    <row r="52" spans="1:38" ht="21" customHeight="1">
      <c r="A52" s="263"/>
      <c r="B52" s="1195" t="s">
        <v>455</v>
      </c>
      <c r="C52" s="1196"/>
      <c r="D52" s="1196"/>
      <c r="E52" s="1196"/>
      <c r="F52" s="1196"/>
      <c r="G52" s="1196"/>
      <c r="H52" s="1196"/>
      <c r="I52" s="1196"/>
      <c r="J52" s="1196"/>
      <c r="K52" s="1196"/>
      <c r="L52" s="1196"/>
      <c r="M52" s="1196"/>
      <c r="N52" s="1196"/>
      <c r="O52" s="1196"/>
      <c r="P52" s="1196"/>
      <c r="Q52" s="1196"/>
      <c r="R52" s="1196"/>
      <c r="S52" s="1197"/>
      <c r="T52" s="1249">
        <f>IFERROR(ROUNDDOWN(J46/O48*100,1),0)*-1</f>
        <v>0</v>
      </c>
      <c r="U52" s="1250"/>
      <c r="V52" s="1250"/>
      <c r="W52" s="1250"/>
      <c r="X52" s="1198" t="s">
        <v>227</v>
      </c>
      <c r="Y52" s="1199"/>
      <c r="Z52" s="119"/>
      <c r="AA52" s="191"/>
      <c r="AB52" s="111"/>
      <c r="AC52" s="1238"/>
      <c r="AD52" s="1238"/>
      <c r="AE52" s="1238"/>
      <c r="AF52" s="1238"/>
      <c r="AG52" s="1238"/>
      <c r="AH52" s="1238"/>
      <c r="AI52" s="115"/>
      <c r="AJ52" s="189"/>
      <c r="AK52" s="11"/>
      <c r="AL52" s="33"/>
    </row>
    <row r="53" spans="1:38" ht="21" customHeight="1" thickBot="1">
      <c r="A53" s="98"/>
      <c r="B53" s="1233" t="s">
        <v>89</v>
      </c>
      <c r="C53" s="1234"/>
      <c r="D53" s="1234"/>
      <c r="E53" s="1234"/>
      <c r="F53" s="1234"/>
      <c r="G53" s="1234"/>
      <c r="H53" s="1234"/>
      <c r="I53" s="1234"/>
      <c r="J53" s="1234"/>
      <c r="K53" s="1234"/>
      <c r="L53" s="1234"/>
      <c r="M53" s="1234"/>
      <c r="N53" s="1234"/>
      <c r="O53" s="1234"/>
      <c r="P53" s="1234"/>
      <c r="Q53" s="1234"/>
      <c r="R53" s="1234"/>
      <c r="S53" s="1234"/>
      <c r="T53" s="1235"/>
      <c r="U53" s="1236"/>
      <c r="V53" s="1236"/>
      <c r="W53" s="1236"/>
      <c r="X53" s="1236"/>
      <c r="Y53" s="1237"/>
      <c r="Z53" s="119"/>
      <c r="AA53" s="191"/>
      <c r="AB53" s="111"/>
      <c r="AC53" s="1238"/>
      <c r="AD53" s="1238"/>
      <c r="AE53" s="1238"/>
      <c r="AF53" s="1238"/>
      <c r="AG53" s="1238"/>
      <c r="AH53" s="1238"/>
      <c r="AI53" s="115"/>
      <c r="AJ53" s="189"/>
      <c r="AK53" s="11"/>
      <c r="AL53" s="33"/>
    </row>
    <row r="54" spans="1:38" ht="21" customHeight="1" thickBot="1">
      <c r="A54" s="98"/>
      <c r="B54" s="304" t="s">
        <v>368</v>
      </c>
      <c r="C54" s="304"/>
      <c r="D54" s="304"/>
      <c r="E54" s="304"/>
      <c r="F54" s="304"/>
      <c r="G54" s="304"/>
      <c r="H54" s="304"/>
      <c r="I54" s="304"/>
      <c r="J54" s="304"/>
      <c r="K54" s="304"/>
      <c r="L54" s="304"/>
      <c r="M54" s="304"/>
      <c r="N54" s="304"/>
      <c r="O54" s="304"/>
      <c r="P54" s="304"/>
      <c r="Q54" s="304"/>
      <c r="R54" s="304"/>
      <c r="S54" s="304"/>
      <c r="T54" s="304"/>
      <c r="U54" s="304"/>
      <c r="V54" s="304"/>
      <c r="W54" s="304"/>
      <c r="X54" s="304"/>
      <c r="Y54" s="304"/>
      <c r="Z54" s="119"/>
      <c r="AA54" s="191"/>
      <c r="AB54" s="111"/>
      <c r="AC54" s="1238"/>
      <c r="AD54" s="1238"/>
      <c r="AE54" s="1238"/>
      <c r="AF54" s="1238"/>
      <c r="AG54" s="1238"/>
      <c r="AH54" s="1238"/>
      <c r="AI54" s="115"/>
      <c r="AJ54" s="189"/>
      <c r="AK54" s="11"/>
      <c r="AL54" s="33"/>
    </row>
    <row r="55" spans="1:38" ht="21" customHeight="1">
      <c r="A55" s="98"/>
      <c r="B55" s="1339" t="s">
        <v>456</v>
      </c>
      <c r="C55" s="1340"/>
      <c r="D55" s="1340"/>
      <c r="E55" s="1340"/>
      <c r="F55" s="1340"/>
      <c r="G55" s="1340"/>
      <c r="H55" s="1340"/>
      <c r="I55" s="1340"/>
      <c r="J55" s="1340"/>
      <c r="K55" s="1340"/>
      <c r="L55" s="1340"/>
      <c r="M55" s="1340"/>
      <c r="N55" s="1340"/>
      <c r="O55" s="1340"/>
      <c r="P55" s="1340"/>
      <c r="Q55" s="1340"/>
      <c r="R55" s="1340"/>
      <c r="S55" s="1340"/>
      <c r="T55" s="1340"/>
      <c r="U55" s="1340"/>
      <c r="V55" s="1340"/>
      <c r="W55" s="1340"/>
      <c r="X55" s="1340"/>
      <c r="Y55" s="1341"/>
      <c r="Z55" s="119"/>
      <c r="AA55" s="191"/>
      <c r="AB55" s="111"/>
      <c r="AC55" s="1238"/>
      <c r="AD55" s="1238"/>
      <c r="AE55" s="1238"/>
      <c r="AF55" s="1238"/>
      <c r="AG55" s="1238"/>
      <c r="AH55" s="1238"/>
      <c r="AI55" s="115"/>
      <c r="AJ55" s="189"/>
      <c r="AK55" s="11"/>
      <c r="AL55" s="33"/>
    </row>
    <row r="56" spans="1:38" ht="21" customHeight="1">
      <c r="A56" s="98"/>
      <c r="B56" s="1230" t="s">
        <v>561</v>
      </c>
      <c r="C56" s="1231"/>
      <c r="D56" s="1231"/>
      <c r="E56" s="1231"/>
      <c r="F56" s="1231"/>
      <c r="G56" s="1231"/>
      <c r="H56" s="1231"/>
      <c r="I56" s="1231"/>
      <c r="J56" s="1231"/>
      <c r="K56" s="1231"/>
      <c r="L56" s="1231"/>
      <c r="M56" s="1231"/>
      <c r="N56" s="1231"/>
      <c r="O56" s="1231"/>
      <c r="P56" s="1231"/>
      <c r="Q56" s="1231"/>
      <c r="R56" s="1231"/>
      <c r="S56" s="1231"/>
      <c r="T56" s="1231"/>
      <c r="U56" s="1231"/>
      <c r="V56" s="1231"/>
      <c r="W56" s="1231"/>
      <c r="X56" s="1231"/>
      <c r="Y56" s="1232" t="s">
        <v>229</v>
      </c>
      <c r="Z56" s="119"/>
      <c r="AA56" s="191"/>
      <c r="AB56" s="111"/>
      <c r="AC56" s="1238"/>
      <c r="AD56" s="1238"/>
      <c r="AE56" s="1238"/>
      <c r="AF56" s="1238"/>
      <c r="AG56" s="1238"/>
      <c r="AH56" s="1238"/>
      <c r="AI56" s="115"/>
      <c r="AJ56" s="189"/>
      <c r="AK56" s="11"/>
      <c r="AL56" s="33"/>
    </row>
    <row r="57" spans="1:38" ht="21" customHeight="1">
      <c r="A57" s="98"/>
      <c r="B57" s="1230"/>
      <c r="C57" s="1231"/>
      <c r="D57" s="1231"/>
      <c r="E57" s="1231"/>
      <c r="F57" s="1231"/>
      <c r="G57" s="1231"/>
      <c r="H57" s="1231"/>
      <c r="I57" s="1231"/>
      <c r="J57" s="1231"/>
      <c r="K57" s="1231"/>
      <c r="L57" s="1231"/>
      <c r="M57" s="1231"/>
      <c r="N57" s="1231"/>
      <c r="O57" s="1231"/>
      <c r="P57" s="1231"/>
      <c r="Q57" s="1231"/>
      <c r="R57" s="1231"/>
      <c r="S57" s="1231"/>
      <c r="T57" s="1231"/>
      <c r="U57" s="1231"/>
      <c r="V57" s="1231"/>
      <c r="W57" s="1231"/>
      <c r="X57" s="1231"/>
      <c r="Y57" s="1232"/>
      <c r="Z57" s="190"/>
      <c r="AA57" s="191"/>
      <c r="AB57" s="111"/>
      <c r="AC57" s="1238"/>
      <c r="AD57" s="1238"/>
      <c r="AE57" s="1238"/>
      <c r="AF57" s="1238"/>
      <c r="AG57" s="1238"/>
      <c r="AH57" s="1238"/>
      <c r="AI57" s="115"/>
      <c r="AJ57" s="189"/>
      <c r="AK57" s="11"/>
      <c r="AL57" s="33"/>
    </row>
    <row r="58" spans="1:38" ht="21" customHeight="1">
      <c r="A58" s="98"/>
      <c r="B58" s="1543" t="s">
        <v>562</v>
      </c>
      <c r="C58" s="1544"/>
      <c r="D58" s="1544"/>
      <c r="E58" s="1544"/>
      <c r="F58" s="1544"/>
      <c r="G58" s="1544"/>
      <c r="H58" s="1544"/>
      <c r="I58" s="1544"/>
      <c r="J58" s="1544"/>
      <c r="K58" s="1544"/>
      <c r="L58" s="1544"/>
      <c r="M58" s="1544"/>
      <c r="N58" s="1544"/>
      <c r="O58" s="1544"/>
      <c r="P58" s="1544"/>
      <c r="Q58" s="1544"/>
      <c r="R58" s="1544"/>
      <c r="S58" s="1544"/>
      <c r="T58" s="1544"/>
      <c r="U58" s="1544"/>
      <c r="V58" s="1544"/>
      <c r="W58" s="1544"/>
      <c r="X58" s="1544"/>
      <c r="Y58" s="1542" t="s">
        <v>229</v>
      </c>
      <c r="Z58" s="190"/>
      <c r="AA58" s="191"/>
      <c r="AB58" s="111"/>
      <c r="AC58" s="1238"/>
      <c r="AD58" s="1238"/>
      <c r="AE58" s="1238"/>
      <c r="AF58" s="1238"/>
      <c r="AG58" s="1238"/>
      <c r="AH58" s="1238"/>
      <c r="AI58" s="115"/>
      <c r="AJ58" s="189"/>
      <c r="AK58" s="11"/>
      <c r="AL58" s="33"/>
    </row>
    <row r="59" spans="1:38" ht="21" customHeight="1" thickBot="1">
      <c r="A59" s="98"/>
      <c r="B59" s="1527"/>
      <c r="C59" s="1528"/>
      <c r="D59" s="1528"/>
      <c r="E59" s="1528"/>
      <c r="F59" s="1528"/>
      <c r="G59" s="1528"/>
      <c r="H59" s="1528"/>
      <c r="I59" s="1528"/>
      <c r="J59" s="1528"/>
      <c r="K59" s="1528"/>
      <c r="L59" s="1528"/>
      <c r="M59" s="1528"/>
      <c r="N59" s="1528"/>
      <c r="O59" s="1528"/>
      <c r="P59" s="1528"/>
      <c r="Q59" s="1528"/>
      <c r="R59" s="1528"/>
      <c r="S59" s="1528"/>
      <c r="T59" s="1528"/>
      <c r="U59" s="1528"/>
      <c r="V59" s="1528"/>
      <c r="W59" s="1528"/>
      <c r="X59" s="1528"/>
      <c r="Y59" s="1530"/>
      <c r="Z59" s="116"/>
      <c r="AA59" s="191"/>
      <c r="AB59" s="111"/>
      <c r="AC59" s="1238"/>
      <c r="AD59" s="1238"/>
      <c r="AE59" s="1238"/>
      <c r="AF59" s="1238"/>
      <c r="AG59" s="1238"/>
      <c r="AH59" s="1238"/>
      <c r="AI59" s="115"/>
      <c r="AJ59" s="189"/>
      <c r="AK59" s="11"/>
      <c r="AL59" s="33"/>
    </row>
    <row r="60" spans="1:38" ht="21" customHeight="1">
      <c r="A60" s="98"/>
      <c r="B60" s="304"/>
      <c r="C60" s="304"/>
      <c r="D60" s="304"/>
      <c r="E60" s="304"/>
      <c r="F60" s="304"/>
      <c r="G60" s="304"/>
      <c r="H60" s="304"/>
      <c r="I60" s="304"/>
      <c r="J60" s="304"/>
      <c r="K60" s="304"/>
      <c r="L60" s="304"/>
      <c r="M60" s="304"/>
      <c r="N60" s="304"/>
      <c r="O60" s="304"/>
      <c r="P60" s="304"/>
      <c r="Q60" s="304"/>
      <c r="R60" s="304"/>
      <c r="S60" s="304"/>
      <c r="T60" s="304"/>
      <c r="U60" s="304"/>
      <c r="V60" s="304"/>
      <c r="W60" s="304"/>
      <c r="X60" s="304"/>
      <c r="Y60" s="304"/>
      <c r="Z60" s="116"/>
      <c r="AA60" s="191"/>
      <c r="AB60" s="111"/>
      <c r="AC60" s="1238"/>
      <c r="AD60" s="1238"/>
      <c r="AE60" s="1238"/>
      <c r="AF60" s="1238"/>
      <c r="AG60" s="1238"/>
      <c r="AH60" s="1238"/>
      <c r="AI60" s="115"/>
      <c r="AJ60" s="189"/>
      <c r="AK60" s="11"/>
      <c r="AL60" s="33"/>
    </row>
    <row r="61" spans="1:38" ht="21" customHeight="1" thickBot="1">
      <c r="A61" s="98"/>
      <c r="B61" s="304" t="s">
        <v>864</v>
      </c>
      <c r="C61" s="592"/>
      <c r="D61" s="592"/>
      <c r="E61" s="592"/>
      <c r="F61" s="592"/>
      <c r="G61" s="592"/>
      <c r="H61" s="592"/>
      <c r="I61" s="592"/>
      <c r="J61" s="592"/>
      <c r="K61" s="592"/>
      <c r="L61" s="592"/>
      <c r="M61" s="592"/>
      <c r="N61" s="592"/>
      <c r="O61" s="592"/>
      <c r="P61" s="592"/>
      <c r="Q61" s="592"/>
      <c r="R61" s="592"/>
      <c r="S61" s="592"/>
      <c r="T61" s="592"/>
      <c r="U61" s="592"/>
      <c r="V61" s="592"/>
      <c r="W61" s="592"/>
      <c r="X61" s="592"/>
      <c r="Y61" s="592"/>
      <c r="Z61" s="116"/>
      <c r="AA61" s="191"/>
      <c r="AB61" s="111"/>
      <c r="AC61" s="1238"/>
      <c r="AD61" s="1238"/>
      <c r="AE61" s="1238"/>
      <c r="AF61" s="1238"/>
      <c r="AG61" s="1238"/>
      <c r="AH61" s="1238"/>
      <c r="AI61" s="115"/>
      <c r="AJ61" s="189"/>
      <c r="AK61" s="11"/>
      <c r="AL61" s="33"/>
    </row>
    <row r="62" spans="1:38" ht="21" customHeight="1">
      <c r="A62" s="98"/>
      <c r="B62" s="1525" t="s">
        <v>866</v>
      </c>
      <c r="C62" s="1526"/>
      <c r="D62" s="1526"/>
      <c r="E62" s="1526"/>
      <c r="F62" s="1526"/>
      <c r="G62" s="1526"/>
      <c r="H62" s="1526"/>
      <c r="I62" s="1526"/>
      <c r="J62" s="1526"/>
      <c r="K62" s="1526"/>
      <c r="L62" s="1526"/>
      <c r="M62" s="1526"/>
      <c r="N62" s="1526"/>
      <c r="O62" s="1526"/>
      <c r="P62" s="1526"/>
      <c r="Q62" s="1526"/>
      <c r="R62" s="1526"/>
      <c r="S62" s="1526"/>
      <c r="T62" s="1526"/>
      <c r="U62" s="1526"/>
      <c r="V62" s="1526"/>
      <c r="W62" s="1526"/>
      <c r="X62" s="1526"/>
      <c r="Y62" s="1529" t="s">
        <v>229</v>
      </c>
      <c r="Z62" s="116"/>
      <c r="AA62" s="191"/>
      <c r="AB62" s="111"/>
      <c r="AC62" s="1238"/>
      <c r="AD62" s="1238"/>
      <c r="AE62" s="1238"/>
      <c r="AF62" s="1238"/>
      <c r="AG62" s="1238"/>
      <c r="AH62" s="1238"/>
      <c r="AI62" s="115"/>
      <c r="AJ62" s="189"/>
      <c r="AK62" s="11"/>
      <c r="AL62" s="33"/>
    </row>
    <row r="63" spans="1:38" ht="21" customHeight="1" thickBot="1">
      <c r="A63" s="98"/>
      <c r="B63" s="1527"/>
      <c r="C63" s="1528"/>
      <c r="D63" s="1528"/>
      <c r="E63" s="1528"/>
      <c r="F63" s="1528"/>
      <c r="G63" s="1528"/>
      <c r="H63" s="1528"/>
      <c r="I63" s="1528"/>
      <c r="J63" s="1528"/>
      <c r="K63" s="1528"/>
      <c r="L63" s="1528"/>
      <c r="M63" s="1528"/>
      <c r="N63" s="1528"/>
      <c r="O63" s="1528"/>
      <c r="P63" s="1528"/>
      <c r="Q63" s="1528"/>
      <c r="R63" s="1528"/>
      <c r="S63" s="1528"/>
      <c r="T63" s="1528"/>
      <c r="U63" s="1528"/>
      <c r="V63" s="1528"/>
      <c r="W63" s="1528"/>
      <c r="X63" s="1528"/>
      <c r="Y63" s="1530"/>
      <c r="Z63" s="116"/>
      <c r="AA63" s="191"/>
      <c r="AB63" s="111"/>
      <c r="AC63" s="1238"/>
      <c r="AD63" s="1238"/>
      <c r="AE63" s="1238"/>
      <c r="AF63" s="1238"/>
      <c r="AG63" s="1238"/>
      <c r="AH63" s="1238"/>
      <c r="AI63" s="115"/>
      <c r="AJ63" s="189"/>
      <c r="AK63" s="11"/>
      <c r="AL63" s="33"/>
    </row>
    <row r="64" spans="1:38" ht="21" customHeight="1">
      <c r="A64" s="98"/>
      <c r="B64" s="314"/>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116"/>
      <c r="AA64" s="881"/>
      <c r="AB64" s="111"/>
      <c r="AC64" s="1338"/>
      <c r="AD64" s="1338"/>
      <c r="AE64" s="1338"/>
      <c r="AF64" s="1338"/>
      <c r="AG64" s="1338"/>
      <c r="AH64" s="1338"/>
      <c r="AI64" s="115"/>
      <c r="AJ64" s="884"/>
      <c r="AK64" s="11"/>
      <c r="AL64" s="33"/>
    </row>
    <row r="65" spans="1:36" ht="21.75" thickBot="1">
      <c r="A65" s="98"/>
      <c r="B65" s="304" t="s">
        <v>865</v>
      </c>
      <c r="C65" s="592"/>
      <c r="D65" s="592"/>
      <c r="E65" s="592"/>
      <c r="F65" s="592"/>
      <c r="G65" s="592"/>
      <c r="H65" s="592"/>
      <c r="I65" s="592"/>
      <c r="J65" s="592"/>
      <c r="K65" s="592"/>
      <c r="L65" s="592"/>
      <c r="M65" s="592"/>
      <c r="N65" s="592"/>
      <c r="O65" s="592"/>
      <c r="P65" s="592"/>
      <c r="Q65" s="592"/>
      <c r="R65" s="592"/>
      <c r="S65" s="592"/>
      <c r="T65" s="592"/>
      <c r="U65" s="592"/>
      <c r="V65" s="592"/>
      <c r="W65" s="592"/>
      <c r="X65" s="592"/>
      <c r="Y65" s="592"/>
      <c r="AA65" s="881"/>
      <c r="AB65" s="887"/>
      <c r="AC65" s="1238"/>
      <c r="AD65" s="1238"/>
      <c r="AE65" s="1238"/>
      <c r="AF65" s="1238"/>
      <c r="AG65" s="1238"/>
      <c r="AH65" s="1238"/>
      <c r="AI65" s="886"/>
      <c r="AJ65" s="885"/>
    </row>
    <row r="66" spans="1:36">
      <c r="B66" s="1525" t="s">
        <v>867</v>
      </c>
      <c r="C66" s="1526"/>
      <c r="D66" s="1526"/>
      <c r="E66" s="1526"/>
      <c r="F66" s="1526"/>
      <c r="G66" s="1526"/>
      <c r="H66" s="1526"/>
      <c r="I66" s="1526"/>
      <c r="J66" s="1526"/>
      <c r="K66" s="1526"/>
      <c r="L66" s="1526"/>
      <c r="M66" s="1526"/>
      <c r="N66" s="1526"/>
      <c r="O66" s="1526"/>
      <c r="P66" s="1526"/>
      <c r="Q66" s="1526"/>
      <c r="R66" s="1526"/>
      <c r="S66" s="1526"/>
      <c r="T66" s="1526"/>
      <c r="U66" s="1526"/>
      <c r="V66" s="1526"/>
      <c r="W66" s="1526"/>
      <c r="X66" s="1526"/>
      <c r="Y66" s="1529" t="s">
        <v>229</v>
      </c>
      <c r="AA66" s="191"/>
      <c r="AB66" s="889"/>
      <c r="AC66" s="1531"/>
      <c r="AD66" s="1531"/>
      <c r="AE66" s="1531"/>
      <c r="AF66" s="1531"/>
      <c r="AG66" s="1531"/>
      <c r="AH66" s="1531"/>
      <c r="AI66" s="115"/>
      <c r="AJ66" s="884"/>
    </row>
    <row r="67" spans="1:36" ht="21.75" thickBot="1">
      <c r="B67" s="1527"/>
      <c r="C67" s="1528"/>
      <c r="D67" s="1528"/>
      <c r="E67" s="1528"/>
      <c r="F67" s="1528"/>
      <c r="G67" s="1528"/>
      <c r="H67" s="1528"/>
      <c r="I67" s="1528"/>
      <c r="J67" s="1528"/>
      <c r="K67" s="1528"/>
      <c r="L67" s="1528"/>
      <c r="M67" s="1528"/>
      <c r="N67" s="1528"/>
      <c r="O67" s="1528"/>
      <c r="P67" s="1528"/>
      <c r="Q67" s="1528"/>
      <c r="R67" s="1528"/>
      <c r="S67" s="1528"/>
      <c r="T67" s="1528"/>
      <c r="U67" s="1528"/>
      <c r="V67" s="1528"/>
      <c r="W67" s="1528"/>
      <c r="X67" s="1528"/>
      <c r="Y67" s="1530"/>
      <c r="AA67" s="888"/>
      <c r="AB67" s="192"/>
      <c r="AC67" s="1532"/>
      <c r="AD67" s="1532"/>
      <c r="AE67" s="1532"/>
      <c r="AF67" s="1532"/>
      <c r="AG67" s="1532"/>
      <c r="AH67" s="1532"/>
      <c r="AI67" s="882"/>
      <c r="AJ67" s="883"/>
    </row>
  </sheetData>
  <sheetProtection algorithmName="SHA-512" hashValue="gBrkFcPXjB3vMSsz774PJDvRdbA0J+4j2D51eLa6G1FhVk4kK3fhptwI5lFtUnfYyiSuVKPjfziuUDAaDBJWcA==" saltValue="rPfPq3JJKYUI68TUpFrmNA==" spinCount="100000" sheet="1" formatCells="0" formatRows="0" insertRows="0" deleteRows="0" selectLockedCells="1" autoFilter="0" pivotTables="0"/>
  <mergeCells count="284">
    <mergeCell ref="W13:Y13"/>
    <mergeCell ref="T13:V13"/>
    <mergeCell ref="J13:S13"/>
    <mergeCell ref="B66:X67"/>
    <mergeCell ref="Y66:Y67"/>
    <mergeCell ref="AC65:AD65"/>
    <mergeCell ref="AC66:AD66"/>
    <mergeCell ref="AC67:AD67"/>
    <mergeCell ref="AE65:AH65"/>
    <mergeCell ref="AE66:AH66"/>
    <mergeCell ref="AE67:AH67"/>
    <mergeCell ref="AA9:AJ17"/>
    <mergeCell ref="B62:X63"/>
    <mergeCell ref="Y62:Y63"/>
    <mergeCell ref="Y58:Y59"/>
    <mergeCell ref="B58:X59"/>
    <mergeCell ref="B16:B17"/>
    <mergeCell ref="E15:H15"/>
    <mergeCell ref="I15:J15"/>
    <mergeCell ref="X17:Y17"/>
    <mergeCell ref="M17:O17"/>
    <mergeCell ref="M15:O16"/>
    <mergeCell ref="X15:Y16"/>
    <mergeCell ref="S17:T17"/>
    <mergeCell ref="L20:R20"/>
    <mergeCell ref="L21:N21"/>
    <mergeCell ref="I20:K20"/>
    <mergeCell ref="M19:R19"/>
    <mergeCell ref="B29:I30"/>
    <mergeCell ref="M23:P23"/>
    <mergeCell ref="M24:P24"/>
    <mergeCell ref="B23:B25"/>
    <mergeCell ref="F32:I32"/>
    <mergeCell ref="B19:D19"/>
    <mergeCell ref="AA6:AJ6"/>
    <mergeCell ref="AB7:AJ7"/>
    <mergeCell ref="AA22:AD22"/>
    <mergeCell ref="AA23:AD23"/>
    <mergeCell ref="AA24:AD24"/>
    <mergeCell ref="AA25:AD25"/>
    <mergeCell ref="AA19:AD21"/>
    <mergeCell ref="AB8:AJ8"/>
    <mergeCell ref="AA28:AD28"/>
    <mergeCell ref="AE59:AH59"/>
    <mergeCell ref="AE60:AH60"/>
    <mergeCell ref="T35:Y35"/>
    <mergeCell ref="T34:Y34"/>
    <mergeCell ref="T41:Y41"/>
    <mergeCell ref="P15:R15"/>
    <mergeCell ref="P16:R16"/>
    <mergeCell ref="O31:S31"/>
    <mergeCell ref="AH19:AH21"/>
    <mergeCell ref="AF19:AF21"/>
    <mergeCell ref="O30:S30"/>
    <mergeCell ref="AE19:AE21"/>
    <mergeCell ref="AE39:AH39"/>
    <mergeCell ref="AE43:AH43"/>
    <mergeCell ref="AE44:AH44"/>
    <mergeCell ref="AE45:AH45"/>
    <mergeCell ref="AC50:AD50"/>
    <mergeCell ref="M26:P26"/>
    <mergeCell ref="AE54:AH54"/>
    <mergeCell ref="AE36:AH37"/>
    <mergeCell ref="X27:Y27"/>
    <mergeCell ref="T26:V26"/>
    <mergeCell ref="AE50:AH50"/>
    <mergeCell ref="AA38:AB49"/>
    <mergeCell ref="L15:L17"/>
    <mergeCell ref="J32:N32"/>
    <mergeCell ref="J31:N31"/>
    <mergeCell ref="C34:I34"/>
    <mergeCell ref="C35:I35"/>
    <mergeCell ref="O35:S35"/>
    <mergeCell ref="J35:N35"/>
    <mergeCell ref="J34:N34"/>
    <mergeCell ref="O32:S32"/>
    <mergeCell ref="R27:S27"/>
    <mergeCell ref="O33:S33"/>
    <mergeCell ref="I22:Y22"/>
    <mergeCell ref="E23:H25"/>
    <mergeCell ref="E20:G20"/>
    <mergeCell ref="T31:Y31"/>
    <mergeCell ref="T32:Y32"/>
    <mergeCell ref="D27:F27"/>
    <mergeCell ref="T27:W27"/>
    <mergeCell ref="I19:K19"/>
    <mergeCell ref="B27:C27"/>
    <mergeCell ref="F31:I31"/>
    <mergeCell ref="J30:N30"/>
    <mergeCell ref="B26:F26"/>
    <mergeCell ref="J33:N33"/>
    <mergeCell ref="AC41:AD41"/>
    <mergeCell ref="AC44:AD44"/>
    <mergeCell ref="J42:N42"/>
    <mergeCell ref="AC47:AD47"/>
    <mergeCell ref="AC48:AD48"/>
    <mergeCell ref="AC43:AD43"/>
    <mergeCell ref="AE48:AH48"/>
    <mergeCell ref="AE49:AH49"/>
    <mergeCell ref="AC46:AD46"/>
    <mergeCell ref="AC42:AD42"/>
    <mergeCell ref="AA36:AB37"/>
    <mergeCell ref="AE46:AH46"/>
    <mergeCell ref="AC36:AD37"/>
    <mergeCell ref="AA29:AJ34"/>
    <mergeCell ref="AI19:AJ21"/>
    <mergeCell ref="AG19:AG21"/>
    <mergeCell ref="S15:T15"/>
    <mergeCell ref="S16:T16"/>
    <mergeCell ref="V25:X25"/>
    <mergeCell ref="V23:X24"/>
    <mergeCell ref="S25:U25"/>
    <mergeCell ref="S23:U24"/>
    <mergeCell ref="V19:Y19"/>
    <mergeCell ref="S19:U19"/>
    <mergeCell ref="AI22:AJ22"/>
    <mergeCell ref="W20:Y20"/>
    <mergeCell ref="T30:Y30"/>
    <mergeCell ref="J29:Y29"/>
    <mergeCell ref="Y23:Y24"/>
    <mergeCell ref="L23:L25"/>
    <mergeCell ref="V21:Y21"/>
    <mergeCell ref="W26:Y26"/>
    <mergeCell ref="G27:K27"/>
    <mergeCell ref="M27:Q27"/>
    <mergeCell ref="B55:Y55"/>
    <mergeCell ref="J48:N48"/>
    <mergeCell ref="O48:S48"/>
    <mergeCell ref="J40:N40"/>
    <mergeCell ref="E19:H19"/>
    <mergeCell ref="O36:S36"/>
    <mergeCell ref="T36:Y36"/>
    <mergeCell ref="P21:T21"/>
    <mergeCell ref="B21:D22"/>
    <mergeCell ref="F21:J21"/>
    <mergeCell ref="B20:D20"/>
    <mergeCell ref="C23:D25"/>
    <mergeCell ref="S20:U20"/>
    <mergeCell ref="M25:R25"/>
    <mergeCell ref="I23:K24"/>
    <mergeCell ref="I25:K25"/>
    <mergeCell ref="T37:Y37"/>
    <mergeCell ref="T33:Y33"/>
    <mergeCell ref="F22:H22"/>
    <mergeCell ref="B31:B35"/>
    <mergeCell ref="G26:J26"/>
    <mergeCell ref="K26:L26"/>
    <mergeCell ref="C31:E32"/>
    <mergeCell ref="C33:I33"/>
    <mergeCell ref="AC64:AD64"/>
    <mergeCell ref="AE64:AH64"/>
    <mergeCell ref="AC58:AD58"/>
    <mergeCell ref="AC51:AD51"/>
    <mergeCell ref="AC52:AD52"/>
    <mergeCell ref="AC57:AD57"/>
    <mergeCell ref="AC59:AD59"/>
    <mergeCell ref="AC60:AD60"/>
    <mergeCell ref="AC61:AD61"/>
    <mergeCell ref="AC62:AD62"/>
    <mergeCell ref="AE55:AH55"/>
    <mergeCell ref="AE56:AH56"/>
    <mergeCell ref="AC63:AD63"/>
    <mergeCell ref="AC56:AD56"/>
    <mergeCell ref="AC53:AD53"/>
    <mergeCell ref="AC54:AD54"/>
    <mergeCell ref="AC55:AD55"/>
    <mergeCell ref="AE63:AH63"/>
    <mergeCell ref="AE62:AH62"/>
    <mergeCell ref="AE51:AH51"/>
    <mergeCell ref="AE52:AH52"/>
    <mergeCell ref="AE57:AH57"/>
    <mergeCell ref="AE61:AH61"/>
    <mergeCell ref="AE58:AH58"/>
    <mergeCell ref="C36:I36"/>
    <mergeCell ref="J38:N38"/>
    <mergeCell ref="O40:S40"/>
    <mergeCell ref="C38:I38"/>
    <mergeCell ref="O42:S42"/>
    <mergeCell ref="C39:I39"/>
    <mergeCell ref="O37:S37"/>
    <mergeCell ref="O39:S39"/>
    <mergeCell ref="O38:S38"/>
    <mergeCell ref="C41:E45"/>
    <mergeCell ref="F41:I41"/>
    <mergeCell ref="J41:N41"/>
    <mergeCell ref="F42:I42"/>
    <mergeCell ref="F43:I43"/>
    <mergeCell ref="C40:I40"/>
    <mergeCell ref="C6:K6"/>
    <mergeCell ref="L6:O6"/>
    <mergeCell ref="E17:F17"/>
    <mergeCell ref="C15:D15"/>
    <mergeCell ref="M10:Y10"/>
    <mergeCell ref="C7:S7"/>
    <mergeCell ref="T7:Y7"/>
    <mergeCell ref="R14:Y14"/>
    <mergeCell ref="O14:Q14"/>
    <mergeCell ref="L14:N14"/>
    <mergeCell ref="C14:E14"/>
    <mergeCell ref="F14:K14"/>
    <mergeCell ref="L11:Y11"/>
    <mergeCell ref="C10:K10"/>
    <mergeCell ref="P17:R17"/>
    <mergeCell ref="C11:K11"/>
    <mergeCell ref="C8:Y8"/>
    <mergeCell ref="C16:D16"/>
    <mergeCell ref="C17:D17"/>
    <mergeCell ref="V15:W17"/>
    <mergeCell ref="P6:Y6"/>
    <mergeCell ref="C13:D13"/>
    <mergeCell ref="F13:H13"/>
    <mergeCell ref="E16:F16"/>
    <mergeCell ref="AJ36:AJ37"/>
    <mergeCell ref="AI36:AI37"/>
    <mergeCell ref="AI38:AI49"/>
    <mergeCell ref="AI23:AJ23"/>
    <mergeCell ref="AI24:AJ24"/>
    <mergeCell ref="T40:Y40"/>
    <mergeCell ref="O34:S34"/>
    <mergeCell ref="AI25:AJ25"/>
    <mergeCell ref="AI27:AJ27"/>
    <mergeCell ref="AI28:AJ28"/>
    <mergeCell ref="O47:S47"/>
    <mergeCell ref="T47:Y47"/>
    <mergeCell ref="X49:Y49"/>
    <mergeCell ref="AA26:AD26"/>
    <mergeCell ref="AA27:AD27"/>
    <mergeCell ref="AE47:AH47"/>
    <mergeCell ref="AI26:AJ26"/>
    <mergeCell ref="AE40:AH40"/>
    <mergeCell ref="AE38:AH38"/>
    <mergeCell ref="T42:Y42"/>
    <mergeCell ref="AC45:AD45"/>
    <mergeCell ref="AC38:AD38"/>
    <mergeCell ref="AC39:AD39"/>
    <mergeCell ref="AC40:AD40"/>
    <mergeCell ref="B56:X57"/>
    <mergeCell ref="Y56:Y57"/>
    <mergeCell ref="B53:S53"/>
    <mergeCell ref="T53:Y53"/>
    <mergeCell ref="AE53:AH53"/>
    <mergeCell ref="AC49:AD49"/>
    <mergeCell ref="AE41:AH41"/>
    <mergeCell ref="AE42:AH42"/>
    <mergeCell ref="T43:Y43"/>
    <mergeCell ref="F44:I44"/>
    <mergeCell ref="J44:N44"/>
    <mergeCell ref="O44:S44"/>
    <mergeCell ref="T44:Y44"/>
    <mergeCell ref="T45:Y45"/>
    <mergeCell ref="C46:E46"/>
    <mergeCell ref="F46:I46"/>
    <mergeCell ref="J46:N46"/>
    <mergeCell ref="O46:S46"/>
    <mergeCell ref="T46:Y46"/>
    <mergeCell ref="T51:W51"/>
    <mergeCell ref="X51:Y51"/>
    <mergeCell ref="T52:W52"/>
    <mergeCell ref="B49:S49"/>
    <mergeCell ref="B50:S50"/>
    <mergeCell ref="T38:Y38"/>
    <mergeCell ref="T39:Y39"/>
    <mergeCell ref="O41:S41"/>
    <mergeCell ref="B36:B40"/>
    <mergeCell ref="J37:N37"/>
    <mergeCell ref="J36:N36"/>
    <mergeCell ref="J39:N39"/>
    <mergeCell ref="B51:S51"/>
    <mergeCell ref="B52:S52"/>
    <mergeCell ref="X52:Y52"/>
    <mergeCell ref="T49:W49"/>
    <mergeCell ref="B48:I48"/>
    <mergeCell ref="T48:Y48"/>
    <mergeCell ref="B47:I47"/>
    <mergeCell ref="J47:N47"/>
    <mergeCell ref="T50:W50"/>
    <mergeCell ref="X50:Y50"/>
    <mergeCell ref="B41:B46"/>
    <mergeCell ref="F45:I45"/>
    <mergeCell ref="J45:N45"/>
    <mergeCell ref="O45:S45"/>
    <mergeCell ref="J43:N43"/>
    <mergeCell ref="O43:S43"/>
    <mergeCell ref="C37:I37"/>
  </mergeCells>
  <phoneticPr fontId="16"/>
  <conditionalFormatting sqref="AA50:AA67">
    <cfRule type="expression" dxfId="447" priority="211">
      <formula>AA50="共用部"</formula>
    </cfRule>
    <cfRule type="expression" dxfId="446" priority="212">
      <formula>AA50="専有部"</formula>
    </cfRule>
  </conditionalFormatting>
  <conditionalFormatting sqref="B15:Y17 B19:Y19 B10:B11 B20:H20 B21:Y25 L10 L6:O6 L20:V20 B13 B14:K14 O14:Y14 B6:B7 T7:Y7">
    <cfRule type="containsBlanks" dxfId="445" priority="218">
      <formula>LEN(TRIM(B6))=0</formula>
    </cfRule>
  </conditionalFormatting>
  <conditionalFormatting sqref="E22:Y22 E21:P21 U21:Y21">
    <cfRule type="expression" dxfId="444" priority="208">
      <formula>$C$15&lt;&gt;8</formula>
    </cfRule>
  </conditionalFormatting>
  <conditionalFormatting sqref="I22:Y22">
    <cfRule type="expression" priority="215" stopIfTrue="1">
      <formula>AND($E$22="□",$I$22="")</formula>
    </cfRule>
  </conditionalFormatting>
  <conditionalFormatting sqref="A19:AA19 A20:H20 AC36 AA38:AC64 AE36 AI38:AJ38 AI50:AJ64 AJ39:AJ49 A14:K14 AN19:XFD34 AK37:XFD64 AI36:XFD36 A18:XFD18 A12:Z12 Z20 A21:P21 U21:Z21 A10:B11 Z10:Z11 L10 A8:Z9 L6:O6 L20:V20 A5:Z5 A13:B13 Z13:Z14 A22:Z25 AH19:AJ21 A15:Z17 AK5:XFD14 A1:XFD4 AK16:XFD17 AK15 AM15:XFD15 Z36:AA36 Z35:XFD35 Z26:Z34 A28:Y28 A26:A27 B68:XFD1048576 Z37:Z47 A29:A1048576 O14:R14 Z6 A6:B7 T7:Z7 Z65:AC67 AE38:AE67 AI65:XFD67">
    <cfRule type="expression" dxfId="443" priority="207">
      <formula>_xlfn.ISFORMULA(A1)=TRUE</formula>
    </cfRule>
  </conditionalFormatting>
  <conditionalFormatting sqref="E23:Y25">
    <cfRule type="expression" dxfId="442" priority="203">
      <formula>$C$23="無し"</formula>
    </cfRule>
  </conditionalFormatting>
  <conditionalFormatting sqref="R14:Y14">
    <cfRule type="expression" dxfId="441" priority="187">
      <formula>$R$14&lt;&gt;""</formula>
    </cfRule>
  </conditionalFormatting>
  <conditionalFormatting sqref="C13">
    <cfRule type="containsBlanks" dxfId="440" priority="175">
      <formula>LEN(TRIM(C13))=0</formula>
    </cfRule>
  </conditionalFormatting>
  <conditionalFormatting sqref="C6 C8">
    <cfRule type="containsText" dxfId="439" priority="206" operator="containsText" text="(例)">
      <formula>NOT(ISERROR(SEARCH("(例)",C6)))</formula>
    </cfRule>
  </conditionalFormatting>
  <conditionalFormatting sqref="AG19">
    <cfRule type="expression" dxfId="438" priority="155">
      <formula>_xlfn.ISFORMULA(AG19)=TRUE</formula>
    </cfRule>
  </conditionalFormatting>
  <conditionalFormatting sqref="AF19">
    <cfRule type="expression" dxfId="437" priority="154">
      <formula>_xlfn.ISFORMULA(AF19)=TRUE</formula>
    </cfRule>
  </conditionalFormatting>
  <conditionalFormatting sqref="AE22:AE28">
    <cfRule type="notContainsBlanks" dxfId="436" priority="150">
      <formula>LEN(TRIM(AE22))&gt;0</formula>
    </cfRule>
    <cfRule type="expression" dxfId="435" priority="151">
      <formula>AA22&lt;&gt;""</formula>
    </cfRule>
  </conditionalFormatting>
  <conditionalFormatting sqref="AF22:AJ22">
    <cfRule type="expression" dxfId="434" priority="147">
      <formula>$AE22="無し"</formula>
    </cfRule>
    <cfRule type="notContainsBlanks" dxfId="433" priority="148">
      <formula>LEN(TRIM(AF22))&gt;0</formula>
    </cfRule>
    <cfRule type="expression" dxfId="432" priority="149">
      <formula>$AE22="有り"</formula>
    </cfRule>
  </conditionalFormatting>
  <conditionalFormatting sqref="AF23:AJ23">
    <cfRule type="expression" dxfId="431" priority="144">
      <formula>$AE23="無し"</formula>
    </cfRule>
    <cfRule type="notContainsBlanks" dxfId="430" priority="145">
      <formula>LEN(TRIM(AF23))&gt;0</formula>
    </cfRule>
    <cfRule type="expression" dxfId="429" priority="146">
      <formula>$AE23="有り"</formula>
    </cfRule>
  </conditionalFormatting>
  <conditionalFormatting sqref="AF24:AJ24">
    <cfRule type="expression" dxfId="428" priority="141">
      <formula>$AE24="無し"</formula>
    </cfRule>
    <cfRule type="notContainsBlanks" dxfId="427" priority="142">
      <formula>LEN(TRIM(AF24))&gt;0</formula>
    </cfRule>
    <cfRule type="expression" dxfId="426" priority="143">
      <formula>$AE24="有り"</formula>
    </cfRule>
  </conditionalFormatting>
  <conditionalFormatting sqref="AF25:AJ28">
    <cfRule type="expression" dxfId="425" priority="138">
      <formula>$AE25="無し"</formula>
    </cfRule>
    <cfRule type="notContainsBlanks" dxfId="424" priority="139">
      <formula>LEN(TRIM(AF25))&gt;0</formula>
    </cfRule>
    <cfRule type="expression" dxfId="423" priority="140">
      <formula>$AE25="有り"</formula>
    </cfRule>
  </conditionalFormatting>
  <conditionalFormatting sqref="AA6">
    <cfRule type="expression" dxfId="422" priority="137">
      <formula>_xlfn.ISFORMULA(AA6)=TRUE</formula>
    </cfRule>
  </conditionalFormatting>
  <conditionalFormatting sqref="AA5">
    <cfRule type="expression" dxfId="421" priority="132">
      <formula>_xlfn.ISFORMULA(AA5)=TRUE</formula>
    </cfRule>
  </conditionalFormatting>
  <conditionalFormatting sqref="AL15">
    <cfRule type="expression" dxfId="420" priority="102">
      <formula>_xlfn.ISFORMULA(AL15)=TRUE</formula>
    </cfRule>
  </conditionalFormatting>
  <conditionalFormatting sqref="AA29:AJ34">
    <cfRule type="notContainsBlanks" dxfId="419" priority="93">
      <formula>LEN(TRIM(AA29))&gt;0</formula>
    </cfRule>
    <cfRule type="expression" dxfId="418" priority="94">
      <formula>$AA$28="その他評価すべき媒体（新聞折込、交通広告等）"</formula>
    </cfRule>
    <cfRule type="expression" dxfId="417" priority="95">
      <formula>$AA$27="その他評価すべき媒体（新聞折込、交通広告等））"</formula>
    </cfRule>
    <cfRule type="expression" dxfId="416" priority="96">
      <formula>$AA$26="その他評価すべき媒体（新聞折込、交通広告等）"</formula>
    </cfRule>
    <cfRule type="expression" dxfId="415" priority="97">
      <formula>$AA$25="その他評価すべき媒体（新聞折込、交通広告等）"</formula>
    </cfRule>
    <cfRule type="expression" dxfId="414" priority="98">
      <formula>$AA$24="その他評価すべき媒体（新聞折込、交通広告等）"</formula>
    </cfRule>
    <cfRule type="expression" dxfId="413" priority="99">
      <formula>$AA$23="その他評価すべき媒体（新聞折込、交通広告等）"</formula>
    </cfRule>
    <cfRule type="expression" dxfId="412" priority="100">
      <formula>$AA$22="その他評価すべき媒体（新聞折込、交通広告等）"</formula>
    </cfRule>
    <cfRule type="containsBlanks" dxfId="411" priority="101">
      <formula>LEN(TRIM(AA29))=0</formula>
    </cfRule>
  </conditionalFormatting>
  <conditionalFormatting sqref="T53:Y53">
    <cfRule type="expression" dxfId="410" priority="17">
      <formula>AND($T$50&gt;=100,$T$53="『ＺＥＨ－Ｍ』")</formula>
    </cfRule>
    <cfRule type="expression" dxfId="409" priority="18">
      <formula>AND(AND($T$50&gt;=75,$T$50&lt;=99),$T$53="Ｎｅａｒｌｙ ＺＥＨ－Ｍ")</formula>
    </cfRule>
    <cfRule type="expression" dxfId="408" priority="19">
      <formula>AND(AND($T$50&lt;=74,$T$50&gt;=50),$T$53="ＺＥＨ－Ｍ Ｒｅａｄｙ")</formula>
    </cfRule>
    <cfRule type="expression" dxfId="407" priority="21">
      <formula>AND(AND($T$50&lt;=49,$T$50&gt;=20),$T$53="ＺＥＨ－Ｍ Ｏｒｉｅｎｔｅｄ")</formula>
    </cfRule>
    <cfRule type="containsBlanks" dxfId="406" priority="37">
      <formula>LEN(TRIM(T53))=0</formula>
    </cfRule>
  </conditionalFormatting>
  <conditionalFormatting sqref="B29:Y30 B48:I48 B60:Y60 B31:C31 B32 F31:F32 B33:C40 B64:Y64">
    <cfRule type="expression" dxfId="405" priority="50">
      <formula>_xlfn.ISFORMULA(B29)=TRUE</formula>
    </cfRule>
  </conditionalFormatting>
  <conditionalFormatting sqref="B41 F41:F42 F45:F46">
    <cfRule type="expression" dxfId="404" priority="48">
      <formula>_xlfn.ISFORMULA(B41)=TRUE</formula>
    </cfRule>
  </conditionalFormatting>
  <conditionalFormatting sqref="F43:F44">
    <cfRule type="expression" dxfId="403" priority="46">
      <formula>_xlfn.ISFORMULA(F43)=TRUE</formula>
    </cfRule>
  </conditionalFormatting>
  <conditionalFormatting sqref="C41">
    <cfRule type="expression" dxfId="402" priority="45">
      <formula>_xlfn.ISFORMULA(C41)=TRUE</formula>
    </cfRule>
  </conditionalFormatting>
  <conditionalFormatting sqref="B53:S53 B49:B52 T49:Y52">
    <cfRule type="expression" dxfId="401" priority="44">
      <formula>_xlfn.ISFORMULA(B49)=TRUE</formula>
    </cfRule>
  </conditionalFormatting>
  <conditionalFormatting sqref="B54">
    <cfRule type="containsText" dxfId="400" priority="42" operator="containsText" text="(例)">
      <formula>NOT(ISERROR(SEARCH("(例)",B54)))</formula>
    </cfRule>
    <cfRule type="expression" dxfId="399" priority="43">
      <formula>_xlfn.ISFORMULA(B54)=TRUE</formula>
    </cfRule>
  </conditionalFormatting>
  <conditionalFormatting sqref="Y56:Y57">
    <cfRule type="expression" dxfId="398" priority="41">
      <formula>$Y$56="□"</formula>
    </cfRule>
  </conditionalFormatting>
  <conditionalFormatting sqref="AE19">
    <cfRule type="expression" dxfId="397" priority="30">
      <formula>_xlfn.ISFORMULA(AE19)=TRUE</formula>
    </cfRule>
  </conditionalFormatting>
  <conditionalFormatting sqref="F13:H13">
    <cfRule type="containsBlanks" dxfId="396" priority="27">
      <formula>LEN(TRIM(F13))=0</formula>
    </cfRule>
  </conditionalFormatting>
  <conditionalFormatting sqref="J13">
    <cfRule type="containsBlanks" dxfId="395" priority="26">
      <formula>LEN(TRIM(J13))=0</formula>
    </cfRule>
  </conditionalFormatting>
  <conditionalFormatting sqref="J31:S40 J41:N44">
    <cfRule type="containsBlanks" dxfId="394" priority="25">
      <formula>LEN(TRIM(J31))=0</formula>
    </cfRule>
  </conditionalFormatting>
  <conditionalFormatting sqref="J46:N47">
    <cfRule type="containsBlanks" dxfId="393" priority="24">
      <formula>LEN(TRIM(J46))=0</formula>
    </cfRule>
  </conditionalFormatting>
  <conditionalFormatting sqref="AL30">
    <cfRule type="expression" dxfId="392" priority="23">
      <formula>_xlfn.ISFORMULA(AL30)=TRUE</formula>
    </cfRule>
  </conditionalFormatting>
  <conditionalFormatting sqref="AA9:AJ17">
    <cfRule type="notContainsBlanks" dxfId="391" priority="13">
      <formula>LEN(TRIM(AA9))&gt;0</formula>
    </cfRule>
    <cfRule type="expression" dxfId="390" priority="14">
      <formula>$AA$8="☑"</formula>
    </cfRule>
    <cfRule type="expression" dxfId="389" priority="219">
      <formula>$AA$8="□"</formula>
    </cfRule>
  </conditionalFormatting>
  <conditionalFormatting sqref="C61:Y61">
    <cfRule type="expression" dxfId="388" priority="12">
      <formula>_xlfn.ISFORMULA(C61)=TRUE</formula>
    </cfRule>
  </conditionalFormatting>
  <conditionalFormatting sqref="B61">
    <cfRule type="containsText" dxfId="387" priority="10" operator="containsText" text="(例)">
      <formula>NOT(ISERROR(SEARCH("(例)",B61)))</formula>
    </cfRule>
    <cfRule type="expression" dxfId="386" priority="11">
      <formula>_xlfn.ISFORMULA(B61)=TRUE</formula>
    </cfRule>
  </conditionalFormatting>
  <conditionalFormatting sqref="C65:Y65">
    <cfRule type="expression" dxfId="385" priority="9">
      <formula>_xlfn.ISFORMULA(C65)=TRUE</formula>
    </cfRule>
  </conditionalFormatting>
  <conditionalFormatting sqref="B65">
    <cfRule type="containsText" dxfId="384" priority="7" operator="containsText" text="(例)">
      <formula>NOT(ISERROR(SEARCH("(例)",B65)))</formula>
    </cfRule>
    <cfRule type="expression" dxfId="383" priority="8">
      <formula>_xlfn.ISFORMULA(B65)=TRUE</formula>
    </cfRule>
  </conditionalFormatting>
  <conditionalFormatting sqref="G26:J26">
    <cfRule type="containsBlanks" dxfId="382" priority="6">
      <formula>LEN(TRIM(G26))=0</formula>
    </cfRule>
  </conditionalFormatting>
  <conditionalFormatting sqref="M26:P26">
    <cfRule type="expression" dxfId="381" priority="4">
      <formula>$G$26="無し"</formula>
    </cfRule>
    <cfRule type="containsBlanks" dxfId="380" priority="5">
      <formula>LEN(TRIM(M26))=0</formula>
    </cfRule>
  </conditionalFormatting>
  <conditionalFormatting sqref="W13">
    <cfRule type="containsBlanks" dxfId="379" priority="3">
      <formula>LEN(TRIM(W13))=0</formula>
    </cfRule>
  </conditionalFormatting>
  <conditionalFormatting sqref="T13">
    <cfRule type="containsBlanks" dxfId="378" priority="1">
      <formula>LEN(TRIM(T13))=0</formula>
    </cfRule>
  </conditionalFormatting>
  <dataValidations xWindow="526" yWindow="606" count="21">
    <dataValidation imeMode="off" allowBlank="1" showInputMessage="1" showErrorMessage="1" sqref="P15:R17 AI50:AI67 M17:O17 S15:T16 K31:N46 J15 K15:L17 P31:S46 O31:O47 J31:J47 E15:F17 G15 H15:I17" xr:uid="{33945460-4E79-47A6-A99E-A1EA502740FB}"/>
    <dataValidation type="custom" imeMode="off" allowBlank="1" showInputMessage="1" showErrorMessage="1" prompt="・建築基準法上の延べ面積を記入_x000a_・住宅の専有部分は「4.住戸情報入力」より自動転記" sqref="M15:O16" xr:uid="{C4E68CCC-0E0B-454D-83AE-4DA4D8A5505C}">
      <formula1>INT(M15)&gt;=0</formula1>
    </dataValidation>
    <dataValidation type="list" allowBlank="1" showInputMessage="1" showErrorMessage="1" sqref="AA50:AA67" xr:uid="{859520AC-6950-440C-BDDE-9382AB337EDF}">
      <formula1>"専有部,共用部"</formula1>
    </dataValidation>
    <dataValidation type="list" allowBlank="1" showInputMessage="1" showErrorMessage="1" sqref="AB50:AB67" xr:uid="{9155EC34-AE70-49D9-A1EE-65CA243695F7}">
      <formula1>"空調設備,給湯設備,換気設備,照明設備,昇降設備（エレベータ）,その他"</formula1>
    </dataValidation>
    <dataValidation type="list" allowBlank="1" showInputMessage="1" showErrorMessage="1" sqref="AJ38:AJ67" xr:uid="{5A4ED04A-FF82-4BD9-9E64-69C9D57C2C00}">
      <formula1>"●"</formula1>
    </dataValidation>
    <dataValidation type="list" imeMode="off" allowBlank="1" showInputMessage="1" showErrorMessage="1" sqref="C15:D15" xr:uid="{777B8E8F-E985-46C7-AF1A-4372513C2DA7}">
      <formula1>"１,２,３,４,５,６,７,８"</formula1>
    </dataValidation>
    <dataValidation imeMode="hiragana" allowBlank="1" showInputMessage="1" showErrorMessage="1" sqref="AA6 AB5:AJ5 AB7:AB8 AA9" xr:uid="{8D9108F9-B32B-49E7-BE5D-3565BCE82012}"/>
    <dataValidation type="list" allowBlank="1" showInputMessage="1" showErrorMessage="1" sqref="R14:Y14" xr:uid="{88CFE0C2-12DB-4F5E-84E8-D7A17F2CABCD}">
      <formula1>"鉄骨造（S造）,鉄筋コンクリート造（ＲＣ造）,鉄筋鉄骨コンクリート造（ＳＲＣ造）"</formula1>
    </dataValidation>
    <dataValidation type="list" allowBlank="1" showInputMessage="1" showErrorMessage="1" sqref="E21:E22 K21 O21 U21" xr:uid="{EE5F27D7-0FE2-4B69-8841-C70B2BC6541E}">
      <formula1>"□,■"</formula1>
    </dataValidation>
    <dataValidation type="list" allowBlank="1" showInputMessage="1" showErrorMessage="1" sqref="AE22:AE28 C23:D25 AG22:AJ28 G26:J26" xr:uid="{64F02713-B00F-4F42-8C16-625F27FBDE2B}">
      <formula1>"有り,無し"</formula1>
    </dataValidation>
    <dataValidation type="list" allowBlank="1" showInputMessage="1" showErrorMessage="1" sqref="W13" xr:uid="{732C192F-EED1-4C47-ABDB-85231531CAB7}">
      <formula1>"中廊下型,外廊下型"</formula1>
    </dataValidation>
    <dataValidation type="list" imeMode="hiragana" allowBlank="1" showInputMessage="1" showErrorMessage="1" sqref="AA7:AA8" xr:uid="{0C1CAF8A-3683-4A26-BAC4-850E2F3DC3F3}">
      <formula1>"□,☑"</formula1>
    </dataValidation>
    <dataValidation type="list" allowBlank="1" showInputMessage="1" showErrorMessage="1" sqref="Y56:Y58 Y62 Y66" xr:uid="{CC01072B-6679-43BF-ACE9-5FEEF1A1E3EB}">
      <formula1>"□,☑"</formula1>
    </dataValidation>
    <dataValidation type="list" allowBlank="1" showInputMessage="1" sqref="T53:Y53" xr:uid="{77200BBB-36E5-485F-B3CB-6CD382885D2B}">
      <formula1>"『ＺＥＨ－Ｍ』,Ｎｅａｒｌｙ ＺＥＨ－Ｍ,ＺＥＨ－Ｍ Ｒｅａｄｙ,ＺＥＨ－Ｍ Ｏｒｉｅｎｔｅｄ"</formula1>
    </dataValidation>
    <dataValidation type="list" allowBlank="1" showInputMessage="1" showErrorMessage="1" sqref="AA22:AD28" xr:uid="{E16B6F8B-9650-4455-8C9D-7F92468AB0D4}">
      <formula1>"不動産情報媒体（ＷＥＢサイト・住宅情報誌など）掲載,店舗掲示物やモデルルーム内の掲示、工事現場の仮囲い等,その他評価すべき媒体（新聞折込、交通広告等）"</formula1>
    </dataValidation>
    <dataValidation type="list" imeMode="hiragana" allowBlank="1" showInputMessage="1" showErrorMessage="1" sqref="E13" xr:uid="{D3341355-704A-4EE6-9990-5D778F459F6C}">
      <formula1>"県,都,府,道"</formula1>
    </dataValidation>
    <dataValidation type="list" imeMode="hiragana" allowBlank="1" showInputMessage="1" showErrorMessage="1" sqref="I13" xr:uid="{3C1334C5-4530-4CEB-8F57-FAA9ECAE0304}">
      <formula1>"市,区,町,村"</formula1>
    </dataValidation>
    <dataValidation type="custom" imeMode="off" allowBlank="1" showInputMessage="1" showErrorMessage="1" sqref="G16:G17 J16:J17 S17:T17 S20:U20 Q23 V23:X25" xr:uid="{9994BE2E-021C-4A5A-8458-CC9A5586AFB1}">
      <formula1>INT(G16)&gt;=0</formula1>
    </dataValidation>
    <dataValidation type="custom" allowBlank="1" showInputMessage="1" showErrorMessage="1" sqref="R26" xr:uid="{53E0EB06-3932-4CDD-94EA-9A98226C63EE}">
      <formula1>INT(R26)&gt;=0</formula1>
    </dataValidation>
    <dataValidation imeMode="disabled" allowBlank="1" showInputMessage="1" showErrorMessage="1" sqref="AF22:AF28" xr:uid="{B3AA3521-B427-4E45-BF82-F9D7000D4714}"/>
    <dataValidation type="list" allowBlank="1" showInputMessage="1" showErrorMessage="1" sqref="M26:P26" xr:uid="{00A4FCA0-36C4-43C9-BFB7-9E0E8C9A090C}">
      <formula1>"可,不可"</formula1>
    </dataValidation>
  </dataValidations>
  <printOptions horizontalCentered="1"/>
  <pageMargins left="0.51181102362204722" right="0.11811023622047245" top="0.35433070866141736" bottom="0.35433070866141736" header="0.31496062992125984" footer="0.11811023622047245"/>
  <pageSetup paperSize="8" scale="58" orientation="landscape" r:id="rId1"/>
  <headerFooter scaleWithDoc="0">
    <oddFooter>&amp;R&amp;K00-043R5超高層ZEH-M_ver.1</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51754-DFE6-47DA-A2F7-EE7CA5B89D07}">
  <sheetPr>
    <pageSetUpPr fitToPage="1"/>
  </sheetPr>
  <dimension ref="A1:O57"/>
  <sheetViews>
    <sheetView showGridLines="0" view="pageBreakPreview" zoomScale="70" zoomScaleNormal="60" zoomScaleSheetLayoutView="70" workbookViewId="0">
      <selection activeCell="B5" sqref="B5"/>
    </sheetView>
  </sheetViews>
  <sheetFormatPr defaultColWidth="9" defaultRowHeight="21"/>
  <cols>
    <col min="1" max="1" width="2.625" style="10" customWidth="1"/>
    <col min="2" max="2" width="24.625" style="592" customWidth="1"/>
    <col min="3" max="3" width="90.625" style="592" customWidth="1"/>
    <col min="4" max="4" width="24.625" style="592" customWidth="1"/>
    <col min="5" max="5" width="50.625" style="592" customWidth="1"/>
    <col min="6" max="16384" width="9" style="592"/>
  </cols>
  <sheetData>
    <row r="1" spans="1:15" s="220" customFormat="1" ht="17.25">
      <c r="A1" s="214"/>
      <c r="B1" s="214"/>
    </row>
    <row r="2" spans="1:15" s="220" customFormat="1" ht="17.25">
      <c r="A2" s="860" t="s">
        <v>934</v>
      </c>
      <c r="B2" s="860"/>
    </row>
    <row r="3" spans="1:15">
      <c r="B3" s="9" t="s">
        <v>805</v>
      </c>
    </row>
    <row r="4" spans="1:15" ht="30.75">
      <c r="A4" s="861"/>
      <c r="B4" s="862" t="s">
        <v>806</v>
      </c>
      <c r="C4" s="863" t="str">
        <f>IF(入力シート!F11="","",入力シート!F11)&amp;"　超高層ＺＥＨ－Ｍ実証事業"</f>
        <v>　超高層ＺＥＨ－Ｍ実証事業</v>
      </c>
      <c r="D4" s="862" t="s">
        <v>807</v>
      </c>
      <c r="E4" s="1564" t="str">
        <f>IF(入力シート!F27="","",入力シート!F27)</f>
        <v/>
      </c>
      <c r="F4" s="1564"/>
      <c r="G4" s="1564"/>
      <c r="H4" s="1564"/>
      <c r="I4" s="1564"/>
      <c r="J4" s="1564"/>
      <c r="K4" s="1564"/>
      <c r="L4" s="1564"/>
      <c r="M4" s="1564"/>
      <c r="N4" s="1564"/>
      <c r="O4" s="1565"/>
    </row>
    <row r="5" spans="1:15">
      <c r="B5" s="864"/>
      <c r="C5" s="865"/>
      <c r="D5" s="865"/>
      <c r="E5" s="865"/>
      <c r="F5" s="865"/>
      <c r="G5" s="865"/>
      <c r="H5" s="865"/>
      <c r="I5" s="865"/>
      <c r="J5" s="865"/>
      <c r="K5" s="865"/>
      <c r="L5" s="865"/>
      <c r="M5" s="865"/>
      <c r="N5" s="865"/>
      <c r="O5" s="866"/>
    </row>
    <row r="6" spans="1:15">
      <c r="B6" s="867"/>
      <c r="C6" s="32"/>
      <c r="D6" s="32"/>
      <c r="E6" s="32"/>
      <c r="F6" s="32"/>
      <c r="G6" s="32"/>
      <c r="H6" s="32"/>
      <c r="I6" s="32"/>
      <c r="J6" s="32"/>
      <c r="K6" s="32"/>
      <c r="L6" s="32"/>
      <c r="M6" s="32"/>
      <c r="N6" s="32"/>
      <c r="O6" s="868"/>
    </row>
    <row r="7" spans="1:15">
      <c r="B7" s="867"/>
      <c r="C7" s="32"/>
      <c r="D7" s="32"/>
      <c r="E7" s="32"/>
      <c r="F7" s="32"/>
      <c r="G7" s="32"/>
      <c r="H7" s="32"/>
      <c r="I7" s="32"/>
      <c r="J7" s="32"/>
      <c r="K7" s="32"/>
      <c r="L7" s="32"/>
      <c r="M7" s="32"/>
      <c r="N7" s="32"/>
      <c r="O7" s="868"/>
    </row>
    <row r="8" spans="1:15">
      <c r="B8" s="867"/>
      <c r="C8" s="32"/>
      <c r="D8" s="32"/>
      <c r="E8" s="32"/>
      <c r="F8" s="32"/>
      <c r="G8" s="32"/>
      <c r="H8" s="32"/>
      <c r="I8" s="32"/>
      <c r="J8" s="32"/>
      <c r="K8" s="32"/>
      <c r="L8" s="32"/>
      <c r="M8" s="32"/>
      <c r="N8" s="32"/>
      <c r="O8" s="868"/>
    </row>
    <row r="9" spans="1:15">
      <c r="B9" s="867"/>
      <c r="C9" s="32"/>
      <c r="D9" s="32"/>
      <c r="E9" s="32"/>
      <c r="F9" s="32"/>
      <c r="G9" s="32"/>
      <c r="H9" s="32"/>
      <c r="I9" s="32"/>
      <c r="J9" s="32"/>
      <c r="K9" s="32"/>
      <c r="L9" s="32"/>
      <c r="M9" s="32"/>
      <c r="N9" s="32"/>
      <c r="O9" s="868"/>
    </row>
    <row r="10" spans="1:15">
      <c r="B10" s="867"/>
      <c r="C10" s="32"/>
      <c r="D10" s="32"/>
      <c r="E10" s="32"/>
      <c r="F10" s="32"/>
      <c r="G10" s="32"/>
      <c r="H10" s="32"/>
      <c r="I10" s="32"/>
      <c r="J10" s="32"/>
      <c r="K10" s="32"/>
      <c r="L10" s="32"/>
      <c r="M10" s="32"/>
      <c r="N10" s="32"/>
      <c r="O10" s="868"/>
    </row>
    <row r="11" spans="1:15">
      <c r="B11" s="867"/>
      <c r="C11" s="32"/>
      <c r="D11" s="32"/>
      <c r="E11" s="32"/>
      <c r="F11" s="32"/>
      <c r="G11" s="32"/>
      <c r="H11" s="32"/>
      <c r="I11" s="32"/>
      <c r="J11" s="32"/>
      <c r="K11" s="32"/>
      <c r="L11" s="32"/>
      <c r="M11" s="32"/>
      <c r="N11" s="32"/>
      <c r="O11" s="868"/>
    </row>
    <row r="12" spans="1:15">
      <c r="B12" s="867"/>
      <c r="C12" s="32"/>
      <c r="D12" s="32"/>
      <c r="E12" s="32"/>
      <c r="F12" s="32"/>
      <c r="G12" s="32"/>
      <c r="H12" s="32"/>
      <c r="I12" s="32"/>
      <c r="J12" s="32"/>
      <c r="K12" s="32"/>
      <c r="L12" s="32"/>
      <c r="M12" s="32"/>
      <c r="N12" s="32"/>
      <c r="O12" s="868"/>
    </row>
    <row r="13" spans="1:15">
      <c r="B13" s="867"/>
      <c r="C13" s="32"/>
      <c r="D13" s="32"/>
      <c r="E13" s="32"/>
      <c r="F13" s="32"/>
      <c r="G13" s="32"/>
      <c r="H13" s="32"/>
      <c r="I13" s="32"/>
      <c r="J13" s="32"/>
      <c r="K13" s="32"/>
      <c r="L13" s="32"/>
      <c r="M13" s="32"/>
      <c r="N13" s="32"/>
      <c r="O13" s="868"/>
    </row>
    <row r="14" spans="1:15">
      <c r="B14" s="867"/>
      <c r="C14" s="32"/>
      <c r="D14" s="32"/>
      <c r="E14" s="32"/>
      <c r="F14" s="32"/>
      <c r="G14" s="32"/>
      <c r="H14" s="32"/>
      <c r="I14" s="32"/>
      <c r="J14" s="32"/>
      <c r="K14" s="32"/>
      <c r="L14" s="32"/>
      <c r="M14" s="32"/>
      <c r="N14" s="32"/>
      <c r="O14" s="868"/>
    </row>
    <row r="15" spans="1:15">
      <c r="B15" s="867"/>
      <c r="C15" s="32"/>
      <c r="D15" s="32"/>
      <c r="E15" s="32"/>
      <c r="F15" s="32"/>
      <c r="G15" s="32"/>
      <c r="H15" s="32"/>
      <c r="I15" s="32"/>
      <c r="J15" s="32"/>
      <c r="K15" s="32"/>
      <c r="L15" s="32"/>
      <c r="M15" s="32"/>
      <c r="N15" s="32"/>
      <c r="O15" s="868"/>
    </row>
    <row r="16" spans="1:15">
      <c r="B16" s="867"/>
      <c r="C16" s="32"/>
      <c r="D16" s="32"/>
      <c r="E16" s="32"/>
      <c r="F16" s="32"/>
      <c r="G16" s="32"/>
      <c r="H16" s="32"/>
      <c r="I16" s="32"/>
      <c r="J16" s="32"/>
      <c r="K16" s="32"/>
      <c r="L16" s="32"/>
      <c r="M16" s="32"/>
      <c r="N16" s="32"/>
      <c r="O16" s="868"/>
    </row>
    <row r="17" spans="2:15">
      <c r="B17" s="867"/>
      <c r="C17" s="32"/>
      <c r="D17" s="32"/>
      <c r="E17" s="32"/>
      <c r="F17" s="32"/>
      <c r="G17" s="32"/>
      <c r="H17" s="32"/>
      <c r="I17" s="32"/>
      <c r="J17" s="32"/>
      <c r="K17" s="32"/>
      <c r="L17" s="32"/>
      <c r="M17" s="32"/>
      <c r="N17" s="32"/>
      <c r="O17" s="868"/>
    </row>
    <row r="18" spans="2:15">
      <c r="B18" s="867"/>
      <c r="C18" s="32"/>
      <c r="D18" s="32"/>
      <c r="E18" s="32"/>
      <c r="F18" s="32"/>
      <c r="G18" s="32"/>
      <c r="H18" s="32"/>
      <c r="I18" s="32"/>
      <c r="J18" s="32"/>
      <c r="K18" s="32"/>
      <c r="L18" s="32"/>
      <c r="M18" s="32"/>
      <c r="N18" s="32"/>
      <c r="O18" s="868"/>
    </row>
    <row r="19" spans="2:15">
      <c r="B19" s="867"/>
      <c r="C19" s="32"/>
      <c r="D19" s="32"/>
      <c r="E19" s="32"/>
      <c r="F19" s="32"/>
      <c r="G19" s="32"/>
      <c r="H19" s="32"/>
      <c r="I19" s="32"/>
      <c r="J19" s="32"/>
      <c r="K19" s="32"/>
      <c r="L19" s="32"/>
      <c r="M19" s="32"/>
      <c r="N19" s="32"/>
      <c r="O19" s="868"/>
    </row>
    <row r="20" spans="2:15">
      <c r="B20" s="867"/>
      <c r="C20" s="32"/>
      <c r="D20" s="32"/>
      <c r="E20" s="32"/>
      <c r="F20" s="32"/>
      <c r="G20" s="32"/>
      <c r="H20" s="32"/>
      <c r="I20" s="32"/>
      <c r="J20" s="32"/>
      <c r="K20" s="32"/>
      <c r="L20" s="32"/>
      <c r="M20" s="32"/>
      <c r="N20" s="32"/>
      <c r="O20" s="868"/>
    </row>
    <row r="21" spans="2:15">
      <c r="B21" s="867"/>
      <c r="C21" s="32"/>
      <c r="D21" s="32"/>
      <c r="E21" s="32"/>
      <c r="F21" s="32"/>
      <c r="G21" s="32"/>
      <c r="H21" s="32"/>
      <c r="I21" s="32"/>
      <c r="J21" s="32"/>
      <c r="K21" s="32"/>
      <c r="L21" s="32"/>
      <c r="M21" s="32"/>
      <c r="N21" s="32"/>
      <c r="O21" s="868"/>
    </row>
    <row r="22" spans="2:15">
      <c r="B22" s="867"/>
      <c r="C22" s="32"/>
      <c r="D22" s="32"/>
      <c r="E22" s="32"/>
      <c r="F22" s="32"/>
      <c r="G22" s="32"/>
      <c r="H22" s="32"/>
      <c r="I22" s="32"/>
      <c r="J22" s="32"/>
      <c r="K22" s="32"/>
      <c r="L22" s="32"/>
      <c r="M22" s="32"/>
      <c r="N22" s="32"/>
      <c r="O22" s="868"/>
    </row>
    <row r="23" spans="2:15">
      <c r="B23" s="867"/>
      <c r="C23" s="32"/>
      <c r="D23" s="32"/>
      <c r="E23" s="32"/>
      <c r="F23" s="32"/>
      <c r="G23" s="32"/>
      <c r="H23" s="32"/>
      <c r="I23" s="32"/>
      <c r="J23" s="32"/>
      <c r="K23" s="32"/>
      <c r="L23" s="32"/>
      <c r="M23" s="32"/>
      <c r="N23" s="32"/>
      <c r="O23" s="868"/>
    </row>
    <row r="24" spans="2:15">
      <c r="B24" s="867"/>
      <c r="C24" s="32"/>
      <c r="D24" s="32"/>
      <c r="E24" s="32"/>
      <c r="F24" s="32"/>
      <c r="G24" s="32"/>
      <c r="H24" s="32"/>
      <c r="I24" s="32"/>
      <c r="J24" s="32"/>
      <c r="K24" s="32"/>
      <c r="L24" s="32"/>
      <c r="M24" s="32"/>
      <c r="N24" s="32"/>
      <c r="O24" s="868"/>
    </row>
    <row r="25" spans="2:15">
      <c r="B25" s="867"/>
      <c r="C25" s="32"/>
      <c r="D25" s="32"/>
      <c r="E25" s="32"/>
      <c r="F25" s="32"/>
      <c r="G25" s="32"/>
      <c r="H25" s="32"/>
      <c r="I25" s="32"/>
      <c r="J25" s="32"/>
      <c r="K25" s="32"/>
      <c r="L25" s="32"/>
      <c r="M25" s="32"/>
      <c r="N25" s="32"/>
      <c r="O25" s="868"/>
    </row>
    <row r="26" spans="2:15">
      <c r="B26" s="867"/>
      <c r="C26" s="32"/>
      <c r="D26" s="32"/>
      <c r="E26" s="32"/>
      <c r="F26" s="32"/>
      <c r="G26" s="32"/>
      <c r="H26" s="32"/>
      <c r="I26" s="32"/>
      <c r="J26" s="32"/>
      <c r="K26" s="32"/>
      <c r="L26" s="32"/>
      <c r="M26" s="32"/>
      <c r="N26" s="32"/>
      <c r="O26" s="868"/>
    </row>
    <row r="27" spans="2:15">
      <c r="B27" s="867"/>
      <c r="C27" s="32"/>
      <c r="D27" s="32"/>
      <c r="E27" s="32"/>
      <c r="F27" s="32"/>
      <c r="G27" s="32"/>
      <c r="H27" s="32"/>
      <c r="I27" s="32"/>
      <c r="J27" s="32"/>
      <c r="K27" s="32"/>
      <c r="L27" s="32"/>
      <c r="M27" s="32"/>
      <c r="N27" s="32"/>
      <c r="O27" s="868"/>
    </row>
    <row r="28" spans="2:15">
      <c r="B28" s="867"/>
      <c r="C28" s="32"/>
      <c r="D28" s="32"/>
      <c r="E28" s="32"/>
      <c r="F28" s="32"/>
      <c r="G28" s="32"/>
      <c r="H28" s="32"/>
      <c r="I28" s="32"/>
      <c r="J28" s="32"/>
      <c r="K28" s="32"/>
      <c r="L28" s="32"/>
      <c r="M28" s="32"/>
      <c r="N28" s="32"/>
      <c r="O28" s="868"/>
    </row>
    <row r="29" spans="2:15">
      <c r="B29" s="867"/>
      <c r="C29" s="32"/>
      <c r="D29" s="32"/>
      <c r="E29" s="32"/>
      <c r="F29" s="32"/>
      <c r="G29" s="32"/>
      <c r="H29" s="32"/>
      <c r="I29" s="32"/>
      <c r="J29" s="32"/>
      <c r="K29" s="32"/>
      <c r="L29" s="32"/>
      <c r="M29" s="32"/>
      <c r="N29" s="32"/>
      <c r="O29" s="868"/>
    </row>
    <row r="30" spans="2:15">
      <c r="B30" s="867"/>
      <c r="C30" s="32"/>
      <c r="D30" s="32"/>
      <c r="E30" s="32"/>
      <c r="F30" s="32"/>
      <c r="G30" s="32"/>
      <c r="H30" s="32"/>
      <c r="I30" s="32"/>
      <c r="J30" s="32"/>
      <c r="K30" s="32"/>
      <c r="L30" s="32"/>
      <c r="M30" s="32"/>
      <c r="N30" s="32"/>
      <c r="O30" s="868"/>
    </row>
    <row r="31" spans="2:15">
      <c r="B31" s="867"/>
      <c r="C31" s="32"/>
      <c r="D31" s="32"/>
      <c r="E31" s="32"/>
      <c r="F31" s="32"/>
      <c r="G31" s="32"/>
      <c r="H31" s="32"/>
      <c r="I31" s="32"/>
      <c r="J31" s="32"/>
      <c r="K31" s="32"/>
      <c r="L31" s="32"/>
      <c r="M31" s="32"/>
      <c r="N31" s="32"/>
      <c r="O31" s="868"/>
    </row>
    <row r="32" spans="2:15">
      <c r="B32" s="867"/>
      <c r="C32" s="32"/>
      <c r="D32" s="32"/>
      <c r="E32" s="32"/>
      <c r="F32" s="32"/>
      <c r="G32" s="32"/>
      <c r="H32" s="32"/>
      <c r="I32" s="32"/>
      <c r="J32" s="32"/>
      <c r="K32" s="32"/>
      <c r="L32" s="32"/>
      <c r="M32" s="32"/>
      <c r="N32" s="32"/>
      <c r="O32" s="868"/>
    </row>
    <row r="33" spans="2:15">
      <c r="B33" s="867"/>
      <c r="C33" s="32"/>
      <c r="D33" s="32"/>
      <c r="E33" s="32"/>
      <c r="F33" s="32"/>
      <c r="G33" s="32"/>
      <c r="H33" s="32"/>
      <c r="I33" s="32"/>
      <c r="J33" s="32"/>
      <c r="K33" s="32"/>
      <c r="L33" s="32"/>
      <c r="M33" s="32"/>
      <c r="N33" s="32"/>
      <c r="O33" s="868"/>
    </row>
    <row r="34" spans="2:15">
      <c r="B34" s="867"/>
      <c r="C34" s="32"/>
      <c r="D34" s="32"/>
      <c r="E34" s="32"/>
      <c r="F34" s="32"/>
      <c r="G34" s="32"/>
      <c r="H34" s="32"/>
      <c r="I34" s="32"/>
      <c r="J34" s="32"/>
      <c r="K34" s="32"/>
      <c r="L34" s="32"/>
      <c r="M34" s="32"/>
      <c r="N34" s="32"/>
      <c r="O34" s="868"/>
    </row>
    <row r="35" spans="2:15">
      <c r="B35" s="867"/>
      <c r="C35" s="32"/>
      <c r="D35" s="32"/>
      <c r="E35" s="32"/>
      <c r="F35" s="32"/>
      <c r="G35" s="32"/>
      <c r="H35" s="32"/>
      <c r="I35" s="32"/>
      <c r="J35" s="32"/>
      <c r="K35" s="32"/>
      <c r="L35" s="32"/>
      <c r="M35" s="32"/>
      <c r="N35" s="32"/>
      <c r="O35" s="868"/>
    </row>
    <row r="36" spans="2:15">
      <c r="B36" s="867"/>
      <c r="C36" s="32"/>
      <c r="D36" s="32"/>
      <c r="E36" s="32"/>
      <c r="F36" s="32"/>
      <c r="G36" s="32"/>
      <c r="H36" s="32"/>
      <c r="I36" s="32"/>
      <c r="J36" s="32"/>
      <c r="K36" s="32"/>
      <c r="L36" s="32"/>
      <c r="M36" s="32"/>
      <c r="N36" s="32"/>
      <c r="O36" s="868"/>
    </row>
    <row r="37" spans="2:15">
      <c r="B37" s="867"/>
      <c r="C37" s="32"/>
      <c r="D37" s="32"/>
      <c r="E37" s="32"/>
      <c r="F37" s="32"/>
      <c r="G37" s="32"/>
      <c r="H37" s="32"/>
      <c r="I37" s="32"/>
      <c r="J37" s="32"/>
      <c r="K37" s="32"/>
      <c r="L37" s="32"/>
      <c r="M37" s="32"/>
      <c r="N37" s="32"/>
      <c r="O37" s="868"/>
    </row>
    <row r="38" spans="2:15">
      <c r="B38" s="867"/>
      <c r="C38" s="32"/>
      <c r="D38" s="32"/>
      <c r="E38" s="32"/>
      <c r="F38" s="32"/>
      <c r="G38" s="32"/>
      <c r="H38" s="32"/>
      <c r="I38" s="32"/>
      <c r="J38" s="32"/>
      <c r="K38" s="32"/>
      <c r="L38" s="32"/>
      <c r="M38" s="32"/>
      <c r="N38" s="32"/>
      <c r="O38" s="868"/>
    </row>
    <row r="39" spans="2:15">
      <c r="B39" s="867"/>
      <c r="C39" s="32"/>
      <c r="D39" s="32"/>
      <c r="E39" s="32"/>
      <c r="F39" s="32"/>
      <c r="G39" s="32"/>
      <c r="H39" s="32"/>
      <c r="I39" s="32"/>
      <c r="J39" s="32"/>
      <c r="K39" s="32"/>
      <c r="L39" s="32"/>
      <c r="M39" s="32"/>
      <c r="N39" s="32"/>
      <c r="O39" s="868"/>
    </row>
    <row r="40" spans="2:15">
      <c r="B40" s="867"/>
      <c r="C40" s="32"/>
      <c r="D40" s="32"/>
      <c r="E40" s="32"/>
      <c r="F40" s="32"/>
      <c r="G40" s="32"/>
      <c r="H40" s="32"/>
      <c r="I40" s="32"/>
      <c r="J40" s="32"/>
      <c r="K40" s="32"/>
      <c r="L40" s="32"/>
      <c r="M40" s="32"/>
      <c r="N40" s="32"/>
      <c r="O40" s="868"/>
    </row>
    <row r="41" spans="2:15">
      <c r="B41" s="867"/>
      <c r="C41" s="32"/>
      <c r="D41" s="32"/>
      <c r="E41" s="32"/>
      <c r="F41" s="32"/>
      <c r="G41" s="32"/>
      <c r="H41" s="32"/>
      <c r="I41" s="32"/>
      <c r="J41" s="32"/>
      <c r="K41" s="32"/>
      <c r="L41" s="32"/>
      <c r="M41" s="32"/>
      <c r="N41" s="32"/>
      <c r="O41" s="868"/>
    </row>
    <row r="42" spans="2:15">
      <c r="B42" s="867"/>
      <c r="C42" s="32"/>
      <c r="D42" s="32"/>
      <c r="E42" s="32"/>
      <c r="F42" s="32"/>
      <c r="G42" s="32"/>
      <c r="H42" s="32"/>
      <c r="I42" s="32"/>
      <c r="J42" s="32"/>
      <c r="K42" s="32"/>
      <c r="L42" s="32"/>
      <c r="M42" s="32"/>
      <c r="N42" s="32"/>
      <c r="O42" s="868"/>
    </row>
    <row r="43" spans="2:15">
      <c r="B43" s="867"/>
      <c r="C43" s="32"/>
      <c r="D43" s="32"/>
      <c r="E43" s="32"/>
      <c r="F43" s="32"/>
      <c r="G43" s="32"/>
      <c r="H43" s="32"/>
      <c r="I43" s="32"/>
      <c r="J43" s="32"/>
      <c r="K43" s="32"/>
      <c r="L43" s="32"/>
      <c r="M43" s="32"/>
      <c r="N43" s="32"/>
      <c r="O43" s="868"/>
    </row>
    <row r="44" spans="2:15">
      <c r="B44" s="867"/>
      <c r="C44" s="32"/>
      <c r="D44" s="32"/>
      <c r="E44" s="32"/>
      <c r="F44" s="32"/>
      <c r="G44" s="32"/>
      <c r="H44" s="32"/>
      <c r="I44" s="32"/>
      <c r="J44" s="32"/>
      <c r="K44" s="32"/>
      <c r="L44" s="32"/>
      <c r="M44" s="32"/>
      <c r="N44" s="32"/>
      <c r="O44" s="868"/>
    </row>
    <row r="45" spans="2:15">
      <c r="B45" s="867"/>
      <c r="C45" s="32"/>
      <c r="D45" s="32"/>
      <c r="E45" s="32"/>
      <c r="F45" s="32"/>
      <c r="G45" s="32"/>
      <c r="H45" s="32"/>
      <c r="I45" s="32"/>
      <c r="J45" s="32"/>
      <c r="K45" s="32"/>
      <c r="L45" s="32"/>
      <c r="M45" s="32"/>
      <c r="N45" s="32"/>
      <c r="O45" s="868"/>
    </row>
    <row r="46" spans="2:15">
      <c r="B46" s="867"/>
      <c r="C46" s="32"/>
      <c r="D46" s="32"/>
      <c r="E46" s="32"/>
      <c r="F46" s="32"/>
      <c r="G46" s="32"/>
      <c r="H46" s="32"/>
      <c r="I46" s="32"/>
      <c r="J46" s="32"/>
      <c r="K46" s="32"/>
      <c r="L46" s="32"/>
      <c r="M46" s="32"/>
      <c r="N46" s="32"/>
      <c r="O46" s="868"/>
    </row>
    <row r="47" spans="2:15">
      <c r="B47" s="867"/>
      <c r="C47" s="32"/>
      <c r="D47" s="32"/>
      <c r="E47" s="32"/>
      <c r="F47" s="32"/>
      <c r="G47" s="32"/>
      <c r="H47" s="32"/>
      <c r="I47" s="32"/>
      <c r="J47" s="32"/>
      <c r="K47" s="32"/>
      <c r="L47" s="32"/>
      <c r="M47" s="32"/>
      <c r="N47" s="32"/>
      <c r="O47" s="868"/>
    </row>
    <row r="48" spans="2:15">
      <c r="B48" s="867"/>
      <c r="C48" s="32"/>
      <c r="D48" s="32"/>
      <c r="E48" s="32"/>
      <c r="F48" s="32"/>
      <c r="G48" s="32"/>
      <c r="H48" s="32"/>
      <c r="I48" s="32"/>
      <c r="J48" s="32"/>
      <c r="K48" s="32"/>
      <c r="L48" s="32"/>
      <c r="M48" s="32"/>
      <c r="N48" s="32"/>
      <c r="O48" s="868"/>
    </row>
    <row r="49" spans="2:15">
      <c r="B49" s="867"/>
      <c r="C49" s="32"/>
      <c r="D49" s="32"/>
      <c r="E49" s="32"/>
      <c r="F49" s="32"/>
      <c r="G49" s="32"/>
      <c r="H49" s="32"/>
      <c r="I49" s="32"/>
      <c r="J49" s="32"/>
      <c r="K49" s="32"/>
      <c r="L49" s="32"/>
      <c r="M49" s="32"/>
      <c r="N49" s="32"/>
      <c r="O49" s="868"/>
    </row>
    <row r="50" spans="2:15">
      <c r="B50" s="867"/>
      <c r="C50" s="32"/>
      <c r="D50" s="32"/>
      <c r="E50" s="32"/>
      <c r="F50" s="32"/>
      <c r="G50" s="32"/>
      <c r="H50" s="32"/>
      <c r="I50" s="32"/>
      <c r="J50" s="32"/>
      <c r="K50" s="32"/>
      <c r="L50" s="32"/>
      <c r="M50" s="32"/>
      <c r="N50" s="32"/>
      <c r="O50" s="868"/>
    </row>
    <row r="51" spans="2:15">
      <c r="B51" s="867"/>
      <c r="C51" s="32"/>
      <c r="D51" s="32"/>
      <c r="E51" s="32"/>
      <c r="F51" s="32"/>
      <c r="G51" s="32"/>
      <c r="H51" s="32"/>
      <c r="I51" s="32"/>
      <c r="J51" s="32"/>
      <c r="K51" s="32"/>
      <c r="L51" s="32"/>
      <c r="M51" s="32"/>
      <c r="N51" s="32"/>
      <c r="O51" s="868"/>
    </row>
    <row r="52" spans="2:15">
      <c r="B52" s="867"/>
      <c r="C52" s="32"/>
      <c r="D52" s="32"/>
      <c r="E52" s="32"/>
      <c r="F52" s="32"/>
      <c r="G52" s="32"/>
      <c r="H52" s="32"/>
      <c r="I52" s="32"/>
      <c r="J52" s="32"/>
      <c r="K52" s="32"/>
      <c r="L52" s="32"/>
      <c r="M52" s="32"/>
      <c r="N52" s="32"/>
      <c r="O52" s="868"/>
    </row>
    <row r="53" spans="2:15">
      <c r="B53" s="867"/>
      <c r="C53" s="32"/>
      <c r="D53" s="32"/>
      <c r="E53" s="32"/>
      <c r="F53" s="32"/>
      <c r="G53" s="32"/>
      <c r="H53" s="32"/>
      <c r="I53" s="32"/>
      <c r="J53" s="32"/>
      <c r="K53" s="32"/>
      <c r="L53" s="32"/>
      <c r="M53" s="32"/>
      <c r="N53" s="32"/>
      <c r="O53" s="868"/>
    </row>
    <row r="54" spans="2:15">
      <c r="B54" s="867"/>
      <c r="C54" s="32"/>
      <c r="D54" s="32"/>
      <c r="E54" s="32"/>
      <c r="F54" s="32"/>
      <c r="G54" s="32"/>
      <c r="H54" s="32"/>
      <c r="I54" s="32"/>
      <c r="J54" s="32"/>
      <c r="K54" s="32"/>
      <c r="L54" s="32"/>
      <c r="M54" s="32"/>
      <c r="N54" s="32"/>
      <c r="O54" s="868"/>
    </row>
    <row r="55" spans="2:15">
      <c r="B55" s="867"/>
      <c r="C55" s="32"/>
      <c r="D55" s="32"/>
      <c r="E55" s="32"/>
      <c r="F55" s="32"/>
      <c r="G55" s="32"/>
      <c r="H55" s="32"/>
      <c r="I55" s="32"/>
      <c r="J55" s="32"/>
      <c r="K55" s="32"/>
      <c r="L55" s="32"/>
      <c r="M55" s="32"/>
      <c r="N55" s="32"/>
      <c r="O55" s="868"/>
    </row>
    <row r="56" spans="2:15">
      <c r="B56" s="867"/>
      <c r="C56" s="32"/>
      <c r="D56" s="32"/>
      <c r="E56" s="32"/>
      <c r="F56" s="32"/>
      <c r="G56" s="32"/>
      <c r="H56" s="32"/>
      <c r="I56" s="32"/>
      <c r="J56" s="32"/>
      <c r="K56" s="32"/>
      <c r="L56" s="32"/>
      <c r="M56" s="32"/>
      <c r="N56" s="32"/>
      <c r="O56" s="868"/>
    </row>
    <row r="57" spans="2:15">
      <c r="B57" s="869"/>
      <c r="C57" s="870"/>
      <c r="D57" s="870"/>
      <c r="E57" s="870"/>
      <c r="F57" s="870"/>
      <c r="G57" s="870"/>
      <c r="H57" s="870"/>
      <c r="I57" s="870"/>
      <c r="J57" s="870"/>
      <c r="K57" s="870"/>
      <c r="L57" s="870"/>
      <c r="M57" s="870"/>
      <c r="N57" s="870"/>
      <c r="O57" s="871"/>
    </row>
  </sheetData>
  <sheetProtection algorithmName="SHA-512" hashValue="rr/P2/ezgvjLJKxYPDAbn+LPw6R8bMAXBwbD9M89/ZpVWPU2DInOP6QYqO8cO1XITX3sHEQmR7sRgzNtCgLosQ==" saltValue="ls0mqoo+k3r769LBFQYkLA==" spinCount="100000" sheet="1" formatCells="0" formatColumns="0" formatRows="0" insertColumns="0" insertRows="0" deleteRows="0" selectLockedCells="1" autoFilter="0" pivotTables="0"/>
  <mergeCells count="1">
    <mergeCell ref="E4:O4"/>
  </mergeCells>
  <phoneticPr fontId="18"/>
  <conditionalFormatting sqref="A1:XFD1 A3:XFD1048576 B2:XFD2">
    <cfRule type="containsText" dxfId="377" priority="2" operator="containsText" text="(例)">
      <formula>NOT(ISERROR(SEARCH("(例)",A1)))</formula>
    </cfRule>
  </conditionalFormatting>
  <conditionalFormatting sqref="A2">
    <cfRule type="containsText" dxfId="376" priority="1" operator="containsText" text="(例)">
      <formula>NOT(ISERROR(SEARCH("(例)",A2)))</formula>
    </cfRule>
  </conditionalFormatting>
  <printOptions horizontalCentered="1"/>
  <pageMargins left="0.51181102362204722" right="0.11811023622047245" top="0.35433070866141736" bottom="0.35433070866141736" header="0.31496062992125984" footer="0.11811023622047245"/>
  <pageSetup paperSize="8" scale="67" fitToHeight="0" orientation="landscape" r:id="rId1"/>
  <headerFooter scaleWithDoc="0">
    <oddFooter>&amp;R&amp;K00-047R5超高層ZEH-M_ver.1</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75CDA-8FDD-49F3-A6DA-49AE1976296C}">
  <sheetPr codeName="Sheet10"/>
  <dimension ref="A1:BM512"/>
  <sheetViews>
    <sheetView showGridLines="0" view="pageBreakPreview" zoomScale="85" zoomScaleNormal="80" zoomScaleSheetLayoutView="85" workbookViewId="0">
      <pane ySplit="12" topLeftCell="A13" activePane="bottomLeft" state="frozen"/>
      <selection pane="bottomLeft" activeCell="C13" sqref="C13"/>
    </sheetView>
  </sheetViews>
  <sheetFormatPr defaultColWidth="9" defaultRowHeight="45.75"/>
  <cols>
    <col min="1" max="1" width="1.625" style="72" customWidth="1"/>
    <col min="2" max="2" width="5.625" style="34" bestFit="1" customWidth="1"/>
    <col min="3" max="3" width="5.625" style="79" bestFit="1" customWidth="1"/>
    <col min="4" max="4" width="5.625" style="21" bestFit="1" customWidth="1"/>
    <col min="5" max="5" width="6.875" style="74" bestFit="1" customWidth="1"/>
    <col min="6" max="6" width="8.625" style="74" customWidth="1"/>
    <col min="7" max="7" width="9.25" style="74" bestFit="1" customWidth="1"/>
    <col min="8" max="9" width="7.5" style="20" bestFit="1" customWidth="1"/>
    <col min="10" max="10" width="11.125" style="20" bestFit="1" customWidth="1"/>
    <col min="11" max="11" width="7.5" style="20" bestFit="1" customWidth="1"/>
    <col min="12" max="12" width="8.5" style="20" bestFit="1" customWidth="1"/>
    <col min="13" max="13" width="7.375" style="20" bestFit="1" customWidth="1"/>
    <col min="14" max="14" width="13.375" style="40" bestFit="1" customWidth="1"/>
    <col min="15" max="15" width="4.625" style="69" customWidth="1"/>
    <col min="16" max="16" width="9.625" style="20" customWidth="1"/>
    <col min="17" max="17" width="5.625" style="20" bestFit="1" customWidth="1"/>
    <col min="18" max="18" width="4.625" style="69" customWidth="1"/>
    <col min="19" max="19" width="9.625" style="20" customWidth="1"/>
    <col min="20" max="20" width="5.625" style="20" bestFit="1" customWidth="1"/>
    <col min="21" max="21" width="4.625" style="69" customWidth="1"/>
    <col min="22" max="22" width="9.625" style="20" customWidth="1"/>
    <col min="23" max="23" width="5.625" style="20" bestFit="1" customWidth="1"/>
    <col min="24" max="24" width="4.625" style="69" customWidth="1"/>
    <col min="25" max="25" width="9.625" style="20" customWidth="1"/>
    <col min="26" max="26" width="5.625" style="20" bestFit="1" customWidth="1"/>
    <col min="27" max="27" width="4.625" style="69" customWidth="1"/>
    <col min="28" max="28" width="10.375" style="20" customWidth="1"/>
    <col min="29" max="29" width="4.625" style="69" customWidth="1"/>
    <col min="30" max="30" width="18.625" style="20" customWidth="1"/>
    <col min="31" max="31" width="4.625" style="69" customWidth="1"/>
    <col min="32" max="32" width="18.625" style="20" customWidth="1"/>
    <col min="33" max="33" width="4.625" style="69" customWidth="1"/>
    <col min="34" max="34" width="15.625" style="20" customWidth="1"/>
    <col min="35" max="35" width="4.625" style="69" customWidth="1"/>
    <col min="36" max="36" width="18.625" style="20" customWidth="1"/>
    <col min="37" max="37" width="4.625" style="69" customWidth="1"/>
    <col min="38" max="38" width="13.875" style="906" customWidth="1"/>
    <col min="39" max="39" width="4.625" style="69" customWidth="1"/>
    <col min="40" max="40" width="13.875" style="906" customWidth="1"/>
    <col min="41" max="41" width="4.625" style="69" customWidth="1"/>
    <col min="42" max="42" width="13.875" style="910" customWidth="1"/>
    <col min="43" max="43" width="4.625" style="69" customWidth="1"/>
    <col min="44" max="44" width="9.625" style="20" customWidth="1"/>
    <col min="45" max="45" width="4.625" style="69" customWidth="1"/>
    <col min="46" max="46" width="15.625" style="20" customWidth="1"/>
    <col min="47" max="47" width="5.625" style="20" bestFit="1" customWidth="1"/>
    <col min="48" max="48" width="4.625" style="69" customWidth="1"/>
    <col min="49" max="49" width="5.625" style="20" customWidth="1"/>
    <col min="50" max="50" width="15.625" style="20" customWidth="1"/>
    <col min="51" max="51" width="4.625" style="69" customWidth="1"/>
    <col min="52" max="52" width="15.625" style="20" customWidth="1"/>
    <col min="53" max="53" width="5.625" style="20" bestFit="1" customWidth="1"/>
    <col min="54" max="54" width="4.625" style="69" customWidth="1"/>
    <col min="55" max="55" width="9" style="34" customWidth="1"/>
    <col min="56" max="56" width="6.875" style="34" hidden="1" customWidth="1"/>
    <col min="57" max="57" width="5.875" style="34" hidden="1" customWidth="1"/>
    <col min="58" max="58" width="1.625" style="53" hidden="1" customWidth="1"/>
    <col min="59" max="60" width="5.625" style="34" hidden="1" customWidth="1"/>
    <col min="61" max="61" width="1.625" style="53" hidden="1" customWidth="1"/>
    <col min="62" max="62" width="13.375" style="34" hidden="1" customWidth="1"/>
    <col min="63" max="63" width="9.375" style="34" hidden="1" customWidth="1"/>
    <col min="64" max="64" width="5.875" style="34" hidden="1" customWidth="1"/>
    <col min="65" max="65" width="10" style="34" hidden="1" customWidth="1"/>
    <col min="66" max="16384" width="9" style="34"/>
  </cols>
  <sheetData>
    <row r="1" spans="1:65" s="224" customFormat="1" ht="18.75">
      <c r="A1" s="221"/>
      <c r="B1" s="221"/>
      <c r="C1" s="222"/>
      <c r="D1" s="223"/>
      <c r="N1" s="225"/>
      <c r="O1" s="226"/>
      <c r="R1" s="226"/>
      <c r="U1" s="226"/>
      <c r="X1" s="226"/>
      <c r="AA1" s="226"/>
      <c r="AC1" s="226"/>
      <c r="AE1" s="226"/>
      <c r="AG1" s="226"/>
      <c r="AI1" s="226"/>
      <c r="AK1" s="226"/>
      <c r="AL1" s="226"/>
      <c r="AM1" s="226"/>
      <c r="AN1" s="226"/>
      <c r="AO1" s="226"/>
      <c r="AQ1" s="226"/>
      <c r="AS1" s="226"/>
      <c r="AV1" s="226"/>
      <c r="AY1" s="226"/>
      <c r="BB1" s="226"/>
      <c r="BF1" s="227"/>
      <c r="BI1" s="227"/>
    </row>
    <row r="2" spans="1:65" s="224" customFormat="1" ht="18.75">
      <c r="A2" s="221" t="s">
        <v>386</v>
      </c>
      <c r="C2" s="222"/>
      <c r="D2" s="223"/>
      <c r="N2" s="225"/>
      <c r="O2" s="226"/>
      <c r="R2" s="226"/>
      <c r="U2" s="226"/>
      <c r="X2" s="226"/>
      <c r="AA2" s="226"/>
      <c r="AC2" s="226"/>
      <c r="AE2" s="226"/>
      <c r="AG2" s="226"/>
      <c r="AI2" s="226"/>
      <c r="AK2" s="226"/>
      <c r="AL2" s="226"/>
      <c r="AM2" s="226"/>
      <c r="AN2" s="226"/>
      <c r="AO2" s="226"/>
      <c r="AQ2" s="226"/>
      <c r="AS2" s="226"/>
      <c r="AV2" s="226"/>
      <c r="AY2" s="226"/>
      <c r="BB2" s="226"/>
      <c r="BF2" s="227"/>
      <c r="BI2" s="227"/>
    </row>
    <row r="3" spans="1:65" s="224" customFormat="1" ht="18.75">
      <c r="A3" s="221" t="s">
        <v>387</v>
      </c>
      <c r="B3" s="221"/>
      <c r="C3" s="222"/>
      <c r="D3" s="223"/>
      <c r="N3" s="225"/>
      <c r="O3" s="226"/>
      <c r="R3" s="226"/>
      <c r="U3" s="226"/>
      <c r="X3" s="226"/>
      <c r="AA3" s="226"/>
      <c r="AC3" s="226"/>
      <c r="AE3" s="226"/>
      <c r="AG3" s="226"/>
      <c r="AI3" s="226"/>
      <c r="AK3" s="226"/>
      <c r="AL3" s="226"/>
      <c r="AM3" s="226"/>
      <c r="AN3" s="226"/>
      <c r="AO3" s="226"/>
      <c r="AQ3" s="226"/>
      <c r="AS3" s="226"/>
      <c r="AV3" s="226"/>
      <c r="AY3" s="226"/>
      <c r="BB3" s="226"/>
      <c r="BF3" s="227"/>
      <c r="BI3" s="227"/>
    </row>
    <row r="4" spans="1:65" s="60" customFormat="1" ht="13.5">
      <c r="C4" s="76" t="s">
        <v>230</v>
      </c>
      <c r="D4" s="61"/>
      <c r="H4" s="63"/>
      <c r="I4" s="63"/>
      <c r="J4" s="63"/>
      <c r="K4" s="63"/>
      <c r="L4" s="63"/>
      <c r="M4" s="63"/>
      <c r="N4" s="64"/>
      <c r="O4" s="66"/>
      <c r="P4" s="63"/>
      <c r="Q4" s="63"/>
      <c r="R4" s="66"/>
      <c r="S4" s="63"/>
      <c r="T4" s="63"/>
      <c r="U4" s="66"/>
      <c r="V4" s="63"/>
      <c r="W4" s="63"/>
      <c r="X4" s="66"/>
      <c r="Y4" s="63"/>
      <c r="Z4" s="63"/>
      <c r="AA4" s="66"/>
      <c r="AB4" s="65"/>
      <c r="AC4" s="66"/>
      <c r="AD4" s="65"/>
      <c r="AE4" s="66"/>
      <c r="AF4" s="65"/>
      <c r="AG4" s="66"/>
      <c r="AH4" s="65"/>
      <c r="AI4" s="66"/>
      <c r="AJ4" s="65"/>
      <c r="AK4" s="66"/>
      <c r="AL4" s="66"/>
      <c r="AM4" s="66"/>
      <c r="AN4" s="66"/>
      <c r="AO4" s="66"/>
      <c r="AP4" s="63"/>
      <c r="AQ4" s="66"/>
      <c r="AR4" s="63"/>
      <c r="AS4" s="66"/>
      <c r="AT4" s="65"/>
      <c r="AU4" s="65"/>
      <c r="AV4" s="66"/>
      <c r="AW4" s="65"/>
      <c r="AX4" s="65"/>
      <c r="AY4" s="66"/>
      <c r="AZ4" s="65"/>
      <c r="BA4" s="65"/>
      <c r="BB4" s="66"/>
      <c r="BF4" s="62"/>
      <c r="BI4" s="62"/>
    </row>
    <row r="5" spans="1:65" s="60" customFormat="1" ht="18.75">
      <c r="B5" s="1569" t="s">
        <v>809</v>
      </c>
      <c r="C5" s="1569"/>
      <c r="D5" s="1569"/>
      <c r="E5" s="1569"/>
      <c r="F5" s="1569"/>
      <c r="G5" s="1569"/>
      <c r="H5" s="63"/>
      <c r="I5" s="63"/>
      <c r="J5" s="63"/>
      <c r="K5" s="63"/>
      <c r="L5" s="63"/>
      <c r="M5" s="63"/>
      <c r="N5" s="64"/>
      <c r="O5" s="66"/>
      <c r="P5" s="63"/>
      <c r="Q5" s="63"/>
      <c r="R5" s="66"/>
      <c r="S5" s="63"/>
      <c r="T5" s="63"/>
      <c r="U5" s="66"/>
      <c r="V5" s="63"/>
      <c r="W5" s="63"/>
      <c r="X5" s="66"/>
      <c r="Y5" s="63"/>
      <c r="Z5" s="63"/>
      <c r="AA5" s="66"/>
      <c r="AB5" s="65"/>
      <c r="AC5" s="66"/>
      <c r="AD5" s="65"/>
      <c r="AE5" s="66"/>
      <c r="AF5" s="65"/>
      <c r="AG5" s="66"/>
      <c r="AH5" s="63"/>
      <c r="AI5" s="66"/>
      <c r="AJ5" s="65"/>
      <c r="AK5" s="66"/>
      <c r="AL5" s="66"/>
      <c r="AM5" s="66"/>
      <c r="AN5" s="66"/>
      <c r="AO5" s="66"/>
      <c r="AP5" s="63"/>
      <c r="AQ5" s="66"/>
      <c r="AR5" s="65"/>
      <c r="AS5" s="66"/>
      <c r="AT5" s="65"/>
      <c r="AU5" s="65"/>
      <c r="AV5" s="66"/>
      <c r="AW5" s="65"/>
      <c r="AX5" s="65"/>
      <c r="AY5" s="66"/>
      <c r="AZ5" s="65"/>
      <c r="BA5" s="65"/>
      <c r="BB5" s="66"/>
      <c r="BF5" s="62"/>
      <c r="BI5" s="62"/>
    </row>
    <row r="6" spans="1:65" ht="13.5">
      <c r="A6" s="34"/>
      <c r="C6" s="77" t="s">
        <v>230</v>
      </c>
      <c r="D6" s="13"/>
      <c r="E6" s="34"/>
      <c r="F6" s="34"/>
      <c r="G6" s="34"/>
      <c r="H6" s="63"/>
      <c r="I6" s="63"/>
      <c r="J6" s="63"/>
      <c r="K6" s="15"/>
      <c r="L6" s="15"/>
      <c r="M6" s="34"/>
      <c r="N6" s="36"/>
      <c r="O6" s="71"/>
      <c r="P6" s="34"/>
      <c r="Q6" s="15"/>
      <c r="R6" s="67"/>
      <c r="S6" s="15"/>
      <c r="T6" s="15"/>
      <c r="U6" s="67"/>
      <c r="V6" s="45"/>
      <c r="W6" s="15"/>
      <c r="X6" s="67"/>
      <c r="Y6" s="15"/>
      <c r="Z6" s="15"/>
      <c r="AA6" s="67"/>
      <c r="AB6" s="65"/>
      <c r="AC6" s="67"/>
      <c r="AD6" s="65"/>
      <c r="AE6" s="67"/>
      <c r="AF6" s="65"/>
      <c r="AG6" s="67"/>
      <c r="AH6" s="63"/>
      <c r="AI6" s="67"/>
      <c r="AJ6" s="16"/>
      <c r="AK6" s="67"/>
      <c r="AL6" s="67"/>
      <c r="AM6" s="67"/>
      <c r="AN6" s="67"/>
      <c r="AO6" s="67"/>
      <c r="AP6" s="15"/>
      <c r="AQ6" s="67"/>
      <c r="AR6" s="63"/>
      <c r="AS6" s="67"/>
      <c r="AT6" s="65"/>
      <c r="AU6" s="65"/>
      <c r="AV6" s="67"/>
      <c r="AW6" s="65"/>
      <c r="AX6" s="65"/>
      <c r="AY6" s="67"/>
      <c r="AZ6" s="65"/>
      <c r="BA6" s="65"/>
      <c r="BB6" s="67"/>
    </row>
    <row r="7" spans="1:65" ht="43.5" customHeight="1">
      <c r="A7" s="17"/>
      <c r="B7" s="1566" t="s">
        <v>231</v>
      </c>
      <c r="C7" s="1567"/>
      <c r="D7" s="1567"/>
      <c r="E7" s="1568"/>
      <c r="F7" s="1615" t="str">
        <f>'2.全体概要'!C7</f>
        <v/>
      </c>
      <c r="G7" s="1616"/>
      <c r="H7" s="1616"/>
      <c r="I7" s="1616"/>
      <c r="J7" s="1616"/>
      <c r="K7" s="1616"/>
      <c r="L7" s="1616"/>
      <c r="M7" s="1617" t="s">
        <v>868</v>
      </c>
      <c r="N7" s="1617"/>
      <c r="O7" s="1617"/>
      <c r="P7" s="1618"/>
      <c r="Q7" s="15"/>
      <c r="R7" s="67"/>
      <c r="S7" s="15"/>
      <c r="T7" s="15"/>
      <c r="U7" s="67"/>
      <c r="V7" s="67"/>
      <c r="W7" s="15"/>
      <c r="X7" s="67"/>
      <c r="Y7" s="15"/>
      <c r="Z7" s="15"/>
      <c r="AA7" s="67"/>
      <c r="AB7" s="63"/>
      <c r="AC7" s="67"/>
      <c r="AD7" s="63"/>
      <c r="AE7" s="67"/>
      <c r="AF7" s="63"/>
      <c r="AG7" s="67"/>
      <c r="AH7" s="63"/>
      <c r="AI7" s="67"/>
      <c r="AJ7" s="16"/>
      <c r="AK7" s="67"/>
      <c r="AL7" s="67"/>
      <c r="AM7" s="67"/>
      <c r="AN7" s="67"/>
      <c r="AO7" s="67"/>
      <c r="AP7" s="15"/>
      <c r="AQ7" s="67"/>
      <c r="AR7" s="15"/>
      <c r="AS7" s="67"/>
      <c r="AT7" s="63"/>
      <c r="AU7" s="63"/>
      <c r="AV7" s="67"/>
      <c r="AW7" s="63"/>
      <c r="AX7" s="63"/>
      <c r="AY7" s="67"/>
      <c r="AZ7" s="63"/>
      <c r="BA7" s="63"/>
      <c r="BB7" s="67"/>
    </row>
    <row r="8" spans="1:65" ht="13.5" customHeight="1" thickBot="1">
      <c r="A8" s="34"/>
      <c r="C8" s="77" t="s">
        <v>230</v>
      </c>
      <c r="D8" s="13"/>
      <c r="E8" s="34"/>
      <c r="F8" s="34"/>
      <c r="G8" s="34"/>
      <c r="H8" s="34"/>
      <c r="I8" s="34"/>
      <c r="J8" s="34"/>
      <c r="K8" s="34"/>
      <c r="L8" s="34"/>
      <c r="M8" s="34"/>
      <c r="N8" s="36"/>
      <c r="O8" s="71"/>
      <c r="P8" s="14"/>
      <c r="Q8" s="14"/>
      <c r="R8" s="68"/>
      <c r="S8" s="14"/>
      <c r="T8" s="14"/>
      <c r="U8" s="68"/>
      <c r="V8" s="14"/>
      <c r="W8" s="14"/>
      <c r="X8" s="68"/>
      <c r="Y8" s="14"/>
      <c r="Z8" s="14"/>
      <c r="AA8" s="68"/>
      <c r="AB8" s="14"/>
      <c r="AC8" s="68"/>
      <c r="AD8" s="14"/>
      <c r="AE8" s="68"/>
      <c r="AF8" s="14"/>
      <c r="AG8" s="68"/>
      <c r="AH8" s="14"/>
      <c r="AI8" s="68"/>
      <c r="AJ8" s="18"/>
      <c r="AK8" s="68"/>
      <c r="AL8" s="68"/>
      <c r="AM8" s="68"/>
      <c r="AN8" s="68"/>
      <c r="AO8" s="68"/>
      <c r="AP8" s="14"/>
      <c r="AQ8" s="68"/>
      <c r="AR8" s="14"/>
      <c r="AS8" s="68"/>
      <c r="AT8" s="435"/>
      <c r="AU8" s="435"/>
      <c r="AV8" s="436"/>
      <c r="AW8" s="435"/>
      <c r="AX8" s="435"/>
      <c r="AY8" s="436"/>
      <c r="AZ8" s="435"/>
      <c r="BA8" s="435"/>
      <c r="BB8" s="436"/>
      <c r="BD8" s="599"/>
      <c r="BE8" s="599"/>
      <c r="BF8" s="600"/>
      <c r="BG8" s="1570" t="s">
        <v>232</v>
      </c>
      <c r="BH8" s="1570"/>
      <c r="BI8" s="600"/>
      <c r="BJ8" s="1570" t="s">
        <v>178</v>
      </c>
      <c r="BK8" s="1570"/>
      <c r="BL8" s="1570"/>
      <c r="BM8" s="1570"/>
    </row>
    <row r="9" spans="1:65" ht="21" customHeight="1">
      <c r="A9" s="80"/>
      <c r="B9" s="1586" t="s">
        <v>233</v>
      </c>
      <c r="C9" s="1588" t="s">
        <v>234</v>
      </c>
      <c r="D9" s="1586" t="s">
        <v>235</v>
      </c>
      <c r="E9" s="1586" t="s">
        <v>236</v>
      </c>
      <c r="F9" s="1586" t="s">
        <v>237</v>
      </c>
      <c r="G9" s="1586" t="s">
        <v>238</v>
      </c>
      <c r="H9" s="1574" t="s">
        <v>239</v>
      </c>
      <c r="I9" s="1575"/>
      <c r="J9" s="1574" t="s">
        <v>240</v>
      </c>
      <c r="K9" s="1619"/>
      <c r="L9" s="1619"/>
      <c r="M9" s="1619"/>
      <c r="N9" s="1619"/>
      <c r="O9" s="1575"/>
      <c r="P9" s="1571" t="s">
        <v>919</v>
      </c>
      <c r="Q9" s="1572"/>
      <c r="R9" s="1572"/>
      <c r="S9" s="1572"/>
      <c r="T9" s="1572"/>
      <c r="U9" s="1573"/>
      <c r="V9" s="1571" t="s">
        <v>920</v>
      </c>
      <c r="W9" s="1572"/>
      <c r="X9" s="1572"/>
      <c r="Y9" s="1572"/>
      <c r="Z9" s="1572"/>
      <c r="AA9" s="1573"/>
      <c r="AB9" s="1621" t="s">
        <v>430</v>
      </c>
      <c r="AC9" s="1622"/>
      <c r="AD9" s="1607" t="s">
        <v>780</v>
      </c>
      <c r="AE9" s="1608"/>
      <c r="AF9" s="1611" t="s">
        <v>779</v>
      </c>
      <c r="AG9" s="1612"/>
      <c r="AH9" s="1574" t="s">
        <v>241</v>
      </c>
      <c r="AI9" s="1575"/>
      <c r="AJ9" s="1574" t="s">
        <v>242</v>
      </c>
      <c r="AK9" s="1578"/>
      <c r="AL9" s="1580" t="s">
        <v>869</v>
      </c>
      <c r="AM9" s="1580"/>
      <c r="AN9" s="1580" t="s">
        <v>870</v>
      </c>
      <c r="AO9" s="1580"/>
      <c r="AP9" s="1580" t="s">
        <v>871</v>
      </c>
      <c r="AQ9" s="1580"/>
      <c r="AR9" s="1586" t="s">
        <v>924</v>
      </c>
      <c r="AS9" s="1586"/>
      <c r="AT9" s="1592" t="s">
        <v>422</v>
      </c>
      <c r="AU9" s="1593"/>
      <c r="AV9" s="1594"/>
      <c r="AW9" s="1592" t="s">
        <v>423</v>
      </c>
      <c r="AX9" s="1593"/>
      <c r="AY9" s="1594"/>
      <c r="AZ9" s="1592" t="s">
        <v>875</v>
      </c>
      <c r="BA9" s="1593"/>
      <c r="BB9" s="1594"/>
      <c r="BD9" s="599"/>
      <c r="BE9" s="599"/>
      <c r="BF9" s="600"/>
      <c r="BG9" s="1570"/>
      <c r="BH9" s="1570"/>
      <c r="BI9" s="600"/>
      <c r="BJ9" s="1570" t="s">
        <v>243</v>
      </c>
      <c r="BK9" s="1570" t="s">
        <v>244</v>
      </c>
      <c r="BL9" s="1570"/>
      <c r="BM9" s="1570"/>
    </row>
    <row r="10" spans="1:65" ht="34.5" customHeight="1">
      <c r="A10" s="81"/>
      <c r="B10" s="1587"/>
      <c r="C10" s="1589"/>
      <c r="D10" s="1587"/>
      <c r="E10" s="1587"/>
      <c r="F10" s="1587"/>
      <c r="G10" s="1587"/>
      <c r="H10" s="1576"/>
      <c r="I10" s="1577"/>
      <c r="J10" s="1576"/>
      <c r="K10" s="1582"/>
      <c r="L10" s="1582"/>
      <c r="M10" s="1582"/>
      <c r="N10" s="1582"/>
      <c r="O10" s="1577"/>
      <c r="P10" s="1576" t="s">
        <v>424</v>
      </c>
      <c r="Q10" s="1582"/>
      <c r="R10" s="1582"/>
      <c r="S10" s="1582" t="s">
        <v>425</v>
      </c>
      <c r="T10" s="1582"/>
      <c r="U10" s="1577"/>
      <c r="V10" s="1576" t="s">
        <v>424</v>
      </c>
      <c r="W10" s="1582"/>
      <c r="X10" s="1582"/>
      <c r="Y10" s="1582" t="s">
        <v>425</v>
      </c>
      <c r="Z10" s="1582"/>
      <c r="AA10" s="1577"/>
      <c r="AB10" s="1595"/>
      <c r="AC10" s="1597"/>
      <c r="AD10" s="1609"/>
      <c r="AE10" s="1610"/>
      <c r="AF10" s="1613"/>
      <c r="AG10" s="1614"/>
      <c r="AH10" s="1576"/>
      <c r="AI10" s="1577"/>
      <c r="AJ10" s="1576"/>
      <c r="AK10" s="1579"/>
      <c r="AL10" s="1581"/>
      <c r="AM10" s="1581"/>
      <c r="AN10" s="1581"/>
      <c r="AO10" s="1581"/>
      <c r="AP10" s="1581"/>
      <c r="AQ10" s="1581"/>
      <c r="AR10" s="1587"/>
      <c r="AS10" s="1587"/>
      <c r="AT10" s="1595"/>
      <c r="AU10" s="1596"/>
      <c r="AV10" s="1597"/>
      <c r="AW10" s="1595"/>
      <c r="AX10" s="1596"/>
      <c r="AY10" s="1597"/>
      <c r="AZ10" s="1595"/>
      <c r="BA10" s="1596"/>
      <c r="BB10" s="1597"/>
      <c r="BD10" s="1570" t="s">
        <v>177</v>
      </c>
      <c r="BE10" s="1570"/>
      <c r="BF10" s="600"/>
      <c r="BG10" s="1570"/>
      <c r="BH10" s="1570"/>
      <c r="BI10" s="600"/>
      <c r="BJ10" s="1570"/>
      <c r="BK10" s="1570" t="s">
        <v>245</v>
      </c>
      <c r="BL10" s="1570" t="s">
        <v>179</v>
      </c>
      <c r="BM10" s="1570"/>
    </row>
    <row r="11" spans="1:65" ht="18.75" customHeight="1">
      <c r="A11" s="19"/>
      <c r="B11" s="1587"/>
      <c r="C11" s="1589"/>
      <c r="D11" s="1587"/>
      <c r="E11" s="1587"/>
      <c r="F11" s="1587"/>
      <c r="G11" s="1587"/>
      <c r="H11" s="1576" t="s">
        <v>246</v>
      </c>
      <c r="I11" s="1577" t="s">
        <v>247</v>
      </c>
      <c r="J11" s="1576" t="s">
        <v>330</v>
      </c>
      <c r="K11" s="1582" t="s">
        <v>248</v>
      </c>
      <c r="L11" s="1582"/>
      <c r="M11" s="1582"/>
      <c r="N11" s="1620" t="s">
        <v>249</v>
      </c>
      <c r="O11" s="1584" t="s">
        <v>250</v>
      </c>
      <c r="P11" s="1576" t="s">
        <v>251</v>
      </c>
      <c r="Q11" s="1582" t="s">
        <v>252</v>
      </c>
      <c r="R11" s="1583" t="s">
        <v>250</v>
      </c>
      <c r="S11" s="1582" t="s">
        <v>251</v>
      </c>
      <c r="T11" s="1582" t="s">
        <v>252</v>
      </c>
      <c r="U11" s="1584" t="s">
        <v>250</v>
      </c>
      <c r="V11" s="1576" t="s">
        <v>251</v>
      </c>
      <c r="W11" s="1582" t="s">
        <v>252</v>
      </c>
      <c r="X11" s="1583" t="s">
        <v>250</v>
      </c>
      <c r="Y11" s="1582" t="s">
        <v>251</v>
      </c>
      <c r="Z11" s="1582" t="s">
        <v>252</v>
      </c>
      <c r="AA11" s="1584" t="s">
        <v>250</v>
      </c>
      <c r="AB11" s="1602" t="s">
        <v>426</v>
      </c>
      <c r="AC11" s="1600" t="s">
        <v>250</v>
      </c>
      <c r="AD11" s="1576" t="s">
        <v>253</v>
      </c>
      <c r="AE11" s="1584" t="s">
        <v>250</v>
      </c>
      <c r="AF11" s="1576" t="s">
        <v>253</v>
      </c>
      <c r="AG11" s="1584" t="s">
        <v>250</v>
      </c>
      <c r="AH11" s="1576" t="s">
        <v>254</v>
      </c>
      <c r="AI11" s="1584" t="s">
        <v>250</v>
      </c>
      <c r="AJ11" s="1576" t="s">
        <v>255</v>
      </c>
      <c r="AK11" s="1585" t="s">
        <v>250</v>
      </c>
      <c r="AL11" s="1603" t="s">
        <v>872</v>
      </c>
      <c r="AM11" s="1605" t="s">
        <v>250</v>
      </c>
      <c r="AN11" s="1590" t="s">
        <v>873</v>
      </c>
      <c r="AO11" s="1605" t="s">
        <v>250</v>
      </c>
      <c r="AP11" s="1590" t="s">
        <v>874</v>
      </c>
      <c r="AQ11" s="1605" t="s">
        <v>250</v>
      </c>
      <c r="AR11" s="1606" t="s">
        <v>331</v>
      </c>
      <c r="AS11" s="1584" t="s">
        <v>250</v>
      </c>
      <c r="AT11" s="1602" t="s">
        <v>427</v>
      </c>
      <c r="AU11" s="1598" t="s">
        <v>428</v>
      </c>
      <c r="AV11" s="1600" t="s">
        <v>250</v>
      </c>
      <c r="AW11" s="1602" t="s">
        <v>490</v>
      </c>
      <c r="AX11" s="1601" t="s">
        <v>429</v>
      </c>
      <c r="AY11" s="1600" t="s">
        <v>250</v>
      </c>
      <c r="AZ11" s="1603" t="s">
        <v>876</v>
      </c>
      <c r="BA11" s="1604" t="s">
        <v>252</v>
      </c>
      <c r="BB11" s="1605" t="s">
        <v>250</v>
      </c>
      <c r="BD11" s="1570"/>
      <c r="BE11" s="1570"/>
      <c r="BF11" s="600"/>
      <c r="BG11" s="1570"/>
      <c r="BH11" s="1570"/>
      <c r="BI11" s="600"/>
      <c r="BJ11" s="1570"/>
      <c r="BK11" s="1570"/>
      <c r="BL11" s="1570" t="s">
        <v>256</v>
      </c>
      <c r="BM11" s="1570" t="s">
        <v>257</v>
      </c>
    </row>
    <row r="12" spans="1:65">
      <c r="B12" s="1587"/>
      <c r="C12" s="1589"/>
      <c r="D12" s="1587"/>
      <c r="E12" s="1587"/>
      <c r="F12" s="1587"/>
      <c r="G12" s="1587"/>
      <c r="H12" s="1576"/>
      <c r="I12" s="1577"/>
      <c r="J12" s="1576"/>
      <c r="K12" s="181" t="s">
        <v>258</v>
      </c>
      <c r="L12" s="662" t="s">
        <v>259</v>
      </c>
      <c r="M12" s="181" t="s">
        <v>260</v>
      </c>
      <c r="N12" s="1620"/>
      <c r="O12" s="1584"/>
      <c r="P12" s="1576"/>
      <c r="Q12" s="1582"/>
      <c r="R12" s="1583"/>
      <c r="S12" s="1582"/>
      <c r="T12" s="1582"/>
      <c r="U12" s="1584"/>
      <c r="V12" s="1576"/>
      <c r="W12" s="1582"/>
      <c r="X12" s="1583"/>
      <c r="Y12" s="1582"/>
      <c r="Z12" s="1582"/>
      <c r="AA12" s="1584"/>
      <c r="AB12" s="1602"/>
      <c r="AC12" s="1600"/>
      <c r="AD12" s="1576"/>
      <c r="AE12" s="1584"/>
      <c r="AF12" s="1576"/>
      <c r="AG12" s="1584"/>
      <c r="AH12" s="1576"/>
      <c r="AI12" s="1584"/>
      <c r="AJ12" s="1576"/>
      <c r="AK12" s="1585"/>
      <c r="AL12" s="1603"/>
      <c r="AM12" s="1605"/>
      <c r="AN12" s="1591"/>
      <c r="AO12" s="1605"/>
      <c r="AP12" s="1591"/>
      <c r="AQ12" s="1605"/>
      <c r="AR12" s="1606"/>
      <c r="AS12" s="1584"/>
      <c r="AT12" s="1602"/>
      <c r="AU12" s="1599"/>
      <c r="AV12" s="1600"/>
      <c r="AW12" s="1602"/>
      <c r="AX12" s="1601"/>
      <c r="AY12" s="1600"/>
      <c r="AZ12" s="1603"/>
      <c r="BA12" s="1604"/>
      <c r="BB12" s="1605"/>
      <c r="BD12" s="599" t="s">
        <v>261</v>
      </c>
      <c r="BE12" s="599" t="s">
        <v>244</v>
      </c>
      <c r="BF12" s="600"/>
      <c r="BG12" s="599" t="s">
        <v>262</v>
      </c>
      <c r="BH12" s="599" t="s">
        <v>244</v>
      </c>
      <c r="BI12" s="600"/>
      <c r="BJ12" s="1570"/>
      <c r="BK12" s="1570"/>
      <c r="BL12" s="1570"/>
      <c r="BM12" s="1570"/>
    </row>
    <row r="13" spans="1:65">
      <c r="B13" s="55">
        <v>1</v>
      </c>
      <c r="C13" s="78"/>
      <c r="D13" s="56"/>
      <c r="E13" s="73"/>
      <c r="F13" s="530"/>
      <c r="G13" s="530"/>
      <c r="H13" s="57"/>
      <c r="I13" s="58"/>
      <c r="J13" s="57"/>
      <c r="K13" s="531" t="str">
        <f t="shared" ref="K13:K76" si="0">IF($F13="","",VLOOKUP($F13,$BD$13:$BE$17,2,TRUE))</f>
        <v/>
      </c>
      <c r="L13" s="531" t="str">
        <f>IF($G13="","",IF(OR('2.全体概要'!$C$15=1,'2.全体概要'!$C$15=2),INDEX($BH$15:$BH$16,MATCH($G13,$BG$15:$BG$16,-1)),IF('2.全体概要'!$C$15=3,INDEX($BH$14:$BH$15,MATCH($G13,$BG$14:$BG$15,-1)),INDEX($BH$13:$BH$14,MATCH($G13,$BG$13:$BG$14,-1)))))</f>
        <v/>
      </c>
      <c r="M13" s="531" t="str">
        <f t="shared" ref="M13:M76" si="1">IF(OR($F13="",$H13="",$I13=""),"",VLOOKUP($H13&amp;$I13,$BJ$13:$BM$18,IF($F13&lt;50,2,IF(AND($J13="該当",$H13="角住戸"),4,3)),FALSE))</f>
        <v/>
      </c>
      <c r="N13" s="532">
        <f>IF(OR(K13="",L13="",M13=""),0,(800000*K13*L13*M13))</f>
        <v>0</v>
      </c>
      <c r="O13" s="70"/>
      <c r="P13" s="124"/>
      <c r="Q13" s="125"/>
      <c r="R13" s="194"/>
      <c r="S13" s="125"/>
      <c r="T13" s="54"/>
      <c r="U13" s="194"/>
      <c r="V13" s="124"/>
      <c r="W13" s="125"/>
      <c r="X13" s="194"/>
      <c r="Y13" s="125"/>
      <c r="Z13" s="54"/>
      <c r="AA13" s="194"/>
      <c r="AB13" s="57"/>
      <c r="AC13" s="70"/>
      <c r="AD13" s="124"/>
      <c r="AE13" s="70"/>
      <c r="AF13" s="124"/>
      <c r="AG13" s="70"/>
      <c r="AH13" s="57"/>
      <c r="AI13" s="70"/>
      <c r="AJ13" s="124"/>
      <c r="AK13" s="70"/>
      <c r="AL13" s="907"/>
      <c r="AM13" s="890"/>
      <c r="AN13" s="907"/>
      <c r="AO13" s="891"/>
      <c r="AP13" s="907"/>
      <c r="AQ13" s="70"/>
      <c r="AR13" s="59"/>
      <c r="AS13" s="70"/>
      <c r="AT13" s="57"/>
      <c r="AU13" s="262"/>
      <c r="AV13" s="70"/>
      <c r="AW13" s="57"/>
      <c r="AX13" s="533" t="str">
        <f>IF(AW13="","",IF(AW13="A",'12.パネルラジエーター設備費用算出シート'!$G$13,IF(AW13="B",'12.パネルラジエーター設備費用算出シート'!$N$13,IF(AW13="C",'12.パネルラジエーター設備費用算出シート'!$G$23,IF(AW13="D",'12.パネルラジエーター設備費用算出シート'!$N$23,IF(AW13="E",'12.パネルラジエーター設備費用算出シート'!$G$33,IF(AW13="F",'12.パネルラジエーター設備費用算出シート'!$N$33,IF(AW13="G",'12.パネルラジエーター設備費用算出シート'!$G$43,IF(AW13="H",'12.パネルラジエーター設備費用算出シート'!$N$43,IF(AW13="I",'12.パネルラジエーター設備費用算出シート'!$G$54,'12.パネルラジエーター設備費用算出シート'!$N$54))))))))))</f>
        <v/>
      </c>
      <c r="AY13" s="70"/>
      <c r="AZ13" s="57"/>
      <c r="BA13" s="262"/>
      <c r="BB13" s="70"/>
      <c r="BD13" s="601">
        <v>0</v>
      </c>
      <c r="BE13" s="601">
        <v>0.4</v>
      </c>
      <c r="BF13" s="600"/>
      <c r="BG13" s="601">
        <v>0.6</v>
      </c>
      <c r="BH13" s="601">
        <v>1</v>
      </c>
      <c r="BI13" s="600"/>
      <c r="BJ13" s="599" t="s">
        <v>180</v>
      </c>
      <c r="BK13" s="601">
        <v>1</v>
      </c>
      <c r="BL13" s="601">
        <v>1</v>
      </c>
      <c r="BM13" s="601"/>
    </row>
    <row r="14" spans="1:65">
      <c r="B14" s="55">
        <v>2</v>
      </c>
      <c r="C14" s="78"/>
      <c r="D14" s="56"/>
      <c r="E14" s="73"/>
      <c r="F14" s="530"/>
      <c r="G14" s="530"/>
      <c r="H14" s="57"/>
      <c r="I14" s="58"/>
      <c r="J14" s="57"/>
      <c r="K14" s="531" t="str">
        <f t="shared" si="0"/>
        <v/>
      </c>
      <c r="L14" s="531" t="str">
        <f>IF($G14="","",IF(OR('2.全体概要'!$C$15=1,'2.全体概要'!$C$15=2),INDEX($BH$15:$BH$16,MATCH($G14,$BG$15:$BG$16,-1)),IF('2.全体概要'!$C$15=3,INDEX($BH$14:$BH$15,MATCH($G14,$BG$14:$BG$15,-1)),INDEX($BH$13:$BH$14,MATCH($G14,$BG$13:$BG$14,-1)))))</f>
        <v/>
      </c>
      <c r="M14" s="531" t="str">
        <f t="shared" si="1"/>
        <v/>
      </c>
      <c r="N14" s="532">
        <f t="shared" ref="N14:N77" si="2">IF(OR(K14="",L14="",M14=""),0,(800000*K14*L14*M14))</f>
        <v>0</v>
      </c>
      <c r="O14" s="70"/>
      <c r="P14" s="124"/>
      <c r="Q14" s="125"/>
      <c r="R14" s="194"/>
      <c r="S14" s="125"/>
      <c r="T14" s="54"/>
      <c r="U14" s="194"/>
      <c r="V14" s="124"/>
      <c r="W14" s="54"/>
      <c r="X14" s="194"/>
      <c r="Y14" s="125"/>
      <c r="Z14" s="54"/>
      <c r="AA14" s="194"/>
      <c r="AB14" s="57"/>
      <c r="AC14" s="70"/>
      <c r="AD14" s="124"/>
      <c r="AE14" s="70"/>
      <c r="AF14" s="124"/>
      <c r="AG14" s="70"/>
      <c r="AH14" s="57"/>
      <c r="AI14" s="70"/>
      <c r="AJ14" s="124"/>
      <c r="AK14" s="70"/>
      <c r="AL14" s="907"/>
      <c r="AM14" s="890"/>
      <c r="AN14" s="907"/>
      <c r="AO14" s="891"/>
      <c r="AP14" s="907"/>
      <c r="AQ14" s="70"/>
      <c r="AR14" s="59"/>
      <c r="AS14" s="70"/>
      <c r="AT14" s="57"/>
      <c r="AU14" s="262"/>
      <c r="AV14" s="70"/>
      <c r="AW14" s="57"/>
      <c r="AX14" s="533" t="str">
        <f>IF(AW14="","",IF(AW14="A",'12.パネルラジエーター設備費用算出シート'!$G$13,IF(AW14="B",'12.パネルラジエーター設備費用算出シート'!$N$13,IF(AW14="C",'12.パネルラジエーター設備費用算出シート'!$G$23,IF(AW14="D",'12.パネルラジエーター設備費用算出シート'!$N$23,IF(AW14="E",'12.パネルラジエーター設備費用算出シート'!$G$33,IF(AW14="F",'12.パネルラジエーター設備費用算出シート'!$N$33,IF(AW14="G",'12.パネルラジエーター設備費用算出シート'!$G$43,IF(AW14="H",'12.パネルラジエーター設備費用算出シート'!$N$43,IF(AW14="I",'12.パネルラジエーター設備費用算出シート'!$G$54,'12.パネルラジエーター設備費用算出シート'!$N$54))))))))))</f>
        <v/>
      </c>
      <c r="AY14" s="70"/>
      <c r="AZ14" s="57"/>
      <c r="BA14" s="262"/>
      <c r="BB14" s="70"/>
      <c r="BD14" s="601">
        <v>35</v>
      </c>
      <c r="BE14" s="601">
        <v>0.6</v>
      </c>
      <c r="BF14" s="600"/>
      <c r="BG14" s="601">
        <v>0.5</v>
      </c>
      <c r="BH14" s="601">
        <v>1.1499999999999999</v>
      </c>
      <c r="BI14" s="600"/>
      <c r="BJ14" s="599" t="s">
        <v>181</v>
      </c>
      <c r="BK14" s="601">
        <v>1.2</v>
      </c>
      <c r="BL14" s="601">
        <v>1.1000000000000001</v>
      </c>
      <c r="BM14" s="601"/>
    </row>
    <row r="15" spans="1:65">
      <c r="B15" s="55">
        <v>3</v>
      </c>
      <c r="C15" s="78"/>
      <c r="D15" s="56"/>
      <c r="E15" s="73"/>
      <c r="F15" s="530"/>
      <c r="G15" s="530"/>
      <c r="H15" s="57"/>
      <c r="I15" s="58"/>
      <c r="J15" s="57"/>
      <c r="K15" s="531" t="str">
        <f t="shared" si="0"/>
        <v/>
      </c>
      <c r="L15" s="531" t="str">
        <f>IF($G15="","",IF(OR('2.全体概要'!$C$15=1,'2.全体概要'!$C$15=2),INDEX($BH$15:$BH$16,MATCH($G15,$BG$15:$BG$16,-1)),IF('2.全体概要'!$C$15=3,INDEX($BH$14:$BH$15,MATCH($G15,$BG$14:$BG$15,-1)),INDEX($BH$13:$BH$14,MATCH($G15,$BG$13:$BG$14,-1)))))</f>
        <v/>
      </c>
      <c r="M15" s="531" t="str">
        <f t="shared" si="1"/>
        <v/>
      </c>
      <c r="N15" s="532">
        <f t="shared" si="2"/>
        <v>0</v>
      </c>
      <c r="O15" s="70"/>
      <c r="P15" s="124"/>
      <c r="Q15" s="125"/>
      <c r="R15" s="194"/>
      <c r="S15" s="125"/>
      <c r="T15" s="54"/>
      <c r="U15" s="194"/>
      <c r="V15" s="124"/>
      <c r="W15" s="54"/>
      <c r="X15" s="194"/>
      <c r="Y15" s="125"/>
      <c r="Z15" s="54"/>
      <c r="AA15" s="194"/>
      <c r="AB15" s="57"/>
      <c r="AC15" s="70"/>
      <c r="AD15" s="124"/>
      <c r="AE15" s="70"/>
      <c r="AF15" s="124"/>
      <c r="AG15" s="70"/>
      <c r="AH15" s="57"/>
      <c r="AI15" s="70"/>
      <c r="AJ15" s="124"/>
      <c r="AK15" s="70"/>
      <c r="AL15" s="907"/>
      <c r="AM15" s="890"/>
      <c r="AN15" s="907"/>
      <c r="AO15" s="891"/>
      <c r="AP15" s="907"/>
      <c r="AQ15" s="70"/>
      <c r="AR15" s="59"/>
      <c r="AS15" s="70"/>
      <c r="AT15" s="57"/>
      <c r="AU15" s="262"/>
      <c r="AV15" s="70"/>
      <c r="AW15" s="57"/>
      <c r="AX15" s="533" t="str">
        <f>IF(AW15="","",IF(AW15="A",'12.パネルラジエーター設備費用算出シート'!$G$13,IF(AW15="B",'12.パネルラジエーター設備費用算出シート'!$N$13,IF(AW15="C",'12.パネルラジエーター設備費用算出シート'!$G$23,IF(AW15="D",'12.パネルラジエーター設備費用算出シート'!$N$23,IF(AW15="E",'12.パネルラジエーター設備費用算出シート'!$G$33,IF(AW15="F",'12.パネルラジエーター設備費用算出シート'!$N$33,IF(AW15="G",'12.パネルラジエーター設備費用算出シート'!$G$43,IF(AW15="H",'12.パネルラジエーター設備費用算出シート'!$N$43,IF(AW15="I",'12.パネルラジエーター設備費用算出シート'!$G$54,'12.パネルラジエーター設備費用算出シート'!$N$54))))))))))</f>
        <v/>
      </c>
      <c r="AY15" s="70"/>
      <c r="AZ15" s="57"/>
      <c r="BA15" s="262"/>
      <c r="BB15" s="70"/>
      <c r="BD15" s="601">
        <v>50</v>
      </c>
      <c r="BE15" s="601">
        <v>0.8</v>
      </c>
      <c r="BF15" s="600"/>
      <c r="BG15" s="601">
        <v>0.4</v>
      </c>
      <c r="BH15" s="601">
        <v>1.5</v>
      </c>
      <c r="BI15" s="600"/>
      <c r="BJ15" s="599" t="s">
        <v>182</v>
      </c>
      <c r="BK15" s="601">
        <v>1.5</v>
      </c>
      <c r="BL15" s="601">
        <v>1.4</v>
      </c>
      <c r="BM15" s="601"/>
    </row>
    <row r="16" spans="1:65">
      <c r="B16" s="55">
        <v>4</v>
      </c>
      <c r="C16" s="78"/>
      <c r="D16" s="56"/>
      <c r="E16" s="73"/>
      <c r="F16" s="530"/>
      <c r="G16" s="530"/>
      <c r="H16" s="57"/>
      <c r="I16" s="58"/>
      <c r="J16" s="57"/>
      <c r="K16" s="531" t="str">
        <f t="shared" si="0"/>
        <v/>
      </c>
      <c r="L16" s="531" t="str">
        <f>IF($G16="","",IF(OR('2.全体概要'!$C$15=1,'2.全体概要'!$C$15=2),INDEX($BH$15:$BH$16,MATCH($G16,$BG$15:$BG$16,-1)),IF('2.全体概要'!$C$15=3,INDEX($BH$14:$BH$15,MATCH($G16,$BG$14:$BG$15,-1)),INDEX($BH$13:$BH$14,MATCH($G16,$BG$13:$BG$14,-1)))))</f>
        <v/>
      </c>
      <c r="M16" s="531" t="str">
        <f t="shared" si="1"/>
        <v/>
      </c>
      <c r="N16" s="532">
        <f t="shared" si="2"/>
        <v>0</v>
      </c>
      <c r="O16" s="70"/>
      <c r="P16" s="124"/>
      <c r="Q16" s="125"/>
      <c r="R16" s="194"/>
      <c r="S16" s="125"/>
      <c r="T16" s="54"/>
      <c r="U16" s="194"/>
      <c r="V16" s="124"/>
      <c r="W16" s="54"/>
      <c r="X16" s="194"/>
      <c r="Y16" s="125"/>
      <c r="Z16" s="54"/>
      <c r="AA16" s="194"/>
      <c r="AB16" s="57"/>
      <c r="AC16" s="70"/>
      <c r="AD16" s="124"/>
      <c r="AE16" s="70"/>
      <c r="AF16" s="124"/>
      <c r="AG16" s="70"/>
      <c r="AH16" s="57"/>
      <c r="AI16" s="70"/>
      <c r="AJ16" s="124"/>
      <c r="AK16" s="70"/>
      <c r="AL16" s="907"/>
      <c r="AM16" s="890"/>
      <c r="AN16" s="907"/>
      <c r="AO16" s="891"/>
      <c r="AP16" s="907"/>
      <c r="AQ16" s="70"/>
      <c r="AR16" s="59"/>
      <c r="AS16" s="70"/>
      <c r="AT16" s="57"/>
      <c r="AU16" s="262"/>
      <c r="AV16" s="70"/>
      <c r="AW16" s="57"/>
      <c r="AX16" s="533" t="str">
        <f>IF(AW16="","",IF(AW16="A",'12.パネルラジエーター設備費用算出シート'!$G$13,IF(AW16="B",'12.パネルラジエーター設備費用算出シート'!$N$13,IF(AW16="C",'12.パネルラジエーター設備費用算出シート'!$G$23,IF(AW16="D",'12.パネルラジエーター設備費用算出シート'!$N$23,IF(AW16="E",'12.パネルラジエーター設備費用算出シート'!$G$33,IF(AW16="F",'12.パネルラジエーター設備費用算出シート'!$N$33,IF(AW16="G",'12.パネルラジエーター設備費用算出シート'!$G$43,IF(AW16="H",'12.パネルラジエーター設備費用算出シート'!$N$43,IF(AW16="I",'12.パネルラジエーター設備費用算出シート'!$G$54,'12.パネルラジエーター設備費用算出シート'!$N$54))))))))))</f>
        <v/>
      </c>
      <c r="AY16" s="70"/>
      <c r="AZ16" s="57"/>
      <c r="BA16" s="262"/>
      <c r="BB16" s="70"/>
      <c r="BD16" s="601">
        <v>65</v>
      </c>
      <c r="BE16" s="601">
        <v>1</v>
      </c>
      <c r="BF16" s="600"/>
      <c r="BG16" s="601">
        <v>0.3</v>
      </c>
      <c r="BH16" s="601">
        <v>2</v>
      </c>
      <c r="BI16" s="600"/>
      <c r="BJ16" s="599" t="s">
        <v>183</v>
      </c>
      <c r="BK16" s="601">
        <v>1.7</v>
      </c>
      <c r="BL16" s="601">
        <v>1.55</v>
      </c>
      <c r="BM16" s="601">
        <v>1.8</v>
      </c>
    </row>
    <row r="17" spans="1:65">
      <c r="B17" s="55">
        <v>5</v>
      </c>
      <c r="C17" s="78"/>
      <c r="D17" s="56"/>
      <c r="E17" s="73"/>
      <c r="F17" s="530"/>
      <c r="G17" s="530"/>
      <c r="H17" s="57"/>
      <c r="I17" s="58"/>
      <c r="J17" s="57"/>
      <c r="K17" s="531" t="str">
        <f t="shared" si="0"/>
        <v/>
      </c>
      <c r="L17" s="531" t="str">
        <f>IF($G17="","",IF(OR('2.全体概要'!$C$15=1,'2.全体概要'!$C$15=2),INDEX($BH$15:$BH$16,MATCH($G17,$BG$15:$BG$16,-1)),IF('2.全体概要'!$C$15=3,INDEX($BH$14:$BH$15,MATCH($G17,$BG$14:$BG$15,-1)),INDEX($BH$13:$BH$14,MATCH($G17,$BG$13:$BG$14,-1)))))</f>
        <v/>
      </c>
      <c r="M17" s="531" t="str">
        <f t="shared" si="1"/>
        <v/>
      </c>
      <c r="N17" s="532">
        <f t="shared" si="2"/>
        <v>0</v>
      </c>
      <c r="O17" s="70"/>
      <c r="P17" s="124"/>
      <c r="Q17" s="125"/>
      <c r="R17" s="194"/>
      <c r="S17" s="125"/>
      <c r="T17" s="54"/>
      <c r="U17" s="194"/>
      <c r="V17" s="124"/>
      <c r="W17" s="54"/>
      <c r="X17" s="194"/>
      <c r="Y17" s="125"/>
      <c r="Z17" s="54"/>
      <c r="AA17" s="194"/>
      <c r="AB17" s="57"/>
      <c r="AC17" s="70"/>
      <c r="AD17" s="124"/>
      <c r="AE17" s="70"/>
      <c r="AF17" s="124"/>
      <c r="AG17" s="70"/>
      <c r="AH17" s="57"/>
      <c r="AI17" s="70"/>
      <c r="AJ17" s="124"/>
      <c r="AK17" s="70"/>
      <c r="AL17" s="907"/>
      <c r="AM17" s="890"/>
      <c r="AN17" s="907"/>
      <c r="AO17" s="891"/>
      <c r="AP17" s="907"/>
      <c r="AQ17" s="70"/>
      <c r="AR17" s="59"/>
      <c r="AS17" s="70"/>
      <c r="AT17" s="57"/>
      <c r="AU17" s="262"/>
      <c r="AV17" s="70"/>
      <c r="AW17" s="57"/>
      <c r="AX17" s="533" t="str">
        <f>IF(AW17="","",IF(AW17="A",'12.パネルラジエーター設備費用算出シート'!$G$13,IF(AW17="B",'12.パネルラジエーター設備費用算出シート'!$N$13,IF(AW17="C",'12.パネルラジエーター設備費用算出シート'!$G$23,IF(AW17="D",'12.パネルラジエーター設備費用算出シート'!$N$23,IF(AW17="E",'12.パネルラジエーター設備費用算出シート'!$G$33,IF(AW17="F",'12.パネルラジエーター設備費用算出シート'!$N$33,IF(AW17="G",'12.パネルラジエーター設備費用算出シート'!$G$43,IF(AW17="H",'12.パネルラジエーター設備費用算出シート'!$N$43,IF(AW17="I",'12.パネルラジエーター設備費用算出シート'!$G$54,'12.パネルラジエーター設備費用算出シート'!$N$54))))))))))</f>
        <v/>
      </c>
      <c r="AY17" s="70"/>
      <c r="AZ17" s="57"/>
      <c r="BA17" s="262"/>
      <c r="BB17" s="70"/>
      <c r="BD17" s="601">
        <v>80</v>
      </c>
      <c r="BE17" s="601">
        <v>1.1499999999999999</v>
      </c>
      <c r="BF17" s="600"/>
      <c r="BG17" s="599"/>
      <c r="BH17" s="599"/>
      <c r="BI17" s="600"/>
      <c r="BJ17" s="599" t="s">
        <v>184</v>
      </c>
      <c r="BK17" s="601">
        <v>1.8</v>
      </c>
      <c r="BL17" s="601">
        <v>1.65</v>
      </c>
      <c r="BM17" s="601">
        <v>1.9</v>
      </c>
    </row>
    <row r="18" spans="1:65">
      <c r="B18" s="55">
        <v>6</v>
      </c>
      <c r="C18" s="78"/>
      <c r="D18" s="56"/>
      <c r="E18" s="73"/>
      <c r="F18" s="530"/>
      <c r="G18" s="530"/>
      <c r="H18" s="57"/>
      <c r="I18" s="58"/>
      <c r="J18" s="57"/>
      <c r="K18" s="531" t="str">
        <f t="shared" si="0"/>
        <v/>
      </c>
      <c r="L18" s="531" t="str">
        <f>IF($G18="","",IF(OR('2.全体概要'!$C$15=1,'2.全体概要'!$C$15=2),INDEX($BH$15:$BH$16,MATCH($G18,$BG$15:$BG$16,-1)),IF('2.全体概要'!$C$15=3,INDEX($BH$14:$BH$15,MATCH($G18,$BG$14:$BG$15,-1)),INDEX($BH$13:$BH$14,MATCH($G18,$BG$13:$BG$14,-1)))))</f>
        <v/>
      </c>
      <c r="M18" s="531" t="str">
        <f t="shared" si="1"/>
        <v/>
      </c>
      <c r="N18" s="532">
        <f t="shared" si="2"/>
        <v>0</v>
      </c>
      <c r="O18" s="70"/>
      <c r="P18" s="124"/>
      <c r="Q18" s="125"/>
      <c r="R18" s="194"/>
      <c r="S18" s="125"/>
      <c r="T18" s="54"/>
      <c r="U18" s="194"/>
      <c r="V18" s="124"/>
      <c r="W18" s="54"/>
      <c r="X18" s="194"/>
      <c r="Y18" s="125"/>
      <c r="Z18" s="54"/>
      <c r="AA18" s="194"/>
      <c r="AB18" s="57"/>
      <c r="AC18" s="70"/>
      <c r="AD18" s="124"/>
      <c r="AE18" s="70"/>
      <c r="AF18" s="124"/>
      <c r="AG18" s="70"/>
      <c r="AH18" s="57"/>
      <c r="AI18" s="70"/>
      <c r="AJ18" s="124"/>
      <c r="AK18" s="70"/>
      <c r="AL18" s="907"/>
      <c r="AM18" s="890"/>
      <c r="AN18" s="907"/>
      <c r="AO18" s="891"/>
      <c r="AP18" s="907"/>
      <c r="AQ18" s="70"/>
      <c r="AR18" s="59"/>
      <c r="AS18" s="70"/>
      <c r="AT18" s="57"/>
      <c r="AU18" s="262"/>
      <c r="AV18" s="70"/>
      <c r="AW18" s="57"/>
      <c r="AX18" s="533" t="str">
        <f>IF(AW18="","",IF(AW18="A",'12.パネルラジエーター設備費用算出シート'!$G$13,IF(AW18="B",'12.パネルラジエーター設備費用算出シート'!$N$13,IF(AW18="C",'12.パネルラジエーター設備費用算出シート'!$G$23,IF(AW18="D",'12.パネルラジエーター設備費用算出シート'!$N$23,IF(AW18="E",'12.パネルラジエーター設備費用算出シート'!$G$33,IF(AW18="F",'12.パネルラジエーター設備費用算出シート'!$N$33,IF(AW18="G",'12.パネルラジエーター設備費用算出シート'!$G$43,IF(AW18="H",'12.パネルラジエーター設備費用算出シート'!$N$43,IF(AW18="I",'12.パネルラジエーター設備費用算出シート'!$G$54,'12.パネルラジエーター設備費用算出シート'!$N$54))))))))))</f>
        <v/>
      </c>
      <c r="AY18" s="70"/>
      <c r="AZ18" s="57"/>
      <c r="BA18" s="262"/>
      <c r="BB18" s="70"/>
      <c r="BD18" s="599"/>
      <c r="BE18" s="599"/>
      <c r="BF18" s="600"/>
      <c r="BG18" s="599"/>
      <c r="BH18" s="599"/>
      <c r="BI18" s="600"/>
      <c r="BJ18" s="599" t="s">
        <v>185</v>
      </c>
      <c r="BK18" s="601">
        <v>2.1</v>
      </c>
      <c r="BL18" s="601">
        <v>1.95</v>
      </c>
      <c r="BM18" s="601">
        <v>2.2000000000000002</v>
      </c>
    </row>
    <row r="19" spans="1:65" s="14" customFormat="1">
      <c r="A19" s="72"/>
      <c r="B19" s="55">
        <v>7</v>
      </c>
      <c r="C19" s="78"/>
      <c r="D19" s="56"/>
      <c r="E19" s="73"/>
      <c r="F19" s="530"/>
      <c r="G19" s="530"/>
      <c r="H19" s="57"/>
      <c r="I19" s="58"/>
      <c r="J19" s="57"/>
      <c r="K19" s="531" t="str">
        <f t="shared" si="0"/>
        <v/>
      </c>
      <c r="L19" s="531" t="str">
        <f>IF($G19="","",IF(OR('2.全体概要'!$C$15=1,'2.全体概要'!$C$15=2),INDEX($BH$15:$BH$16,MATCH($G19,$BG$15:$BG$16,-1)),IF('2.全体概要'!$C$15=3,INDEX($BH$14:$BH$15,MATCH($G19,$BG$14:$BG$15,-1)),INDEX($BH$13:$BH$14,MATCH($G19,$BG$13:$BG$14,-1)))))</f>
        <v/>
      </c>
      <c r="M19" s="531" t="str">
        <f t="shared" si="1"/>
        <v/>
      </c>
      <c r="N19" s="532">
        <f t="shared" si="2"/>
        <v>0</v>
      </c>
      <c r="O19" s="70"/>
      <c r="P19" s="124"/>
      <c r="Q19" s="125"/>
      <c r="R19" s="194"/>
      <c r="S19" s="125"/>
      <c r="T19" s="54"/>
      <c r="U19" s="194"/>
      <c r="V19" s="124"/>
      <c r="W19" s="54"/>
      <c r="X19" s="194"/>
      <c r="Y19" s="125"/>
      <c r="Z19" s="54"/>
      <c r="AA19" s="194"/>
      <c r="AB19" s="57"/>
      <c r="AC19" s="70"/>
      <c r="AD19" s="124"/>
      <c r="AE19" s="70"/>
      <c r="AF19" s="124"/>
      <c r="AG19" s="70"/>
      <c r="AH19" s="57"/>
      <c r="AI19" s="70"/>
      <c r="AJ19" s="124"/>
      <c r="AK19" s="70"/>
      <c r="AL19" s="907"/>
      <c r="AM19" s="890"/>
      <c r="AN19" s="907"/>
      <c r="AO19" s="891"/>
      <c r="AP19" s="907"/>
      <c r="AQ19" s="70"/>
      <c r="AR19" s="59"/>
      <c r="AS19" s="70"/>
      <c r="AT19" s="57"/>
      <c r="AU19" s="262"/>
      <c r="AV19" s="70"/>
      <c r="AW19" s="57"/>
      <c r="AX19" s="533" t="str">
        <f>IF(AW19="","",IF(AW19="A",'12.パネルラジエーター設備費用算出シート'!$G$13,IF(AW19="B",'12.パネルラジエーター設備費用算出シート'!$N$13,IF(AW19="C",'12.パネルラジエーター設備費用算出シート'!$G$23,IF(AW19="D",'12.パネルラジエーター設備費用算出シート'!$N$23,IF(AW19="E",'12.パネルラジエーター設備費用算出シート'!$G$33,IF(AW19="F",'12.パネルラジエーター設備費用算出シート'!$N$33,IF(AW19="G",'12.パネルラジエーター設備費用算出シート'!$G$43,IF(AW19="H",'12.パネルラジエーター設備費用算出シート'!$N$43,IF(AW19="I",'12.パネルラジエーター設備費用算出シート'!$G$54,'12.パネルラジエーター設備費用算出シート'!$N$54))))))))))</f>
        <v/>
      </c>
      <c r="AY19" s="70"/>
      <c r="AZ19" s="57"/>
      <c r="BA19" s="262"/>
      <c r="BB19" s="70"/>
      <c r="BC19" s="34"/>
      <c r="BD19" s="599"/>
      <c r="BE19" s="599"/>
      <c r="BF19" s="600"/>
      <c r="BG19" s="599"/>
      <c r="BH19" s="599"/>
      <c r="BI19" s="600"/>
      <c r="BJ19" s="599"/>
      <c r="BK19" s="599"/>
      <c r="BL19" s="599"/>
      <c r="BM19" s="599"/>
    </row>
    <row r="20" spans="1:65" s="14" customFormat="1">
      <c r="A20" s="72"/>
      <c r="B20" s="55">
        <v>8</v>
      </c>
      <c r="C20" s="78"/>
      <c r="D20" s="56"/>
      <c r="E20" s="73"/>
      <c r="F20" s="530"/>
      <c r="G20" s="530"/>
      <c r="H20" s="57"/>
      <c r="I20" s="58"/>
      <c r="J20" s="57"/>
      <c r="K20" s="531" t="str">
        <f t="shared" si="0"/>
        <v/>
      </c>
      <c r="L20" s="531" t="str">
        <f>IF($G20="","",IF(OR('2.全体概要'!$C$15=1,'2.全体概要'!$C$15=2),INDEX($BH$15:$BH$16,MATCH($G20,$BG$15:$BG$16,-1)),IF('2.全体概要'!$C$15=3,INDEX($BH$14:$BH$15,MATCH($G20,$BG$14:$BG$15,-1)),INDEX($BH$13:$BH$14,MATCH($G20,$BG$13:$BG$14,-1)))))</f>
        <v/>
      </c>
      <c r="M20" s="531" t="str">
        <f t="shared" si="1"/>
        <v/>
      </c>
      <c r="N20" s="532">
        <f t="shared" si="2"/>
        <v>0</v>
      </c>
      <c r="O20" s="70"/>
      <c r="P20" s="124"/>
      <c r="Q20" s="125"/>
      <c r="R20" s="194"/>
      <c r="S20" s="125"/>
      <c r="T20" s="54"/>
      <c r="U20" s="194"/>
      <c r="V20" s="124"/>
      <c r="W20" s="54"/>
      <c r="X20" s="194"/>
      <c r="Y20" s="125"/>
      <c r="Z20" s="54"/>
      <c r="AA20" s="194"/>
      <c r="AB20" s="57"/>
      <c r="AC20" s="70"/>
      <c r="AD20" s="124"/>
      <c r="AE20" s="70"/>
      <c r="AF20" s="124"/>
      <c r="AG20" s="70"/>
      <c r="AH20" s="57"/>
      <c r="AI20" s="70"/>
      <c r="AJ20" s="124"/>
      <c r="AK20" s="70"/>
      <c r="AL20" s="907"/>
      <c r="AM20" s="890"/>
      <c r="AN20" s="907"/>
      <c r="AO20" s="891"/>
      <c r="AP20" s="907"/>
      <c r="AQ20" s="70"/>
      <c r="AR20" s="59"/>
      <c r="AS20" s="70"/>
      <c r="AT20" s="57"/>
      <c r="AU20" s="262"/>
      <c r="AV20" s="70"/>
      <c r="AW20" s="57"/>
      <c r="AX20" s="533" t="str">
        <f>IF(AW20="","",IF(AW20="A",'12.パネルラジエーター設備費用算出シート'!$G$13,IF(AW20="B",'12.パネルラジエーター設備費用算出シート'!$N$13,IF(AW20="C",'12.パネルラジエーター設備費用算出シート'!$G$23,IF(AW20="D",'12.パネルラジエーター設備費用算出シート'!$N$23,IF(AW20="E",'12.パネルラジエーター設備費用算出シート'!$G$33,IF(AW20="F",'12.パネルラジエーター設備費用算出シート'!$N$33,IF(AW20="G",'12.パネルラジエーター設備費用算出シート'!$G$43,IF(AW20="H",'12.パネルラジエーター設備費用算出シート'!$N$43,IF(AW20="I",'12.パネルラジエーター設備費用算出シート'!$G$54,'12.パネルラジエーター設備費用算出シート'!$N$54))))))))))</f>
        <v/>
      </c>
      <c r="AY20" s="70"/>
      <c r="AZ20" s="57"/>
      <c r="BA20" s="262"/>
      <c r="BB20" s="70"/>
      <c r="BC20" s="34"/>
      <c r="BD20" s="599"/>
      <c r="BE20" s="599"/>
      <c r="BF20" s="600"/>
      <c r="BG20" s="599"/>
      <c r="BH20" s="599"/>
      <c r="BI20" s="600"/>
      <c r="BJ20" s="599"/>
      <c r="BK20" s="599"/>
      <c r="BL20" s="599"/>
      <c r="BM20" s="599"/>
    </row>
    <row r="21" spans="1:65" s="14" customFormat="1">
      <c r="A21" s="72"/>
      <c r="B21" s="55">
        <v>9</v>
      </c>
      <c r="C21" s="78"/>
      <c r="D21" s="56"/>
      <c r="E21" s="73"/>
      <c r="F21" s="530"/>
      <c r="G21" s="530"/>
      <c r="H21" s="57"/>
      <c r="I21" s="58"/>
      <c r="J21" s="57"/>
      <c r="K21" s="531" t="str">
        <f t="shared" si="0"/>
        <v/>
      </c>
      <c r="L21" s="531" t="str">
        <f>IF($G21="","",IF(OR('2.全体概要'!$C$15=1,'2.全体概要'!$C$15=2),INDEX($BH$15:$BH$16,MATCH($G21,$BG$15:$BG$16,-1)),IF('2.全体概要'!$C$15=3,INDEX($BH$14:$BH$15,MATCH($G21,$BG$14:$BG$15,-1)),INDEX($BH$13:$BH$14,MATCH($G21,$BG$13:$BG$14,-1)))))</f>
        <v/>
      </c>
      <c r="M21" s="531" t="str">
        <f t="shared" si="1"/>
        <v/>
      </c>
      <c r="N21" s="532">
        <f t="shared" si="2"/>
        <v>0</v>
      </c>
      <c r="O21" s="70"/>
      <c r="P21" s="124"/>
      <c r="Q21" s="54"/>
      <c r="R21" s="194"/>
      <c r="S21" s="125"/>
      <c r="T21" s="54"/>
      <c r="U21" s="194"/>
      <c r="V21" s="124"/>
      <c r="W21" s="54"/>
      <c r="X21" s="194"/>
      <c r="Y21" s="125"/>
      <c r="Z21" s="54"/>
      <c r="AA21" s="194"/>
      <c r="AB21" s="57"/>
      <c r="AC21" s="70"/>
      <c r="AD21" s="124"/>
      <c r="AE21" s="70"/>
      <c r="AF21" s="124"/>
      <c r="AG21" s="70"/>
      <c r="AH21" s="57"/>
      <c r="AI21" s="70"/>
      <c r="AJ21" s="124"/>
      <c r="AK21" s="70"/>
      <c r="AL21" s="907"/>
      <c r="AM21" s="890"/>
      <c r="AN21" s="907"/>
      <c r="AO21" s="891"/>
      <c r="AP21" s="907"/>
      <c r="AQ21" s="70"/>
      <c r="AR21" s="59"/>
      <c r="AS21" s="70"/>
      <c r="AT21" s="57"/>
      <c r="AU21" s="262"/>
      <c r="AV21" s="70"/>
      <c r="AW21" s="57"/>
      <c r="AX21" s="533" t="str">
        <f>IF(AW21="","",IF(AW21="A",'12.パネルラジエーター設備費用算出シート'!$G$13,IF(AW21="B",'12.パネルラジエーター設備費用算出シート'!$N$13,IF(AW21="C",'12.パネルラジエーター設備費用算出シート'!$G$23,IF(AW21="D",'12.パネルラジエーター設備費用算出シート'!$N$23,IF(AW21="E",'12.パネルラジエーター設備費用算出シート'!$G$33,IF(AW21="F",'12.パネルラジエーター設備費用算出シート'!$N$33,IF(AW21="G",'12.パネルラジエーター設備費用算出シート'!$G$43,IF(AW21="H",'12.パネルラジエーター設備費用算出シート'!$N$43,IF(AW21="I",'12.パネルラジエーター設備費用算出シート'!$G$54,'12.パネルラジエーター設備費用算出シート'!$N$54))))))))))</f>
        <v/>
      </c>
      <c r="AY21" s="70"/>
      <c r="AZ21" s="57"/>
      <c r="BA21" s="262"/>
      <c r="BB21" s="70"/>
      <c r="BC21" s="34"/>
      <c r="BD21" s="599"/>
      <c r="BE21" s="599"/>
      <c r="BF21" s="600"/>
      <c r="BG21" s="599"/>
      <c r="BH21" s="599"/>
      <c r="BI21" s="600"/>
      <c r="BJ21" s="599"/>
      <c r="BK21" s="599"/>
      <c r="BL21" s="599"/>
      <c r="BM21" s="599"/>
    </row>
    <row r="22" spans="1:65" s="14" customFormat="1">
      <c r="A22" s="72"/>
      <c r="B22" s="55">
        <v>10</v>
      </c>
      <c r="C22" s="78"/>
      <c r="D22" s="56"/>
      <c r="E22" s="73"/>
      <c r="F22" s="530"/>
      <c r="G22" s="530"/>
      <c r="H22" s="57"/>
      <c r="I22" s="58"/>
      <c r="J22" s="57"/>
      <c r="K22" s="531" t="str">
        <f t="shared" si="0"/>
        <v/>
      </c>
      <c r="L22" s="531" t="str">
        <f>IF($G22="","",IF(OR('2.全体概要'!$C$15=1,'2.全体概要'!$C$15=2),INDEX($BH$15:$BH$16,MATCH($G22,$BG$15:$BG$16,-1)),IF('2.全体概要'!$C$15=3,INDEX($BH$14:$BH$15,MATCH($G22,$BG$14:$BG$15,-1)),INDEX($BH$13:$BH$14,MATCH($G22,$BG$13:$BG$14,-1)))))</f>
        <v/>
      </c>
      <c r="M22" s="531" t="str">
        <f t="shared" si="1"/>
        <v/>
      </c>
      <c r="N22" s="532">
        <f t="shared" si="2"/>
        <v>0</v>
      </c>
      <c r="O22" s="70"/>
      <c r="P22" s="124"/>
      <c r="Q22" s="54"/>
      <c r="R22" s="194"/>
      <c r="S22" s="125"/>
      <c r="T22" s="54"/>
      <c r="U22" s="194"/>
      <c r="V22" s="124"/>
      <c r="W22" s="54"/>
      <c r="X22" s="194"/>
      <c r="Y22" s="125"/>
      <c r="Z22" s="54"/>
      <c r="AA22" s="194"/>
      <c r="AB22" s="57"/>
      <c r="AC22" s="70"/>
      <c r="AD22" s="124"/>
      <c r="AE22" s="70"/>
      <c r="AF22" s="124"/>
      <c r="AG22" s="70"/>
      <c r="AH22" s="57"/>
      <c r="AI22" s="70"/>
      <c r="AJ22" s="124"/>
      <c r="AK22" s="70"/>
      <c r="AL22" s="907"/>
      <c r="AM22" s="890"/>
      <c r="AN22" s="907"/>
      <c r="AO22" s="891"/>
      <c r="AP22" s="907"/>
      <c r="AQ22" s="70"/>
      <c r="AR22" s="59"/>
      <c r="AS22" s="70"/>
      <c r="AT22" s="57"/>
      <c r="AU22" s="262"/>
      <c r="AV22" s="70"/>
      <c r="AW22" s="57"/>
      <c r="AX22" s="533" t="str">
        <f>IF(AW22="","",IF(AW22="A",'12.パネルラジエーター設備費用算出シート'!$G$13,IF(AW22="B",'12.パネルラジエーター設備費用算出シート'!$N$13,IF(AW22="C",'12.パネルラジエーター設備費用算出シート'!$G$23,IF(AW22="D",'12.パネルラジエーター設備費用算出シート'!$N$23,IF(AW22="E",'12.パネルラジエーター設備費用算出シート'!$G$33,IF(AW22="F",'12.パネルラジエーター設備費用算出シート'!$N$33,IF(AW22="G",'12.パネルラジエーター設備費用算出シート'!$G$43,IF(AW22="H",'12.パネルラジエーター設備費用算出シート'!$N$43,IF(AW22="I",'12.パネルラジエーター設備費用算出シート'!$G$54,'12.パネルラジエーター設備費用算出シート'!$N$54))))))))))</f>
        <v/>
      </c>
      <c r="AY22" s="70"/>
      <c r="AZ22" s="57"/>
      <c r="BA22" s="262"/>
      <c r="BB22" s="70"/>
      <c r="BC22" s="34"/>
      <c r="BD22" s="34"/>
      <c r="BE22" s="34"/>
      <c r="BF22" s="53"/>
      <c r="BG22" s="34"/>
      <c r="BH22" s="34"/>
      <c r="BI22" s="53"/>
      <c r="BJ22" s="34"/>
      <c r="BK22" s="34"/>
      <c r="BL22" s="34"/>
      <c r="BM22" s="34"/>
    </row>
    <row r="23" spans="1:65" s="14" customFormat="1">
      <c r="A23" s="72"/>
      <c r="B23" s="55">
        <v>11</v>
      </c>
      <c r="C23" s="78"/>
      <c r="D23" s="56"/>
      <c r="E23" s="73"/>
      <c r="F23" s="530"/>
      <c r="G23" s="530"/>
      <c r="H23" s="57"/>
      <c r="I23" s="58"/>
      <c r="J23" s="57"/>
      <c r="K23" s="531" t="str">
        <f t="shared" si="0"/>
        <v/>
      </c>
      <c r="L23" s="531" t="str">
        <f>IF($G23="","",IF(OR('2.全体概要'!$C$15=1,'2.全体概要'!$C$15=2),INDEX($BH$15:$BH$16,MATCH($G23,$BG$15:$BG$16,-1)),IF('2.全体概要'!$C$15=3,INDEX($BH$14:$BH$15,MATCH($G23,$BG$14:$BG$15,-1)),INDEX($BH$13:$BH$14,MATCH($G23,$BG$13:$BG$14,-1)))))</f>
        <v/>
      </c>
      <c r="M23" s="531" t="str">
        <f t="shared" si="1"/>
        <v/>
      </c>
      <c r="N23" s="532">
        <f t="shared" si="2"/>
        <v>0</v>
      </c>
      <c r="O23" s="70"/>
      <c r="P23" s="124"/>
      <c r="Q23" s="54"/>
      <c r="R23" s="194"/>
      <c r="S23" s="125"/>
      <c r="T23" s="54"/>
      <c r="U23" s="194"/>
      <c r="V23" s="124"/>
      <c r="W23" s="54"/>
      <c r="X23" s="194"/>
      <c r="Y23" s="125"/>
      <c r="Z23" s="54"/>
      <c r="AA23" s="194"/>
      <c r="AB23" s="57"/>
      <c r="AC23" s="70"/>
      <c r="AD23" s="124"/>
      <c r="AE23" s="70"/>
      <c r="AF23" s="124"/>
      <c r="AG23" s="70"/>
      <c r="AH23" s="57"/>
      <c r="AI23" s="70"/>
      <c r="AJ23" s="124"/>
      <c r="AK23" s="70"/>
      <c r="AL23" s="907"/>
      <c r="AM23" s="890"/>
      <c r="AN23" s="907"/>
      <c r="AO23" s="891"/>
      <c r="AP23" s="907"/>
      <c r="AQ23" s="70"/>
      <c r="AR23" s="59"/>
      <c r="AS23" s="70"/>
      <c r="AT23" s="57"/>
      <c r="AU23" s="262"/>
      <c r="AV23" s="70"/>
      <c r="AW23" s="57"/>
      <c r="AX23" s="533" t="str">
        <f>IF(AW23="","",IF(AW23="A",'12.パネルラジエーター設備費用算出シート'!$G$13,IF(AW23="B",'12.パネルラジエーター設備費用算出シート'!$N$13,IF(AW23="C",'12.パネルラジエーター設備費用算出シート'!$G$23,IF(AW23="D",'12.パネルラジエーター設備費用算出シート'!$N$23,IF(AW23="E",'12.パネルラジエーター設備費用算出シート'!$G$33,IF(AW23="F",'12.パネルラジエーター設備費用算出シート'!$N$33,IF(AW23="G",'12.パネルラジエーター設備費用算出シート'!$G$43,IF(AW23="H",'12.パネルラジエーター設備費用算出シート'!$N$43,IF(AW23="I",'12.パネルラジエーター設備費用算出シート'!$G$54,'12.パネルラジエーター設備費用算出シート'!$N$54))))))))))</f>
        <v/>
      </c>
      <c r="AY23" s="70"/>
      <c r="AZ23" s="57"/>
      <c r="BA23" s="262"/>
      <c r="BB23" s="70"/>
      <c r="BC23" s="34"/>
      <c r="BD23" s="34"/>
      <c r="BE23" s="34"/>
      <c r="BF23" s="53"/>
      <c r="BG23" s="34"/>
      <c r="BH23" s="34"/>
      <c r="BI23" s="53"/>
      <c r="BJ23" s="34"/>
      <c r="BK23" s="34"/>
      <c r="BL23" s="34"/>
      <c r="BM23" s="34"/>
    </row>
    <row r="24" spans="1:65" s="14" customFormat="1">
      <c r="A24" s="72"/>
      <c r="B24" s="55">
        <v>12</v>
      </c>
      <c r="C24" s="78"/>
      <c r="D24" s="56"/>
      <c r="E24" s="73"/>
      <c r="F24" s="530"/>
      <c r="G24" s="530"/>
      <c r="H24" s="57"/>
      <c r="I24" s="58"/>
      <c r="J24" s="57"/>
      <c r="K24" s="531" t="str">
        <f t="shared" si="0"/>
        <v/>
      </c>
      <c r="L24" s="531" t="str">
        <f>IF($G24="","",IF(OR('2.全体概要'!$C$15=1,'2.全体概要'!$C$15=2),INDEX($BH$15:$BH$16,MATCH($G24,$BG$15:$BG$16,-1)),IF('2.全体概要'!$C$15=3,INDEX($BH$14:$BH$15,MATCH($G24,$BG$14:$BG$15,-1)),INDEX($BH$13:$BH$14,MATCH($G24,$BG$13:$BG$14,-1)))))</f>
        <v/>
      </c>
      <c r="M24" s="531" t="str">
        <f t="shared" si="1"/>
        <v/>
      </c>
      <c r="N24" s="532">
        <f t="shared" si="2"/>
        <v>0</v>
      </c>
      <c r="O24" s="70"/>
      <c r="P24" s="124"/>
      <c r="Q24" s="54"/>
      <c r="R24" s="194"/>
      <c r="S24" s="125"/>
      <c r="T24" s="54"/>
      <c r="U24" s="194"/>
      <c r="V24" s="124"/>
      <c r="W24" s="54"/>
      <c r="X24" s="194"/>
      <c r="Y24" s="125"/>
      <c r="Z24" s="54"/>
      <c r="AA24" s="194"/>
      <c r="AB24" s="57"/>
      <c r="AC24" s="70"/>
      <c r="AD24" s="124"/>
      <c r="AE24" s="70"/>
      <c r="AF24" s="124"/>
      <c r="AG24" s="70"/>
      <c r="AH24" s="57"/>
      <c r="AI24" s="70"/>
      <c r="AJ24" s="124"/>
      <c r="AK24" s="70"/>
      <c r="AL24" s="907"/>
      <c r="AM24" s="890"/>
      <c r="AN24" s="907"/>
      <c r="AO24" s="891"/>
      <c r="AP24" s="907"/>
      <c r="AQ24" s="70"/>
      <c r="AR24" s="59"/>
      <c r="AS24" s="70"/>
      <c r="AT24" s="57"/>
      <c r="AU24" s="262"/>
      <c r="AV24" s="70"/>
      <c r="AW24" s="57"/>
      <c r="AX24" s="533" t="str">
        <f>IF(AW24="","",IF(AW24="A",'12.パネルラジエーター設備費用算出シート'!$G$13,IF(AW24="B",'12.パネルラジエーター設備費用算出シート'!$N$13,IF(AW24="C",'12.パネルラジエーター設備費用算出シート'!$G$23,IF(AW24="D",'12.パネルラジエーター設備費用算出シート'!$N$23,IF(AW24="E",'12.パネルラジエーター設備費用算出シート'!$G$33,IF(AW24="F",'12.パネルラジエーター設備費用算出シート'!$N$33,IF(AW24="G",'12.パネルラジエーター設備費用算出シート'!$G$43,IF(AW24="H",'12.パネルラジエーター設備費用算出シート'!$N$43,IF(AW24="I",'12.パネルラジエーター設備費用算出シート'!$G$54,'12.パネルラジエーター設備費用算出シート'!$N$54))))))))))</f>
        <v/>
      </c>
      <c r="AY24" s="70"/>
      <c r="AZ24" s="57"/>
      <c r="BA24" s="262"/>
      <c r="BB24" s="70"/>
      <c r="BC24" s="34"/>
      <c r="BD24" s="34"/>
      <c r="BE24" s="34"/>
      <c r="BF24" s="53"/>
      <c r="BG24" s="34"/>
      <c r="BH24" s="34"/>
      <c r="BI24" s="53"/>
      <c r="BJ24" s="34"/>
      <c r="BK24" s="34"/>
      <c r="BL24" s="34"/>
      <c r="BM24" s="34"/>
    </row>
    <row r="25" spans="1:65" s="14" customFormat="1">
      <c r="A25" s="72"/>
      <c r="B25" s="55">
        <v>13</v>
      </c>
      <c r="C25" s="78"/>
      <c r="D25" s="56"/>
      <c r="E25" s="73"/>
      <c r="F25" s="530"/>
      <c r="G25" s="530"/>
      <c r="H25" s="57"/>
      <c r="I25" s="58"/>
      <c r="J25" s="57"/>
      <c r="K25" s="531" t="str">
        <f t="shared" si="0"/>
        <v/>
      </c>
      <c r="L25" s="531" t="str">
        <f>IF($G25="","",IF(OR('2.全体概要'!$C$15=1,'2.全体概要'!$C$15=2),INDEX($BH$15:$BH$16,MATCH($G25,$BG$15:$BG$16,-1)),IF('2.全体概要'!$C$15=3,INDEX($BH$14:$BH$15,MATCH($G25,$BG$14:$BG$15,-1)),INDEX($BH$13:$BH$14,MATCH($G25,$BG$13:$BG$14,-1)))))</f>
        <v/>
      </c>
      <c r="M25" s="531" t="str">
        <f t="shared" si="1"/>
        <v/>
      </c>
      <c r="N25" s="532">
        <f t="shared" si="2"/>
        <v>0</v>
      </c>
      <c r="O25" s="70"/>
      <c r="P25" s="124"/>
      <c r="Q25" s="54"/>
      <c r="R25" s="194"/>
      <c r="S25" s="125"/>
      <c r="T25" s="54"/>
      <c r="U25" s="194"/>
      <c r="V25" s="124"/>
      <c r="W25" s="54"/>
      <c r="X25" s="194"/>
      <c r="Y25" s="125"/>
      <c r="Z25" s="54"/>
      <c r="AA25" s="194"/>
      <c r="AB25" s="57"/>
      <c r="AC25" s="70"/>
      <c r="AD25" s="124"/>
      <c r="AE25" s="70"/>
      <c r="AF25" s="124"/>
      <c r="AG25" s="70"/>
      <c r="AH25" s="57"/>
      <c r="AI25" s="70"/>
      <c r="AJ25" s="124"/>
      <c r="AK25" s="70"/>
      <c r="AL25" s="907"/>
      <c r="AM25" s="890"/>
      <c r="AN25" s="907"/>
      <c r="AO25" s="891"/>
      <c r="AP25" s="907"/>
      <c r="AQ25" s="70"/>
      <c r="AR25" s="59"/>
      <c r="AS25" s="70"/>
      <c r="AT25" s="57"/>
      <c r="AU25" s="262"/>
      <c r="AV25" s="70"/>
      <c r="AW25" s="57"/>
      <c r="AX25" s="533" t="str">
        <f>IF(AW25="","",IF(AW25="A",'12.パネルラジエーター設備費用算出シート'!$G$13,IF(AW25="B",'12.パネルラジエーター設備費用算出シート'!$N$13,IF(AW25="C",'12.パネルラジエーター設備費用算出シート'!$G$23,IF(AW25="D",'12.パネルラジエーター設備費用算出シート'!$N$23,IF(AW25="E",'12.パネルラジエーター設備費用算出シート'!$G$33,IF(AW25="F",'12.パネルラジエーター設備費用算出シート'!$N$33,IF(AW25="G",'12.パネルラジエーター設備費用算出シート'!$G$43,IF(AW25="H",'12.パネルラジエーター設備費用算出シート'!$N$43,IF(AW25="I",'12.パネルラジエーター設備費用算出シート'!$G$54,'12.パネルラジエーター設備費用算出シート'!$N$54))))))))))</f>
        <v/>
      </c>
      <c r="AY25" s="70"/>
      <c r="AZ25" s="57"/>
      <c r="BA25" s="262"/>
      <c r="BB25" s="70"/>
      <c r="BC25" s="34"/>
      <c r="BD25" s="34"/>
      <c r="BE25" s="34"/>
      <c r="BF25" s="53"/>
      <c r="BG25" s="34"/>
      <c r="BH25" s="34"/>
      <c r="BI25" s="53"/>
      <c r="BJ25" s="34"/>
      <c r="BK25" s="34"/>
      <c r="BL25" s="34"/>
      <c r="BM25" s="34"/>
    </row>
    <row r="26" spans="1:65" s="14" customFormat="1">
      <c r="A26" s="72"/>
      <c r="B26" s="55">
        <v>14</v>
      </c>
      <c r="C26" s="78"/>
      <c r="D26" s="56"/>
      <c r="E26" s="73"/>
      <c r="F26" s="530"/>
      <c r="G26" s="530"/>
      <c r="H26" s="57"/>
      <c r="I26" s="58"/>
      <c r="J26" s="57"/>
      <c r="K26" s="531" t="str">
        <f t="shared" si="0"/>
        <v/>
      </c>
      <c r="L26" s="531" t="str">
        <f>IF($G26="","",IF(OR('2.全体概要'!$C$15=1,'2.全体概要'!$C$15=2),INDEX($BH$15:$BH$16,MATCH($G26,$BG$15:$BG$16,-1)),IF('2.全体概要'!$C$15=3,INDEX($BH$14:$BH$15,MATCH($G26,$BG$14:$BG$15,-1)),INDEX($BH$13:$BH$14,MATCH($G26,$BG$13:$BG$14,-1)))))</f>
        <v/>
      </c>
      <c r="M26" s="531" t="str">
        <f t="shared" si="1"/>
        <v/>
      </c>
      <c r="N26" s="532">
        <f t="shared" si="2"/>
        <v>0</v>
      </c>
      <c r="O26" s="70"/>
      <c r="P26" s="124"/>
      <c r="Q26" s="54"/>
      <c r="R26" s="194"/>
      <c r="S26" s="125"/>
      <c r="T26" s="54"/>
      <c r="U26" s="194"/>
      <c r="V26" s="124"/>
      <c r="W26" s="54"/>
      <c r="X26" s="194"/>
      <c r="Y26" s="125"/>
      <c r="Z26" s="54"/>
      <c r="AA26" s="194"/>
      <c r="AB26" s="57"/>
      <c r="AC26" s="70"/>
      <c r="AD26" s="124"/>
      <c r="AE26" s="70"/>
      <c r="AF26" s="124"/>
      <c r="AG26" s="70"/>
      <c r="AH26" s="57"/>
      <c r="AI26" s="70"/>
      <c r="AJ26" s="124"/>
      <c r="AK26" s="70"/>
      <c r="AL26" s="907"/>
      <c r="AM26" s="890"/>
      <c r="AN26" s="907"/>
      <c r="AO26" s="891"/>
      <c r="AP26" s="907"/>
      <c r="AQ26" s="70"/>
      <c r="AR26" s="59"/>
      <c r="AS26" s="70"/>
      <c r="AT26" s="57"/>
      <c r="AU26" s="262"/>
      <c r="AV26" s="70"/>
      <c r="AW26" s="57"/>
      <c r="AX26" s="533" t="str">
        <f>IF(AW26="","",IF(AW26="A",'12.パネルラジエーター設備費用算出シート'!$G$13,IF(AW26="B",'12.パネルラジエーター設備費用算出シート'!$N$13,IF(AW26="C",'12.パネルラジエーター設備費用算出シート'!$G$23,IF(AW26="D",'12.パネルラジエーター設備費用算出シート'!$N$23,IF(AW26="E",'12.パネルラジエーター設備費用算出シート'!$G$33,IF(AW26="F",'12.パネルラジエーター設備費用算出シート'!$N$33,IF(AW26="G",'12.パネルラジエーター設備費用算出シート'!$G$43,IF(AW26="H",'12.パネルラジエーター設備費用算出シート'!$N$43,IF(AW26="I",'12.パネルラジエーター設備費用算出シート'!$G$54,'12.パネルラジエーター設備費用算出シート'!$N$54))))))))))</f>
        <v/>
      </c>
      <c r="AY26" s="70"/>
      <c r="AZ26" s="57"/>
      <c r="BA26" s="262"/>
      <c r="BB26" s="70"/>
      <c r="BC26" s="34"/>
      <c r="BD26" s="34"/>
      <c r="BE26" s="34"/>
      <c r="BF26" s="53"/>
      <c r="BG26" s="34"/>
      <c r="BH26" s="34"/>
      <c r="BI26" s="53"/>
      <c r="BJ26" s="34"/>
      <c r="BK26" s="34"/>
      <c r="BL26" s="34"/>
      <c r="BM26" s="34"/>
    </row>
    <row r="27" spans="1:65" s="14" customFormat="1">
      <c r="A27" s="72"/>
      <c r="B27" s="55">
        <v>15</v>
      </c>
      <c r="C27" s="78"/>
      <c r="D27" s="56"/>
      <c r="E27" s="73"/>
      <c r="F27" s="530"/>
      <c r="G27" s="530"/>
      <c r="H27" s="57"/>
      <c r="I27" s="58"/>
      <c r="J27" s="57"/>
      <c r="K27" s="531" t="str">
        <f t="shared" si="0"/>
        <v/>
      </c>
      <c r="L27" s="531" t="str">
        <f>IF($G27="","",IF(OR('2.全体概要'!$C$15=1,'2.全体概要'!$C$15=2),INDEX($BH$15:$BH$16,MATCH($G27,$BG$15:$BG$16,-1)),IF('2.全体概要'!$C$15=3,INDEX($BH$14:$BH$15,MATCH($G27,$BG$14:$BG$15,-1)),INDEX($BH$13:$BH$14,MATCH($G27,$BG$13:$BG$14,-1)))))</f>
        <v/>
      </c>
      <c r="M27" s="531" t="str">
        <f t="shared" si="1"/>
        <v/>
      </c>
      <c r="N27" s="532">
        <f t="shared" si="2"/>
        <v>0</v>
      </c>
      <c r="O27" s="70"/>
      <c r="P27" s="124"/>
      <c r="Q27" s="54"/>
      <c r="R27" s="194"/>
      <c r="S27" s="125"/>
      <c r="T27" s="54"/>
      <c r="U27" s="194"/>
      <c r="V27" s="124"/>
      <c r="W27" s="54"/>
      <c r="X27" s="194"/>
      <c r="Y27" s="125"/>
      <c r="Z27" s="54"/>
      <c r="AA27" s="194"/>
      <c r="AB27" s="57"/>
      <c r="AC27" s="70"/>
      <c r="AD27" s="124"/>
      <c r="AE27" s="70"/>
      <c r="AF27" s="124"/>
      <c r="AG27" s="70"/>
      <c r="AH27" s="57"/>
      <c r="AI27" s="70"/>
      <c r="AJ27" s="124"/>
      <c r="AK27" s="70"/>
      <c r="AL27" s="907"/>
      <c r="AM27" s="890"/>
      <c r="AN27" s="907"/>
      <c r="AO27" s="891"/>
      <c r="AP27" s="907"/>
      <c r="AQ27" s="70"/>
      <c r="AR27" s="59"/>
      <c r="AS27" s="70"/>
      <c r="AT27" s="57"/>
      <c r="AU27" s="262"/>
      <c r="AV27" s="70"/>
      <c r="AW27" s="57"/>
      <c r="AX27" s="533" t="str">
        <f>IF(AW27="","",IF(AW27="A",'12.パネルラジエーター設備費用算出シート'!$G$13,IF(AW27="B",'12.パネルラジエーター設備費用算出シート'!$N$13,IF(AW27="C",'12.パネルラジエーター設備費用算出シート'!$G$23,IF(AW27="D",'12.パネルラジエーター設備費用算出シート'!$N$23,IF(AW27="E",'12.パネルラジエーター設備費用算出シート'!$G$33,IF(AW27="F",'12.パネルラジエーター設備費用算出シート'!$N$33,IF(AW27="G",'12.パネルラジエーター設備費用算出シート'!$G$43,IF(AW27="H",'12.パネルラジエーター設備費用算出シート'!$N$43,IF(AW27="I",'12.パネルラジエーター設備費用算出シート'!$G$54,'12.パネルラジエーター設備費用算出シート'!$N$54))))))))))</f>
        <v/>
      </c>
      <c r="AY27" s="70"/>
      <c r="AZ27" s="57"/>
      <c r="BA27" s="262"/>
      <c r="BB27" s="70"/>
      <c r="BC27" s="34"/>
      <c r="BD27" s="34"/>
      <c r="BE27" s="34"/>
      <c r="BF27" s="53"/>
      <c r="BG27" s="34"/>
      <c r="BH27" s="34"/>
      <c r="BI27" s="53"/>
      <c r="BJ27" s="34"/>
      <c r="BK27" s="34"/>
      <c r="BL27" s="34"/>
      <c r="BM27" s="34"/>
    </row>
    <row r="28" spans="1:65" s="14" customFormat="1">
      <c r="A28" s="72"/>
      <c r="B28" s="55">
        <v>16</v>
      </c>
      <c r="C28" s="78"/>
      <c r="D28" s="56"/>
      <c r="E28" s="73"/>
      <c r="F28" s="530"/>
      <c r="G28" s="530"/>
      <c r="H28" s="57"/>
      <c r="I28" s="58"/>
      <c r="J28" s="57"/>
      <c r="K28" s="531" t="str">
        <f t="shared" si="0"/>
        <v/>
      </c>
      <c r="L28" s="531" t="str">
        <f>IF($G28="","",IF(OR('2.全体概要'!$C$15=1,'2.全体概要'!$C$15=2),INDEX($BH$15:$BH$16,MATCH($G28,$BG$15:$BG$16,-1)),IF('2.全体概要'!$C$15=3,INDEX($BH$14:$BH$15,MATCH($G28,$BG$14:$BG$15,-1)),INDEX($BH$13:$BH$14,MATCH($G28,$BG$13:$BG$14,-1)))))</f>
        <v/>
      </c>
      <c r="M28" s="531" t="str">
        <f t="shared" si="1"/>
        <v/>
      </c>
      <c r="N28" s="532">
        <f t="shared" si="2"/>
        <v>0</v>
      </c>
      <c r="O28" s="70"/>
      <c r="P28" s="124"/>
      <c r="Q28" s="54"/>
      <c r="R28" s="194"/>
      <c r="S28" s="125"/>
      <c r="T28" s="54"/>
      <c r="U28" s="194"/>
      <c r="V28" s="124"/>
      <c r="W28" s="54"/>
      <c r="X28" s="194"/>
      <c r="Y28" s="125"/>
      <c r="Z28" s="54"/>
      <c r="AA28" s="194"/>
      <c r="AB28" s="57"/>
      <c r="AC28" s="70"/>
      <c r="AD28" s="124"/>
      <c r="AE28" s="70"/>
      <c r="AF28" s="124"/>
      <c r="AG28" s="70"/>
      <c r="AH28" s="57"/>
      <c r="AI28" s="70"/>
      <c r="AJ28" s="124"/>
      <c r="AK28" s="70"/>
      <c r="AL28" s="907"/>
      <c r="AM28" s="890"/>
      <c r="AN28" s="907"/>
      <c r="AO28" s="891"/>
      <c r="AP28" s="907"/>
      <c r="AQ28" s="70"/>
      <c r="AR28" s="59"/>
      <c r="AS28" s="70"/>
      <c r="AT28" s="57"/>
      <c r="AU28" s="262"/>
      <c r="AV28" s="70"/>
      <c r="AW28" s="57"/>
      <c r="AX28" s="533" t="str">
        <f>IF(AW28="","",IF(AW28="A",'12.パネルラジエーター設備費用算出シート'!$G$13,IF(AW28="B",'12.パネルラジエーター設備費用算出シート'!$N$13,IF(AW28="C",'12.パネルラジエーター設備費用算出シート'!$G$23,IF(AW28="D",'12.パネルラジエーター設備費用算出シート'!$N$23,IF(AW28="E",'12.パネルラジエーター設備費用算出シート'!$G$33,IF(AW28="F",'12.パネルラジエーター設備費用算出シート'!$N$33,IF(AW28="G",'12.パネルラジエーター設備費用算出シート'!$G$43,IF(AW28="H",'12.パネルラジエーター設備費用算出シート'!$N$43,IF(AW28="I",'12.パネルラジエーター設備費用算出シート'!$G$54,'12.パネルラジエーター設備費用算出シート'!$N$54))))))))))</f>
        <v/>
      </c>
      <c r="AY28" s="70"/>
      <c r="AZ28" s="57"/>
      <c r="BA28" s="262"/>
      <c r="BB28" s="70"/>
      <c r="BC28" s="34"/>
      <c r="BD28" s="34"/>
      <c r="BE28" s="34"/>
      <c r="BF28" s="53"/>
      <c r="BG28" s="34"/>
      <c r="BH28" s="34"/>
      <c r="BI28" s="53"/>
      <c r="BJ28" s="34"/>
      <c r="BK28" s="34"/>
      <c r="BL28" s="34"/>
      <c r="BM28" s="34"/>
    </row>
    <row r="29" spans="1:65" s="14" customFormat="1">
      <c r="A29" s="72"/>
      <c r="B29" s="55">
        <v>17</v>
      </c>
      <c r="C29" s="78"/>
      <c r="D29" s="56"/>
      <c r="E29" s="73"/>
      <c r="F29" s="530"/>
      <c r="G29" s="530"/>
      <c r="H29" s="57"/>
      <c r="I29" s="58"/>
      <c r="J29" s="57"/>
      <c r="K29" s="531" t="str">
        <f t="shared" si="0"/>
        <v/>
      </c>
      <c r="L29" s="531" t="str">
        <f>IF($G29="","",IF(OR('2.全体概要'!$C$15=1,'2.全体概要'!$C$15=2),INDEX($BH$15:$BH$16,MATCH($G29,$BG$15:$BG$16,-1)),IF('2.全体概要'!$C$15=3,INDEX($BH$14:$BH$15,MATCH($G29,$BG$14:$BG$15,-1)),INDEX($BH$13:$BH$14,MATCH($G29,$BG$13:$BG$14,-1)))))</f>
        <v/>
      </c>
      <c r="M29" s="531" t="str">
        <f t="shared" si="1"/>
        <v/>
      </c>
      <c r="N29" s="532">
        <f t="shared" si="2"/>
        <v>0</v>
      </c>
      <c r="O29" s="70"/>
      <c r="P29" s="124"/>
      <c r="Q29" s="54"/>
      <c r="R29" s="194"/>
      <c r="S29" s="125"/>
      <c r="T29" s="54"/>
      <c r="U29" s="194"/>
      <c r="V29" s="124"/>
      <c r="W29" s="54"/>
      <c r="X29" s="194"/>
      <c r="Y29" s="125"/>
      <c r="Z29" s="54"/>
      <c r="AA29" s="194"/>
      <c r="AB29" s="57"/>
      <c r="AC29" s="70"/>
      <c r="AD29" s="124"/>
      <c r="AE29" s="70"/>
      <c r="AF29" s="124"/>
      <c r="AG29" s="70"/>
      <c r="AH29" s="57"/>
      <c r="AI29" s="70"/>
      <c r="AJ29" s="124"/>
      <c r="AK29" s="70"/>
      <c r="AL29" s="907"/>
      <c r="AM29" s="890"/>
      <c r="AN29" s="907"/>
      <c r="AO29" s="891"/>
      <c r="AP29" s="907"/>
      <c r="AQ29" s="70"/>
      <c r="AR29" s="59"/>
      <c r="AS29" s="70"/>
      <c r="AT29" s="57"/>
      <c r="AU29" s="262"/>
      <c r="AV29" s="70"/>
      <c r="AW29" s="57"/>
      <c r="AX29" s="533" t="str">
        <f>IF(AW29="","",IF(AW29="A",'12.パネルラジエーター設備費用算出シート'!$G$13,IF(AW29="B",'12.パネルラジエーター設備費用算出シート'!$N$13,IF(AW29="C",'12.パネルラジエーター設備費用算出シート'!$G$23,IF(AW29="D",'12.パネルラジエーター設備費用算出シート'!$N$23,IF(AW29="E",'12.パネルラジエーター設備費用算出シート'!$G$33,IF(AW29="F",'12.パネルラジエーター設備費用算出シート'!$N$33,IF(AW29="G",'12.パネルラジエーター設備費用算出シート'!$G$43,IF(AW29="H",'12.パネルラジエーター設備費用算出シート'!$N$43,IF(AW29="I",'12.パネルラジエーター設備費用算出シート'!$G$54,'12.パネルラジエーター設備費用算出シート'!$N$54))))))))))</f>
        <v/>
      </c>
      <c r="AY29" s="70"/>
      <c r="AZ29" s="57"/>
      <c r="BA29" s="262"/>
      <c r="BB29" s="70"/>
      <c r="BC29" s="34"/>
      <c r="BD29" s="34"/>
      <c r="BE29" s="34"/>
      <c r="BF29" s="53"/>
      <c r="BG29" s="34"/>
      <c r="BH29" s="34"/>
      <c r="BI29" s="53"/>
      <c r="BJ29" s="34"/>
      <c r="BK29" s="34"/>
      <c r="BL29" s="34"/>
      <c r="BM29" s="34"/>
    </row>
    <row r="30" spans="1:65" s="14" customFormat="1">
      <c r="A30" s="72"/>
      <c r="B30" s="55">
        <v>18</v>
      </c>
      <c r="C30" s="78"/>
      <c r="D30" s="56"/>
      <c r="E30" s="73"/>
      <c r="F30" s="530"/>
      <c r="G30" s="530"/>
      <c r="H30" s="57"/>
      <c r="I30" s="58"/>
      <c r="J30" s="57"/>
      <c r="K30" s="531" t="str">
        <f t="shared" si="0"/>
        <v/>
      </c>
      <c r="L30" s="531" t="str">
        <f>IF($G30="","",IF(OR('2.全体概要'!$C$15=1,'2.全体概要'!$C$15=2),INDEX($BH$15:$BH$16,MATCH($G30,$BG$15:$BG$16,-1)),IF('2.全体概要'!$C$15=3,INDEX($BH$14:$BH$15,MATCH($G30,$BG$14:$BG$15,-1)),INDEX($BH$13:$BH$14,MATCH($G30,$BG$13:$BG$14,-1)))))</f>
        <v/>
      </c>
      <c r="M30" s="531" t="str">
        <f t="shared" si="1"/>
        <v/>
      </c>
      <c r="N30" s="532">
        <f t="shared" si="2"/>
        <v>0</v>
      </c>
      <c r="O30" s="70"/>
      <c r="P30" s="124"/>
      <c r="Q30" s="54"/>
      <c r="R30" s="194"/>
      <c r="S30" s="125"/>
      <c r="T30" s="54"/>
      <c r="U30" s="194"/>
      <c r="V30" s="124"/>
      <c r="W30" s="54"/>
      <c r="X30" s="194"/>
      <c r="Y30" s="125"/>
      <c r="Z30" s="54"/>
      <c r="AA30" s="194"/>
      <c r="AB30" s="57"/>
      <c r="AC30" s="70"/>
      <c r="AD30" s="124"/>
      <c r="AE30" s="70"/>
      <c r="AF30" s="124"/>
      <c r="AG30" s="70"/>
      <c r="AH30" s="57"/>
      <c r="AI30" s="70"/>
      <c r="AJ30" s="124"/>
      <c r="AK30" s="70"/>
      <c r="AL30" s="907"/>
      <c r="AM30" s="890"/>
      <c r="AN30" s="907"/>
      <c r="AO30" s="891"/>
      <c r="AP30" s="907"/>
      <c r="AQ30" s="70"/>
      <c r="AR30" s="59"/>
      <c r="AS30" s="70"/>
      <c r="AT30" s="57"/>
      <c r="AU30" s="262"/>
      <c r="AV30" s="70"/>
      <c r="AW30" s="57"/>
      <c r="AX30" s="533" t="str">
        <f>IF(AW30="","",IF(AW30="A",'12.パネルラジエーター設備費用算出シート'!$G$13,IF(AW30="B",'12.パネルラジエーター設備費用算出シート'!$N$13,IF(AW30="C",'12.パネルラジエーター設備費用算出シート'!$G$23,IF(AW30="D",'12.パネルラジエーター設備費用算出シート'!$N$23,IF(AW30="E",'12.パネルラジエーター設備費用算出シート'!$G$33,IF(AW30="F",'12.パネルラジエーター設備費用算出シート'!$N$33,IF(AW30="G",'12.パネルラジエーター設備費用算出シート'!$G$43,IF(AW30="H",'12.パネルラジエーター設備費用算出シート'!$N$43,IF(AW30="I",'12.パネルラジエーター設備費用算出シート'!$G$54,'12.パネルラジエーター設備費用算出シート'!$N$54))))))))))</f>
        <v/>
      </c>
      <c r="AY30" s="70"/>
      <c r="AZ30" s="57"/>
      <c r="BA30" s="262"/>
      <c r="BB30" s="70"/>
      <c r="BC30" s="34"/>
      <c r="BD30" s="34"/>
      <c r="BE30" s="34"/>
      <c r="BF30" s="53"/>
      <c r="BG30" s="34"/>
      <c r="BH30" s="34"/>
      <c r="BI30" s="53"/>
      <c r="BJ30" s="34"/>
      <c r="BK30" s="34"/>
      <c r="BL30" s="34"/>
      <c r="BM30" s="34"/>
    </row>
    <row r="31" spans="1:65" s="14" customFormat="1">
      <c r="A31" s="72"/>
      <c r="B31" s="55">
        <v>19</v>
      </c>
      <c r="C31" s="78"/>
      <c r="D31" s="56"/>
      <c r="E31" s="73"/>
      <c r="F31" s="530"/>
      <c r="G31" s="530"/>
      <c r="H31" s="57"/>
      <c r="I31" s="58"/>
      <c r="J31" s="57"/>
      <c r="K31" s="531" t="str">
        <f t="shared" si="0"/>
        <v/>
      </c>
      <c r="L31" s="531" t="str">
        <f>IF($G31="","",IF(OR('2.全体概要'!$C$15=1,'2.全体概要'!$C$15=2),INDEX($BH$15:$BH$16,MATCH($G31,$BG$15:$BG$16,-1)),IF('2.全体概要'!$C$15=3,INDEX($BH$14:$BH$15,MATCH($G31,$BG$14:$BG$15,-1)),INDEX($BH$13:$BH$14,MATCH($G31,$BG$13:$BG$14,-1)))))</f>
        <v/>
      </c>
      <c r="M31" s="531" t="str">
        <f t="shared" si="1"/>
        <v/>
      </c>
      <c r="N31" s="532">
        <f t="shared" si="2"/>
        <v>0</v>
      </c>
      <c r="O31" s="70"/>
      <c r="P31" s="124"/>
      <c r="Q31" s="54"/>
      <c r="R31" s="194"/>
      <c r="S31" s="125"/>
      <c r="T31" s="54"/>
      <c r="U31" s="194"/>
      <c r="V31" s="124"/>
      <c r="W31" s="54"/>
      <c r="X31" s="194"/>
      <c r="Y31" s="125"/>
      <c r="Z31" s="54"/>
      <c r="AA31" s="194"/>
      <c r="AB31" s="57"/>
      <c r="AC31" s="70"/>
      <c r="AD31" s="124"/>
      <c r="AE31" s="70"/>
      <c r="AF31" s="124"/>
      <c r="AG31" s="70"/>
      <c r="AH31" s="57"/>
      <c r="AI31" s="70"/>
      <c r="AJ31" s="124"/>
      <c r="AK31" s="70"/>
      <c r="AL31" s="907"/>
      <c r="AM31" s="890"/>
      <c r="AN31" s="907"/>
      <c r="AO31" s="891"/>
      <c r="AP31" s="907"/>
      <c r="AQ31" s="70"/>
      <c r="AR31" s="59"/>
      <c r="AS31" s="70"/>
      <c r="AT31" s="57"/>
      <c r="AU31" s="262"/>
      <c r="AV31" s="70"/>
      <c r="AW31" s="57"/>
      <c r="AX31" s="533" t="str">
        <f>IF(AW31="","",IF(AW31="A",'12.パネルラジエーター設備費用算出シート'!$G$13,IF(AW31="B",'12.パネルラジエーター設備費用算出シート'!$N$13,IF(AW31="C",'12.パネルラジエーター設備費用算出シート'!$G$23,IF(AW31="D",'12.パネルラジエーター設備費用算出シート'!$N$23,IF(AW31="E",'12.パネルラジエーター設備費用算出シート'!$G$33,IF(AW31="F",'12.パネルラジエーター設備費用算出シート'!$N$33,IF(AW31="G",'12.パネルラジエーター設備費用算出シート'!$G$43,IF(AW31="H",'12.パネルラジエーター設備費用算出シート'!$N$43,IF(AW31="I",'12.パネルラジエーター設備費用算出シート'!$G$54,'12.パネルラジエーター設備費用算出シート'!$N$54))))))))))</f>
        <v/>
      </c>
      <c r="AY31" s="70"/>
      <c r="AZ31" s="57"/>
      <c r="BA31" s="262"/>
      <c r="BB31" s="70"/>
      <c r="BC31" s="34"/>
      <c r="BD31" s="34"/>
      <c r="BE31" s="34"/>
      <c r="BF31" s="53"/>
      <c r="BG31" s="34"/>
      <c r="BH31" s="34"/>
      <c r="BI31" s="53"/>
      <c r="BJ31" s="34"/>
      <c r="BK31" s="34"/>
      <c r="BL31" s="34"/>
      <c r="BM31" s="34"/>
    </row>
    <row r="32" spans="1:65" s="14" customFormat="1">
      <c r="A32" s="72"/>
      <c r="B32" s="55">
        <v>20</v>
      </c>
      <c r="C32" s="78"/>
      <c r="D32" s="56"/>
      <c r="E32" s="73"/>
      <c r="F32" s="530"/>
      <c r="G32" s="530"/>
      <c r="H32" s="57"/>
      <c r="I32" s="58"/>
      <c r="J32" s="57"/>
      <c r="K32" s="531" t="str">
        <f t="shared" si="0"/>
        <v/>
      </c>
      <c r="L32" s="531" t="str">
        <f>IF($G32="","",IF(OR('2.全体概要'!$C$15=1,'2.全体概要'!$C$15=2),INDEX($BH$15:$BH$16,MATCH($G32,$BG$15:$BG$16,-1)),IF('2.全体概要'!$C$15=3,INDEX($BH$14:$BH$15,MATCH($G32,$BG$14:$BG$15,-1)),INDEX($BH$13:$BH$14,MATCH($G32,$BG$13:$BG$14,-1)))))</f>
        <v/>
      </c>
      <c r="M32" s="531" t="str">
        <f t="shared" si="1"/>
        <v/>
      </c>
      <c r="N32" s="532">
        <f t="shared" si="2"/>
        <v>0</v>
      </c>
      <c r="O32" s="70"/>
      <c r="P32" s="124"/>
      <c r="Q32" s="54"/>
      <c r="R32" s="194"/>
      <c r="S32" s="125"/>
      <c r="T32" s="54"/>
      <c r="U32" s="194"/>
      <c r="V32" s="124"/>
      <c r="W32" s="54"/>
      <c r="X32" s="194"/>
      <c r="Y32" s="125"/>
      <c r="Z32" s="54"/>
      <c r="AA32" s="194"/>
      <c r="AB32" s="57"/>
      <c r="AC32" s="70"/>
      <c r="AD32" s="124"/>
      <c r="AE32" s="70"/>
      <c r="AF32" s="124"/>
      <c r="AG32" s="70"/>
      <c r="AH32" s="57"/>
      <c r="AI32" s="70"/>
      <c r="AJ32" s="124"/>
      <c r="AK32" s="70"/>
      <c r="AL32" s="907"/>
      <c r="AM32" s="890"/>
      <c r="AN32" s="907"/>
      <c r="AO32" s="891"/>
      <c r="AP32" s="907"/>
      <c r="AQ32" s="70"/>
      <c r="AR32" s="59"/>
      <c r="AS32" s="70"/>
      <c r="AT32" s="57"/>
      <c r="AU32" s="262"/>
      <c r="AV32" s="70"/>
      <c r="AW32" s="57"/>
      <c r="AX32" s="533" t="str">
        <f>IF(AW32="","",IF(AW32="A",'12.パネルラジエーター設備費用算出シート'!$G$13,IF(AW32="B",'12.パネルラジエーター設備費用算出シート'!$N$13,IF(AW32="C",'12.パネルラジエーター設備費用算出シート'!$G$23,IF(AW32="D",'12.パネルラジエーター設備費用算出シート'!$N$23,IF(AW32="E",'12.パネルラジエーター設備費用算出シート'!$G$33,IF(AW32="F",'12.パネルラジエーター設備費用算出シート'!$N$33,IF(AW32="G",'12.パネルラジエーター設備費用算出シート'!$G$43,IF(AW32="H",'12.パネルラジエーター設備費用算出シート'!$N$43,IF(AW32="I",'12.パネルラジエーター設備費用算出シート'!$G$54,'12.パネルラジエーター設備費用算出シート'!$N$54))))))))))</f>
        <v/>
      </c>
      <c r="AY32" s="70"/>
      <c r="AZ32" s="57"/>
      <c r="BA32" s="262"/>
      <c r="BB32" s="70"/>
      <c r="BC32" s="34"/>
      <c r="BD32" s="34"/>
      <c r="BE32" s="34"/>
      <c r="BF32" s="53"/>
      <c r="BG32" s="34"/>
      <c r="BH32" s="34"/>
      <c r="BI32" s="53"/>
      <c r="BJ32" s="34"/>
      <c r="BK32" s="34"/>
      <c r="BL32" s="34"/>
      <c r="BM32" s="34"/>
    </row>
    <row r="33" spans="1:65" s="14" customFormat="1">
      <c r="A33" s="72"/>
      <c r="B33" s="55">
        <v>21</v>
      </c>
      <c r="C33" s="78"/>
      <c r="D33" s="56"/>
      <c r="E33" s="73"/>
      <c r="F33" s="530"/>
      <c r="G33" s="530"/>
      <c r="H33" s="57"/>
      <c r="I33" s="58"/>
      <c r="J33" s="57"/>
      <c r="K33" s="531" t="str">
        <f t="shared" si="0"/>
        <v/>
      </c>
      <c r="L33" s="531" t="str">
        <f>IF($G33="","",IF(OR('2.全体概要'!$C$15=1,'2.全体概要'!$C$15=2),INDEX($BH$15:$BH$16,MATCH($G33,$BG$15:$BG$16,-1)),IF('2.全体概要'!$C$15=3,INDEX($BH$14:$BH$15,MATCH($G33,$BG$14:$BG$15,-1)),INDEX($BH$13:$BH$14,MATCH($G33,$BG$13:$BG$14,-1)))))</f>
        <v/>
      </c>
      <c r="M33" s="531" t="str">
        <f t="shared" si="1"/>
        <v/>
      </c>
      <c r="N33" s="532">
        <f t="shared" si="2"/>
        <v>0</v>
      </c>
      <c r="O33" s="70"/>
      <c r="P33" s="124"/>
      <c r="Q33" s="54"/>
      <c r="R33" s="194"/>
      <c r="S33" s="125"/>
      <c r="T33" s="54"/>
      <c r="U33" s="194"/>
      <c r="V33" s="124"/>
      <c r="W33" s="54"/>
      <c r="X33" s="194"/>
      <c r="Y33" s="125"/>
      <c r="Z33" s="54"/>
      <c r="AA33" s="194"/>
      <c r="AB33" s="57"/>
      <c r="AC33" s="70"/>
      <c r="AD33" s="124"/>
      <c r="AE33" s="70"/>
      <c r="AF33" s="124"/>
      <c r="AG33" s="70"/>
      <c r="AH33" s="57"/>
      <c r="AI33" s="70"/>
      <c r="AJ33" s="124"/>
      <c r="AK33" s="70"/>
      <c r="AL33" s="907"/>
      <c r="AM33" s="890"/>
      <c r="AN33" s="907"/>
      <c r="AO33" s="891"/>
      <c r="AP33" s="907"/>
      <c r="AQ33" s="70"/>
      <c r="AR33" s="59"/>
      <c r="AS33" s="70"/>
      <c r="AT33" s="57"/>
      <c r="AU33" s="262"/>
      <c r="AV33" s="70"/>
      <c r="AW33" s="57"/>
      <c r="AX33" s="533" t="str">
        <f>IF(AW33="","",IF(AW33="A",'12.パネルラジエーター設備費用算出シート'!$G$13,IF(AW33="B",'12.パネルラジエーター設備費用算出シート'!$N$13,IF(AW33="C",'12.パネルラジエーター設備費用算出シート'!$G$23,IF(AW33="D",'12.パネルラジエーター設備費用算出シート'!$N$23,IF(AW33="E",'12.パネルラジエーター設備費用算出シート'!$G$33,IF(AW33="F",'12.パネルラジエーター設備費用算出シート'!$N$33,IF(AW33="G",'12.パネルラジエーター設備費用算出シート'!$G$43,IF(AW33="H",'12.パネルラジエーター設備費用算出シート'!$N$43,IF(AW33="I",'12.パネルラジエーター設備費用算出シート'!$G$54,'12.パネルラジエーター設備費用算出シート'!$N$54))))))))))</f>
        <v/>
      </c>
      <c r="AY33" s="70"/>
      <c r="AZ33" s="57"/>
      <c r="BA33" s="262"/>
      <c r="BB33" s="70"/>
      <c r="BC33" s="34"/>
      <c r="BD33" s="34"/>
      <c r="BE33" s="34"/>
      <c r="BF33" s="53"/>
      <c r="BG33" s="34"/>
      <c r="BH33" s="34"/>
      <c r="BI33" s="53"/>
      <c r="BJ33" s="34"/>
      <c r="BK33" s="34"/>
      <c r="BL33" s="34"/>
      <c r="BM33" s="34"/>
    </row>
    <row r="34" spans="1:65" s="14" customFormat="1">
      <c r="A34" s="72"/>
      <c r="B34" s="55">
        <v>22</v>
      </c>
      <c r="C34" s="78"/>
      <c r="D34" s="56"/>
      <c r="E34" s="73"/>
      <c r="F34" s="530"/>
      <c r="G34" s="530"/>
      <c r="H34" s="57"/>
      <c r="I34" s="58"/>
      <c r="J34" s="57"/>
      <c r="K34" s="531" t="str">
        <f t="shared" si="0"/>
        <v/>
      </c>
      <c r="L34" s="531" t="str">
        <f>IF($G34="","",IF(OR('2.全体概要'!$C$15=1,'2.全体概要'!$C$15=2),INDEX($BH$15:$BH$16,MATCH($G34,$BG$15:$BG$16,-1)),IF('2.全体概要'!$C$15=3,INDEX($BH$14:$BH$15,MATCH($G34,$BG$14:$BG$15,-1)),INDEX($BH$13:$BH$14,MATCH($G34,$BG$13:$BG$14,-1)))))</f>
        <v/>
      </c>
      <c r="M34" s="531" t="str">
        <f t="shared" si="1"/>
        <v/>
      </c>
      <c r="N34" s="532">
        <f t="shared" si="2"/>
        <v>0</v>
      </c>
      <c r="O34" s="70"/>
      <c r="P34" s="124"/>
      <c r="Q34" s="54"/>
      <c r="R34" s="194"/>
      <c r="S34" s="125"/>
      <c r="T34" s="54"/>
      <c r="U34" s="194"/>
      <c r="V34" s="124"/>
      <c r="W34" s="54"/>
      <c r="X34" s="194"/>
      <c r="Y34" s="125"/>
      <c r="Z34" s="54"/>
      <c r="AA34" s="194"/>
      <c r="AB34" s="57"/>
      <c r="AC34" s="70"/>
      <c r="AD34" s="124"/>
      <c r="AE34" s="70"/>
      <c r="AF34" s="124"/>
      <c r="AG34" s="70"/>
      <c r="AH34" s="57"/>
      <c r="AI34" s="70"/>
      <c r="AJ34" s="124"/>
      <c r="AK34" s="70"/>
      <c r="AL34" s="907"/>
      <c r="AM34" s="890"/>
      <c r="AN34" s="907"/>
      <c r="AO34" s="891"/>
      <c r="AP34" s="907"/>
      <c r="AQ34" s="70"/>
      <c r="AR34" s="59"/>
      <c r="AS34" s="70"/>
      <c r="AT34" s="57"/>
      <c r="AU34" s="262"/>
      <c r="AV34" s="70"/>
      <c r="AW34" s="57"/>
      <c r="AX34" s="533" t="str">
        <f>IF(AW34="","",IF(AW34="A",'12.パネルラジエーター設備費用算出シート'!$G$13,IF(AW34="B",'12.パネルラジエーター設備費用算出シート'!$N$13,IF(AW34="C",'12.パネルラジエーター設備費用算出シート'!$G$23,IF(AW34="D",'12.パネルラジエーター設備費用算出シート'!$N$23,IF(AW34="E",'12.パネルラジエーター設備費用算出シート'!$G$33,IF(AW34="F",'12.パネルラジエーター設備費用算出シート'!$N$33,IF(AW34="G",'12.パネルラジエーター設備費用算出シート'!$G$43,IF(AW34="H",'12.パネルラジエーター設備費用算出シート'!$N$43,IF(AW34="I",'12.パネルラジエーター設備費用算出シート'!$G$54,'12.パネルラジエーター設備費用算出シート'!$N$54))))))))))</f>
        <v/>
      </c>
      <c r="AY34" s="70"/>
      <c r="AZ34" s="57"/>
      <c r="BA34" s="262"/>
      <c r="BB34" s="70"/>
      <c r="BC34" s="34"/>
      <c r="BD34" s="34"/>
      <c r="BE34" s="34"/>
      <c r="BF34" s="53"/>
      <c r="BG34" s="34"/>
      <c r="BH34" s="34"/>
      <c r="BI34" s="53"/>
      <c r="BJ34" s="34"/>
      <c r="BK34" s="34"/>
      <c r="BL34" s="34"/>
      <c r="BM34" s="34"/>
    </row>
    <row r="35" spans="1:65" s="35" customFormat="1">
      <c r="A35" s="72"/>
      <c r="B35" s="55">
        <v>23</v>
      </c>
      <c r="C35" s="78"/>
      <c r="D35" s="56"/>
      <c r="E35" s="73"/>
      <c r="F35" s="530"/>
      <c r="G35" s="530"/>
      <c r="H35" s="57"/>
      <c r="I35" s="58"/>
      <c r="J35" s="57"/>
      <c r="K35" s="531" t="str">
        <f t="shared" si="0"/>
        <v/>
      </c>
      <c r="L35" s="531" t="str">
        <f>IF($G35="","",IF(OR('2.全体概要'!$C$15=1,'2.全体概要'!$C$15=2),INDEX($BH$15:$BH$16,MATCH($G35,$BG$15:$BG$16,-1)),IF('2.全体概要'!$C$15=3,INDEX($BH$14:$BH$15,MATCH($G35,$BG$14:$BG$15,-1)),INDEX($BH$13:$BH$14,MATCH($G35,$BG$13:$BG$14,-1)))))</f>
        <v/>
      </c>
      <c r="M35" s="531" t="str">
        <f t="shared" si="1"/>
        <v/>
      </c>
      <c r="N35" s="532">
        <f t="shared" si="2"/>
        <v>0</v>
      </c>
      <c r="O35" s="70"/>
      <c r="P35" s="124"/>
      <c r="Q35" s="54"/>
      <c r="R35" s="194"/>
      <c r="S35" s="125"/>
      <c r="T35" s="54"/>
      <c r="U35" s="194"/>
      <c r="V35" s="124"/>
      <c r="W35" s="54"/>
      <c r="X35" s="194"/>
      <c r="Y35" s="125"/>
      <c r="Z35" s="54"/>
      <c r="AA35" s="194"/>
      <c r="AB35" s="57"/>
      <c r="AC35" s="70"/>
      <c r="AD35" s="124"/>
      <c r="AE35" s="70"/>
      <c r="AF35" s="124"/>
      <c r="AG35" s="70"/>
      <c r="AH35" s="57"/>
      <c r="AI35" s="70"/>
      <c r="AJ35" s="124"/>
      <c r="AK35" s="70"/>
      <c r="AL35" s="907"/>
      <c r="AM35" s="890"/>
      <c r="AN35" s="907"/>
      <c r="AO35" s="891"/>
      <c r="AP35" s="907"/>
      <c r="AQ35" s="70"/>
      <c r="AR35" s="59"/>
      <c r="AS35" s="70"/>
      <c r="AT35" s="57"/>
      <c r="AU35" s="262"/>
      <c r="AV35" s="70"/>
      <c r="AW35" s="57"/>
      <c r="AX35" s="533" t="str">
        <f>IF(AW35="","",IF(AW35="A",'12.パネルラジエーター設備費用算出シート'!$G$13,IF(AW35="B",'12.パネルラジエーター設備費用算出シート'!$N$13,IF(AW35="C",'12.パネルラジエーター設備費用算出シート'!$G$23,IF(AW35="D",'12.パネルラジエーター設備費用算出シート'!$N$23,IF(AW35="E",'12.パネルラジエーター設備費用算出シート'!$G$33,IF(AW35="F",'12.パネルラジエーター設備費用算出シート'!$N$33,IF(AW35="G",'12.パネルラジエーター設備費用算出シート'!$G$43,IF(AW35="H",'12.パネルラジエーター設備費用算出シート'!$N$43,IF(AW35="I",'12.パネルラジエーター設備費用算出シート'!$G$54,'12.パネルラジエーター設備費用算出シート'!$N$54))))))))))</f>
        <v/>
      </c>
      <c r="AY35" s="70"/>
      <c r="AZ35" s="57"/>
      <c r="BA35" s="262"/>
      <c r="BB35" s="70"/>
      <c r="BC35" s="34"/>
      <c r="BD35" s="34"/>
      <c r="BE35" s="34"/>
      <c r="BF35" s="53"/>
      <c r="BG35" s="34"/>
      <c r="BH35" s="34"/>
      <c r="BI35" s="53"/>
      <c r="BJ35" s="34"/>
      <c r="BK35" s="34"/>
      <c r="BL35" s="34"/>
      <c r="BM35" s="34"/>
    </row>
    <row r="36" spans="1:65" s="35" customFormat="1">
      <c r="A36" s="72"/>
      <c r="B36" s="55">
        <v>24</v>
      </c>
      <c r="C36" s="78"/>
      <c r="D36" s="56"/>
      <c r="E36" s="73"/>
      <c r="F36" s="530"/>
      <c r="G36" s="530"/>
      <c r="H36" s="57"/>
      <c r="I36" s="58"/>
      <c r="J36" s="57"/>
      <c r="K36" s="531" t="str">
        <f t="shared" si="0"/>
        <v/>
      </c>
      <c r="L36" s="531" t="str">
        <f>IF($G36="","",IF(OR('2.全体概要'!$C$15=1,'2.全体概要'!$C$15=2),INDEX($BH$15:$BH$16,MATCH($G36,$BG$15:$BG$16,-1)),IF('2.全体概要'!$C$15=3,INDEX($BH$14:$BH$15,MATCH($G36,$BG$14:$BG$15,-1)),INDEX($BH$13:$BH$14,MATCH($G36,$BG$13:$BG$14,-1)))))</f>
        <v/>
      </c>
      <c r="M36" s="531" t="str">
        <f t="shared" si="1"/>
        <v/>
      </c>
      <c r="N36" s="532">
        <f t="shared" si="2"/>
        <v>0</v>
      </c>
      <c r="O36" s="70"/>
      <c r="P36" s="124"/>
      <c r="Q36" s="54"/>
      <c r="R36" s="194"/>
      <c r="S36" s="125"/>
      <c r="T36" s="54"/>
      <c r="U36" s="194"/>
      <c r="V36" s="124"/>
      <c r="W36" s="54"/>
      <c r="X36" s="194"/>
      <c r="Y36" s="125"/>
      <c r="Z36" s="54"/>
      <c r="AA36" s="194"/>
      <c r="AB36" s="57"/>
      <c r="AC36" s="70"/>
      <c r="AD36" s="124"/>
      <c r="AE36" s="70"/>
      <c r="AF36" s="124"/>
      <c r="AG36" s="70"/>
      <c r="AH36" s="57"/>
      <c r="AI36" s="70"/>
      <c r="AJ36" s="124"/>
      <c r="AK36" s="70"/>
      <c r="AL36" s="907"/>
      <c r="AM36" s="890"/>
      <c r="AN36" s="907"/>
      <c r="AO36" s="891"/>
      <c r="AP36" s="907"/>
      <c r="AQ36" s="70"/>
      <c r="AR36" s="59"/>
      <c r="AS36" s="70"/>
      <c r="AT36" s="57"/>
      <c r="AU36" s="262"/>
      <c r="AV36" s="70"/>
      <c r="AW36" s="57"/>
      <c r="AX36" s="533" t="str">
        <f>IF(AW36="","",IF(AW36="A",'12.パネルラジエーター設備費用算出シート'!$G$13,IF(AW36="B",'12.パネルラジエーター設備費用算出シート'!$N$13,IF(AW36="C",'12.パネルラジエーター設備費用算出シート'!$G$23,IF(AW36="D",'12.パネルラジエーター設備費用算出シート'!$N$23,IF(AW36="E",'12.パネルラジエーター設備費用算出シート'!$G$33,IF(AW36="F",'12.パネルラジエーター設備費用算出シート'!$N$33,IF(AW36="G",'12.パネルラジエーター設備費用算出シート'!$G$43,IF(AW36="H",'12.パネルラジエーター設備費用算出シート'!$N$43,IF(AW36="I",'12.パネルラジエーター設備費用算出シート'!$G$54,'12.パネルラジエーター設備費用算出シート'!$N$54))))))))))</f>
        <v/>
      </c>
      <c r="AY36" s="70"/>
      <c r="AZ36" s="57"/>
      <c r="BA36" s="262"/>
      <c r="BB36" s="70"/>
      <c r="BC36" s="34"/>
      <c r="BD36" s="34"/>
      <c r="BE36" s="34"/>
      <c r="BF36" s="53"/>
      <c r="BG36" s="34"/>
      <c r="BH36" s="34"/>
      <c r="BI36" s="53"/>
      <c r="BJ36" s="34"/>
      <c r="BK36" s="34"/>
      <c r="BL36" s="34"/>
      <c r="BM36" s="34"/>
    </row>
    <row r="37" spans="1:65" s="35" customFormat="1">
      <c r="A37" s="72"/>
      <c r="B37" s="55">
        <v>25</v>
      </c>
      <c r="C37" s="78"/>
      <c r="D37" s="56"/>
      <c r="E37" s="73"/>
      <c r="F37" s="530"/>
      <c r="G37" s="530"/>
      <c r="H37" s="57"/>
      <c r="I37" s="58"/>
      <c r="J37" s="57"/>
      <c r="K37" s="531" t="str">
        <f t="shared" si="0"/>
        <v/>
      </c>
      <c r="L37" s="531" t="str">
        <f>IF($G37="","",IF(OR('2.全体概要'!$C$15=1,'2.全体概要'!$C$15=2),INDEX($BH$15:$BH$16,MATCH($G37,$BG$15:$BG$16,-1)),IF('2.全体概要'!$C$15=3,INDEX($BH$14:$BH$15,MATCH($G37,$BG$14:$BG$15,-1)),INDEX($BH$13:$BH$14,MATCH($G37,$BG$13:$BG$14,-1)))))</f>
        <v/>
      </c>
      <c r="M37" s="531" t="str">
        <f t="shared" si="1"/>
        <v/>
      </c>
      <c r="N37" s="532">
        <f t="shared" si="2"/>
        <v>0</v>
      </c>
      <c r="O37" s="70"/>
      <c r="P37" s="124"/>
      <c r="Q37" s="54"/>
      <c r="R37" s="194"/>
      <c r="S37" s="125"/>
      <c r="T37" s="54"/>
      <c r="U37" s="194"/>
      <c r="V37" s="124"/>
      <c r="W37" s="54"/>
      <c r="X37" s="194"/>
      <c r="Y37" s="125"/>
      <c r="Z37" s="54"/>
      <c r="AA37" s="194"/>
      <c r="AB37" s="57"/>
      <c r="AC37" s="70"/>
      <c r="AD37" s="124"/>
      <c r="AE37" s="70"/>
      <c r="AF37" s="124"/>
      <c r="AG37" s="70"/>
      <c r="AH37" s="57"/>
      <c r="AI37" s="70"/>
      <c r="AJ37" s="124"/>
      <c r="AK37" s="70"/>
      <c r="AL37" s="907"/>
      <c r="AM37" s="890"/>
      <c r="AN37" s="907"/>
      <c r="AO37" s="891"/>
      <c r="AP37" s="907"/>
      <c r="AQ37" s="70"/>
      <c r="AR37" s="59"/>
      <c r="AS37" s="70"/>
      <c r="AT37" s="57"/>
      <c r="AU37" s="262"/>
      <c r="AV37" s="70"/>
      <c r="AW37" s="57"/>
      <c r="AX37" s="533" t="str">
        <f>IF(AW37="","",IF(AW37="A",'12.パネルラジエーター設備費用算出シート'!$G$13,IF(AW37="B",'12.パネルラジエーター設備費用算出シート'!$N$13,IF(AW37="C",'12.パネルラジエーター設備費用算出シート'!$G$23,IF(AW37="D",'12.パネルラジエーター設備費用算出シート'!$N$23,IF(AW37="E",'12.パネルラジエーター設備費用算出シート'!$G$33,IF(AW37="F",'12.パネルラジエーター設備費用算出シート'!$N$33,IF(AW37="G",'12.パネルラジエーター設備費用算出シート'!$G$43,IF(AW37="H",'12.パネルラジエーター設備費用算出シート'!$N$43,IF(AW37="I",'12.パネルラジエーター設備費用算出シート'!$G$54,'12.パネルラジエーター設備費用算出シート'!$N$54))))))))))</f>
        <v/>
      </c>
      <c r="AY37" s="70"/>
      <c r="AZ37" s="57"/>
      <c r="BA37" s="262"/>
      <c r="BB37" s="70"/>
      <c r="BC37" s="34"/>
      <c r="BD37" s="34"/>
      <c r="BE37" s="34"/>
      <c r="BF37" s="53"/>
      <c r="BG37" s="34"/>
      <c r="BH37" s="34"/>
      <c r="BI37" s="53"/>
      <c r="BJ37" s="34"/>
      <c r="BK37" s="34"/>
      <c r="BL37" s="34"/>
      <c r="BM37" s="34"/>
    </row>
    <row r="38" spans="1:65" s="35" customFormat="1">
      <c r="A38" s="72"/>
      <c r="B38" s="55">
        <v>26</v>
      </c>
      <c r="C38" s="78"/>
      <c r="D38" s="56"/>
      <c r="E38" s="73"/>
      <c r="F38" s="530"/>
      <c r="G38" s="530"/>
      <c r="H38" s="57"/>
      <c r="I38" s="58"/>
      <c r="J38" s="57"/>
      <c r="K38" s="531" t="str">
        <f t="shared" si="0"/>
        <v/>
      </c>
      <c r="L38" s="531" t="str">
        <f>IF($G38="","",IF(OR('2.全体概要'!$C$15=1,'2.全体概要'!$C$15=2),INDEX($BH$15:$BH$16,MATCH($G38,$BG$15:$BG$16,-1)),IF('2.全体概要'!$C$15=3,INDEX($BH$14:$BH$15,MATCH($G38,$BG$14:$BG$15,-1)),INDEX($BH$13:$BH$14,MATCH($G38,$BG$13:$BG$14,-1)))))</f>
        <v/>
      </c>
      <c r="M38" s="531" t="str">
        <f t="shared" si="1"/>
        <v/>
      </c>
      <c r="N38" s="532">
        <f t="shared" si="2"/>
        <v>0</v>
      </c>
      <c r="O38" s="70"/>
      <c r="P38" s="124"/>
      <c r="Q38" s="54"/>
      <c r="R38" s="194"/>
      <c r="S38" s="125"/>
      <c r="T38" s="54"/>
      <c r="U38" s="194"/>
      <c r="V38" s="124"/>
      <c r="W38" s="54"/>
      <c r="X38" s="194"/>
      <c r="Y38" s="125"/>
      <c r="Z38" s="54"/>
      <c r="AA38" s="194"/>
      <c r="AB38" s="57"/>
      <c r="AC38" s="70"/>
      <c r="AD38" s="124"/>
      <c r="AE38" s="70"/>
      <c r="AF38" s="124"/>
      <c r="AG38" s="70"/>
      <c r="AH38" s="57"/>
      <c r="AI38" s="70"/>
      <c r="AJ38" s="124"/>
      <c r="AK38" s="70"/>
      <c r="AL38" s="907"/>
      <c r="AM38" s="890"/>
      <c r="AN38" s="907"/>
      <c r="AO38" s="891"/>
      <c r="AP38" s="907"/>
      <c r="AQ38" s="70"/>
      <c r="AR38" s="59"/>
      <c r="AS38" s="70"/>
      <c r="AT38" s="57"/>
      <c r="AU38" s="262"/>
      <c r="AV38" s="70"/>
      <c r="AW38" s="57"/>
      <c r="AX38" s="533" t="str">
        <f>IF(AW38="","",IF(AW38="A",'12.パネルラジエーター設備費用算出シート'!$G$13,IF(AW38="B",'12.パネルラジエーター設備費用算出シート'!$N$13,IF(AW38="C",'12.パネルラジエーター設備費用算出シート'!$G$23,IF(AW38="D",'12.パネルラジエーター設備費用算出シート'!$N$23,IF(AW38="E",'12.パネルラジエーター設備費用算出シート'!$G$33,IF(AW38="F",'12.パネルラジエーター設備費用算出シート'!$N$33,IF(AW38="G",'12.パネルラジエーター設備費用算出シート'!$G$43,IF(AW38="H",'12.パネルラジエーター設備費用算出シート'!$N$43,IF(AW38="I",'12.パネルラジエーター設備費用算出シート'!$G$54,'12.パネルラジエーター設備費用算出シート'!$N$54))))))))))</f>
        <v/>
      </c>
      <c r="AY38" s="70"/>
      <c r="AZ38" s="57"/>
      <c r="BA38" s="262"/>
      <c r="BB38" s="70"/>
      <c r="BC38" s="34"/>
      <c r="BD38" s="34"/>
      <c r="BE38" s="34"/>
      <c r="BF38" s="53"/>
      <c r="BG38" s="34"/>
      <c r="BH38" s="34"/>
      <c r="BI38" s="53"/>
      <c r="BJ38" s="34"/>
      <c r="BK38" s="34"/>
      <c r="BL38" s="34"/>
      <c r="BM38" s="34"/>
    </row>
    <row r="39" spans="1:65" s="35" customFormat="1">
      <c r="A39" s="72"/>
      <c r="B39" s="55">
        <v>27</v>
      </c>
      <c r="C39" s="78"/>
      <c r="D39" s="56"/>
      <c r="E39" s="73"/>
      <c r="F39" s="530"/>
      <c r="G39" s="530"/>
      <c r="H39" s="57"/>
      <c r="I39" s="58"/>
      <c r="J39" s="57"/>
      <c r="K39" s="531" t="str">
        <f t="shared" si="0"/>
        <v/>
      </c>
      <c r="L39" s="531" t="str">
        <f>IF($G39="","",IF(OR('2.全体概要'!$C$15=1,'2.全体概要'!$C$15=2),INDEX($BH$15:$BH$16,MATCH($G39,$BG$15:$BG$16,-1)),IF('2.全体概要'!$C$15=3,INDEX($BH$14:$BH$15,MATCH($G39,$BG$14:$BG$15,-1)),INDEX($BH$13:$BH$14,MATCH($G39,$BG$13:$BG$14,-1)))))</f>
        <v/>
      </c>
      <c r="M39" s="531" t="str">
        <f t="shared" si="1"/>
        <v/>
      </c>
      <c r="N39" s="532">
        <f t="shared" si="2"/>
        <v>0</v>
      </c>
      <c r="O39" s="70"/>
      <c r="P39" s="124"/>
      <c r="Q39" s="54"/>
      <c r="R39" s="194"/>
      <c r="S39" s="125"/>
      <c r="T39" s="54"/>
      <c r="U39" s="194"/>
      <c r="V39" s="124"/>
      <c r="W39" s="54"/>
      <c r="X39" s="194"/>
      <c r="Y39" s="125"/>
      <c r="Z39" s="54"/>
      <c r="AA39" s="194"/>
      <c r="AB39" s="57"/>
      <c r="AC39" s="70"/>
      <c r="AD39" s="124"/>
      <c r="AE39" s="70"/>
      <c r="AF39" s="124"/>
      <c r="AG39" s="70"/>
      <c r="AH39" s="57"/>
      <c r="AI39" s="70"/>
      <c r="AJ39" s="124"/>
      <c r="AK39" s="70"/>
      <c r="AL39" s="907"/>
      <c r="AM39" s="890"/>
      <c r="AN39" s="907"/>
      <c r="AO39" s="891"/>
      <c r="AP39" s="907"/>
      <c r="AQ39" s="70"/>
      <c r="AR39" s="59"/>
      <c r="AS39" s="70"/>
      <c r="AT39" s="57"/>
      <c r="AU39" s="262"/>
      <c r="AV39" s="70"/>
      <c r="AW39" s="57"/>
      <c r="AX39" s="533" t="str">
        <f>IF(AW39="","",IF(AW39="A",'12.パネルラジエーター設備費用算出シート'!$G$13,IF(AW39="B",'12.パネルラジエーター設備費用算出シート'!$N$13,IF(AW39="C",'12.パネルラジエーター設備費用算出シート'!$G$23,IF(AW39="D",'12.パネルラジエーター設備費用算出シート'!$N$23,IF(AW39="E",'12.パネルラジエーター設備費用算出シート'!$G$33,IF(AW39="F",'12.パネルラジエーター設備費用算出シート'!$N$33,IF(AW39="G",'12.パネルラジエーター設備費用算出シート'!$G$43,IF(AW39="H",'12.パネルラジエーター設備費用算出シート'!$N$43,IF(AW39="I",'12.パネルラジエーター設備費用算出シート'!$G$54,'12.パネルラジエーター設備費用算出シート'!$N$54))))))))))</f>
        <v/>
      </c>
      <c r="AY39" s="70"/>
      <c r="AZ39" s="57"/>
      <c r="BA39" s="262"/>
      <c r="BB39" s="70"/>
      <c r="BC39" s="34"/>
      <c r="BD39" s="34"/>
      <c r="BE39" s="34"/>
      <c r="BF39" s="53"/>
      <c r="BG39" s="34"/>
      <c r="BH39" s="34"/>
      <c r="BI39" s="53"/>
      <c r="BJ39" s="34"/>
      <c r="BK39" s="34"/>
      <c r="BL39" s="34"/>
      <c r="BM39" s="34"/>
    </row>
    <row r="40" spans="1:65" s="35" customFormat="1">
      <c r="A40" s="72"/>
      <c r="B40" s="55">
        <v>28</v>
      </c>
      <c r="C40" s="78"/>
      <c r="D40" s="56"/>
      <c r="E40" s="73"/>
      <c r="F40" s="530"/>
      <c r="G40" s="530"/>
      <c r="H40" s="57"/>
      <c r="I40" s="58"/>
      <c r="J40" s="57"/>
      <c r="K40" s="531" t="str">
        <f t="shared" si="0"/>
        <v/>
      </c>
      <c r="L40" s="531" t="str">
        <f>IF($G40="","",IF(OR('2.全体概要'!$C$15=1,'2.全体概要'!$C$15=2),INDEX($BH$15:$BH$16,MATCH($G40,$BG$15:$BG$16,-1)),IF('2.全体概要'!$C$15=3,INDEX($BH$14:$BH$15,MATCH($G40,$BG$14:$BG$15,-1)),INDEX($BH$13:$BH$14,MATCH($G40,$BG$13:$BG$14,-1)))))</f>
        <v/>
      </c>
      <c r="M40" s="531" t="str">
        <f t="shared" si="1"/>
        <v/>
      </c>
      <c r="N40" s="532">
        <f t="shared" si="2"/>
        <v>0</v>
      </c>
      <c r="O40" s="70"/>
      <c r="P40" s="124"/>
      <c r="Q40" s="54"/>
      <c r="R40" s="194"/>
      <c r="S40" s="125"/>
      <c r="T40" s="54"/>
      <c r="U40" s="194"/>
      <c r="V40" s="124"/>
      <c r="W40" s="54"/>
      <c r="X40" s="194"/>
      <c r="Y40" s="125"/>
      <c r="Z40" s="54"/>
      <c r="AA40" s="194"/>
      <c r="AB40" s="57"/>
      <c r="AC40" s="70"/>
      <c r="AD40" s="124"/>
      <c r="AE40" s="70"/>
      <c r="AF40" s="124"/>
      <c r="AG40" s="70"/>
      <c r="AH40" s="57"/>
      <c r="AI40" s="70"/>
      <c r="AJ40" s="124"/>
      <c r="AK40" s="70"/>
      <c r="AL40" s="907"/>
      <c r="AM40" s="890"/>
      <c r="AN40" s="907"/>
      <c r="AO40" s="891"/>
      <c r="AP40" s="907"/>
      <c r="AQ40" s="70"/>
      <c r="AR40" s="59"/>
      <c r="AS40" s="70"/>
      <c r="AT40" s="57"/>
      <c r="AU40" s="262"/>
      <c r="AV40" s="70"/>
      <c r="AW40" s="57"/>
      <c r="AX40" s="533" t="str">
        <f>IF(AW40="","",IF(AW40="A",'12.パネルラジエーター設備費用算出シート'!$G$13,IF(AW40="B",'12.パネルラジエーター設備費用算出シート'!$N$13,IF(AW40="C",'12.パネルラジエーター設備費用算出シート'!$G$23,IF(AW40="D",'12.パネルラジエーター設備費用算出シート'!$N$23,IF(AW40="E",'12.パネルラジエーター設備費用算出シート'!$G$33,IF(AW40="F",'12.パネルラジエーター設備費用算出シート'!$N$33,IF(AW40="G",'12.パネルラジエーター設備費用算出シート'!$G$43,IF(AW40="H",'12.パネルラジエーター設備費用算出シート'!$N$43,IF(AW40="I",'12.パネルラジエーター設備費用算出シート'!$G$54,'12.パネルラジエーター設備費用算出シート'!$N$54))))))))))</f>
        <v/>
      </c>
      <c r="AY40" s="70"/>
      <c r="AZ40" s="57"/>
      <c r="BA40" s="262"/>
      <c r="BB40" s="70"/>
      <c r="BC40" s="34"/>
      <c r="BD40" s="34"/>
      <c r="BE40" s="34"/>
      <c r="BF40" s="53"/>
      <c r="BG40" s="34"/>
      <c r="BH40" s="34"/>
      <c r="BI40" s="53"/>
      <c r="BJ40" s="34"/>
      <c r="BK40" s="34"/>
      <c r="BL40" s="34"/>
      <c r="BM40" s="34"/>
    </row>
    <row r="41" spans="1:65" s="35" customFormat="1">
      <c r="A41" s="72"/>
      <c r="B41" s="55">
        <v>29</v>
      </c>
      <c r="C41" s="78"/>
      <c r="D41" s="56"/>
      <c r="E41" s="73"/>
      <c r="F41" s="530"/>
      <c r="G41" s="530"/>
      <c r="H41" s="57"/>
      <c r="I41" s="58"/>
      <c r="J41" s="57"/>
      <c r="K41" s="531" t="str">
        <f t="shared" si="0"/>
        <v/>
      </c>
      <c r="L41" s="531" t="str">
        <f>IF($G41="","",IF(OR('2.全体概要'!$C$15=1,'2.全体概要'!$C$15=2),INDEX($BH$15:$BH$16,MATCH($G41,$BG$15:$BG$16,-1)),IF('2.全体概要'!$C$15=3,INDEX($BH$14:$BH$15,MATCH($G41,$BG$14:$BG$15,-1)),INDEX($BH$13:$BH$14,MATCH($G41,$BG$13:$BG$14,-1)))))</f>
        <v/>
      </c>
      <c r="M41" s="531" t="str">
        <f t="shared" si="1"/>
        <v/>
      </c>
      <c r="N41" s="532">
        <f t="shared" si="2"/>
        <v>0</v>
      </c>
      <c r="O41" s="70"/>
      <c r="P41" s="124"/>
      <c r="Q41" s="54"/>
      <c r="R41" s="194"/>
      <c r="S41" s="125"/>
      <c r="T41" s="54"/>
      <c r="U41" s="194"/>
      <c r="V41" s="124"/>
      <c r="W41" s="54"/>
      <c r="X41" s="194"/>
      <c r="Y41" s="125"/>
      <c r="Z41" s="54"/>
      <c r="AA41" s="194"/>
      <c r="AB41" s="57"/>
      <c r="AC41" s="70"/>
      <c r="AD41" s="124"/>
      <c r="AE41" s="70"/>
      <c r="AF41" s="124"/>
      <c r="AG41" s="70"/>
      <c r="AH41" s="57"/>
      <c r="AI41" s="70"/>
      <c r="AJ41" s="124"/>
      <c r="AK41" s="70"/>
      <c r="AL41" s="907"/>
      <c r="AM41" s="890"/>
      <c r="AN41" s="907"/>
      <c r="AO41" s="891"/>
      <c r="AP41" s="907"/>
      <c r="AQ41" s="70"/>
      <c r="AR41" s="59"/>
      <c r="AS41" s="70"/>
      <c r="AT41" s="57"/>
      <c r="AU41" s="262"/>
      <c r="AV41" s="70"/>
      <c r="AW41" s="57"/>
      <c r="AX41" s="533" t="str">
        <f>IF(AW41="","",IF(AW41="A",'12.パネルラジエーター設備費用算出シート'!$G$13,IF(AW41="B",'12.パネルラジエーター設備費用算出シート'!$N$13,IF(AW41="C",'12.パネルラジエーター設備費用算出シート'!$G$23,IF(AW41="D",'12.パネルラジエーター設備費用算出シート'!$N$23,IF(AW41="E",'12.パネルラジエーター設備費用算出シート'!$G$33,IF(AW41="F",'12.パネルラジエーター設備費用算出シート'!$N$33,IF(AW41="G",'12.パネルラジエーター設備費用算出シート'!$G$43,IF(AW41="H",'12.パネルラジエーター設備費用算出シート'!$N$43,IF(AW41="I",'12.パネルラジエーター設備費用算出シート'!$G$54,'12.パネルラジエーター設備費用算出シート'!$N$54))))))))))</f>
        <v/>
      </c>
      <c r="AY41" s="70"/>
      <c r="AZ41" s="57"/>
      <c r="BA41" s="262"/>
      <c r="BB41" s="70"/>
      <c r="BC41" s="34"/>
      <c r="BD41" s="34"/>
      <c r="BE41" s="34"/>
      <c r="BF41" s="53"/>
      <c r="BG41" s="34"/>
      <c r="BH41" s="34"/>
      <c r="BI41" s="53"/>
      <c r="BJ41" s="34"/>
      <c r="BK41" s="34"/>
      <c r="BL41" s="34"/>
      <c r="BM41" s="34"/>
    </row>
    <row r="42" spans="1:65" s="35" customFormat="1">
      <c r="A42" s="72"/>
      <c r="B42" s="55">
        <v>30</v>
      </c>
      <c r="C42" s="78"/>
      <c r="D42" s="56"/>
      <c r="E42" s="73"/>
      <c r="F42" s="530"/>
      <c r="G42" s="530"/>
      <c r="H42" s="57"/>
      <c r="I42" s="58"/>
      <c r="J42" s="57"/>
      <c r="K42" s="531" t="str">
        <f t="shared" si="0"/>
        <v/>
      </c>
      <c r="L42" s="531" t="str">
        <f>IF($G42="","",IF(OR('2.全体概要'!$C$15=1,'2.全体概要'!$C$15=2),INDEX($BH$15:$BH$16,MATCH($G42,$BG$15:$BG$16,-1)),IF('2.全体概要'!$C$15=3,INDEX($BH$14:$BH$15,MATCH($G42,$BG$14:$BG$15,-1)),INDEX($BH$13:$BH$14,MATCH($G42,$BG$13:$BG$14,-1)))))</f>
        <v/>
      </c>
      <c r="M42" s="531" t="str">
        <f t="shared" si="1"/>
        <v/>
      </c>
      <c r="N42" s="532">
        <f t="shared" si="2"/>
        <v>0</v>
      </c>
      <c r="O42" s="70"/>
      <c r="P42" s="124"/>
      <c r="Q42" s="54"/>
      <c r="R42" s="194"/>
      <c r="S42" s="125"/>
      <c r="T42" s="54"/>
      <c r="U42" s="194"/>
      <c r="V42" s="124"/>
      <c r="W42" s="54"/>
      <c r="X42" s="194"/>
      <c r="Y42" s="125"/>
      <c r="Z42" s="54"/>
      <c r="AA42" s="194"/>
      <c r="AB42" s="57"/>
      <c r="AC42" s="70"/>
      <c r="AD42" s="124"/>
      <c r="AE42" s="70"/>
      <c r="AF42" s="124"/>
      <c r="AG42" s="70"/>
      <c r="AH42" s="57"/>
      <c r="AI42" s="70"/>
      <c r="AJ42" s="124"/>
      <c r="AK42" s="70"/>
      <c r="AL42" s="907"/>
      <c r="AM42" s="890"/>
      <c r="AN42" s="907"/>
      <c r="AO42" s="891"/>
      <c r="AP42" s="907"/>
      <c r="AQ42" s="70"/>
      <c r="AR42" s="59"/>
      <c r="AS42" s="70"/>
      <c r="AT42" s="57"/>
      <c r="AU42" s="262"/>
      <c r="AV42" s="70"/>
      <c r="AW42" s="57"/>
      <c r="AX42" s="533" t="str">
        <f>IF(AW42="","",IF(AW42="A",'12.パネルラジエーター設備費用算出シート'!$G$13,IF(AW42="B",'12.パネルラジエーター設備費用算出シート'!$N$13,IF(AW42="C",'12.パネルラジエーター設備費用算出シート'!$G$23,IF(AW42="D",'12.パネルラジエーター設備費用算出シート'!$N$23,IF(AW42="E",'12.パネルラジエーター設備費用算出シート'!$G$33,IF(AW42="F",'12.パネルラジエーター設備費用算出シート'!$N$33,IF(AW42="G",'12.パネルラジエーター設備費用算出シート'!$G$43,IF(AW42="H",'12.パネルラジエーター設備費用算出シート'!$N$43,IF(AW42="I",'12.パネルラジエーター設備費用算出シート'!$G$54,'12.パネルラジエーター設備費用算出シート'!$N$54))))))))))</f>
        <v/>
      </c>
      <c r="AY42" s="70"/>
      <c r="AZ42" s="57"/>
      <c r="BA42" s="262"/>
      <c r="BB42" s="70"/>
      <c r="BC42" s="34"/>
      <c r="BD42" s="34"/>
      <c r="BE42" s="34"/>
      <c r="BF42" s="53"/>
      <c r="BG42" s="34"/>
      <c r="BH42" s="34"/>
      <c r="BI42" s="53"/>
      <c r="BJ42" s="34"/>
      <c r="BK42" s="34"/>
      <c r="BL42" s="34"/>
      <c r="BM42" s="34"/>
    </row>
    <row r="43" spans="1:65" s="35" customFormat="1">
      <c r="A43" s="72"/>
      <c r="B43" s="55">
        <v>31</v>
      </c>
      <c r="C43" s="78"/>
      <c r="D43" s="56"/>
      <c r="E43" s="73"/>
      <c r="F43" s="530"/>
      <c r="G43" s="530"/>
      <c r="H43" s="57"/>
      <c r="I43" s="58"/>
      <c r="J43" s="57"/>
      <c r="K43" s="531" t="str">
        <f t="shared" si="0"/>
        <v/>
      </c>
      <c r="L43" s="531" t="str">
        <f>IF($G43="","",IF(OR('2.全体概要'!$C$15=1,'2.全体概要'!$C$15=2),INDEX($BH$15:$BH$16,MATCH($G43,$BG$15:$BG$16,-1)),IF('2.全体概要'!$C$15=3,INDEX($BH$14:$BH$15,MATCH($G43,$BG$14:$BG$15,-1)),INDEX($BH$13:$BH$14,MATCH($G43,$BG$13:$BG$14,-1)))))</f>
        <v/>
      </c>
      <c r="M43" s="531" t="str">
        <f t="shared" si="1"/>
        <v/>
      </c>
      <c r="N43" s="532">
        <f t="shared" si="2"/>
        <v>0</v>
      </c>
      <c r="O43" s="70"/>
      <c r="P43" s="124"/>
      <c r="Q43" s="54"/>
      <c r="R43" s="194"/>
      <c r="S43" s="125"/>
      <c r="T43" s="54"/>
      <c r="U43" s="194"/>
      <c r="V43" s="124"/>
      <c r="W43" s="54"/>
      <c r="X43" s="194"/>
      <c r="Y43" s="125"/>
      <c r="Z43" s="54"/>
      <c r="AA43" s="194"/>
      <c r="AB43" s="57"/>
      <c r="AC43" s="70"/>
      <c r="AD43" s="124"/>
      <c r="AE43" s="70"/>
      <c r="AF43" s="124"/>
      <c r="AG43" s="70"/>
      <c r="AH43" s="57"/>
      <c r="AI43" s="70"/>
      <c r="AJ43" s="124"/>
      <c r="AK43" s="70"/>
      <c r="AL43" s="907"/>
      <c r="AM43" s="890"/>
      <c r="AN43" s="907"/>
      <c r="AO43" s="891"/>
      <c r="AP43" s="907"/>
      <c r="AQ43" s="70"/>
      <c r="AR43" s="59"/>
      <c r="AS43" s="70"/>
      <c r="AT43" s="57"/>
      <c r="AU43" s="262"/>
      <c r="AV43" s="70"/>
      <c r="AW43" s="57"/>
      <c r="AX43" s="533" t="str">
        <f>IF(AW43="","",IF(AW43="A",'12.パネルラジエーター設備費用算出シート'!$G$13,IF(AW43="B",'12.パネルラジエーター設備費用算出シート'!$N$13,IF(AW43="C",'12.パネルラジエーター設備費用算出シート'!$G$23,IF(AW43="D",'12.パネルラジエーター設備費用算出シート'!$N$23,IF(AW43="E",'12.パネルラジエーター設備費用算出シート'!$G$33,IF(AW43="F",'12.パネルラジエーター設備費用算出シート'!$N$33,IF(AW43="G",'12.パネルラジエーター設備費用算出シート'!$G$43,IF(AW43="H",'12.パネルラジエーター設備費用算出シート'!$N$43,IF(AW43="I",'12.パネルラジエーター設備費用算出シート'!$G$54,'12.パネルラジエーター設備費用算出シート'!$N$54))))))))))</f>
        <v/>
      </c>
      <c r="AY43" s="70"/>
      <c r="AZ43" s="57"/>
      <c r="BA43" s="262"/>
      <c r="BB43" s="70"/>
      <c r="BC43" s="34"/>
      <c r="BD43" s="34"/>
      <c r="BE43" s="34"/>
      <c r="BF43" s="53"/>
      <c r="BG43" s="34"/>
      <c r="BH43" s="34"/>
      <c r="BI43" s="53"/>
      <c r="BJ43" s="34"/>
      <c r="BK43" s="34"/>
      <c r="BL43" s="34"/>
      <c r="BM43" s="34"/>
    </row>
    <row r="44" spans="1:65" s="35" customFormat="1">
      <c r="A44" s="72"/>
      <c r="B44" s="55">
        <v>32</v>
      </c>
      <c r="C44" s="78"/>
      <c r="D44" s="56"/>
      <c r="E44" s="73"/>
      <c r="F44" s="530"/>
      <c r="G44" s="530"/>
      <c r="H44" s="57"/>
      <c r="I44" s="58"/>
      <c r="J44" s="57"/>
      <c r="K44" s="531" t="str">
        <f t="shared" si="0"/>
        <v/>
      </c>
      <c r="L44" s="531" t="str">
        <f>IF($G44="","",IF(OR('2.全体概要'!$C$15=1,'2.全体概要'!$C$15=2),INDEX($BH$15:$BH$16,MATCH($G44,$BG$15:$BG$16,-1)),IF('2.全体概要'!$C$15=3,INDEX($BH$14:$BH$15,MATCH($G44,$BG$14:$BG$15,-1)),INDEX($BH$13:$BH$14,MATCH($G44,$BG$13:$BG$14,-1)))))</f>
        <v/>
      </c>
      <c r="M44" s="531" t="str">
        <f t="shared" si="1"/>
        <v/>
      </c>
      <c r="N44" s="532">
        <f t="shared" si="2"/>
        <v>0</v>
      </c>
      <c r="O44" s="70"/>
      <c r="P44" s="124"/>
      <c r="Q44" s="54"/>
      <c r="R44" s="194"/>
      <c r="S44" s="125"/>
      <c r="T44" s="54"/>
      <c r="U44" s="194"/>
      <c r="V44" s="124"/>
      <c r="W44" s="54"/>
      <c r="X44" s="194"/>
      <c r="Y44" s="125"/>
      <c r="Z44" s="54"/>
      <c r="AA44" s="194"/>
      <c r="AB44" s="57"/>
      <c r="AC44" s="70"/>
      <c r="AD44" s="124"/>
      <c r="AE44" s="70"/>
      <c r="AF44" s="124"/>
      <c r="AG44" s="70"/>
      <c r="AH44" s="57"/>
      <c r="AI44" s="70"/>
      <c r="AJ44" s="124"/>
      <c r="AK44" s="70"/>
      <c r="AL44" s="907"/>
      <c r="AM44" s="890"/>
      <c r="AN44" s="907"/>
      <c r="AO44" s="891"/>
      <c r="AP44" s="907"/>
      <c r="AQ44" s="70"/>
      <c r="AR44" s="59"/>
      <c r="AS44" s="70"/>
      <c r="AT44" s="57"/>
      <c r="AU44" s="262"/>
      <c r="AV44" s="70"/>
      <c r="AW44" s="57"/>
      <c r="AX44" s="533" t="str">
        <f>IF(AW44="","",IF(AW44="A",'12.パネルラジエーター設備費用算出シート'!$G$13,IF(AW44="B",'12.パネルラジエーター設備費用算出シート'!$N$13,IF(AW44="C",'12.パネルラジエーター設備費用算出シート'!$G$23,IF(AW44="D",'12.パネルラジエーター設備費用算出シート'!$N$23,IF(AW44="E",'12.パネルラジエーター設備費用算出シート'!$G$33,IF(AW44="F",'12.パネルラジエーター設備費用算出シート'!$N$33,IF(AW44="G",'12.パネルラジエーター設備費用算出シート'!$G$43,IF(AW44="H",'12.パネルラジエーター設備費用算出シート'!$N$43,IF(AW44="I",'12.パネルラジエーター設備費用算出シート'!$G$54,'12.パネルラジエーター設備費用算出シート'!$N$54))))))))))</f>
        <v/>
      </c>
      <c r="AY44" s="70"/>
      <c r="AZ44" s="57"/>
      <c r="BA44" s="262"/>
      <c r="BB44" s="70"/>
      <c r="BC44" s="34"/>
      <c r="BD44" s="34"/>
      <c r="BE44" s="34"/>
      <c r="BF44" s="53"/>
      <c r="BG44" s="34"/>
      <c r="BH44" s="34"/>
      <c r="BI44" s="53"/>
      <c r="BJ44" s="34"/>
      <c r="BK44" s="34"/>
      <c r="BL44" s="34"/>
      <c r="BM44" s="34"/>
    </row>
    <row r="45" spans="1:65" s="35" customFormat="1">
      <c r="A45" s="72"/>
      <c r="B45" s="55">
        <v>33</v>
      </c>
      <c r="C45" s="78"/>
      <c r="D45" s="56"/>
      <c r="E45" s="73"/>
      <c r="F45" s="530"/>
      <c r="G45" s="530"/>
      <c r="H45" s="57"/>
      <c r="I45" s="58"/>
      <c r="J45" s="57"/>
      <c r="K45" s="531" t="str">
        <f t="shared" si="0"/>
        <v/>
      </c>
      <c r="L45" s="531" t="str">
        <f>IF($G45="","",IF(OR('2.全体概要'!$C$15=1,'2.全体概要'!$C$15=2),INDEX($BH$15:$BH$16,MATCH($G45,$BG$15:$BG$16,-1)),IF('2.全体概要'!$C$15=3,INDEX($BH$14:$BH$15,MATCH($G45,$BG$14:$BG$15,-1)),INDEX($BH$13:$BH$14,MATCH($G45,$BG$13:$BG$14,-1)))))</f>
        <v/>
      </c>
      <c r="M45" s="531" t="str">
        <f t="shared" si="1"/>
        <v/>
      </c>
      <c r="N45" s="532">
        <f t="shared" si="2"/>
        <v>0</v>
      </c>
      <c r="O45" s="70"/>
      <c r="P45" s="124"/>
      <c r="Q45" s="54"/>
      <c r="R45" s="194"/>
      <c r="S45" s="125"/>
      <c r="T45" s="54"/>
      <c r="U45" s="194"/>
      <c r="V45" s="124"/>
      <c r="W45" s="54"/>
      <c r="X45" s="194"/>
      <c r="Y45" s="125"/>
      <c r="Z45" s="54"/>
      <c r="AA45" s="194"/>
      <c r="AB45" s="57"/>
      <c r="AC45" s="70"/>
      <c r="AD45" s="124"/>
      <c r="AE45" s="70"/>
      <c r="AF45" s="124"/>
      <c r="AG45" s="70"/>
      <c r="AH45" s="57"/>
      <c r="AI45" s="70"/>
      <c r="AJ45" s="124"/>
      <c r="AK45" s="70"/>
      <c r="AL45" s="907"/>
      <c r="AM45" s="890"/>
      <c r="AN45" s="907"/>
      <c r="AO45" s="891"/>
      <c r="AP45" s="907"/>
      <c r="AQ45" s="70"/>
      <c r="AR45" s="59"/>
      <c r="AS45" s="70"/>
      <c r="AT45" s="57"/>
      <c r="AU45" s="262"/>
      <c r="AV45" s="70"/>
      <c r="AW45" s="57"/>
      <c r="AX45" s="533" t="str">
        <f>IF(AW45="","",IF(AW45="A",'12.パネルラジエーター設備費用算出シート'!$G$13,IF(AW45="B",'12.パネルラジエーター設備費用算出シート'!$N$13,IF(AW45="C",'12.パネルラジエーター設備費用算出シート'!$G$23,IF(AW45="D",'12.パネルラジエーター設備費用算出シート'!$N$23,IF(AW45="E",'12.パネルラジエーター設備費用算出シート'!$G$33,IF(AW45="F",'12.パネルラジエーター設備費用算出シート'!$N$33,IF(AW45="G",'12.パネルラジエーター設備費用算出シート'!$G$43,IF(AW45="H",'12.パネルラジエーター設備費用算出シート'!$N$43,IF(AW45="I",'12.パネルラジエーター設備費用算出シート'!$G$54,'12.パネルラジエーター設備費用算出シート'!$N$54))))))))))</f>
        <v/>
      </c>
      <c r="AY45" s="70"/>
      <c r="AZ45" s="57"/>
      <c r="BA45" s="262"/>
      <c r="BB45" s="70"/>
      <c r="BC45" s="34"/>
      <c r="BD45" s="34"/>
      <c r="BE45" s="34"/>
      <c r="BF45" s="53"/>
      <c r="BG45" s="34"/>
      <c r="BH45" s="34"/>
      <c r="BI45" s="53"/>
      <c r="BJ45" s="34"/>
      <c r="BK45" s="34"/>
      <c r="BL45" s="34"/>
      <c r="BM45" s="34"/>
    </row>
    <row r="46" spans="1:65" s="35" customFormat="1">
      <c r="A46" s="72"/>
      <c r="B46" s="55">
        <v>34</v>
      </c>
      <c r="C46" s="78"/>
      <c r="D46" s="56"/>
      <c r="E46" s="73"/>
      <c r="F46" s="530"/>
      <c r="G46" s="530"/>
      <c r="H46" s="57"/>
      <c r="I46" s="58"/>
      <c r="J46" s="57"/>
      <c r="K46" s="531" t="str">
        <f t="shared" si="0"/>
        <v/>
      </c>
      <c r="L46" s="531" t="str">
        <f>IF($G46="","",IF(OR('2.全体概要'!$C$15=1,'2.全体概要'!$C$15=2),INDEX($BH$15:$BH$16,MATCH($G46,$BG$15:$BG$16,-1)),IF('2.全体概要'!$C$15=3,INDEX($BH$14:$BH$15,MATCH($G46,$BG$14:$BG$15,-1)),INDEX($BH$13:$BH$14,MATCH($G46,$BG$13:$BG$14,-1)))))</f>
        <v/>
      </c>
      <c r="M46" s="531" t="str">
        <f t="shared" si="1"/>
        <v/>
      </c>
      <c r="N46" s="532">
        <f t="shared" si="2"/>
        <v>0</v>
      </c>
      <c r="O46" s="70"/>
      <c r="P46" s="124"/>
      <c r="Q46" s="54"/>
      <c r="R46" s="194"/>
      <c r="S46" s="125"/>
      <c r="T46" s="54"/>
      <c r="U46" s="194"/>
      <c r="V46" s="124"/>
      <c r="W46" s="54"/>
      <c r="X46" s="194"/>
      <c r="Y46" s="125"/>
      <c r="Z46" s="54"/>
      <c r="AA46" s="194"/>
      <c r="AB46" s="57"/>
      <c r="AC46" s="70"/>
      <c r="AD46" s="124"/>
      <c r="AE46" s="70"/>
      <c r="AF46" s="124"/>
      <c r="AG46" s="70"/>
      <c r="AH46" s="57"/>
      <c r="AI46" s="70"/>
      <c r="AJ46" s="124"/>
      <c r="AK46" s="70"/>
      <c r="AL46" s="907"/>
      <c r="AM46" s="890"/>
      <c r="AN46" s="907"/>
      <c r="AO46" s="891"/>
      <c r="AP46" s="907"/>
      <c r="AQ46" s="70"/>
      <c r="AR46" s="59"/>
      <c r="AS46" s="70"/>
      <c r="AT46" s="57"/>
      <c r="AU46" s="262"/>
      <c r="AV46" s="70"/>
      <c r="AW46" s="57"/>
      <c r="AX46" s="533" t="str">
        <f>IF(AW46="","",IF(AW46="A",'12.パネルラジエーター設備費用算出シート'!$G$13,IF(AW46="B",'12.パネルラジエーター設備費用算出シート'!$N$13,IF(AW46="C",'12.パネルラジエーター設備費用算出シート'!$G$23,IF(AW46="D",'12.パネルラジエーター設備費用算出シート'!$N$23,IF(AW46="E",'12.パネルラジエーター設備費用算出シート'!$G$33,IF(AW46="F",'12.パネルラジエーター設備費用算出シート'!$N$33,IF(AW46="G",'12.パネルラジエーター設備費用算出シート'!$G$43,IF(AW46="H",'12.パネルラジエーター設備費用算出シート'!$N$43,IF(AW46="I",'12.パネルラジエーター設備費用算出シート'!$G$54,'12.パネルラジエーター設備費用算出シート'!$N$54))))))))))</f>
        <v/>
      </c>
      <c r="AY46" s="70"/>
      <c r="AZ46" s="57"/>
      <c r="BA46" s="262"/>
      <c r="BB46" s="70"/>
      <c r="BC46" s="34"/>
      <c r="BD46" s="34"/>
      <c r="BE46" s="34"/>
      <c r="BF46" s="53"/>
      <c r="BG46" s="34"/>
      <c r="BH46" s="34"/>
      <c r="BI46" s="53"/>
      <c r="BJ46" s="34"/>
      <c r="BK46" s="34"/>
      <c r="BL46" s="34"/>
      <c r="BM46" s="34"/>
    </row>
    <row r="47" spans="1:65" s="35" customFormat="1">
      <c r="A47" s="72"/>
      <c r="B47" s="55">
        <v>35</v>
      </c>
      <c r="C47" s="78"/>
      <c r="D47" s="56"/>
      <c r="E47" s="73"/>
      <c r="F47" s="530"/>
      <c r="G47" s="530"/>
      <c r="H47" s="57"/>
      <c r="I47" s="58"/>
      <c r="J47" s="57"/>
      <c r="K47" s="531" t="str">
        <f t="shared" si="0"/>
        <v/>
      </c>
      <c r="L47" s="531" t="str">
        <f>IF($G47="","",IF(OR('2.全体概要'!$C$15=1,'2.全体概要'!$C$15=2),INDEX($BH$15:$BH$16,MATCH($G47,$BG$15:$BG$16,-1)),IF('2.全体概要'!$C$15=3,INDEX($BH$14:$BH$15,MATCH($G47,$BG$14:$BG$15,-1)),INDEX($BH$13:$BH$14,MATCH($G47,$BG$13:$BG$14,-1)))))</f>
        <v/>
      </c>
      <c r="M47" s="531" t="str">
        <f t="shared" si="1"/>
        <v/>
      </c>
      <c r="N47" s="532">
        <f t="shared" si="2"/>
        <v>0</v>
      </c>
      <c r="O47" s="70"/>
      <c r="P47" s="124"/>
      <c r="Q47" s="54"/>
      <c r="R47" s="194"/>
      <c r="S47" s="125"/>
      <c r="T47" s="54"/>
      <c r="U47" s="194"/>
      <c r="V47" s="124"/>
      <c r="W47" s="54"/>
      <c r="X47" s="194"/>
      <c r="Y47" s="125"/>
      <c r="Z47" s="54"/>
      <c r="AA47" s="194"/>
      <c r="AB47" s="57"/>
      <c r="AC47" s="70"/>
      <c r="AD47" s="124"/>
      <c r="AE47" s="70"/>
      <c r="AF47" s="124"/>
      <c r="AG47" s="70"/>
      <c r="AH47" s="57"/>
      <c r="AI47" s="70"/>
      <c r="AJ47" s="124"/>
      <c r="AK47" s="70"/>
      <c r="AL47" s="907"/>
      <c r="AM47" s="890"/>
      <c r="AN47" s="907"/>
      <c r="AO47" s="891"/>
      <c r="AP47" s="907"/>
      <c r="AQ47" s="70"/>
      <c r="AR47" s="59"/>
      <c r="AS47" s="70"/>
      <c r="AT47" s="57"/>
      <c r="AU47" s="262"/>
      <c r="AV47" s="70"/>
      <c r="AW47" s="57"/>
      <c r="AX47" s="533" t="str">
        <f>IF(AW47="","",IF(AW47="A",'12.パネルラジエーター設備費用算出シート'!$G$13,IF(AW47="B",'12.パネルラジエーター設備費用算出シート'!$N$13,IF(AW47="C",'12.パネルラジエーター設備費用算出シート'!$G$23,IF(AW47="D",'12.パネルラジエーター設備費用算出シート'!$N$23,IF(AW47="E",'12.パネルラジエーター設備費用算出シート'!$G$33,IF(AW47="F",'12.パネルラジエーター設備費用算出シート'!$N$33,IF(AW47="G",'12.パネルラジエーター設備費用算出シート'!$G$43,IF(AW47="H",'12.パネルラジエーター設備費用算出シート'!$N$43,IF(AW47="I",'12.パネルラジエーター設備費用算出シート'!$G$54,'12.パネルラジエーター設備費用算出シート'!$N$54))))))))))</f>
        <v/>
      </c>
      <c r="AY47" s="70"/>
      <c r="AZ47" s="57"/>
      <c r="BA47" s="262"/>
      <c r="BB47" s="70"/>
      <c r="BC47" s="34"/>
      <c r="BD47" s="34"/>
      <c r="BE47" s="34"/>
      <c r="BF47" s="53"/>
      <c r="BG47" s="34"/>
      <c r="BH47" s="34"/>
      <c r="BI47" s="53"/>
      <c r="BJ47" s="34"/>
      <c r="BK47" s="34"/>
      <c r="BL47" s="34"/>
      <c r="BM47" s="34"/>
    </row>
    <row r="48" spans="1:65" s="35" customFormat="1">
      <c r="A48" s="72"/>
      <c r="B48" s="55">
        <v>36</v>
      </c>
      <c r="C48" s="78"/>
      <c r="D48" s="56"/>
      <c r="E48" s="73"/>
      <c r="F48" s="530"/>
      <c r="G48" s="530"/>
      <c r="H48" s="57"/>
      <c r="I48" s="58"/>
      <c r="J48" s="57"/>
      <c r="K48" s="531" t="str">
        <f t="shared" si="0"/>
        <v/>
      </c>
      <c r="L48" s="531" t="str">
        <f>IF($G48="","",IF(OR('2.全体概要'!$C$15=1,'2.全体概要'!$C$15=2),INDEX($BH$15:$BH$16,MATCH($G48,$BG$15:$BG$16,-1)),IF('2.全体概要'!$C$15=3,INDEX($BH$14:$BH$15,MATCH($G48,$BG$14:$BG$15,-1)),INDEX($BH$13:$BH$14,MATCH($G48,$BG$13:$BG$14,-1)))))</f>
        <v/>
      </c>
      <c r="M48" s="531" t="str">
        <f t="shared" si="1"/>
        <v/>
      </c>
      <c r="N48" s="532">
        <f t="shared" si="2"/>
        <v>0</v>
      </c>
      <c r="O48" s="70"/>
      <c r="P48" s="124"/>
      <c r="Q48" s="54"/>
      <c r="R48" s="194"/>
      <c r="S48" s="125"/>
      <c r="T48" s="54"/>
      <c r="U48" s="194"/>
      <c r="V48" s="124"/>
      <c r="W48" s="54"/>
      <c r="X48" s="194"/>
      <c r="Y48" s="125"/>
      <c r="Z48" s="54"/>
      <c r="AA48" s="194"/>
      <c r="AB48" s="57"/>
      <c r="AC48" s="70"/>
      <c r="AD48" s="124"/>
      <c r="AE48" s="70"/>
      <c r="AF48" s="124"/>
      <c r="AG48" s="70"/>
      <c r="AH48" s="57"/>
      <c r="AI48" s="70"/>
      <c r="AJ48" s="124"/>
      <c r="AK48" s="70"/>
      <c r="AL48" s="907"/>
      <c r="AM48" s="890"/>
      <c r="AN48" s="907"/>
      <c r="AO48" s="891"/>
      <c r="AP48" s="907"/>
      <c r="AQ48" s="70"/>
      <c r="AR48" s="59"/>
      <c r="AS48" s="70"/>
      <c r="AT48" s="57"/>
      <c r="AU48" s="262"/>
      <c r="AV48" s="70"/>
      <c r="AW48" s="57"/>
      <c r="AX48" s="533" t="str">
        <f>IF(AW48="","",IF(AW48="A",'12.パネルラジエーター設備費用算出シート'!$G$13,IF(AW48="B",'12.パネルラジエーター設備費用算出シート'!$N$13,IF(AW48="C",'12.パネルラジエーター設備費用算出シート'!$G$23,IF(AW48="D",'12.パネルラジエーター設備費用算出シート'!$N$23,IF(AW48="E",'12.パネルラジエーター設備費用算出シート'!$G$33,IF(AW48="F",'12.パネルラジエーター設備費用算出シート'!$N$33,IF(AW48="G",'12.パネルラジエーター設備費用算出シート'!$G$43,IF(AW48="H",'12.パネルラジエーター設備費用算出シート'!$N$43,IF(AW48="I",'12.パネルラジエーター設備費用算出シート'!$G$54,'12.パネルラジエーター設備費用算出シート'!$N$54))))))))))</f>
        <v/>
      </c>
      <c r="AY48" s="70"/>
      <c r="AZ48" s="57"/>
      <c r="BA48" s="262"/>
      <c r="BB48" s="70"/>
      <c r="BC48" s="34"/>
      <c r="BD48" s="34"/>
      <c r="BE48" s="34"/>
      <c r="BF48" s="53"/>
      <c r="BG48" s="34"/>
      <c r="BH48" s="34"/>
      <c r="BI48" s="53"/>
      <c r="BJ48" s="34"/>
      <c r="BK48" s="34"/>
      <c r="BL48" s="34"/>
      <c r="BM48" s="34"/>
    </row>
    <row r="49" spans="1:65" s="35" customFormat="1">
      <c r="A49" s="72"/>
      <c r="B49" s="55">
        <v>37</v>
      </c>
      <c r="C49" s="78"/>
      <c r="D49" s="56"/>
      <c r="E49" s="73"/>
      <c r="F49" s="530"/>
      <c r="G49" s="530"/>
      <c r="H49" s="57"/>
      <c r="I49" s="58"/>
      <c r="J49" s="57"/>
      <c r="K49" s="531" t="str">
        <f t="shared" si="0"/>
        <v/>
      </c>
      <c r="L49" s="531" t="str">
        <f>IF($G49="","",IF(OR('2.全体概要'!$C$15=1,'2.全体概要'!$C$15=2),INDEX($BH$15:$BH$16,MATCH($G49,$BG$15:$BG$16,-1)),IF('2.全体概要'!$C$15=3,INDEX($BH$14:$BH$15,MATCH($G49,$BG$14:$BG$15,-1)),INDEX($BH$13:$BH$14,MATCH($G49,$BG$13:$BG$14,-1)))))</f>
        <v/>
      </c>
      <c r="M49" s="531" t="str">
        <f t="shared" si="1"/>
        <v/>
      </c>
      <c r="N49" s="532">
        <f t="shared" si="2"/>
        <v>0</v>
      </c>
      <c r="O49" s="70"/>
      <c r="P49" s="124"/>
      <c r="Q49" s="54"/>
      <c r="R49" s="194"/>
      <c r="S49" s="125"/>
      <c r="T49" s="54"/>
      <c r="U49" s="194"/>
      <c r="V49" s="124"/>
      <c r="W49" s="54"/>
      <c r="X49" s="194"/>
      <c r="Y49" s="125"/>
      <c r="Z49" s="54"/>
      <c r="AA49" s="194"/>
      <c r="AB49" s="57"/>
      <c r="AC49" s="70"/>
      <c r="AD49" s="124"/>
      <c r="AE49" s="70"/>
      <c r="AF49" s="124"/>
      <c r="AG49" s="70"/>
      <c r="AH49" s="57"/>
      <c r="AI49" s="70"/>
      <c r="AJ49" s="124"/>
      <c r="AK49" s="70"/>
      <c r="AL49" s="907"/>
      <c r="AM49" s="890"/>
      <c r="AN49" s="907"/>
      <c r="AO49" s="891"/>
      <c r="AP49" s="907"/>
      <c r="AQ49" s="70"/>
      <c r="AR49" s="59"/>
      <c r="AS49" s="70"/>
      <c r="AT49" s="57"/>
      <c r="AU49" s="262"/>
      <c r="AV49" s="70"/>
      <c r="AW49" s="57"/>
      <c r="AX49" s="533" t="str">
        <f>IF(AW49="","",IF(AW49="A",'12.パネルラジエーター設備費用算出シート'!$G$13,IF(AW49="B",'12.パネルラジエーター設備費用算出シート'!$N$13,IF(AW49="C",'12.パネルラジエーター設備費用算出シート'!$G$23,IF(AW49="D",'12.パネルラジエーター設備費用算出シート'!$N$23,IF(AW49="E",'12.パネルラジエーター設備費用算出シート'!$G$33,IF(AW49="F",'12.パネルラジエーター設備費用算出シート'!$N$33,IF(AW49="G",'12.パネルラジエーター設備費用算出シート'!$G$43,IF(AW49="H",'12.パネルラジエーター設備費用算出シート'!$N$43,IF(AW49="I",'12.パネルラジエーター設備費用算出シート'!$G$54,'12.パネルラジエーター設備費用算出シート'!$N$54))))))))))</f>
        <v/>
      </c>
      <c r="AY49" s="70"/>
      <c r="AZ49" s="57"/>
      <c r="BA49" s="262"/>
      <c r="BB49" s="70"/>
      <c r="BC49" s="34"/>
      <c r="BD49" s="34"/>
      <c r="BE49" s="34"/>
      <c r="BF49" s="53"/>
      <c r="BG49" s="34"/>
      <c r="BH49" s="34"/>
      <c r="BI49" s="53"/>
      <c r="BJ49" s="34"/>
      <c r="BK49" s="34"/>
      <c r="BL49" s="34"/>
      <c r="BM49" s="34"/>
    </row>
    <row r="50" spans="1:65" s="35" customFormat="1">
      <c r="A50" s="72"/>
      <c r="B50" s="55">
        <v>38</v>
      </c>
      <c r="C50" s="78"/>
      <c r="D50" s="56"/>
      <c r="E50" s="73"/>
      <c r="F50" s="530"/>
      <c r="G50" s="530"/>
      <c r="H50" s="57"/>
      <c r="I50" s="58"/>
      <c r="J50" s="57"/>
      <c r="K50" s="531" t="str">
        <f t="shared" si="0"/>
        <v/>
      </c>
      <c r="L50" s="531" t="str">
        <f>IF($G50="","",IF(OR('2.全体概要'!$C$15=1,'2.全体概要'!$C$15=2),INDEX($BH$15:$BH$16,MATCH($G50,$BG$15:$BG$16,-1)),IF('2.全体概要'!$C$15=3,INDEX($BH$14:$BH$15,MATCH($G50,$BG$14:$BG$15,-1)),INDEX($BH$13:$BH$14,MATCH($G50,$BG$13:$BG$14,-1)))))</f>
        <v/>
      </c>
      <c r="M50" s="531" t="str">
        <f t="shared" si="1"/>
        <v/>
      </c>
      <c r="N50" s="532">
        <f t="shared" si="2"/>
        <v>0</v>
      </c>
      <c r="O50" s="70"/>
      <c r="P50" s="124"/>
      <c r="Q50" s="54"/>
      <c r="R50" s="194"/>
      <c r="S50" s="125"/>
      <c r="T50" s="54"/>
      <c r="U50" s="194"/>
      <c r="V50" s="124"/>
      <c r="W50" s="54"/>
      <c r="X50" s="194"/>
      <c r="Y50" s="125"/>
      <c r="Z50" s="54"/>
      <c r="AA50" s="194"/>
      <c r="AB50" s="57"/>
      <c r="AC50" s="70"/>
      <c r="AD50" s="124"/>
      <c r="AE50" s="70"/>
      <c r="AF50" s="124"/>
      <c r="AG50" s="70"/>
      <c r="AH50" s="57"/>
      <c r="AI50" s="70"/>
      <c r="AJ50" s="124"/>
      <c r="AK50" s="70"/>
      <c r="AL50" s="907"/>
      <c r="AM50" s="890"/>
      <c r="AN50" s="907"/>
      <c r="AO50" s="891"/>
      <c r="AP50" s="907"/>
      <c r="AQ50" s="70"/>
      <c r="AR50" s="59"/>
      <c r="AS50" s="70"/>
      <c r="AT50" s="57"/>
      <c r="AU50" s="262"/>
      <c r="AV50" s="70"/>
      <c r="AW50" s="57"/>
      <c r="AX50" s="533" t="str">
        <f>IF(AW50="","",IF(AW50="A",'12.パネルラジエーター設備費用算出シート'!$G$13,IF(AW50="B",'12.パネルラジエーター設備費用算出シート'!$N$13,IF(AW50="C",'12.パネルラジエーター設備費用算出シート'!$G$23,IF(AW50="D",'12.パネルラジエーター設備費用算出シート'!$N$23,IF(AW50="E",'12.パネルラジエーター設備費用算出シート'!$G$33,IF(AW50="F",'12.パネルラジエーター設備費用算出シート'!$N$33,IF(AW50="G",'12.パネルラジエーター設備費用算出シート'!$G$43,IF(AW50="H",'12.パネルラジエーター設備費用算出シート'!$N$43,IF(AW50="I",'12.パネルラジエーター設備費用算出シート'!$G$54,'12.パネルラジエーター設備費用算出シート'!$N$54))))))))))</f>
        <v/>
      </c>
      <c r="AY50" s="70"/>
      <c r="AZ50" s="57"/>
      <c r="BA50" s="262"/>
      <c r="BB50" s="70"/>
      <c r="BC50" s="34"/>
      <c r="BD50" s="34"/>
      <c r="BE50" s="34"/>
      <c r="BF50" s="53"/>
      <c r="BG50" s="34"/>
      <c r="BH50" s="34"/>
      <c r="BI50" s="53"/>
      <c r="BJ50" s="34"/>
      <c r="BK50" s="34"/>
      <c r="BL50" s="34"/>
      <c r="BM50" s="34"/>
    </row>
    <row r="51" spans="1:65" s="35" customFormat="1">
      <c r="A51" s="72"/>
      <c r="B51" s="55">
        <v>39</v>
      </c>
      <c r="C51" s="78"/>
      <c r="D51" s="56"/>
      <c r="E51" s="73"/>
      <c r="F51" s="530"/>
      <c r="G51" s="530"/>
      <c r="H51" s="57"/>
      <c r="I51" s="58"/>
      <c r="J51" s="57"/>
      <c r="K51" s="531" t="str">
        <f t="shared" si="0"/>
        <v/>
      </c>
      <c r="L51" s="531" t="str">
        <f>IF($G51="","",IF(OR('2.全体概要'!$C$15=1,'2.全体概要'!$C$15=2),INDEX($BH$15:$BH$16,MATCH($G51,$BG$15:$BG$16,-1)),IF('2.全体概要'!$C$15=3,INDEX($BH$14:$BH$15,MATCH($G51,$BG$14:$BG$15,-1)),INDEX($BH$13:$BH$14,MATCH($G51,$BG$13:$BG$14,-1)))))</f>
        <v/>
      </c>
      <c r="M51" s="531" t="str">
        <f t="shared" si="1"/>
        <v/>
      </c>
      <c r="N51" s="532">
        <f t="shared" si="2"/>
        <v>0</v>
      </c>
      <c r="O51" s="70"/>
      <c r="P51" s="124"/>
      <c r="Q51" s="54"/>
      <c r="R51" s="194"/>
      <c r="S51" s="125"/>
      <c r="T51" s="54"/>
      <c r="U51" s="194"/>
      <c r="V51" s="124"/>
      <c r="W51" s="54"/>
      <c r="X51" s="194"/>
      <c r="Y51" s="125"/>
      <c r="Z51" s="54"/>
      <c r="AA51" s="194"/>
      <c r="AB51" s="57"/>
      <c r="AC51" s="70"/>
      <c r="AD51" s="124"/>
      <c r="AE51" s="70"/>
      <c r="AF51" s="124"/>
      <c r="AG51" s="70"/>
      <c r="AH51" s="57"/>
      <c r="AI51" s="70"/>
      <c r="AJ51" s="124"/>
      <c r="AK51" s="70"/>
      <c r="AL51" s="907"/>
      <c r="AM51" s="890"/>
      <c r="AN51" s="907"/>
      <c r="AO51" s="891"/>
      <c r="AP51" s="907"/>
      <c r="AQ51" s="70"/>
      <c r="AR51" s="59"/>
      <c r="AS51" s="70"/>
      <c r="AT51" s="57"/>
      <c r="AU51" s="262"/>
      <c r="AV51" s="70"/>
      <c r="AW51" s="57"/>
      <c r="AX51" s="533" t="str">
        <f>IF(AW51="","",IF(AW51="A",'12.パネルラジエーター設備費用算出シート'!$G$13,IF(AW51="B",'12.パネルラジエーター設備費用算出シート'!$N$13,IF(AW51="C",'12.パネルラジエーター設備費用算出シート'!$G$23,IF(AW51="D",'12.パネルラジエーター設備費用算出シート'!$N$23,IF(AW51="E",'12.パネルラジエーター設備費用算出シート'!$G$33,IF(AW51="F",'12.パネルラジエーター設備費用算出シート'!$N$33,IF(AW51="G",'12.パネルラジエーター設備費用算出シート'!$G$43,IF(AW51="H",'12.パネルラジエーター設備費用算出シート'!$N$43,IF(AW51="I",'12.パネルラジエーター設備費用算出シート'!$G$54,'12.パネルラジエーター設備費用算出シート'!$N$54))))))))))</f>
        <v/>
      </c>
      <c r="AY51" s="70"/>
      <c r="AZ51" s="57"/>
      <c r="BA51" s="262"/>
      <c r="BB51" s="70"/>
      <c r="BC51" s="34"/>
      <c r="BD51" s="34"/>
      <c r="BE51" s="34"/>
      <c r="BF51" s="53"/>
      <c r="BG51" s="34"/>
      <c r="BH51" s="34"/>
      <c r="BI51" s="53"/>
      <c r="BJ51" s="34"/>
      <c r="BK51" s="34"/>
      <c r="BL51" s="34"/>
      <c r="BM51" s="34"/>
    </row>
    <row r="52" spans="1:65" s="35" customFormat="1">
      <c r="A52" s="72"/>
      <c r="B52" s="55">
        <v>40</v>
      </c>
      <c r="C52" s="78"/>
      <c r="D52" s="56"/>
      <c r="E52" s="73"/>
      <c r="F52" s="530"/>
      <c r="G52" s="530"/>
      <c r="H52" s="57"/>
      <c r="I52" s="58"/>
      <c r="J52" s="57"/>
      <c r="K52" s="531" t="str">
        <f t="shared" si="0"/>
        <v/>
      </c>
      <c r="L52" s="531" t="str">
        <f>IF($G52="","",IF(OR('2.全体概要'!$C$15=1,'2.全体概要'!$C$15=2),INDEX($BH$15:$BH$16,MATCH($G52,$BG$15:$BG$16,-1)),IF('2.全体概要'!$C$15=3,INDEX($BH$14:$BH$15,MATCH($G52,$BG$14:$BG$15,-1)),INDEX($BH$13:$BH$14,MATCH($G52,$BG$13:$BG$14,-1)))))</f>
        <v/>
      </c>
      <c r="M52" s="531" t="str">
        <f t="shared" si="1"/>
        <v/>
      </c>
      <c r="N52" s="532">
        <f t="shared" si="2"/>
        <v>0</v>
      </c>
      <c r="O52" s="70"/>
      <c r="P52" s="124"/>
      <c r="Q52" s="54"/>
      <c r="R52" s="194"/>
      <c r="S52" s="125"/>
      <c r="T52" s="54"/>
      <c r="U52" s="194"/>
      <c r="V52" s="124"/>
      <c r="W52" s="54"/>
      <c r="X52" s="194"/>
      <c r="Y52" s="125"/>
      <c r="Z52" s="54"/>
      <c r="AA52" s="194"/>
      <c r="AB52" s="57"/>
      <c r="AC52" s="70"/>
      <c r="AD52" s="124"/>
      <c r="AE52" s="70"/>
      <c r="AF52" s="124"/>
      <c r="AG52" s="70"/>
      <c r="AH52" s="57"/>
      <c r="AI52" s="70"/>
      <c r="AJ52" s="124"/>
      <c r="AK52" s="70"/>
      <c r="AL52" s="907"/>
      <c r="AM52" s="890"/>
      <c r="AN52" s="907"/>
      <c r="AO52" s="891"/>
      <c r="AP52" s="907"/>
      <c r="AQ52" s="70"/>
      <c r="AR52" s="59"/>
      <c r="AS52" s="70"/>
      <c r="AT52" s="57"/>
      <c r="AU52" s="262"/>
      <c r="AV52" s="70"/>
      <c r="AW52" s="57"/>
      <c r="AX52" s="533" t="str">
        <f>IF(AW52="","",IF(AW52="A",'12.パネルラジエーター設備費用算出シート'!$G$13,IF(AW52="B",'12.パネルラジエーター設備費用算出シート'!$N$13,IF(AW52="C",'12.パネルラジエーター設備費用算出シート'!$G$23,IF(AW52="D",'12.パネルラジエーター設備費用算出シート'!$N$23,IF(AW52="E",'12.パネルラジエーター設備費用算出シート'!$G$33,IF(AW52="F",'12.パネルラジエーター設備費用算出シート'!$N$33,IF(AW52="G",'12.パネルラジエーター設備費用算出シート'!$G$43,IF(AW52="H",'12.パネルラジエーター設備費用算出シート'!$N$43,IF(AW52="I",'12.パネルラジエーター設備費用算出シート'!$G$54,'12.パネルラジエーター設備費用算出シート'!$N$54))))))))))</f>
        <v/>
      </c>
      <c r="AY52" s="70"/>
      <c r="AZ52" s="57"/>
      <c r="BA52" s="262"/>
      <c r="BB52" s="70"/>
      <c r="BC52" s="34"/>
      <c r="BD52" s="34"/>
      <c r="BE52" s="34"/>
      <c r="BF52" s="53"/>
      <c r="BG52" s="34"/>
      <c r="BH52" s="34"/>
      <c r="BI52" s="53"/>
      <c r="BJ52" s="34"/>
      <c r="BK52" s="34"/>
      <c r="BL52" s="34"/>
      <c r="BM52" s="34"/>
    </row>
    <row r="53" spans="1:65" s="35" customFormat="1">
      <c r="A53" s="72"/>
      <c r="B53" s="55">
        <v>41</v>
      </c>
      <c r="C53" s="78"/>
      <c r="D53" s="56"/>
      <c r="E53" s="73"/>
      <c r="F53" s="530"/>
      <c r="G53" s="530"/>
      <c r="H53" s="57"/>
      <c r="I53" s="58"/>
      <c r="J53" s="57"/>
      <c r="K53" s="531" t="str">
        <f t="shared" si="0"/>
        <v/>
      </c>
      <c r="L53" s="531" t="str">
        <f>IF($G53="","",IF(OR('2.全体概要'!$C$15=1,'2.全体概要'!$C$15=2),INDEX($BH$15:$BH$16,MATCH($G53,$BG$15:$BG$16,-1)),IF('2.全体概要'!$C$15=3,INDEX($BH$14:$BH$15,MATCH($G53,$BG$14:$BG$15,-1)),INDEX($BH$13:$BH$14,MATCH($G53,$BG$13:$BG$14,-1)))))</f>
        <v/>
      </c>
      <c r="M53" s="531" t="str">
        <f t="shared" si="1"/>
        <v/>
      </c>
      <c r="N53" s="532">
        <f t="shared" si="2"/>
        <v>0</v>
      </c>
      <c r="O53" s="70"/>
      <c r="P53" s="124"/>
      <c r="Q53" s="54"/>
      <c r="R53" s="194"/>
      <c r="S53" s="125"/>
      <c r="T53" s="54"/>
      <c r="U53" s="194"/>
      <c r="V53" s="124"/>
      <c r="W53" s="54"/>
      <c r="X53" s="194"/>
      <c r="Y53" s="125"/>
      <c r="Z53" s="54"/>
      <c r="AA53" s="194"/>
      <c r="AB53" s="57"/>
      <c r="AC53" s="70"/>
      <c r="AD53" s="124"/>
      <c r="AE53" s="70"/>
      <c r="AF53" s="124"/>
      <c r="AG53" s="70"/>
      <c r="AH53" s="57"/>
      <c r="AI53" s="70"/>
      <c r="AJ53" s="124"/>
      <c r="AK53" s="70"/>
      <c r="AL53" s="907"/>
      <c r="AM53" s="890"/>
      <c r="AN53" s="907"/>
      <c r="AO53" s="891"/>
      <c r="AP53" s="907"/>
      <c r="AQ53" s="70"/>
      <c r="AR53" s="59"/>
      <c r="AS53" s="70"/>
      <c r="AT53" s="57"/>
      <c r="AU53" s="262"/>
      <c r="AV53" s="70"/>
      <c r="AW53" s="57"/>
      <c r="AX53" s="533" t="str">
        <f>IF(AW53="","",IF(AW53="A",'12.パネルラジエーター設備費用算出シート'!$G$13,IF(AW53="B",'12.パネルラジエーター設備費用算出シート'!$N$13,IF(AW53="C",'12.パネルラジエーター設備費用算出シート'!$G$23,IF(AW53="D",'12.パネルラジエーター設備費用算出シート'!$N$23,IF(AW53="E",'12.パネルラジエーター設備費用算出シート'!$G$33,IF(AW53="F",'12.パネルラジエーター設備費用算出シート'!$N$33,IF(AW53="G",'12.パネルラジエーター設備費用算出シート'!$G$43,IF(AW53="H",'12.パネルラジエーター設備費用算出シート'!$N$43,IF(AW53="I",'12.パネルラジエーター設備費用算出シート'!$G$54,'12.パネルラジエーター設備費用算出シート'!$N$54))))))))))</f>
        <v/>
      </c>
      <c r="AY53" s="70"/>
      <c r="AZ53" s="57"/>
      <c r="BA53" s="262"/>
      <c r="BB53" s="70"/>
      <c r="BC53" s="34"/>
      <c r="BD53" s="34"/>
      <c r="BE53" s="34"/>
      <c r="BF53" s="53"/>
      <c r="BG53" s="34"/>
      <c r="BH53" s="34"/>
      <c r="BI53" s="53"/>
      <c r="BJ53" s="34"/>
      <c r="BK53" s="34"/>
      <c r="BL53" s="34"/>
      <c r="BM53" s="34"/>
    </row>
    <row r="54" spans="1:65" s="35" customFormat="1">
      <c r="A54" s="72"/>
      <c r="B54" s="55">
        <v>42</v>
      </c>
      <c r="C54" s="78"/>
      <c r="D54" s="56"/>
      <c r="E54" s="73"/>
      <c r="F54" s="530"/>
      <c r="G54" s="530"/>
      <c r="H54" s="57"/>
      <c r="I54" s="58"/>
      <c r="J54" s="57"/>
      <c r="K54" s="531" t="str">
        <f t="shared" si="0"/>
        <v/>
      </c>
      <c r="L54" s="531" t="str">
        <f>IF($G54="","",IF(OR('2.全体概要'!$C$15=1,'2.全体概要'!$C$15=2),INDEX($BH$15:$BH$16,MATCH($G54,$BG$15:$BG$16,-1)),IF('2.全体概要'!$C$15=3,INDEX($BH$14:$BH$15,MATCH($G54,$BG$14:$BG$15,-1)),INDEX($BH$13:$BH$14,MATCH($G54,$BG$13:$BG$14,-1)))))</f>
        <v/>
      </c>
      <c r="M54" s="531" t="str">
        <f t="shared" si="1"/>
        <v/>
      </c>
      <c r="N54" s="532">
        <f t="shared" si="2"/>
        <v>0</v>
      </c>
      <c r="O54" s="70"/>
      <c r="P54" s="124"/>
      <c r="Q54" s="54"/>
      <c r="R54" s="194"/>
      <c r="S54" s="125"/>
      <c r="T54" s="54"/>
      <c r="U54" s="194"/>
      <c r="V54" s="124"/>
      <c r="W54" s="54"/>
      <c r="X54" s="194"/>
      <c r="Y54" s="125"/>
      <c r="Z54" s="54"/>
      <c r="AA54" s="194"/>
      <c r="AB54" s="57"/>
      <c r="AC54" s="70"/>
      <c r="AD54" s="124"/>
      <c r="AE54" s="70"/>
      <c r="AF54" s="124"/>
      <c r="AG54" s="70"/>
      <c r="AH54" s="57"/>
      <c r="AI54" s="70"/>
      <c r="AJ54" s="124"/>
      <c r="AK54" s="70"/>
      <c r="AL54" s="907"/>
      <c r="AM54" s="890"/>
      <c r="AN54" s="907"/>
      <c r="AO54" s="891"/>
      <c r="AP54" s="907"/>
      <c r="AQ54" s="70"/>
      <c r="AR54" s="59"/>
      <c r="AS54" s="70"/>
      <c r="AT54" s="57"/>
      <c r="AU54" s="262"/>
      <c r="AV54" s="70"/>
      <c r="AW54" s="57"/>
      <c r="AX54" s="533" t="str">
        <f>IF(AW54="","",IF(AW54="A",'12.パネルラジエーター設備費用算出シート'!$G$13,IF(AW54="B",'12.パネルラジエーター設備費用算出シート'!$N$13,IF(AW54="C",'12.パネルラジエーター設備費用算出シート'!$G$23,IF(AW54="D",'12.パネルラジエーター設備費用算出シート'!$N$23,IF(AW54="E",'12.パネルラジエーター設備費用算出シート'!$G$33,IF(AW54="F",'12.パネルラジエーター設備費用算出シート'!$N$33,IF(AW54="G",'12.パネルラジエーター設備費用算出シート'!$G$43,IF(AW54="H",'12.パネルラジエーター設備費用算出シート'!$N$43,IF(AW54="I",'12.パネルラジエーター設備費用算出シート'!$G$54,'12.パネルラジエーター設備費用算出シート'!$N$54))))))))))</f>
        <v/>
      </c>
      <c r="AY54" s="70"/>
      <c r="AZ54" s="57"/>
      <c r="BA54" s="262"/>
      <c r="BB54" s="70"/>
      <c r="BC54" s="34"/>
      <c r="BD54" s="34"/>
      <c r="BE54" s="34"/>
      <c r="BF54" s="53"/>
      <c r="BG54" s="34"/>
      <c r="BH54" s="34"/>
      <c r="BI54" s="53"/>
      <c r="BJ54" s="34"/>
      <c r="BK54" s="34"/>
      <c r="BL54" s="34"/>
      <c r="BM54" s="34"/>
    </row>
    <row r="55" spans="1:65" s="35" customFormat="1">
      <c r="A55" s="72"/>
      <c r="B55" s="55">
        <v>43</v>
      </c>
      <c r="C55" s="78"/>
      <c r="D55" s="56"/>
      <c r="E55" s="73"/>
      <c r="F55" s="530"/>
      <c r="G55" s="530"/>
      <c r="H55" s="57"/>
      <c r="I55" s="58"/>
      <c r="J55" s="57"/>
      <c r="K55" s="531" t="str">
        <f t="shared" si="0"/>
        <v/>
      </c>
      <c r="L55" s="531" t="str">
        <f>IF($G55="","",IF(OR('2.全体概要'!$C$15=1,'2.全体概要'!$C$15=2),INDEX($BH$15:$BH$16,MATCH($G55,$BG$15:$BG$16,-1)),IF('2.全体概要'!$C$15=3,INDEX($BH$14:$BH$15,MATCH($G55,$BG$14:$BG$15,-1)),INDEX($BH$13:$BH$14,MATCH($G55,$BG$13:$BG$14,-1)))))</f>
        <v/>
      </c>
      <c r="M55" s="531" t="str">
        <f t="shared" si="1"/>
        <v/>
      </c>
      <c r="N55" s="532">
        <f t="shared" si="2"/>
        <v>0</v>
      </c>
      <c r="O55" s="70"/>
      <c r="P55" s="124"/>
      <c r="Q55" s="54"/>
      <c r="R55" s="194"/>
      <c r="S55" s="125"/>
      <c r="T55" s="54"/>
      <c r="U55" s="194"/>
      <c r="V55" s="124"/>
      <c r="W55" s="54"/>
      <c r="X55" s="194"/>
      <c r="Y55" s="125"/>
      <c r="Z55" s="54"/>
      <c r="AA55" s="194"/>
      <c r="AB55" s="57"/>
      <c r="AC55" s="70"/>
      <c r="AD55" s="124"/>
      <c r="AE55" s="70"/>
      <c r="AF55" s="124"/>
      <c r="AG55" s="70"/>
      <c r="AH55" s="57"/>
      <c r="AI55" s="70"/>
      <c r="AJ55" s="124"/>
      <c r="AK55" s="70"/>
      <c r="AL55" s="907"/>
      <c r="AM55" s="890"/>
      <c r="AN55" s="907"/>
      <c r="AO55" s="891"/>
      <c r="AP55" s="907"/>
      <c r="AQ55" s="70"/>
      <c r="AR55" s="59"/>
      <c r="AS55" s="70"/>
      <c r="AT55" s="57"/>
      <c r="AU55" s="262"/>
      <c r="AV55" s="70"/>
      <c r="AW55" s="57"/>
      <c r="AX55" s="533" t="str">
        <f>IF(AW55="","",IF(AW55="A",'12.パネルラジエーター設備費用算出シート'!$G$13,IF(AW55="B",'12.パネルラジエーター設備費用算出シート'!$N$13,IF(AW55="C",'12.パネルラジエーター設備費用算出シート'!$G$23,IF(AW55="D",'12.パネルラジエーター設備費用算出シート'!$N$23,IF(AW55="E",'12.パネルラジエーター設備費用算出シート'!$G$33,IF(AW55="F",'12.パネルラジエーター設備費用算出シート'!$N$33,IF(AW55="G",'12.パネルラジエーター設備費用算出シート'!$G$43,IF(AW55="H",'12.パネルラジエーター設備費用算出シート'!$N$43,IF(AW55="I",'12.パネルラジエーター設備費用算出シート'!$G$54,'12.パネルラジエーター設備費用算出シート'!$N$54))))))))))</f>
        <v/>
      </c>
      <c r="AY55" s="70"/>
      <c r="AZ55" s="57"/>
      <c r="BA55" s="262"/>
      <c r="BB55" s="70"/>
      <c r="BC55" s="34"/>
      <c r="BD55" s="34"/>
      <c r="BE55" s="34"/>
      <c r="BF55" s="53"/>
      <c r="BG55" s="34"/>
      <c r="BH55" s="34"/>
      <c r="BI55" s="53"/>
      <c r="BJ55" s="34"/>
      <c r="BK55" s="34"/>
      <c r="BL55" s="34"/>
      <c r="BM55" s="34"/>
    </row>
    <row r="56" spans="1:65" s="35" customFormat="1">
      <c r="A56" s="72"/>
      <c r="B56" s="55">
        <v>44</v>
      </c>
      <c r="C56" s="78"/>
      <c r="D56" s="56"/>
      <c r="E56" s="73"/>
      <c r="F56" s="530"/>
      <c r="G56" s="530"/>
      <c r="H56" s="57"/>
      <c r="I56" s="58"/>
      <c r="J56" s="57"/>
      <c r="K56" s="531" t="str">
        <f t="shared" si="0"/>
        <v/>
      </c>
      <c r="L56" s="531" t="str">
        <f>IF($G56="","",IF(OR('2.全体概要'!$C$15=1,'2.全体概要'!$C$15=2),INDEX($BH$15:$BH$16,MATCH($G56,$BG$15:$BG$16,-1)),IF('2.全体概要'!$C$15=3,INDEX($BH$14:$BH$15,MATCH($G56,$BG$14:$BG$15,-1)),INDEX($BH$13:$BH$14,MATCH($G56,$BG$13:$BG$14,-1)))))</f>
        <v/>
      </c>
      <c r="M56" s="531" t="str">
        <f t="shared" si="1"/>
        <v/>
      </c>
      <c r="N56" s="532">
        <f t="shared" si="2"/>
        <v>0</v>
      </c>
      <c r="O56" s="70"/>
      <c r="P56" s="124"/>
      <c r="Q56" s="54"/>
      <c r="R56" s="194"/>
      <c r="S56" s="125"/>
      <c r="T56" s="54"/>
      <c r="U56" s="194"/>
      <c r="V56" s="124"/>
      <c r="W56" s="54"/>
      <c r="X56" s="194"/>
      <c r="Y56" s="125"/>
      <c r="Z56" s="54"/>
      <c r="AA56" s="194"/>
      <c r="AB56" s="57"/>
      <c r="AC56" s="70"/>
      <c r="AD56" s="124"/>
      <c r="AE56" s="70"/>
      <c r="AF56" s="124"/>
      <c r="AG56" s="70"/>
      <c r="AH56" s="57"/>
      <c r="AI56" s="70"/>
      <c r="AJ56" s="124"/>
      <c r="AK56" s="70"/>
      <c r="AL56" s="907"/>
      <c r="AM56" s="890"/>
      <c r="AN56" s="907"/>
      <c r="AO56" s="891"/>
      <c r="AP56" s="907"/>
      <c r="AQ56" s="70"/>
      <c r="AR56" s="59"/>
      <c r="AS56" s="70"/>
      <c r="AT56" s="57"/>
      <c r="AU56" s="262"/>
      <c r="AV56" s="70"/>
      <c r="AW56" s="57"/>
      <c r="AX56" s="533" t="str">
        <f>IF(AW56="","",IF(AW56="A",'12.パネルラジエーター設備費用算出シート'!$G$13,IF(AW56="B",'12.パネルラジエーター設備費用算出シート'!$N$13,IF(AW56="C",'12.パネルラジエーター設備費用算出シート'!$G$23,IF(AW56="D",'12.パネルラジエーター設備費用算出シート'!$N$23,IF(AW56="E",'12.パネルラジエーター設備費用算出シート'!$G$33,IF(AW56="F",'12.パネルラジエーター設備費用算出シート'!$N$33,IF(AW56="G",'12.パネルラジエーター設備費用算出シート'!$G$43,IF(AW56="H",'12.パネルラジエーター設備費用算出シート'!$N$43,IF(AW56="I",'12.パネルラジエーター設備費用算出シート'!$G$54,'12.パネルラジエーター設備費用算出シート'!$N$54))))))))))</f>
        <v/>
      </c>
      <c r="AY56" s="70"/>
      <c r="AZ56" s="57"/>
      <c r="BA56" s="262"/>
      <c r="BB56" s="70"/>
      <c r="BC56" s="34"/>
      <c r="BD56" s="34"/>
      <c r="BE56" s="34"/>
      <c r="BF56" s="53"/>
      <c r="BG56" s="34"/>
      <c r="BH56" s="34"/>
      <c r="BI56" s="53"/>
      <c r="BJ56" s="34"/>
      <c r="BK56" s="34"/>
      <c r="BL56" s="34"/>
      <c r="BM56" s="34"/>
    </row>
    <row r="57" spans="1:65" s="35" customFormat="1">
      <c r="A57" s="72"/>
      <c r="B57" s="55">
        <v>45</v>
      </c>
      <c r="C57" s="78"/>
      <c r="D57" s="56"/>
      <c r="E57" s="73"/>
      <c r="F57" s="530"/>
      <c r="G57" s="530"/>
      <c r="H57" s="57"/>
      <c r="I57" s="58"/>
      <c r="J57" s="57"/>
      <c r="K57" s="531" t="str">
        <f t="shared" si="0"/>
        <v/>
      </c>
      <c r="L57" s="531" t="str">
        <f>IF($G57="","",IF(OR('2.全体概要'!$C$15=1,'2.全体概要'!$C$15=2),INDEX($BH$15:$BH$16,MATCH($G57,$BG$15:$BG$16,-1)),IF('2.全体概要'!$C$15=3,INDEX($BH$14:$BH$15,MATCH($G57,$BG$14:$BG$15,-1)),INDEX($BH$13:$BH$14,MATCH($G57,$BG$13:$BG$14,-1)))))</f>
        <v/>
      </c>
      <c r="M57" s="531" t="str">
        <f t="shared" si="1"/>
        <v/>
      </c>
      <c r="N57" s="532">
        <f t="shared" si="2"/>
        <v>0</v>
      </c>
      <c r="O57" s="70"/>
      <c r="P57" s="124"/>
      <c r="Q57" s="54"/>
      <c r="R57" s="194"/>
      <c r="S57" s="125"/>
      <c r="T57" s="54"/>
      <c r="U57" s="194"/>
      <c r="V57" s="124"/>
      <c r="W57" s="54"/>
      <c r="X57" s="194"/>
      <c r="Y57" s="125"/>
      <c r="Z57" s="54"/>
      <c r="AA57" s="194"/>
      <c r="AB57" s="57"/>
      <c r="AC57" s="70"/>
      <c r="AD57" s="124"/>
      <c r="AE57" s="70"/>
      <c r="AF57" s="124"/>
      <c r="AG57" s="70"/>
      <c r="AH57" s="57"/>
      <c r="AI57" s="70"/>
      <c r="AJ57" s="124"/>
      <c r="AK57" s="70"/>
      <c r="AL57" s="907"/>
      <c r="AM57" s="890"/>
      <c r="AN57" s="907"/>
      <c r="AO57" s="891"/>
      <c r="AP57" s="907"/>
      <c r="AQ57" s="70"/>
      <c r="AR57" s="59"/>
      <c r="AS57" s="70"/>
      <c r="AT57" s="57"/>
      <c r="AU57" s="262"/>
      <c r="AV57" s="70"/>
      <c r="AW57" s="57"/>
      <c r="AX57" s="533" t="str">
        <f>IF(AW57="","",IF(AW57="A",'12.パネルラジエーター設備費用算出シート'!$G$13,IF(AW57="B",'12.パネルラジエーター設備費用算出シート'!$N$13,IF(AW57="C",'12.パネルラジエーター設備費用算出シート'!$G$23,IF(AW57="D",'12.パネルラジエーター設備費用算出シート'!$N$23,IF(AW57="E",'12.パネルラジエーター設備費用算出シート'!$G$33,IF(AW57="F",'12.パネルラジエーター設備費用算出シート'!$N$33,IF(AW57="G",'12.パネルラジエーター設備費用算出シート'!$G$43,IF(AW57="H",'12.パネルラジエーター設備費用算出シート'!$N$43,IF(AW57="I",'12.パネルラジエーター設備費用算出シート'!$G$54,'12.パネルラジエーター設備費用算出シート'!$N$54))))))))))</f>
        <v/>
      </c>
      <c r="AY57" s="70"/>
      <c r="AZ57" s="57"/>
      <c r="BA57" s="262"/>
      <c r="BB57" s="70"/>
      <c r="BC57" s="34"/>
      <c r="BD57" s="34"/>
      <c r="BE57" s="34"/>
      <c r="BF57" s="53"/>
      <c r="BG57" s="34"/>
      <c r="BH57" s="34"/>
      <c r="BI57" s="53"/>
      <c r="BJ57" s="34"/>
      <c r="BK57" s="34"/>
      <c r="BL57" s="34"/>
      <c r="BM57" s="34"/>
    </row>
    <row r="58" spans="1:65" s="35" customFormat="1">
      <c r="A58" s="72"/>
      <c r="B58" s="55">
        <v>46</v>
      </c>
      <c r="C58" s="78"/>
      <c r="D58" s="56"/>
      <c r="E58" s="73"/>
      <c r="F58" s="530"/>
      <c r="G58" s="530"/>
      <c r="H58" s="57"/>
      <c r="I58" s="58"/>
      <c r="J58" s="57"/>
      <c r="K58" s="531" t="str">
        <f t="shared" si="0"/>
        <v/>
      </c>
      <c r="L58" s="531" t="str">
        <f>IF($G58="","",IF(OR('2.全体概要'!$C$15=1,'2.全体概要'!$C$15=2),INDEX($BH$15:$BH$16,MATCH($G58,$BG$15:$BG$16,-1)),IF('2.全体概要'!$C$15=3,INDEX($BH$14:$BH$15,MATCH($G58,$BG$14:$BG$15,-1)),INDEX($BH$13:$BH$14,MATCH($G58,$BG$13:$BG$14,-1)))))</f>
        <v/>
      </c>
      <c r="M58" s="531" t="str">
        <f t="shared" si="1"/>
        <v/>
      </c>
      <c r="N58" s="532">
        <f t="shared" si="2"/>
        <v>0</v>
      </c>
      <c r="O58" s="70"/>
      <c r="P58" s="124"/>
      <c r="Q58" s="54"/>
      <c r="R58" s="194"/>
      <c r="S58" s="125"/>
      <c r="T58" s="54"/>
      <c r="U58" s="194"/>
      <c r="V58" s="124"/>
      <c r="W58" s="54"/>
      <c r="X58" s="194"/>
      <c r="Y58" s="125"/>
      <c r="Z58" s="54"/>
      <c r="AA58" s="194"/>
      <c r="AB58" s="57"/>
      <c r="AC58" s="70"/>
      <c r="AD58" s="124"/>
      <c r="AE58" s="70"/>
      <c r="AF58" s="124"/>
      <c r="AG58" s="70"/>
      <c r="AH58" s="57"/>
      <c r="AI58" s="70"/>
      <c r="AJ58" s="124"/>
      <c r="AK58" s="70"/>
      <c r="AL58" s="907"/>
      <c r="AM58" s="890"/>
      <c r="AN58" s="907"/>
      <c r="AO58" s="891"/>
      <c r="AP58" s="907"/>
      <c r="AQ58" s="70"/>
      <c r="AR58" s="59"/>
      <c r="AS58" s="70"/>
      <c r="AT58" s="57"/>
      <c r="AU58" s="262"/>
      <c r="AV58" s="70"/>
      <c r="AW58" s="57"/>
      <c r="AX58" s="533" t="str">
        <f>IF(AW58="","",IF(AW58="A",'12.パネルラジエーター設備費用算出シート'!$G$13,IF(AW58="B",'12.パネルラジエーター設備費用算出シート'!$N$13,IF(AW58="C",'12.パネルラジエーター設備費用算出シート'!$G$23,IF(AW58="D",'12.パネルラジエーター設備費用算出シート'!$N$23,IF(AW58="E",'12.パネルラジエーター設備費用算出シート'!$G$33,IF(AW58="F",'12.パネルラジエーター設備費用算出シート'!$N$33,IF(AW58="G",'12.パネルラジエーター設備費用算出シート'!$G$43,IF(AW58="H",'12.パネルラジエーター設備費用算出シート'!$N$43,IF(AW58="I",'12.パネルラジエーター設備費用算出シート'!$G$54,'12.パネルラジエーター設備費用算出シート'!$N$54))))))))))</f>
        <v/>
      </c>
      <c r="AY58" s="70"/>
      <c r="AZ58" s="57"/>
      <c r="BA58" s="262"/>
      <c r="BB58" s="70"/>
      <c r="BC58" s="34"/>
      <c r="BD58" s="34"/>
      <c r="BE58" s="34"/>
      <c r="BF58" s="53"/>
      <c r="BG58" s="34"/>
      <c r="BH58" s="34"/>
      <c r="BI58" s="53"/>
      <c r="BJ58" s="34"/>
      <c r="BK58" s="34"/>
      <c r="BL58" s="34"/>
      <c r="BM58" s="34"/>
    </row>
    <row r="59" spans="1:65" s="35" customFormat="1">
      <c r="A59" s="72"/>
      <c r="B59" s="55">
        <v>47</v>
      </c>
      <c r="C59" s="78"/>
      <c r="D59" s="56"/>
      <c r="E59" s="73"/>
      <c r="F59" s="530"/>
      <c r="G59" s="530"/>
      <c r="H59" s="57"/>
      <c r="I59" s="58"/>
      <c r="J59" s="57"/>
      <c r="K59" s="531" t="str">
        <f t="shared" si="0"/>
        <v/>
      </c>
      <c r="L59" s="531" t="str">
        <f>IF($G59="","",IF(OR('2.全体概要'!$C$15=1,'2.全体概要'!$C$15=2),INDEX($BH$15:$BH$16,MATCH($G59,$BG$15:$BG$16,-1)),IF('2.全体概要'!$C$15=3,INDEX($BH$14:$BH$15,MATCH($G59,$BG$14:$BG$15,-1)),INDEX($BH$13:$BH$14,MATCH($G59,$BG$13:$BG$14,-1)))))</f>
        <v/>
      </c>
      <c r="M59" s="531" t="str">
        <f t="shared" si="1"/>
        <v/>
      </c>
      <c r="N59" s="532">
        <f t="shared" si="2"/>
        <v>0</v>
      </c>
      <c r="O59" s="70"/>
      <c r="P59" s="124"/>
      <c r="Q59" s="54"/>
      <c r="R59" s="194"/>
      <c r="S59" s="125"/>
      <c r="T59" s="54"/>
      <c r="U59" s="194"/>
      <c r="V59" s="124"/>
      <c r="W59" s="54"/>
      <c r="X59" s="194"/>
      <c r="Y59" s="125"/>
      <c r="Z59" s="54"/>
      <c r="AA59" s="194"/>
      <c r="AB59" s="57"/>
      <c r="AC59" s="70"/>
      <c r="AD59" s="124"/>
      <c r="AE59" s="70"/>
      <c r="AF59" s="124"/>
      <c r="AG59" s="70"/>
      <c r="AH59" s="57"/>
      <c r="AI59" s="70"/>
      <c r="AJ59" s="124"/>
      <c r="AK59" s="70"/>
      <c r="AL59" s="907"/>
      <c r="AM59" s="890"/>
      <c r="AN59" s="907"/>
      <c r="AO59" s="891"/>
      <c r="AP59" s="907"/>
      <c r="AQ59" s="70"/>
      <c r="AR59" s="59"/>
      <c r="AS59" s="70"/>
      <c r="AT59" s="57"/>
      <c r="AU59" s="262"/>
      <c r="AV59" s="70"/>
      <c r="AW59" s="57"/>
      <c r="AX59" s="533" t="str">
        <f>IF(AW59="","",IF(AW59="A",'12.パネルラジエーター設備費用算出シート'!$G$13,IF(AW59="B",'12.パネルラジエーター設備費用算出シート'!$N$13,IF(AW59="C",'12.パネルラジエーター設備費用算出シート'!$G$23,IF(AW59="D",'12.パネルラジエーター設備費用算出シート'!$N$23,IF(AW59="E",'12.パネルラジエーター設備費用算出シート'!$G$33,IF(AW59="F",'12.パネルラジエーター設備費用算出シート'!$N$33,IF(AW59="G",'12.パネルラジエーター設備費用算出シート'!$G$43,IF(AW59="H",'12.パネルラジエーター設備費用算出シート'!$N$43,IF(AW59="I",'12.パネルラジエーター設備費用算出シート'!$G$54,'12.パネルラジエーター設備費用算出シート'!$N$54))))))))))</f>
        <v/>
      </c>
      <c r="AY59" s="70"/>
      <c r="AZ59" s="57"/>
      <c r="BA59" s="262"/>
      <c r="BB59" s="70"/>
      <c r="BC59" s="34"/>
      <c r="BD59" s="34"/>
      <c r="BE59" s="34"/>
      <c r="BF59" s="53"/>
      <c r="BG59" s="34"/>
      <c r="BH59" s="34"/>
      <c r="BI59" s="53"/>
      <c r="BJ59" s="34"/>
      <c r="BK59" s="34"/>
      <c r="BL59" s="34"/>
      <c r="BM59" s="34"/>
    </row>
    <row r="60" spans="1:65" s="35" customFormat="1">
      <c r="A60" s="72"/>
      <c r="B60" s="55">
        <v>48</v>
      </c>
      <c r="C60" s="78"/>
      <c r="D60" s="56"/>
      <c r="E60" s="73"/>
      <c r="F60" s="530"/>
      <c r="G60" s="530"/>
      <c r="H60" s="57"/>
      <c r="I60" s="58"/>
      <c r="J60" s="57"/>
      <c r="K60" s="531" t="str">
        <f t="shared" si="0"/>
        <v/>
      </c>
      <c r="L60" s="531" t="str">
        <f>IF($G60="","",IF(OR('2.全体概要'!$C$15=1,'2.全体概要'!$C$15=2),INDEX($BH$15:$BH$16,MATCH($G60,$BG$15:$BG$16,-1)),IF('2.全体概要'!$C$15=3,INDEX($BH$14:$BH$15,MATCH($G60,$BG$14:$BG$15,-1)),INDEX($BH$13:$BH$14,MATCH($G60,$BG$13:$BG$14,-1)))))</f>
        <v/>
      </c>
      <c r="M60" s="531" t="str">
        <f t="shared" si="1"/>
        <v/>
      </c>
      <c r="N60" s="532">
        <f t="shared" si="2"/>
        <v>0</v>
      </c>
      <c r="O60" s="70"/>
      <c r="P60" s="124"/>
      <c r="Q60" s="54"/>
      <c r="R60" s="194"/>
      <c r="S60" s="125"/>
      <c r="T60" s="54"/>
      <c r="U60" s="194"/>
      <c r="V60" s="124"/>
      <c r="W60" s="54"/>
      <c r="X60" s="194"/>
      <c r="Y60" s="125"/>
      <c r="Z60" s="54"/>
      <c r="AA60" s="194"/>
      <c r="AB60" s="57"/>
      <c r="AC60" s="70"/>
      <c r="AD60" s="124"/>
      <c r="AE60" s="70"/>
      <c r="AF60" s="124"/>
      <c r="AG60" s="70"/>
      <c r="AH60" s="57"/>
      <c r="AI60" s="70"/>
      <c r="AJ60" s="124"/>
      <c r="AK60" s="70"/>
      <c r="AL60" s="907"/>
      <c r="AM60" s="890"/>
      <c r="AN60" s="907"/>
      <c r="AO60" s="891"/>
      <c r="AP60" s="907"/>
      <c r="AQ60" s="70"/>
      <c r="AR60" s="59"/>
      <c r="AS60" s="70"/>
      <c r="AT60" s="57"/>
      <c r="AU60" s="262"/>
      <c r="AV60" s="70"/>
      <c r="AW60" s="57"/>
      <c r="AX60" s="533" t="str">
        <f>IF(AW60="","",IF(AW60="A",'12.パネルラジエーター設備費用算出シート'!$G$13,IF(AW60="B",'12.パネルラジエーター設備費用算出シート'!$N$13,IF(AW60="C",'12.パネルラジエーター設備費用算出シート'!$G$23,IF(AW60="D",'12.パネルラジエーター設備費用算出シート'!$N$23,IF(AW60="E",'12.パネルラジエーター設備費用算出シート'!$G$33,IF(AW60="F",'12.パネルラジエーター設備費用算出シート'!$N$33,IF(AW60="G",'12.パネルラジエーター設備費用算出シート'!$G$43,IF(AW60="H",'12.パネルラジエーター設備費用算出シート'!$N$43,IF(AW60="I",'12.パネルラジエーター設備費用算出シート'!$G$54,'12.パネルラジエーター設備費用算出シート'!$N$54))))))))))</f>
        <v/>
      </c>
      <c r="AY60" s="70"/>
      <c r="AZ60" s="57"/>
      <c r="BA60" s="262"/>
      <c r="BB60" s="70"/>
      <c r="BC60" s="34"/>
      <c r="BD60" s="34"/>
      <c r="BE60" s="34"/>
      <c r="BF60" s="53"/>
      <c r="BG60" s="34"/>
      <c r="BH60" s="34"/>
      <c r="BI60" s="53"/>
      <c r="BJ60" s="34"/>
      <c r="BK60" s="34"/>
      <c r="BL60" s="34"/>
      <c r="BM60" s="34"/>
    </row>
    <row r="61" spans="1:65" s="35" customFormat="1">
      <c r="A61" s="72"/>
      <c r="B61" s="55">
        <v>49</v>
      </c>
      <c r="C61" s="78"/>
      <c r="D61" s="56"/>
      <c r="E61" s="73"/>
      <c r="F61" s="530"/>
      <c r="G61" s="530"/>
      <c r="H61" s="57"/>
      <c r="I61" s="58"/>
      <c r="J61" s="57"/>
      <c r="K61" s="531" t="str">
        <f t="shared" si="0"/>
        <v/>
      </c>
      <c r="L61" s="531" t="str">
        <f>IF($G61="","",IF(OR('2.全体概要'!$C$15=1,'2.全体概要'!$C$15=2),INDEX($BH$15:$BH$16,MATCH($G61,$BG$15:$BG$16,-1)),IF('2.全体概要'!$C$15=3,INDEX($BH$14:$BH$15,MATCH($G61,$BG$14:$BG$15,-1)),INDEX($BH$13:$BH$14,MATCH($G61,$BG$13:$BG$14,-1)))))</f>
        <v/>
      </c>
      <c r="M61" s="531" t="str">
        <f t="shared" si="1"/>
        <v/>
      </c>
      <c r="N61" s="532">
        <f t="shared" si="2"/>
        <v>0</v>
      </c>
      <c r="O61" s="70"/>
      <c r="P61" s="124"/>
      <c r="Q61" s="54"/>
      <c r="R61" s="194"/>
      <c r="S61" s="125"/>
      <c r="T61" s="54"/>
      <c r="U61" s="194"/>
      <c r="V61" s="124"/>
      <c r="W61" s="54"/>
      <c r="X61" s="194"/>
      <c r="Y61" s="125"/>
      <c r="Z61" s="54"/>
      <c r="AA61" s="194"/>
      <c r="AB61" s="57"/>
      <c r="AC61" s="70"/>
      <c r="AD61" s="124"/>
      <c r="AE61" s="70"/>
      <c r="AF61" s="124"/>
      <c r="AG61" s="70"/>
      <c r="AH61" s="57"/>
      <c r="AI61" s="70"/>
      <c r="AJ61" s="124"/>
      <c r="AK61" s="70"/>
      <c r="AL61" s="907"/>
      <c r="AM61" s="890"/>
      <c r="AN61" s="907"/>
      <c r="AO61" s="891"/>
      <c r="AP61" s="907"/>
      <c r="AQ61" s="70"/>
      <c r="AR61" s="59"/>
      <c r="AS61" s="70"/>
      <c r="AT61" s="57"/>
      <c r="AU61" s="262"/>
      <c r="AV61" s="70"/>
      <c r="AW61" s="57"/>
      <c r="AX61" s="533" t="str">
        <f>IF(AW61="","",IF(AW61="A",'12.パネルラジエーター設備費用算出シート'!$G$13,IF(AW61="B",'12.パネルラジエーター設備費用算出シート'!$N$13,IF(AW61="C",'12.パネルラジエーター設備費用算出シート'!$G$23,IF(AW61="D",'12.パネルラジエーター設備費用算出シート'!$N$23,IF(AW61="E",'12.パネルラジエーター設備費用算出シート'!$G$33,IF(AW61="F",'12.パネルラジエーター設備費用算出シート'!$N$33,IF(AW61="G",'12.パネルラジエーター設備費用算出シート'!$G$43,IF(AW61="H",'12.パネルラジエーター設備費用算出シート'!$N$43,IF(AW61="I",'12.パネルラジエーター設備費用算出シート'!$G$54,'12.パネルラジエーター設備費用算出シート'!$N$54))))))))))</f>
        <v/>
      </c>
      <c r="AY61" s="70"/>
      <c r="AZ61" s="57"/>
      <c r="BA61" s="262"/>
      <c r="BB61" s="70"/>
      <c r="BC61" s="34"/>
      <c r="BD61" s="34"/>
      <c r="BE61" s="34"/>
      <c r="BF61" s="53"/>
      <c r="BG61" s="34"/>
      <c r="BH61" s="34"/>
      <c r="BI61" s="53"/>
      <c r="BJ61" s="34"/>
      <c r="BK61" s="34"/>
      <c r="BL61" s="34"/>
      <c r="BM61" s="34"/>
    </row>
    <row r="62" spans="1:65" s="35" customFormat="1">
      <c r="A62" s="72"/>
      <c r="B62" s="55">
        <v>50</v>
      </c>
      <c r="C62" s="78"/>
      <c r="D62" s="56"/>
      <c r="E62" s="73"/>
      <c r="F62" s="530"/>
      <c r="G62" s="530"/>
      <c r="H62" s="57"/>
      <c r="I62" s="58"/>
      <c r="J62" s="57"/>
      <c r="K62" s="531" t="str">
        <f t="shared" si="0"/>
        <v/>
      </c>
      <c r="L62" s="531" t="str">
        <f>IF($G62="","",IF(OR('2.全体概要'!$C$15=1,'2.全体概要'!$C$15=2),INDEX($BH$15:$BH$16,MATCH($G62,$BG$15:$BG$16,-1)),IF('2.全体概要'!$C$15=3,INDEX($BH$14:$BH$15,MATCH($G62,$BG$14:$BG$15,-1)),INDEX($BH$13:$BH$14,MATCH($G62,$BG$13:$BG$14,-1)))))</f>
        <v/>
      </c>
      <c r="M62" s="531" t="str">
        <f t="shared" si="1"/>
        <v/>
      </c>
      <c r="N62" s="532">
        <f t="shared" si="2"/>
        <v>0</v>
      </c>
      <c r="O62" s="70"/>
      <c r="P62" s="124"/>
      <c r="Q62" s="54"/>
      <c r="R62" s="194"/>
      <c r="S62" s="125"/>
      <c r="T62" s="54"/>
      <c r="U62" s="194"/>
      <c r="V62" s="124"/>
      <c r="W62" s="54"/>
      <c r="X62" s="194"/>
      <c r="Y62" s="125"/>
      <c r="Z62" s="54"/>
      <c r="AA62" s="194"/>
      <c r="AB62" s="57"/>
      <c r="AC62" s="70"/>
      <c r="AD62" s="124"/>
      <c r="AE62" s="70"/>
      <c r="AF62" s="124"/>
      <c r="AG62" s="70"/>
      <c r="AH62" s="57"/>
      <c r="AI62" s="70"/>
      <c r="AJ62" s="124"/>
      <c r="AK62" s="70"/>
      <c r="AL62" s="907"/>
      <c r="AM62" s="890"/>
      <c r="AN62" s="907"/>
      <c r="AO62" s="891"/>
      <c r="AP62" s="907"/>
      <c r="AQ62" s="70"/>
      <c r="AR62" s="59"/>
      <c r="AS62" s="70"/>
      <c r="AT62" s="57"/>
      <c r="AU62" s="262"/>
      <c r="AV62" s="70"/>
      <c r="AW62" s="57"/>
      <c r="AX62" s="533" t="str">
        <f>IF(AW62="","",IF(AW62="A",'12.パネルラジエーター設備費用算出シート'!$G$13,IF(AW62="B",'12.パネルラジエーター設備費用算出シート'!$N$13,IF(AW62="C",'12.パネルラジエーター設備費用算出シート'!$G$23,IF(AW62="D",'12.パネルラジエーター設備費用算出シート'!$N$23,IF(AW62="E",'12.パネルラジエーター設備費用算出シート'!$G$33,IF(AW62="F",'12.パネルラジエーター設備費用算出シート'!$N$33,IF(AW62="G",'12.パネルラジエーター設備費用算出シート'!$G$43,IF(AW62="H",'12.パネルラジエーター設備費用算出シート'!$N$43,IF(AW62="I",'12.パネルラジエーター設備費用算出シート'!$G$54,'12.パネルラジエーター設備費用算出シート'!$N$54))))))))))</f>
        <v/>
      </c>
      <c r="AY62" s="70"/>
      <c r="AZ62" s="57"/>
      <c r="BA62" s="262"/>
      <c r="BB62" s="70"/>
      <c r="BC62" s="34"/>
      <c r="BD62" s="34"/>
      <c r="BE62" s="34"/>
      <c r="BF62" s="53"/>
      <c r="BG62" s="34"/>
      <c r="BH62" s="34"/>
      <c r="BI62" s="53"/>
      <c r="BJ62" s="34"/>
      <c r="BK62" s="34"/>
      <c r="BL62" s="34"/>
      <c r="BM62" s="34"/>
    </row>
    <row r="63" spans="1:65" s="35" customFormat="1">
      <c r="A63" s="72"/>
      <c r="B63" s="55">
        <v>51</v>
      </c>
      <c r="C63" s="78"/>
      <c r="D63" s="56"/>
      <c r="E63" s="73"/>
      <c r="F63" s="530"/>
      <c r="G63" s="530"/>
      <c r="H63" s="57"/>
      <c r="I63" s="58"/>
      <c r="J63" s="57"/>
      <c r="K63" s="531" t="str">
        <f t="shared" si="0"/>
        <v/>
      </c>
      <c r="L63" s="531" t="str">
        <f>IF($G63="","",IF(OR('2.全体概要'!$C$15=1,'2.全体概要'!$C$15=2),INDEX($BH$15:$BH$16,MATCH($G63,$BG$15:$BG$16,-1)),IF('2.全体概要'!$C$15=3,INDEX($BH$14:$BH$15,MATCH($G63,$BG$14:$BG$15,-1)),INDEX($BH$13:$BH$14,MATCH($G63,$BG$13:$BG$14,-1)))))</f>
        <v/>
      </c>
      <c r="M63" s="531" t="str">
        <f t="shared" si="1"/>
        <v/>
      </c>
      <c r="N63" s="532">
        <f t="shared" si="2"/>
        <v>0</v>
      </c>
      <c r="O63" s="70"/>
      <c r="P63" s="124"/>
      <c r="Q63" s="54"/>
      <c r="R63" s="194"/>
      <c r="S63" s="125"/>
      <c r="T63" s="54"/>
      <c r="U63" s="194"/>
      <c r="V63" s="124"/>
      <c r="W63" s="54"/>
      <c r="X63" s="194"/>
      <c r="Y63" s="125"/>
      <c r="Z63" s="54"/>
      <c r="AA63" s="194"/>
      <c r="AB63" s="57"/>
      <c r="AC63" s="70"/>
      <c r="AD63" s="124"/>
      <c r="AE63" s="70"/>
      <c r="AF63" s="124"/>
      <c r="AG63" s="70"/>
      <c r="AH63" s="57"/>
      <c r="AI63" s="70"/>
      <c r="AJ63" s="124"/>
      <c r="AK63" s="70"/>
      <c r="AL63" s="907"/>
      <c r="AM63" s="890"/>
      <c r="AN63" s="907"/>
      <c r="AO63" s="891"/>
      <c r="AP63" s="907"/>
      <c r="AQ63" s="70"/>
      <c r="AR63" s="59"/>
      <c r="AS63" s="70"/>
      <c r="AT63" s="57"/>
      <c r="AU63" s="262"/>
      <c r="AV63" s="70"/>
      <c r="AW63" s="57"/>
      <c r="AX63" s="533" t="str">
        <f>IF(AW63="","",IF(AW63="A",'12.パネルラジエーター設備費用算出シート'!$G$13,IF(AW63="B",'12.パネルラジエーター設備費用算出シート'!$N$13,IF(AW63="C",'12.パネルラジエーター設備費用算出シート'!$G$23,IF(AW63="D",'12.パネルラジエーター設備費用算出シート'!$N$23,IF(AW63="E",'12.パネルラジエーター設備費用算出シート'!$G$33,IF(AW63="F",'12.パネルラジエーター設備費用算出シート'!$N$33,IF(AW63="G",'12.パネルラジエーター設備費用算出シート'!$G$43,IF(AW63="H",'12.パネルラジエーター設備費用算出シート'!$N$43,IF(AW63="I",'12.パネルラジエーター設備費用算出シート'!$G$54,'12.パネルラジエーター設備費用算出シート'!$N$54))))))))))</f>
        <v/>
      </c>
      <c r="AY63" s="70"/>
      <c r="AZ63" s="57"/>
      <c r="BA63" s="262"/>
      <c r="BB63" s="70"/>
      <c r="BC63" s="34"/>
      <c r="BD63" s="34"/>
      <c r="BE63" s="34"/>
      <c r="BF63" s="53"/>
      <c r="BG63" s="34"/>
      <c r="BH63" s="34"/>
      <c r="BI63" s="53"/>
      <c r="BJ63" s="34"/>
      <c r="BK63" s="34"/>
      <c r="BL63" s="34"/>
      <c r="BM63" s="34"/>
    </row>
    <row r="64" spans="1:65" s="35" customFormat="1">
      <c r="A64" s="72"/>
      <c r="B64" s="55">
        <v>52</v>
      </c>
      <c r="C64" s="78"/>
      <c r="D64" s="56"/>
      <c r="E64" s="73"/>
      <c r="F64" s="530"/>
      <c r="G64" s="530"/>
      <c r="H64" s="57"/>
      <c r="I64" s="58"/>
      <c r="J64" s="57"/>
      <c r="K64" s="531" t="str">
        <f t="shared" si="0"/>
        <v/>
      </c>
      <c r="L64" s="531" t="str">
        <f>IF($G64="","",IF(OR('2.全体概要'!$C$15=1,'2.全体概要'!$C$15=2),INDEX($BH$15:$BH$16,MATCH($G64,$BG$15:$BG$16,-1)),IF('2.全体概要'!$C$15=3,INDEX($BH$14:$BH$15,MATCH($G64,$BG$14:$BG$15,-1)),INDEX($BH$13:$BH$14,MATCH($G64,$BG$13:$BG$14,-1)))))</f>
        <v/>
      </c>
      <c r="M64" s="531" t="str">
        <f t="shared" si="1"/>
        <v/>
      </c>
      <c r="N64" s="532">
        <f t="shared" si="2"/>
        <v>0</v>
      </c>
      <c r="O64" s="70"/>
      <c r="P64" s="124"/>
      <c r="Q64" s="54"/>
      <c r="R64" s="194"/>
      <c r="S64" s="125"/>
      <c r="T64" s="54"/>
      <c r="U64" s="194"/>
      <c r="V64" s="124"/>
      <c r="W64" s="54"/>
      <c r="X64" s="194"/>
      <c r="Y64" s="125"/>
      <c r="Z64" s="54"/>
      <c r="AA64" s="194"/>
      <c r="AB64" s="57"/>
      <c r="AC64" s="70"/>
      <c r="AD64" s="124"/>
      <c r="AE64" s="70"/>
      <c r="AF64" s="124"/>
      <c r="AG64" s="70"/>
      <c r="AH64" s="57"/>
      <c r="AI64" s="70"/>
      <c r="AJ64" s="124"/>
      <c r="AK64" s="70"/>
      <c r="AL64" s="907"/>
      <c r="AM64" s="890"/>
      <c r="AN64" s="907"/>
      <c r="AO64" s="891"/>
      <c r="AP64" s="907"/>
      <c r="AQ64" s="70"/>
      <c r="AR64" s="59"/>
      <c r="AS64" s="70"/>
      <c r="AT64" s="57"/>
      <c r="AU64" s="262"/>
      <c r="AV64" s="70"/>
      <c r="AW64" s="57"/>
      <c r="AX64" s="533" t="str">
        <f>IF(AW64="","",IF(AW64="A",'12.パネルラジエーター設備費用算出シート'!$G$13,IF(AW64="B",'12.パネルラジエーター設備費用算出シート'!$N$13,IF(AW64="C",'12.パネルラジエーター設備費用算出シート'!$G$23,IF(AW64="D",'12.パネルラジエーター設備費用算出シート'!$N$23,IF(AW64="E",'12.パネルラジエーター設備費用算出シート'!$G$33,IF(AW64="F",'12.パネルラジエーター設備費用算出シート'!$N$33,IF(AW64="G",'12.パネルラジエーター設備費用算出シート'!$G$43,IF(AW64="H",'12.パネルラジエーター設備費用算出シート'!$N$43,IF(AW64="I",'12.パネルラジエーター設備費用算出シート'!$G$54,'12.パネルラジエーター設備費用算出シート'!$N$54))))))))))</f>
        <v/>
      </c>
      <c r="AY64" s="70"/>
      <c r="AZ64" s="57"/>
      <c r="BA64" s="262"/>
      <c r="BB64" s="70"/>
      <c r="BC64" s="34"/>
      <c r="BD64" s="34"/>
      <c r="BE64" s="34"/>
      <c r="BF64" s="53"/>
      <c r="BG64" s="34"/>
      <c r="BH64" s="34"/>
      <c r="BI64" s="53"/>
      <c r="BJ64" s="34"/>
      <c r="BK64" s="34"/>
      <c r="BL64" s="34"/>
      <c r="BM64" s="34"/>
    </row>
    <row r="65" spans="1:65" s="35" customFormat="1">
      <c r="A65" s="72"/>
      <c r="B65" s="55">
        <v>53</v>
      </c>
      <c r="C65" s="78"/>
      <c r="D65" s="56"/>
      <c r="E65" s="73"/>
      <c r="F65" s="530"/>
      <c r="G65" s="530"/>
      <c r="H65" s="57"/>
      <c r="I65" s="58"/>
      <c r="J65" s="57"/>
      <c r="K65" s="531" t="str">
        <f t="shared" si="0"/>
        <v/>
      </c>
      <c r="L65" s="531" t="str">
        <f>IF($G65="","",IF(OR('2.全体概要'!$C$15=1,'2.全体概要'!$C$15=2),INDEX($BH$15:$BH$16,MATCH($G65,$BG$15:$BG$16,-1)),IF('2.全体概要'!$C$15=3,INDEX($BH$14:$BH$15,MATCH($G65,$BG$14:$BG$15,-1)),INDEX($BH$13:$BH$14,MATCH($G65,$BG$13:$BG$14,-1)))))</f>
        <v/>
      </c>
      <c r="M65" s="531" t="str">
        <f t="shared" si="1"/>
        <v/>
      </c>
      <c r="N65" s="532">
        <f t="shared" si="2"/>
        <v>0</v>
      </c>
      <c r="O65" s="70"/>
      <c r="P65" s="124"/>
      <c r="Q65" s="54"/>
      <c r="R65" s="194"/>
      <c r="S65" s="125"/>
      <c r="T65" s="54"/>
      <c r="U65" s="194"/>
      <c r="V65" s="124"/>
      <c r="W65" s="54"/>
      <c r="X65" s="194"/>
      <c r="Y65" s="125"/>
      <c r="Z65" s="54"/>
      <c r="AA65" s="194"/>
      <c r="AB65" s="57"/>
      <c r="AC65" s="70"/>
      <c r="AD65" s="124"/>
      <c r="AE65" s="70"/>
      <c r="AF65" s="124"/>
      <c r="AG65" s="70"/>
      <c r="AH65" s="57"/>
      <c r="AI65" s="70"/>
      <c r="AJ65" s="124"/>
      <c r="AK65" s="70"/>
      <c r="AL65" s="907"/>
      <c r="AM65" s="890"/>
      <c r="AN65" s="907"/>
      <c r="AO65" s="891"/>
      <c r="AP65" s="907"/>
      <c r="AQ65" s="70"/>
      <c r="AR65" s="59"/>
      <c r="AS65" s="70"/>
      <c r="AT65" s="57"/>
      <c r="AU65" s="262"/>
      <c r="AV65" s="70"/>
      <c r="AW65" s="57"/>
      <c r="AX65" s="533" t="str">
        <f>IF(AW65="","",IF(AW65="A",'12.パネルラジエーター設備費用算出シート'!$G$13,IF(AW65="B",'12.パネルラジエーター設備費用算出シート'!$N$13,IF(AW65="C",'12.パネルラジエーター設備費用算出シート'!$G$23,IF(AW65="D",'12.パネルラジエーター設備費用算出シート'!$N$23,IF(AW65="E",'12.パネルラジエーター設備費用算出シート'!$G$33,IF(AW65="F",'12.パネルラジエーター設備費用算出シート'!$N$33,IF(AW65="G",'12.パネルラジエーター設備費用算出シート'!$G$43,IF(AW65="H",'12.パネルラジエーター設備費用算出シート'!$N$43,IF(AW65="I",'12.パネルラジエーター設備費用算出シート'!$G$54,'12.パネルラジエーター設備費用算出シート'!$N$54))))))))))</f>
        <v/>
      </c>
      <c r="AY65" s="70"/>
      <c r="AZ65" s="57"/>
      <c r="BA65" s="262"/>
      <c r="BB65" s="70"/>
      <c r="BC65" s="34"/>
      <c r="BD65" s="34"/>
      <c r="BE65" s="34"/>
      <c r="BF65" s="53"/>
      <c r="BG65" s="34"/>
      <c r="BH65" s="34"/>
      <c r="BI65" s="53"/>
      <c r="BJ65" s="34"/>
      <c r="BK65" s="34"/>
      <c r="BL65" s="34"/>
      <c r="BM65" s="34"/>
    </row>
    <row r="66" spans="1:65" s="35" customFormat="1">
      <c r="A66" s="72"/>
      <c r="B66" s="55">
        <v>54</v>
      </c>
      <c r="C66" s="78"/>
      <c r="D66" s="56"/>
      <c r="E66" s="73"/>
      <c r="F66" s="530"/>
      <c r="G66" s="530"/>
      <c r="H66" s="57"/>
      <c r="I66" s="58"/>
      <c r="J66" s="57"/>
      <c r="K66" s="531" t="str">
        <f t="shared" si="0"/>
        <v/>
      </c>
      <c r="L66" s="531" t="str">
        <f>IF($G66="","",IF(OR('2.全体概要'!$C$15=1,'2.全体概要'!$C$15=2),INDEX($BH$15:$BH$16,MATCH($G66,$BG$15:$BG$16,-1)),IF('2.全体概要'!$C$15=3,INDEX($BH$14:$BH$15,MATCH($G66,$BG$14:$BG$15,-1)),INDEX($BH$13:$BH$14,MATCH($G66,$BG$13:$BG$14,-1)))))</f>
        <v/>
      </c>
      <c r="M66" s="531" t="str">
        <f t="shared" si="1"/>
        <v/>
      </c>
      <c r="N66" s="532">
        <f t="shared" si="2"/>
        <v>0</v>
      </c>
      <c r="O66" s="70"/>
      <c r="P66" s="124"/>
      <c r="Q66" s="54"/>
      <c r="R66" s="194"/>
      <c r="S66" s="125"/>
      <c r="T66" s="54"/>
      <c r="U66" s="194"/>
      <c r="V66" s="124"/>
      <c r="W66" s="54"/>
      <c r="X66" s="194"/>
      <c r="Y66" s="125"/>
      <c r="Z66" s="54"/>
      <c r="AA66" s="194"/>
      <c r="AB66" s="57"/>
      <c r="AC66" s="70"/>
      <c r="AD66" s="124"/>
      <c r="AE66" s="70"/>
      <c r="AF66" s="124"/>
      <c r="AG66" s="70"/>
      <c r="AH66" s="57"/>
      <c r="AI66" s="70"/>
      <c r="AJ66" s="124"/>
      <c r="AK66" s="70"/>
      <c r="AL66" s="907"/>
      <c r="AM66" s="890"/>
      <c r="AN66" s="907"/>
      <c r="AO66" s="891"/>
      <c r="AP66" s="907"/>
      <c r="AQ66" s="70"/>
      <c r="AR66" s="59"/>
      <c r="AS66" s="70"/>
      <c r="AT66" s="57"/>
      <c r="AU66" s="262"/>
      <c r="AV66" s="70"/>
      <c r="AW66" s="57"/>
      <c r="AX66" s="533" t="str">
        <f>IF(AW66="","",IF(AW66="A",'12.パネルラジエーター設備費用算出シート'!$G$13,IF(AW66="B",'12.パネルラジエーター設備費用算出シート'!$N$13,IF(AW66="C",'12.パネルラジエーター設備費用算出シート'!$G$23,IF(AW66="D",'12.パネルラジエーター設備費用算出シート'!$N$23,IF(AW66="E",'12.パネルラジエーター設備費用算出シート'!$G$33,IF(AW66="F",'12.パネルラジエーター設備費用算出シート'!$N$33,IF(AW66="G",'12.パネルラジエーター設備費用算出シート'!$G$43,IF(AW66="H",'12.パネルラジエーター設備費用算出シート'!$N$43,IF(AW66="I",'12.パネルラジエーター設備費用算出シート'!$G$54,'12.パネルラジエーター設備費用算出シート'!$N$54))))))))))</f>
        <v/>
      </c>
      <c r="AY66" s="70"/>
      <c r="AZ66" s="57"/>
      <c r="BA66" s="262"/>
      <c r="BB66" s="70"/>
      <c r="BC66" s="34"/>
      <c r="BD66" s="34"/>
      <c r="BE66" s="34"/>
      <c r="BF66" s="53"/>
      <c r="BG66" s="34"/>
      <c r="BH66" s="34"/>
      <c r="BI66" s="53"/>
      <c r="BJ66" s="34"/>
      <c r="BK66" s="34"/>
      <c r="BL66" s="34"/>
      <c r="BM66" s="34"/>
    </row>
    <row r="67" spans="1:65" s="35" customFormat="1">
      <c r="A67" s="72"/>
      <c r="B67" s="55">
        <v>55</v>
      </c>
      <c r="C67" s="78"/>
      <c r="D67" s="56"/>
      <c r="E67" s="73"/>
      <c r="F67" s="530"/>
      <c r="G67" s="530"/>
      <c r="H67" s="57"/>
      <c r="I67" s="58"/>
      <c r="J67" s="57"/>
      <c r="K67" s="531" t="str">
        <f t="shared" si="0"/>
        <v/>
      </c>
      <c r="L67" s="531" t="str">
        <f>IF($G67="","",IF(OR('2.全体概要'!$C$15=1,'2.全体概要'!$C$15=2),INDEX($BH$15:$BH$16,MATCH($G67,$BG$15:$BG$16,-1)),IF('2.全体概要'!$C$15=3,INDEX($BH$14:$BH$15,MATCH($G67,$BG$14:$BG$15,-1)),INDEX($BH$13:$BH$14,MATCH($G67,$BG$13:$BG$14,-1)))))</f>
        <v/>
      </c>
      <c r="M67" s="531" t="str">
        <f t="shared" si="1"/>
        <v/>
      </c>
      <c r="N67" s="532">
        <f t="shared" si="2"/>
        <v>0</v>
      </c>
      <c r="O67" s="70"/>
      <c r="P67" s="124"/>
      <c r="Q67" s="54"/>
      <c r="R67" s="194"/>
      <c r="S67" s="125"/>
      <c r="T67" s="54"/>
      <c r="U67" s="194"/>
      <c r="V67" s="124"/>
      <c r="W67" s="54"/>
      <c r="X67" s="194"/>
      <c r="Y67" s="125"/>
      <c r="Z67" s="54"/>
      <c r="AA67" s="194"/>
      <c r="AB67" s="57"/>
      <c r="AC67" s="70"/>
      <c r="AD67" s="124"/>
      <c r="AE67" s="70"/>
      <c r="AF67" s="124"/>
      <c r="AG67" s="70"/>
      <c r="AH67" s="57"/>
      <c r="AI67" s="70"/>
      <c r="AJ67" s="124"/>
      <c r="AK67" s="70"/>
      <c r="AL67" s="907"/>
      <c r="AM67" s="890"/>
      <c r="AN67" s="907"/>
      <c r="AO67" s="891"/>
      <c r="AP67" s="907"/>
      <c r="AQ67" s="70"/>
      <c r="AR67" s="59"/>
      <c r="AS67" s="70"/>
      <c r="AT67" s="57"/>
      <c r="AU67" s="262"/>
      <c r="AV67" s="70"/>
      <c r="AW67" s="57"/>
      <c r="AX67" s="533" t="str">
        <f>IF(AW67="","",IF(AW67="A",'12.パネルラジエーター設備費用算出シート'!$G$13,IF(AW67="B",'12.パネルラジエーター設備費用算出シート'!$N$13,IF(AW67="C",'12.パネルラジエーター設備費用算出シート'!$G$23,IF(AW67="D",'12.パネルラジエーター設備費用算出シート'!$N$23,IF(AW67="E",'12.パネルラジエーター設備費用算出シート'!$G$33,IF(AW67="F",'12.パネルラジエーター設備費用算出シート'!$N$33,IF(AW67="G",'12.パネルラジエーター設備費用算出シート'!$G$43,IF(AW67="H",'12.パネルラジエーター設備費用算出シート'!$N$43,IF(AW67="I",'12.パネルラジエーター設備費用算出シート'!$G$54,'12.パネルラジエーター設備費用算出シート'!$N$54))))))))))</f>
        <v/>
      </c>
      <c r="AY67" s="70"/>
      <c r="AZ67" s="57"/>
      <c r="BA67" s="262"/>
      <c r="BB67" s="70"/>
      <c r="BC67" s="34"/>
      <c r="BD67" s="34"/>
      <c r="BE67" s="34"/>
      <c r="BF67" s="53"/>
      <c r="BG67" s="34"/>
      <c r="BH67" s="34"/>
      <c r="BI67" s="53"/>
      <c r="BJ67" s="34"/>
      <c r="BK67" s="34"/>
      <c r="BL67" s="34"/>
      <c r="BM67" s="34"/>
    </row>
    <row r="68" spans="1:65" s="35" customFormat="1">
      <c r="A68" s="72"/>
      <c r="B68" s="55">
        <v>56</v>
      </c>
      <c r="C68" s="78"/>
      <c r="D68" s="56"/>
      <c r="E68" s="73"/>
      <c r="F68" s="530"/>
      <c r="G68" s="530"/>
      <c r="H68" s="57"/>
      <c r="I68" s="58"/>
      <c r="J68" s="57"/>
      <c r="K68" s="531" t="str">
        <f t="shared" si="0"/>
        <v/>
      </c>
      <c r="L68" s="531" t="str">
        <f>IF($G68="","",IF(OR('2.全体概要'!$C$15=1,'2.全体概要'!$C$15=2),INDEX($BH$15:$BH$16,MATCH($G68,$BG$15:$BG$16,-1)),IF('2.全体概要'!$C$15=3,INDEX($BH$14:$BH$15,MATCH($G68,$BG$14:$BG$15,-1)),INDEX($BH$13:$BH$14,MATCH($G68,$BG$13:$BG$14,-1)))))</f>
        <v/>
      </c>
      <c r="M68" s="531" t="str">
        <f t="shared" si="1"/>
        <v/>
      </c>
      <c r="N68" s="532">
        <f t="shared" si="2"/>
        <v>0</v>
      </c>
      <c r="O68" s="70"/>
      <c r="P68" s="124"/>
      <c r="Q68" s="54"/>
      <c r="R68" s="194"/>
      <c r="S68" s="125"/>
      <c r="T68" s="54"/>
      <c r="U68" s="194"/>
      <c r="V68" s="124"/>
      <c r="W68" s="54"/>
      <c r="X68" s="194"/>
      <c r="Y68" s="125"/>
      <c r="Z68" s="54"/>
      <c r="AA68" s="194"/>
      <c r="AB68" s="57"/>
      <c r="AC68" s="70"/>
      <c r="AD68" s="124"/>
      <c r="AE68" s="70"/>
      <c r="AF68" s="124"/>
      <c r="AG68" s="70"/>
      <c r="AH68" s="57"/>
      <c r="AI68" s="70"/>
      <c r="AJ68" s="124"/>
      <c r="AK68" s="70"/>
      <c r="AL68" s="907"/>
      <c r="AM68" s="890"/>
      <c r="AN68" s="907"/>
      <c r="AO68" s="891"/>
      <c r="AP68" s="907"/>
      <c r="AQ68" s="70"/>
      <c r="AR68" s="59"/>
      <c r="AS68" s="70"/>
      <c r="AT68" s="57"/>
      <c r="AU68" s="262"/>
      <c r="AV68" s="70"/>
      <c r="AW68" s="57"/>
      <c r="AX68" s="533" t="str">
        <f>IF(AW68="","",IF(AW68="A",'12.パネルラジエーター設備費用算出シート'!$G$13,IF(AW68="B",'12.パネルラジエーター設備費用算出シート'!$N$13,IF(AW68="C",'12.パネルラジエーター設備費用算出シート'!$G$23,IF(AW68="D",'12.パネルラジエーター設備費用算出シート'!$N$23,IF(AW68="E",'12.パネルラジエーター設備費用算出シート'!$G$33,IF(AW68="F",'12.パネルラジエーター設備費用算出シート'!$N$33,IF(AW68="G",'12.パネルラジエーター設備費用算出シート'!$G$43,IF(AW68="H",'12.パネルラジエーター設備費用算出シート'!$N$43,IF(AW68="I",'12.パネルラジエーター設備費用算出シート'!$G$54,'12.パネルラジエーター設備費用算出シート'!$N$54))))))))))</f>
        <v/>
      </c>
      <c r="AY68" s="70"/>
      <c r="AZ68" s="57"/>
      <c r="BA68" s="262"/>
      <c r="BB68" s="70"/>
      <c r="BC68" s="34"/>
      <c r="BD68" s="34"/>
      <c r="BE68" s="34"/>
      <c r="BF68" s="53"/>
      <c r="BG68" s="34"/>
      <c r="BH68" s="34"/>
      <c r="BI68" s="53"/>
      <c r="BJ68" s="34"/>
      <c r="BK68" s="34"/>
      <c r="BL68" s="34"/>
      <c r="BM68" s="34"/>
    </row>
    <row r="69" spans="1:65" s="35" customFormat="1">
      <c r="A69" s="72"/>
      <c r="B69" s="55">
        <v>57</v>
      </c>
      <c r="C69" s="78"/>
      <c r="D69" s="56"/>
      <c r="E69" s="73"/>
      <c r="F69" s="530"/>
      <c r="G69" s="530"/>
      <c r="H69" s="57"/>
      <c r="I69" s="58"/>
      <c r="J69" s="57"/>
      <c r="K69" s="531" t="str">
        <f t="shared" si="0"/>
        <v/>
      </c>
      <c r="L69" s="531" t="str">
        <f>IF($G69="","",IF(OR('2.全体概要'!$C$15=1,'2.全体概要'!$C$15=2),INDEX($BH$15:$BH$16,MATCH($G69,$BG$15:$BG$16,-1)),IF('2.全体概要'!$C$15=3,INDEX($BH$14:$BH$15,MATCH($G69,$BG$14:$BG$15,-1)),INDEX($BH$13:$BH$14,MATCH($G69,$BG$13:$BG$14,-1)))))</f>
        <v/>
      </c>
      <c r="M69" s="531" t="str">
        <f t="shared" si="1"/>
        <v/>
      </c>
      <c r="N69" s="532">
        <f t="shared" si="2"/>
        <v>0</v>
      </c>
      <c r="O69" s="70"/>
      <c r="P69" s="124"/>
      <c r="Q69" s="54"/>
      <c r="R69" s="194"/>
      <c r="S69" s="125"/>
      <c r="T69" s="54"/>
      <c r="U69" s="194"/>
      <c r="V69" s="124"/>
      <c r="W69" s="54"/>
      <c r="X69" s="194"/>
      <c r="Y69" s="125"/>
      <c r="Z69" s="54"/>
      <c r="AA69" s="194"/>
      <c r="AB69" s="57"/>
      <c r="AC69" s="70"/>
      <c r="AD69" s="124"/>
      <c r="AE69" s="70"/>
      <c r="AF69" s="124"/>
      <c r="AG69" s="70"/>
      <c r="AH69" s="57"/>
      <c r="AI69" s="70"/>
      <c r="AJ69" s="124"/>
      <c r="AK69" s="70"/>
      <c r="AL69" s="907"/>
      <c r="AM69" s="890"/>
      <c r="AN69" s="907"/>
      <c r="AO69" s="891"/>
      <c r="AP69" s="907"/>
      <c r="AQ69" s="70"/>
      <c r="AR69" s="59"/>
      <c r="AS69" s="70"/>
      <c r="AT69" s="57"/>
      <c r="AU69" s="262"/>
      <c r="AV69" s="70"/>
      <c r="AW69" s="57"/>
      <c r="AX69" s="533" t="str">
        <f>IF(AW69="","",IF(AW69="A",'12.パネルラジエーター設備費用算出シート'!$G$13,IF(AW69="B",'12.パネルラジエーター設備費用算出シート'!$N$13,IF(AW69="C",'12.パネルラジエーター設備費用算出シート'!$G$23,IF(AW69="D",'12.パネルラジエーター設備費用算出シート'!$N$23,IF(AW69="E",'12.パネルラジエーター設備費用算出シート'!$G$33,IF(AW69="F",'12.パネルラジエーター設備費用算出シート'!$N$33,IF(AW69="G",'12.パネルラジエーター設備費用算出シート'!$G$43,IF(AW69="H",'12.パネルラジエーター設備費用算出シート'!$N$43,IF(AW69="I",'12.パネルラジエーター設備費用算出シート'!$G$54,'12.パネルラジエーター設備費用算出シート'!$N$54))))))))))</f>
        <v/>
      </c>
      <c r="AY69" s="70"/>
      <c r="AZ69" s="57"/>
      <c r="BA69" s="262"/>
      <c r="BB69" s="70"/>
      <c r="BC69" s="34"/>
      <c r="BD69" s="34"/>
      <c r="BE69" s="34"/>
      <c r="BF69" s="53"/>
      <c r="BG69" s="34"/>
      <c r="BH69" s="34"/>
      <c r="BI69" s="53"/>
      <c r="BJ69" s="34"/>
      <c r="BK69" s="34"/>
      <c r="BL69" s="34"/>
      <c r="BM69" s="34"/>
    </row>
    <row r="70" spans="1:65" s="35" customFormat="1">
      <c r="A70" s="72"/>
      <c r="B70" s="55">
        <v>58</v>
      </c>
      <c r="C70" s="78"/>
      <c r="D70" s="56"/>
      <c r="E70" s="73"/>
      <c r="F70" s="530"/>
      <c r="G70" s="530"/>
      <c r="H70" s="57"/>
      <c r="I70" s="58"/>
      <c r="J70" s="57"/>
      <c r="K70" s="531" t="str">
        <f t="shared" si="0"/>
        <v/>
      </c>
      <c r="L70" s="531" t="str">
        <f>IF($G70="","",IF(OR('2.全体概要'!$C$15=1,'2.全体概要'!$C$15=2),INDEX($BH$15:$BH$16,MATCH($G70,$BG$15:$BG$16,-1)),IF('2.全体概要'!$C$15=3,INDEX($BH$14:$BH$15,MATCH($G70,$BG$14:$BG$15,-1)),INDEX($BH$13:$BH$14,MATCH($G70,$BG$13:$BG$14,-1)))))</f>
        <v/>
      </c>
      <c r="M70" s="531" t="str">
        <f t="shared" si="1"/>
        <v/>
      </c>
      <c r="N70" s="532">
        <f t="shared" si="2"/>
        <v>0</v>
      </c>
      <c r="O70" s="70"/>
      <c r="P70" s="124"/>
      <c r="Q70" s="54"/>
      <c r="R70" s="194"/>
      <c r="S70" s="125"/>
      <c r="T70" s="54"/>
      <c r="U70" s="194"/>
      <c r="V70" s="124"/>
      <c r="W70" s="54"/>
      <c r="X70" s="194"/>
      <c r="Y70" s="125"/>
      <c r="Z70" s="54"/>
      <c r="AA70" s="194"/>
      <c r="AB70" s="57"/>
      <c r="AC70" s="70"/>
      <c r="AD70" s="124"/>
      <c r="AE70" s="70"/>
      <c r="AF70" s="124"/>
      <c r="AG70" s="70"/>
      <c r="AH70" s="57"/>
      <c r="AI70" s="70"/>
      <c r="AJ70" s="124"/>
      <c r="AK70" s="70"/>
      <c r="AL70" s="907"/>
      <c r="AM70" s="890"/>
      <c r="AN70" s="907"/>
      <c r="AO70" s="891"/>
      <c r="AP70" s="907"/>
      <c r="AQ70" s="70"/>
      <c r="AR70" s="59"/>
      <c r="AS70" s="70"/>
      <c r="AT70" s="57"/>
      <c r="AU70" s="262"/>
      <c r="AV70" s="70"/>
      <c r="AW70" s="57"/>
      <c r="AX70" s="533" t="str">
        <f>IF(AW70="","",IF(AW70="A",'12.パネルラジエーター設備費用算出シート'!$G$13,IF(AW70="B",'12.パネルラジエーター設備費用算出シート'!$N$13,IF(AW70="C",'12.パネルラジエーター設備費用算出シート'!$G$23,IF(AW70="D",'12.パネルラジエーター設備費用算出シート'!$N$23,IF(AW70="E",'12.パネルラジエーター設備費用算出シート'!$G$33,IF(AW70="F",'12.パネルラジエーター設備費用算出シート'!$N$33,IF(AW70="G",'12.パネルラジエーター設備費用算出シート'!$G$43,IF(AW70="H",'12.パネルラジエーター設備費用算出シート'!$N$43,IF(AW70="I",'12.パネルラジエーター設備費用算出シート'!$G$54,'12.パネルラジエーター設備費用算出シート'!$N$54))))))))))</f>
        <v/>
      </c>
      <c r="AY70" s="70"/>
      <c r="AZ70" s="57"/>
      <c r="BA70" s="262"/>
      <c r="BB70" s="70"/>
      <c r="BC70" s="34"/>
      <c r="BD70" s="34"/>
      <c r="BE70" s="34"/>
      <c r="BF70" s="53"/>
      <c r="BG70" s="34"/>
      <c r="BH70" s="34"/>
      <c r="BI70" s="53"/>
      <c r="BJ70" s="34"/>
      <c r="BK70" s="34"/>
      <c r="BL70" s="34"/>
      <c r="BM70" s="34"/>
    </row>
    <row r="71" spans="1:65" s="35" customFormat="1">
      <c r="A71" s="72"/>
      <c r="B71" s="55">
        <v>59</v>
      </c>
      <c r="C71" s="78"/>
      <c r="D71" s="56"/>
      <c r="E71" s="73"/>
      <c r="F71" s="530"/>
      <c r="G71" s="530"/>
      <c r="H71" s="57"/>
      <c r="I71" s="58"/>
      <c r="J71" s="57"/>
      <c r="K71" s="531" t="str">
        <f t="shared" si="0"/>
        <v/>
      </c>
      <c r="L71" s="531" t="str">
        <f>IF($G71="","",IF(OR('2.全体概要'!$C$15=1,'2.全体概要'!$C$15=2),INDEX($BH$15:$BH$16,MATCH($G71,$BG$15:$BG$16,-1)),IF('2.全体概要'!$C$15=3,INDEX($BH$14:$BH$15,MATCH($G71,$BG$14:$BG$15,-1)),INDEX($BH$13:$BH$14,MATCH($G71,$BG$13:$BG$14,-1)))))</f>
        <v/>
      </c>
      <c r="M71" s="531" t="str">
        <f t="shared" si="1"/>
        <v/>
      </c>
      <c r="N71" s="532">
        <f t="shared" si="2"/>
        <v>0</v>
      </c>
      <c r="O71" s="70"/>
      <c r="P71" s="124"/>
      <c r="Q71" s="54"/>
      <c r="R71" s="194"/>
      <c r="S71" s="125"/>
      <c r="T71" s="54"/>
      <c r="U71" s="194"/>
      <c r="V71" s="124"/>
      <c r="W71" s="54"/>
      <c r="X71" s="194"/>
      <c r="Y71" s="125"/>
      <c r="Z71" s="54"/>
      <c r="AA71" s="194"/>
      <c r="AB71" s="57"/>
      <c r="AC71" s="70"/>
      <c r="AD71" s="124"/>
      <c r="AE71" s="70"/>
      <c r="AF71" s="124"/>
      <c r="AG71" s="70"/>
      <c r="AH71" s="57"/>
      <c r="AI71" s="70"/>
      <c r="AJ71" s="124"/>
      <c r="AK71" s="70"/>
      <c r="AL71" s="907"/>
      <c r="AM71" s="890"/>
      <c r="AN71" s="907"/>
      <c r="AO71" s="891"/>
      <c r="AP71" s="907"/>
      <c r="AQ71" s="70"/>
      <c r="AR71" s="59"/>
      <c r="AS71" s="70"/>
      <c r="AT71" s="57"/>
      <c r="AU71" s="262"/>
      <c r="AV71" s="70"/>
      <c r="AW71" s="57"/>
      <c r="AX71" s="533" t="str">
        <f>IF(AW71="","",IF(AW71="A",'12.パネルラジエーター設備費用算出シート'!$G$13,IF(AW71="B",'12.パネルラジエーター設備費用算出シート'!$N$13,IF(AW71="C",'12.パネルラジエーター設備費用算出シート'!$G$23,IF(AW71="D",'12.パネルラジエーター設備費用算出シート'!$N$23,IF(AW71="E",'12.パネルラジエーター設備費用算出シート'!$G$33,IF(AW71="F",'12.パネルラジエーター設備費用算出シート'!$N$33,IF(AW71="G",'12.パネルラジエーター設備費用算出シート'!$G$43,IF(AW71="H",'12.パネルラジエーター設備費用算出シート'!$N$43,IF(AW71="I",'12.パネルラジエーター設備費用算出シート'!$G$54,'12.パネルラジエーター設備費用算出シート'!$N$54))))))))))</f>
        <v/>
      </c>
      <c r="AY71" s="70"/>
      <c r="AZ71" s="57"/>
      <c r="BA71" s="262"/>
      <c r="BB71" s="70"/>
      <c r="BC71" s="34"/>
      <c r="BD71" s="34"/>
      <c r="BE71" s="34"/>
      <c r="BF71" s="53"/>
      <c r="BG71" s="34"/>
      <c r="BH71" s="34"/>
      <c r="BI71" s="53"/>
      <c r="BJ71" s="34"/>
      <c r="BK71" s="34"/>
      <c r="BL71" s="34"/>
      <c r="BM71" s="34"/>
    </row>
    <row r="72" spans="1:65" s="35" customFormat="1">
      <c r="A72" s="72"/>
      <c r="B72" s="55">
        <v>60</v>
      </c>
      <c r="C72" s="78"/>
      <c r="D72" s="56"/>
      <c r="E72" s="73"/>
      <c r="F72" s="530"/>
      <c r="G72" s="530"/>
      <c r="H72" s="57"/>
      <c r="I72" s="58"/>
      <c r="J72" s="57"/>
      <c r="K72" s="531" t="str">
        <f t="shared" si="0"/>
        <v/>
      </c>
      <c r="L72" s="531" t="str">
        <f>IF($G72="","",IF(OR('2.全体概要'!$C$15=1,'2.全体概要'!$C$15=2),INDEX($BH$15:$BH$16,MATCH($G72,$BG$15:$BG$16,-1)),IF('2.全体概要'!$C$15=3,INDEX($BH$14:$BH$15,MATCH($G72,$BG$14:$BG$15,-1)),INDEX($BH$13:$BH$14,MATCH($G72,$BG$13:$BG$14,-1)))))</f>
        <v/>
      </c>
      <c r="M72" s="531" t="str">
        <f t="shared" si="1"/>
        <v/>
      </c>
      <c r="N72" s="532">
        <f t="shared" si="2"/>
        <v>0</v>
      </c>
      <c r="O72" s="70"/>
      <c r="P72" s="124"/>
      <c r="Q72" s="54"/>
      <c r="R72" s="194"/>
      <c r="S72" s="125"/>
      <c r="T72" s="54"/>
      <c r="U72" s="194"/>
      <c r="V72" s="124"/>
      <c r="W72" s="54"/>
      <c r="X72" s="194"/>
      <c r="Y72" s="125"/>
      <c r="Z72" s="54"/>
      <c r="AA72" s="194"/>
      <c r="AB72" s="57"/>
      <c r="AC72" s="70"/>
      <c r="AD72" s="124"/>
      <c r="AE72" s="70"/>
      <c r="AF72" s="124"/>
      <c r="AG72" s="70"/>
      <c r="AH72" s="57"/>
      <c r="AI72" s="70"/>
      <c r="AJ72" s="124"/>
      <c r="AK72" s="70"/>
      <c r="AL72" s="907"/>
      <c r="AM72" s="890"/>
      <c r="AN72" s="907"/>
      <c r="AO72" s="891"/>
      <c r="AP72" s="907"/>
      <c r="AQ72" s="70"/>
      <c r="AR72" s="59"/>
      <c r="AS72" s="70"/>
      <c r="AT72" s="57"/>
      <c r="AU72" s="262"/>
      <c r="AV72" s="70"/>
      <c r="AW72" s="57"/>
      <c r="AX72" s="533" t="str">
        <f>IF(AW72="","",IF(AW72="A",'12.パネルラジエーター設備費用算出シート'!$G$13,IF(AW72="B",'12.パネルラジエーター設備費用算出シート'!$N$13,IF(AW72="C",'12.パネルラジエーター設備費用算出シート'!$G$23,IF(AW72="D",'12.パネルラジエーター設備費用算出シート'!$N$23,IF(AW72="E",'12.パネルラジエーター設備費用算出シート'!$G$33,IF(AW72="F",'12.パネルラジエーター設備費用算出シート'!$N$33,IF(AW72="G",'12.パネルラジエーター設備費用算出シート'!$G$43,IF(AW72="H",'12.パネルラジエーター設備費用算出シート'!$N$43,IF(AW72="I",'12.パネルラジエーター設備費用算出シート'!$G$54,'12.パネルラジエーター設備費用算出シート'!$N$54))))))))))</f>
        <v/>
      </c>
      <c r="AY72" s="70"/>
      <c r="AZ72" s="57"/>
      <c r="BA72" s="262"/>
      <c r="BB72" s="70"/>
      <c r="BC72" s="34"/>
      <c r="BD72" s="34"/>
      <c r="BE72" s="34"/>
      <c r="BF72" s="53"/>
      <c r="BG72" s="34"/>
      <c r="BH72" s="34"/>
      <c r="BI72" s="53"/>
      <c r="BJ72" s="34"/>
      <c r="BK72" s="34"/>
      <c r="BL72" s="34"/>
      <c r="BM72" s="34"/>
    </row>
    <row r="73" spans="1:65" s="35" customFormat="1">
      <c r="A73" s="72"/>
      <c r="B73" s="55">
        <v>61</v>
      </c>
      <c r="C73" s="78"/>
      <c r="D73" s="56"/>
      <c r="E73" s="73"/>
      <c r="F73" s="530"/>
      <c r="G73" s="530"/>
      <c r="H73" s="57"/>
      <c r="I73" s="58"/>
      <c r="J73" s="57"/>
      <c r="K73" s="531" t="str">
        <f t="shared" si="0"/>
        <v/>
      </c>
      <c r="L73" s="531" t="str">
        <f>IF($G73="","",IF(OR('2.全体概要'!$C$15=1,'2.全体概要'!$C$15=2),INDEX($BH$15:$BH$16,MATCH($G73,$BG$15:$BG$16,-1)),IF('2.全体概要'!$C$15=3,INDEX($BH$14:$BH$15,MATCH($G73,$BG$14:$BG$15,-1)),INDEX($BH$13:$BH$14,MATCH($G73,$BG$13:$BG$14,-1)))))</f>
        <v/>
      </c>
      <c r="M73" s="531" t="str">
        <f t="shared" si="1"/>
        <v/>
      </c>
      <c r="N73" s="532">
        <f t="shared" si="2"/>
        <v>0</v>
      </c>
      <c r="O73" s="70"/>
      <c r="P73" s="124"/>
      <c r="Q73" s="54"/>
      <c r="R73" s="194"/>
      <c r="S73" s="125"/>
      <c r="T73" s="54"/>
      <c r="U73" s="194"/>
      <c r="V73" s="124"/>
      <c r="W73" s="54"/>
      <c r="X73" s="194"/>
      <c r="Y73" s="125"/>
      <c r="Z73" s="54"/>
      <c r="AA73" s="194"/>
      <c r="AB73" s="57"/>
      <c r="AC73" s="70"/>
      <c r="AD73" s="124"/>
      <c r="AE73" s="70"/>
      <c r="AF73" s="124"/>
      <c r="AG73" s="70"/>
      <c r="AH73" s="57"/>
      <c r="AI73" s="70"/>
      <c r="AJ73" s="124"/>
      <c r="AK73" s="70"/>
      <c r="AL73" s="907"/>
      <c r="AM73" s="890"/>
      <c r="AN73" s="907"/>
      <c r="AO73" s="891"/>
      <c r="AP73" s="907"/>
      <c r="AQ73" s="70"/>
      <c r="AR73" s="59"/>
      <c r="AS73" s="70"/>
      <c r="AT73" s="57"/>
      <c r="AU73" s="262"/>
      <c r="AV73" s="70"/>
      <c r="AW73" s="57"/>
      <c r="AX73" s="533" t="str">
        <f>IF(AW73="","",IF(AW73="A",'12.パネルラジエーター設備費用算出シート'!$G$13,IF(AW73="B",'12.パネルラジエーター設備費用算出シート'!$N$13,IF(AW73="C",'12.パネルラジエーター設備費用算出シート'!$G$23,IF(AW73="D",'12.パネルラジエーター設備費用算出シート'!$N$23,IF(AW73="E",'12.パネルラジエーター設備費用算出シート'!$G$33,IF(AW73="F",'12.パネルラジエーター設備費用算出シート'!$N$33,IF(AW73="G",'12.パネルラジエーター設備費用算出シート'!$G$43,IF(AW73="H",'12.パネルラジエーター設備費用算出シート'!$N$43,IF(AW73="I",'12.パネルラジエーター設備費用算出シート'!$G$54,'12.パネルラジエーター設備費用算出シート'!$N$54))))))))))</f>
        <v/>
      </c>
      <c r="AY73" s="70"/>
      <c r="AZ73" s="57"/>
      <c r="BA73" s="262"/>
      <c r="BB73" s="70"/>
      <c r="BC73" s="34"/>
      <c r="BD73" s="34"/>
      <c r="BE73" s="34"/>
      <c r="BF73" s="53"/>
      <c r="BG73" s="34"/>
      <c r="BH73" s="34"/>
      <c r="BI73" s="53"/>
      <c r="BJ73" s="34"/>
      <c r="BK73" s="34"/>
      <c r="BL73" s="34"/>
      <c r="BM73" s="34"/>
    </row>
    <row r="74" spans="1:65" s="35" customFormat="1">
      <c r="A74" s="72"/>
      <c r="B74" s="55">
        <v>62</v>
      </c>
      <c r="C74" s="78"/>
      <c r="D74" s="56"/>
      <c r="E74" s="73"/>
      <c r="F74" s="530"/>
      <c r="G74" s="530"/>
      <c r="H74" s="57"/>
      <c r="I74" s="58"/>
      <c r="J74" s="57"/>
      <c r="K74" s="531" t="str">
        <f t="shared" si="0"/>
        <v/>
      </c>
      <c r="L74" s="531" t="str">
        <f>IF($G74="","",IF(OR('2.全体概要'!$C$15=1,'2.全体概要'!$C$15=2),INDEX($BH$15:$BH$16,MATCH($G74,$BG$15:$BG$16,-1)),IF('2.全体概要'!$C$15=3,INDEX($BH$14:$BH$15,MATCH($G74,$BG$14:$BG$15,-1)),INDEX($BH$13:$BH$14,MATCH($G74,$BG$13:$BG$14,-1)))))</f>
        <v/>
      </c>
      <c r="M74" s="531" t="str">
        <f t="shared" si="1"/>
        <v/>
      </c>
      <c r="N74" s="532">
        <f t="shared" si="2"/>
        <v>0</v>
      </c>
      <c r="O74" s="70"/>
      <c r="P74" s="124"/>
      <c r="Q74" s="54"/>
      <c r="R74" s="194"/>
      <c r="S74" s="125"/>
      <c r="T74" s="54"/>
      <c r="U74" s="194"/>
      <c r="V74" s="124"/>
      <c r="W74" s="54"/>
      <c r="X74" s="194"/>
      <c r="Y74" s="125"/>
      <c r="Z74" s="54"/>
      <c r="AA74" s="194"/>
      <c r="AB74" s="57"/>
      <c r="AC74" s="70"/>
      <c r="AD74" s="124"/>
      <c r="AE74" s="70"/>
      <c r="AF74" s="124"/>
      <c r="AG74" s="70"/>
      <c r="AH74" s="57"/>
      <c r="AI74" s="70"/>
      <c r="AJ74" s="124"/>
      <c r="AK74" s="70"/>
      <c r="AL74" s="907"/>
      <c r="AM74" s="890"/>
      <c r="AN74" s="907"/>
      <c r="AO74" s="891"/>
      <c r="AP74" s="907"/>
      <c r="AQ74" s="70"/>
      <c r="AR74" s="59"/>
      <c r="AS74" s="70"/>
      <c r="AT74" s="57"/>
      <c r="AU74" s="262"/>
      <c r="AV74" s="70"/>
      <c r="AW74" s="57"/>
      <c r="AX74" s="533" t="str">
        <f>IF(AW74="","",IF(AW74="A",'12.パネルラジエーター設備費用算出シート'!$G$13,IF(AW74="B",'12.パネルラジエーター設備費用算出シート'!$N$13,IF(AW74="C",'12.パネルラジエーター設備費用算出シート'!$G$23,IF(AW74="D",'12.パネルラジエーター設備費用算出シート'!$N$23,IF(AW74="E",'12.パネルラジエーター設備費用算出シート'!$G$33,IF(AW74="F",'12.パネルラジエーター設備費用算出シート'!$N$33,IF(AW74="G",'12.パネルラジエーター設備費用算出シート'!$G$43,IF(AW74="H",'12.パネルラジエーター設備費用算出シート'!$N$43,IF(AW74="I",'12.パネルラジエーター設備費用算出シート'!$G$54,'12.パネルラジエーター設備費用算出シート'!$N$54))))))))))</f>
        <v/>
      </c>
      <c r="AY74" s="70"/>
      <c r="AZ74" s="57"/>
      <c r="BA74" s="262"/>
      <c r="BB74" s="70"/>
      <c r="BC74" s="34"/>
      <c r="BD74" s="34"/>
      <c r="BE74" s="34"/>
      <c r="BF74" s="53"/>
      <c r="BG74" s="34"/>
      <c r="BH74" s="34"/>
      <c r="BI74" s="53"/>
      <c r="BJ74" s="34"/>
      <c r="BK74" s="34"/>
      <c r="BL74" s="34"/>
      <c r="BM74" s="34"/>
    </row>
    <row r="75" spans="1:65" s="35" customFormat="1">
      <c r="A75" s="72"/>
      <c r="B75" s="55">
        <v>63</v>
      </c>
      <c r="C75" s="78"/>
      <c r="D75" s="56"/>
      <c r="E75" s="73"/>
      <c r="F75" s="530"/>
      <c r="G75" s="530"/>
      <c r="H75" s="57"/>
      <c r="I75" s="58"/>
      <c r="J75" s="57"/>
      <c r="K75" s="531" t="str">
        <f t="shared" si="0"/>
        <v/>
      </c>
      <c r="L75" s="531" t="str">
        <f>IF($G75="","",IF(OR('2.全体概要'!$C$15=1,'2.全体概要'!$C$15=2),INDEX($BH$15:$BH$16,MATCH($G75,$BG$15:$BG$16,-1)),IF('2.全体概要'!$C$15=3,INDEX($BH$14:$BH$15,MATCH($G75,$BG$14:$BG$15,-1)),INDEX($BH$13:$BH$14,MATCH($G75,$BG$13:$BG$14,-1)))))</f>
        <v/>
      </c>
      <c r="M75" s="531" t="str">
        <f t="shared" si="1"/>
        <v/>
      </c>
      <c r="N75" s="532">
        <f t="shared" si="2"/>
        <v>0</v>
      </c>
      <c r="O75" s="70"/>
      <c r="P75" s="124"/>
      <c r="Q75" s="54"/>
      <c r="R75" s="194"/>
      <c r="S75" s="125"/>
      <c r="T75" s="54"/>
      <c r="U75" s="194"/>
      <c r="V75" s="124"/>
      <c r="W75" s="54"/>
      <c r="X75" s="194"/>
      <c r="Y75" s="125"/>
      <c r="Z75" s="54"/>
      <c r="AA75" s="194"/>
      <c r="AB75" s="57"/>
      <c r="AC75" s="70"/>
      <c r="AD75" s="124"/>
      <c r="AE75" s="70"/>
      <c r="AF75" s="124"/>
      <c r="AG75" s="70"/>
      <c r="AH75" s="57"/>
      <c r="AI75" s="70"/>
      <c r="AJ75" s="124"/>
      <c r="AK75" s="70"/>
      <c r="AL75" s="907"/>
      <c r="AM75" s="890"/>
      <c r="AN75" s="907"/>
      <c r="AO75" s="891"/>
      <c r="AP75" s="907"/>
      <c r="AQ75" s="70"/>
      <c r="AR75" s="59"/>
      <c r="AS75" s="70"/>
      <c r="AT75" s="57"/>
      <c r="AU75" s="262"/>
      <c r="AV75" s="70"/>
      <c r="AW75" s="57"/>
      <c r="AX75" s="533" t="str">
        <f>IF(AW75="","",IF(AW75="A",'12.パネルラジエーター設備費用算出シート'!$G$13,IF(AW75="B",'12.パネルラジエーター設備費用算出シート'!$N$13,IF(AW75="C",'12.パネルラジエーター設備費用算出シート'!$G$23,IF(AW75="D",'12.パネルラジエーター設備費用算出シート'!$N$23,IF(AW75="E",'12.パネルラジエーター設備費用算出シート'!$G$33,IF(AW75="F",'12.パネルラジエーター設備費用算出シート'!$N$33,IF(AW75="G",'12.パネルラジエーター設備費用算出シート'!$G$43,IF(AW75="H",'12.パネルラジエーター設備費用算出シート'!$N$43,IF(AW75="I",'12.パネルラジエーター設備費用算出シート'!$G$54,'12.パネルラジエーター設備費用算出シート'!$N$54))))))))))</f>
        <v/>
      </c>
      <c r="AY75" s="70"/>
      <c r="AZ75" s="57"/>
      <c r="BA75" s="262"/>
      <c r="BB75" s="70"/>
      <c r="BC75" s="34"/>
      <c r="BD75" s="34"/>
      <c r="BE75" s="34"/>
      <c r="BF75" s="53"/>
      <c r="BG75" s="34"/>
      <c r="BH75" s="34"/>
      <c r="BI75" s="53"/>
      <c r="BJ75" s="34"/>
      <c r="BK75" s="34"/>
      <c r="BL75" s="34"/>
      <c r="BM75" s="34"/>
    </row>
    <row r="76" spans="1:65" s="35" customFormat="1">
      <c r="A76" s="72"/>
      <c r="B76" s="55">
        <v>64</v>
      </c>
      <c r="C76" s="78"/>
      <c r="D76" s="56"/>
      <c r="E76" s="73"/>
      <c r="F76" s="530"/>
      <c r="G76" s="530"/>
      <c r="H76" s="57"/>
      <c r="I76" s="58"/>
      <c r="J76" s="57"/>
      <c r="K76" s="531" t="str">
        <f t="shared" si="0"/>
        <v/>
      </c>
      <c r="L76" s="531" t="str">
        <f>IF($G76="","",IF(OR('2.全体概要'!$C$15=1,'2.全体概要'!$C$15=2),INDEX($BH$15:$BH$16,MATCH($G76,$BG$15:$BG$16,-1)),IF('2.全体概要'!$C$15=3,INDEX($BH$14:$BH$15,MATCH($G76,$BG$14:$BG$15,-1)),INDEX($BH$13:$BH$14,MATCH($G76,$BG$13:$BG$14,-1)))))</f>
        <v/>
      </c>
      <c r="M76" s="531" t="str">
        <f t="shared" si="1"/>
        <v/>
      </c>
      <c r="N76" s="532">
        <f t="shared" si="2"/>
        <v>0</v>
      </c>
      <c r="O76" s="70"/>
      <c r="P76" s="124"/>
      <c r="Q76" s="54"/>
      <c r="R76" s="194"/>
      <c r="S76" s="125"/>
      <c r="T76" s="54"/>
      <c r="U76" s="194"/>
      <c r="V76" s="124"/>
      <c r="W76" s="54"/>
      <c r="X76" s="194"/>
      <c r="Y76" s="125"/>
      <c r="Z76" s="54"/>
      <c r="AA76" s="194"/>
      <c r="AB76" s="57"/>
      <c r="AC76" s="70"/>
      <c r="AD76" s="124"/>
      <c r="AE76" s="70"/>
      <c r="AF76" s="124"/>
      <c r="AG76" s="70"/>
      <c r="AH76" s="57"/>
      <c r="AI76" s="70"/>
      <c r="AJ76" s="124"/>
      <c r="AK76" s="70"/>
      <c r="AL76" s="907"/>
      <c r="AM76" s="890"/>
      <c r="AN76" s="907"/>
      <c r="AO76" s="891"/>
      <c r="AP76" s="907"/>
      <c r="AQ76" s="70"/>
      <c r="AR76" s="59"/>
      <c r="AS76" s="70"/>
      <c r="AT76" s="57"/>
      <c r="AU76" s="262"/>
      <c r="AV76" s="70"/>
      <c r="AW76" s="57"/>
      <c r="AX76" s="533" t="str">
        <f>IF(AW76="","",IF(AW76="A",'12.パネルラジエーター設備費用算出シート'!$G$13,IF(AW76="B",'12.パネルラジエーター設備費用算出シート'!$N$13,IF(AW76="C",'12.パネルラジエーター設備費用算出シート'!$G$23,IF(AW76="D",'12.パネルラジエーター設備費用算出シート'!$N$23,IF(AW76="E",'12.パネルラジエーター設備費用算出シート'!$G$33,IF(AW76="F",'12.パネルラジエーター設備費用算出シート'!$N$33,IF(AW76="G",'12.パネルラジエーター設備費用算出シート'!$G$43,IF(AW76="H",'12.パネルラジエーター設備費用算出シート'!$N$43,IF(AW76="I",'12.パネルラジエーター設備費用算出シート'!$G$54,'12.パネルラジエーター設備費用算出シート'!$N$54))))))))))</f>
        <v/>
      </c>
      <c r="AY76" s="70"/>
      <c r="AZ76" s="57"/>
      <c r="BA76" s="262"/>
      <c r="BB76" s="70"/>
      <c r="BC76" s="34"/>
      <c r="BD76" s="34"/>
      <c r="BE76" s="34"/>
      <c r="BF76" s="53"/>
      <c r="BG76" s="34"/>
      <c r="BH76" s="34"/>
      <c r="BI76" s="53"/>
      <c r="BJ76" s="34"/>
      <c r="BK76" s="34"/>
      <c r="BL76" s="34"/>
      <c r="BM76" s="34"/>
    </row>
    <row r="77" spans="1:65" s="35" customFormat="1">
      <c r="A77" s="72"/>
      <c r="B77" s="55">
        <v>65</v>
      </c>
      <c r="C77" s="78"/>
      <c r="D77" s="56"/>
      <c r="E77" s="73"/>
      <c r="F77" s="530"/>
      <c r="G77" s="530"/>
      <c r="H77" s="57"/>
      <c r="I77" s="58"/>
      <c r="J77" s="57"/>
      <c r="K77" s="531" t="str">
        <f t="shared" ref="K77:K140" si="3">IF($F77="","",VLOOKUP($F77,$BD$13:$BE$17,2,TRUE))</f>
        <v/>
      </c>
      <c r="L77" s="531" t="str">
        <f>IF($G77="","",IF(OR('2.全体概要'!$C$15=1,'2.全体概要'!$C$15=2),INDEX($BH$15:$BH$16,MATCH($G77,$BG$15:$BG$16,-1)),IF('2.全体概要'!$C$15=3,INDEX($BH$14:$BH$15,MATCH($G77,$BG$14:$BG$15,-1)),INDEX($BH$13:$BH$14,MATCH($G77,$BG$13:$BG$14,-1)))))</f>
        <v/>
      </c>
      <c r="M77" s="531" t="str">
        <f t="shared" ref="M77:M140" si="4">IF(OR($F77="",$H77="",$I77=""),"",VLOOKUP($H77&amp;$I77,$BJ$13:$BM$18,IF($F77&lt;50,2,IF(AND($J77="該当",$H77="角住戸"),4,3)),FALSE))</f>
        <v/>
      </c>
      <c r="N77" s="532">
        <f t="shared" si="2"/>
        <v>0</v>
      </c>
      <c r="O77" s="70"/>
      <c r="P77" s="124"/>
      <c r="Q77" s="54"/>
      <c r="R77" s="194"/>
      <c r="S77" s="125"/>
      <c r="T77" s="54"/>
      <c r="U77" s="194"/>
      <c r="V77" s="124"/>
      <c r="W77" s="54"/>
      <c r="X77" s="194"/>
      <c r="Y77" s="125"/>
      <c r="Z77" s="54"/>
      <c r="AA77" s="194"/>
      <c r="AB77" s="57"/>
      <c r="AC77" s="70"/>
      <c r="AD77" s="124"/>
      <c r="AE77" s="70"/>
      <c r="AF77" s="124"/>
      <c r="AG77" s="70"/>
      <c r="AH77" s="57"/>
      <c r="AI77" s="70"/>
      <c r="AJ77" s="124"/>
      <c r="AK77" s="70"/>
      <c r="AL77" s="907"/>
      <c r="AM77" s="890"/>
      <c r="AN77" s="907"/>
      <c r="AO77" s="891"/>
      <c r="AP77" s="907"/>
      <c r="AQ77" s="70"/>
      <c r="AR77" s="59"/>
      <c r="AS77" s="70"/>
      <c r="AT77" s="57"/>
      <c r="AU77" s="262"/>
      <c r="AV77" s="70"/>
      <c r="AW77" s="57"/>
      <c r="AX77" s="533" t="str">
        <f>IF(AW77="","",IF(AW77="A",'12.パネルラジエーター設備費用算出シート'!$G$13,IF(AW77="B",'12.パネルラジエーター設備費用算出シート'!$N$13,IF(AW77="C",'12.パネルラジエーター設備費用算出シート'!$G$23,IF(AW77="D",'12.パネルラジエーター設備費用算出シート'!$N$23,IF(AW77="E",'12.パネルラジエーター設備費用算出シート'!$G$33,IF(AW77="F",'12.パネルラジエーター設備費用算出シート'!$N$33,IF(AW77="G",'12.パネルラジエーター設備費用算出シート'!$G$43,IF(AW77="H",'12.パネルラジエーター設備費用算出シート'!$N$43,IF(AW77="I",'12.パネルラジエーター設備費用算出シート'!$G$54,'12.パネルラジエーター設備費用算出シート'!$N$54))))))))))</f>
        <v/>
      </c>
      <c r="AY77" s="70"/>
      <c r="AZ77" s="57"/>
      <c r="BA77" s="262"/>
      <c r="BB77" s="70"/>
      <c r="BC77" s="34"/>
      <c r="BD77" s="34"/>
      <c r="BE77" s="34"/>
      <c r="BF77" s="53"/>
      <c r="BG77" s="34"/>
      <c r="BH77" s="34"/>
      <c r="BI77" s="53"/>
      <c r="BJ77" s="34"/>
      <c r="BK77" s="34"/>
      <c r="BL77" s="34"/>
      <c r="BM77" s="34"/>
    </row>
    <row r="78" spans="1:65" s="35" customFormat="1">
      <c r="A78" s="72"/>
      <c r="B78" s="55">
        <v>66</v>
      </c>
      <c r="C78" s="78"/>
      <c r="D78" s="56"/>
      <c r="E78" s="73"/>
      <c r="F78" s="530"/>
      <c r="G78" s="530"/>
      <c r="H78" s="57"/>
      <c r="I78" s="58"/>
      <c r="J78" s="57"/>
      <c r="K78" s="531" t="str">
        <f t="shared" si="3"/>
        <v/>
      </c>
      <c r="L78" s="531" t="str">
        <f>IF($G78="","",IF(OR('2.全体概要'!$C$15=1,'2.全体概要'!$C$15=2),INDEX($BH$15:$BH$16,MATCH($G78,$BG$15:$BG$16,-1)),IF('2.全体概要'!$C$15=3,INDEX($BH$14:$BH$15,MATCH($G78,$BG$14:$BG$15,-1)),INDEX($BH$13:$BH$14,MATCH($G78,$BG$13:$BG$14,-1)))))</f>
        <v/>
      </c>
      <c r="M78" s="531" t="str">
        <f t="shared" si="4"/>
        <v/>
      </c>
      <c r="N78" s="532">
        <f t="shared" ref="N78:N141" si="5">IF(OR(K78="",L78="",M78=""),0,(800000*K78*L78*M78))</f>
        <v>0</v>
      </c>
      <c r="O78" s="70"/>
      <c r="P78" s="124"/>
      <c r="Q78" s="54"/>
      <c r="R78" s="194"/>
      <c r="S78" s="125"/>
      <c r="T78" s="54"/>
      <c r="U78" s="194"/>
      <c r="V78" s="124"/>
      <c r="W78" s="54"/>
      <c r="X78" s="194"/>
      <c r="Y78" s="125"/>
      <c r="Z78" s="54"/>
      <c r="AA78" s="194"/>
      <c r="AB78" s="57"/>
      <c r="AC78" s="70"/>
      <c r="AD78" s="124"/>
      <c r="AE78" s="70"/>
      <c r="AF78" s="124"/>
      <c r="AG78" s="70"/>
      <c r="AH78" s="57"/>
      <c r="AI78" s="70"/>
      <c r="AJ78" s="124"/>
      <c r="AK78" s="70"/>
      <c r="AL78" s="907"/>
      <c r="AM78" s="890"/>
      <c r="AN78" s="907"/>
      <c r="AO78" s="891"/>
      <c r="AP78" s="907"/>
      <c r="AQ78" s="70"/>
      <c r="AR78" s="59"/>
      <c r="AS78" s="70"/>
      <c r="AT78" s="57"/>
      <c r="AU78" s="262"/>
      <c r="AV78" s="70"/>
      <c r="AW78" s="57"/>
      <c r="AX78" s="533" t="str">
        <f>IF(AW78="","",IF(AW78="A",'12.パネルラジエーター設備費用算出シート'!$G$13,IF(AW78="B",'12.パネルラジエーター設備費用算出シート'!$N$13,IF(AW78="C",'12.パネルラジエーター設備費用算出シート'!$G$23,IF(AW78="D",'12.パネルラジエーター設備費用算出シート'!$N$23,IF(AW78="E",'12.パネルラジエーター設備費用算出シート'!$G$33,IF(AW78="F",'12.パネルラジエーター設備費用算出シート'!$N$33,IF(AW78="G",'12.パネルラジエーター設備費用算出シート'!$G$43,IF(AW78="H",'12.パネルラジエーター設備費用算出シート'!$N$43,IF(AW78="I",'12.パネルラジエーター設備費用算出シート'!$G$54,'12.パネルラジエーター設備費用算出シート'!$N$54))))))))))</f>
        <v/>
      </c>
      <c r="AY78" s="70"/>
      <c r="AZ78" s="57"/>
      <c r="BA78" s="262"/>
      <c r="BB78" s="70"/>
      <c r="BC78" s="34"/>
      <c r="BD78" s="34"/>
      <c r="BE78" s="34"/>
      <c r="BF78" s="53"/>
      <c r="BG78" s="34"/>
      <c r="BH78" s="34"/>
      <c r="BI78" s="53"/>
      <c r="BJ78" s="34"/>
      <c r="BK78" s="34"/>
      <c r="BL78" s="34"/>
      <c r="BM78" s="34"/>
    </row>
    <row r="79" spans="1:65" s="35" customFormat="1">
      <c r="A79" s="72"/>
      <c r="B79" s="55">
        <v>67</v>
      </c>
      <c r="C79" s="78"/>
      <c r="D79" s="56"/>
      <c r="E79" s="73"/>
      <c r="F79" s="530"/>
      <c r="G79" s="530"/>
      <c r="H79" s="57"/>
      <c r="I79" s="58"/>
      <c r="J79" s="57"/>
      <c r="K79" s="531" t="str">
        <f t="shared" si="3"/>
        <v/>
      </c>
      <c r="L79" s="531" t="str">
        <f>IF($G79="","",IF(OR('2.全体概要'!$C$15=1,'2.全体概要'!$C$15=2),INDEX($BH$15:$BH$16,MATCH($G79,$BG$15:$BG$16,-1)),IF('2.全体概要'!$C$15=3,INDEX($BH$14:$BH$15,MATCH($G79,$BG$14:$BG$15,-1)),INDEX($BH$13:$BH$14,MATCH($G79,$BG$13:$BG$14,-1)))))</f>
        <v/>
      </c>
      <c r="M79" s="531" t="str">
        <f t="shared" si="4"/>
        <v/>
      </c>
      <c r="N79" s="532">
        <f t="shared" si="5"/>
        <v>0</v>
      </c>
      <c r="O79" s="70"/>
      <c r="P79" s="124"/>
      <c r="Q79" s="54"/>
      <c r="R79" s="194"/>
      <c r="S79" s="125"/>
      <c r="T79" s="54"/>
      <c r="U79" s="194"/>
      <c r="V79" s="124"/>
      <c r="W79" s="54"/>
      <c r="X79" s="194"/>
      <c r="Y79" s="125"/>
      <c r="Z79" s="54"/>
      <c r="AA79" s="194"/>
      <c r="AB79" s="57"/>
      <c r="AC79" s="70"/>
      <c r="AD79" s="124"/>
      <c r="AE79" s="70"/>
      <c r="AF79" s="124"/>
      <c r="AG79" s="70"/>
      <c r="AH79" s="57"/>
      <c r="AI79" s="70"/>
      <c r="AJ79" s="124"/>
      <c r="AK79" s="70"/>
      <c r="AL79" s="907"/>
      <c r="AM79" s="890"/>
      <c r="AN79" s="907"/>
      <c r="AO79" s="891"/>
      <c r="AP79" s="907"/>
      <c r="AQ79" s="70"/>
      <c r="AR79" s="59"/>
      <c r="AS79" s="70"/>
      <c r="AT79" s="57"/>
      <c r="AU79" s="262"/>
      <c r="AV79" s="70"/>
      <c r="AW79" s="57"/>
      <c r="AX79" s="533" t="str">
        <f>IF(AW79="","",IF(AW79="A",'12.パネルラジエーター設備費用算出シート'!$G$13,IF(AW79="B",'12.パネルラジエーター設備費用算出シート'!$N$13,IF(AW79="C",'12.パネルラジエーター設備費用算出シート'!$G$23,IF(AW79="D",'12.パネルラジエーター設備費用算出シート'!$N$23,IF(AW79="E",'12.パネルラジエーター設備費用算出シート'!$G$33,IF(AW79="F",'12.パネルラジエーター設備費用算出シート'!$N$33,IF(AW79="G",'12.パネルラジエーター設備費用算出シート'!$G$43,IF(AW79="H",'12.パネルラジエーター設備費用算出シート'!$N$43,IF(AW79="I",'12.パネルラジエーター設備費用算出シート'!$G$54,'12.パネルラジエーター設備費用算出シート'!$N$54))))))))))</f>
        <v/>
      </c>
      <c r="AY79" s="70"/>
      <c r="AZ79" s="57"/>
      <c r="BA79" s="262"/>
      <c r="BB79" s="70"/>
      <c r="BC79" s="34"/>
      <c r="BD79" s="34"/>
      <c r="BE79" s="34"/>
      <c r="BF79" s="53"/>
      <c r="BG79" s="34"/>
      <c r="BH79" s="34"/>
      <c r="BI79" s="53"/>
      <c r="BJ79" s="34"/>
      <c r="BK79" s="34"/>
      <c r="BL79" s="34"/>
      <c r="BM79" s="34"/>
    </row>
    <row r="80" spans="1:65" s="35" customFormat="1">
      <c r="A80" s="72"/>
      <c r="B80" s="55">
        <v>68</v>
      </c>
      <c r="C80" s="78"/>
      <c r="D80" s="56"/>
      <c r="E80" s="73"/>
      <c r="F80" s="530"/>
      <c r="G80" s="530"/>
      <c r="H80" s="57"/>
      <c r="I80" s="58"/>
      <c r="J80" s="57"/>
      <c r="K80" s="531" t="str">
        <f t="shared" si="3"/>
        <v/>
      </c>
      <c r="L80" s="531" t="str">
        <f>IF($G80="","",IF(OR('2.全体概要'!$C$15=1,'2.全体概要'!$C$15=2),INDEX($BH$15:$BH$16,MATCH($G80,$BG$15:$BG$16,-1)),IF('2.全体概要'!$C$15=3,INDEX($BH$14:$BH$15,MATCH($G80,$BG$14:$BG$15,-1)),INDEX($BH$13:$BH$14,MATCH($G80,$BG$13:$BG$14,-1)))))</f>
        <v/>
      </c>
      <c r="M80" s="531" t="str">
        <f t="shared" si="4"/>
        <v/>
      </c>
      <c r="N80" s="532">
        <f t="shared" si="5"/>
        <v>0</v>
      </c>
      <c r="O80" s="70"/>
      <c r="P80" s="124"/>
      <c r="Q80" s="54"/>
      <c r="R80" s="194"/>
      <c r="S80" s="125"/>
      <c r="T80" s="54"/>
      <c r="U80" s="194"/>
      <c r="V80" s="124"/>
      <c r="W80" s="54"/>
      <c r="X80" s="194"/>
      <c r="Y80" s="125"/>
      <c r="Z80" s="54"/>
      <c r="AA80" s="194"/>
      <c r="AB80" s="57"/>
      <c r="AC80" s="70"/>
      <c r="AD80" s="124"/>
      <c r="AE80" s="70"/>
      <c r="AF80" s="124"/>
      <c r="AG80" s="70"/>
      <c r="AH80" s="57"/>
      <c r="AI80" s="70"/>
      <c r="AJ80" s="124"/>
      <c r="AK80" s="70"/>
      <c r="AL80" s="907"/>
      <c r="AM80" s="890"/>
      <c r="AN80" s="907"/>
      <c r="AO80" s="891"/>
      <c r="AP80" s="907"/>
      <c r="AQ80" s="70"/>
      <c r="AR80" s="59"/>
      <c r="AS80" s="70"/>
      <c r="AT80" s="57"/>
      <c r="AU80" s="262"/>
      <c r="AV80" s="70"/>
      <c r="AW80" s="57"/>
      <c r="AX80" s="533" t="str">
        <f>IF(AW80="","",IF(AW80="A",'12.パネルラジエーター設備費用算出シート'!$G$13,IF(AW80="B",'12.パネルラジエーター設備費用算出シート'!$N$13,IF(AW80="C",'12.パネルラジエーター設備費用算出シート'!$G$23,IF(AW80="D",'12.パネルラジエーター設備費用算出シート'!$N$23,IF(AW80="E",'12.パネルラジエーター設備費用算出シート'!$G$33,IF(AW80="F",'12.パネルラジエーター設備費用算出シート'!$N$33,IF(AW80="G",'12.パネルラジエーター設備費用算出シート'!$G$43,IF(AW80="H",'12.パネルラジエーター設備費用算出シート'!$N$43,IF(AW80="I",'12.パネルラジエーター設備費用算出シート'!$G$54,'12.パネルラジエーター設備費用算出シート'!$N$54))))))))))</f>
        <v/>
      </c>
      <c r="AY80" s="70"/>
      <c r="AZ80" s="57"/>
      <c r="BA80" s="262"/>
      <c r="BB80" s="70"/>
      <c r="BC80" s="34"/>
      <c r="BD80" s="34"/>
      <c r="BE80" s="34"/>
      <c r="BF80" s="53"/>
      <c r="BG80" s="34"/>
      <c r="BH80" s="34"/>
      <c r="BI80" s="53"/>
      <c r="BJ80" s="34"/>
      <c r="BK80" s="34"/>
      <c r="BL80" s="34"/>
      <c r="BM80" s="34"/>
    </row>
    <row r="81" spans="1:65" s="35" customFormat="1">
      <c r="A81" s="72"/>
      <c r="B81" s="55">
        <v>69</v>
      </c>
      <c r="C81" s="78"/>
      <c r="D81" s="56"/>
      <c r="E81" s="73"/>
      <c r="F81" s="530"/>
      <c r="G81" s="530"/>
      <c r="H81" s="57"/>
      <c r="I81" s="58"/>
      <c r="J81" s="57"/>
      <c r="K81" s="531" t="str">
        <f t="shared" si="3"/>
        <v/>
      </c>
      <c r="L81" s="531" t="str">
        <f>IF($G81="","",IF(OR('2.全体概要'!$C$15=1,'2.全体概要'!$C$15=2),INDEX($BH$15:$BH$16,MATCH($G81,$BG$15:$BG$16,-1)),IF('2.全体概要'!$C$15=3,INDEX($BH$14:$BH$15,MATCH($G81,$BG$14:$BG$15,-1)),INDEX($BH$13:$BH$14,MATCH($G81,$BG$13:$BG$14,-1)))))</f>
        <v/>
      </c>
      <c r="M81" s="531" t="str">
        <f t="shared" si="4"/>
        <v/>
      </c>
      <c r="N81" s="532">
        <f t="shared" si="5"/>
        <v>0</v>
      </c>
      <c r="O81" s="70"/>
      <c r="P81" s="124"/>
      <c r="Q81" s="54"/>
      <c r="R81" s="194"/>
      <c r="S81" s="125"/>
      <c r="T81" s="54"/>
      <c r="U81" s="194"/>
      <c r="V81" s="124"/>
      <c r="W81" s="54"/>
      <c r="X81" s="194"/>
      <c r="Y81" s="125"/>
      <c r="Z81" s="54"/>
      <c r="AA81" s="194"/>
      <c r="AB81" s="57"/>
      <c r="AC81" s="70"/>
      <c r="AD81" s="124"/>
      <c r="AE81" s="70"/>
      <c r="AF81" s="124"/>
      <c r="AG81" s="70"/>
      <c r="AH81" s="57"/>
      <c r="AI81" s="70"/>
      <c r="AJ81" s="124"/>
      <c r="AK81" s="70"/>
      <c r="AL81" s="907"/>
      <c r="AM81" s="890"/>
      <c r="AN81" s="907"/>
      <c r="AO81" s="891"/>
      <c r="AP81" s="907"/>
      <c r="AQ81" s="70"/>
      <c r="AR81" s="59"/>
      <c r="AS81" s="70"/>
      <c r="AT81" s="57"/>
      <c r="AU81" s="262"/>
      <c r="AV81" s="70"/>
      <c r="AW81" s="57"/>
      <c r="AX81" s="533" t="str">
        <f>IF(AW81="","",IF(AW81="A",'12.パネルラジエーター設備費用算出シート'!$G$13,IF(AW81="B",'12.パネルラジエーター設備費用算出シート'!$N$13,IF(AW81="C",'12.パネルラジエーター設備費用算出シート'!$G$23,IF(AW81="D",'12.パネルラジエーター設備費用算出シート'!$N$23,IF(AW81="E",'12.パネルラジエーター設備費用算出シート'!$G$33,IF(AW81="F",'12.パネルラジエーター設備費用算出シート'!$N$33,IF(AW81="G",'12.パネルラジエーター設備費用算出シート'!$G$43,IF(AW81="H",'12.パネルラジエーター設備費用算出シート'!$N$43,IF(AW81="I",'12.パネルラジエーター設備費用算出シート'!$G$54,'12.パネルラジエーター設備費用算出シート'!$N$54))))))))))</f>
        <v/>
      </c>
      <c r="AY81" s="70"/>
      <c r="AZ81" s="57"/>
      <c r="BA81" s="262"/>
      <c r="BB81" s="70"/>
      <c r="BC81" s="34"/>
      <c r="BD81" s="34"/>
      <c r="BE81" s="34"/>
      <c r="BF81" s="53"/>
      <c r="BG81" s="34"/>
      <c r="BH81" s="34"/>
      <c r="BI81" s="53"/>
      <c r="BJ81" s="34"/>
      <c r="BK81" s="34"/>
      <c r="BL81" s="34"/>
      <c r="BM81" s="34"/>
    </row>
    <row r="82" spans="1:65" s="35" customFormat="1">
      <c r="A82" s="72"/>
      <c r="B82" s="55">
        <v>70</v>
      </c>
      <c r="C82" s="78"/>
      <c r="D82" s="56"/>
      <c r="E82" s="73"/>
      <c r="F82" s="530"/>
      <c r="G82" s="530"/>
      <c r="H82" s="57"/>
      <c r="I82" s="58"/>
      <c r="J82" s="57"/>
      <c r="K82" s="531" t="str">
        <f t="shared" si="3"/>
        <v/>
      </c>
      <c r="L82" s="531" t="str">
        <f>IF($G82="","",IF(OR('2.全体概要'!$C$15=1,'2.全体概要'!$C$15=2),INDEX($BH$15:$BH$16,MATCH($G82,$BG$15:$BG$16,-1)),IF('2.全体概要'!$C$15=3,INDEX($BH$14:$BH$15,MATCH($G82,$BG$14:$BG$15,-1)),INDEX($BH$13:$BH$14,MATCH($G82,$BG$13:$BG$14,-1)))))</f>
        <v/>
      </c>
      <c r="M82" s="531" t="str">
        <f t="shared" si="4"/>
        <v/>
      </c>
      <c r="N82" s="532">
        <f t="shared" si="5"/>
        <v>0</v>
      </c>
      <c r="O82" s="70"/>
      <c r="P82" s="124"/>
      <c r="Q82" s="54"/>
      <c r="R82" s="194"/>
      <c r="S82" s="125"/>
      <c r="T82" s="54"/>
      <c r="U82" s="194"/>
      <c r="V82" s="124"/>
      <c r="W82" s="54"/>
      <c r="X82" s="194"/>
      <c r="Y82" s="125"/>
      <c r="Z82" s="54"/>
      <c r="AA82" s="194"/>
      <c r="AB82" s="57"/>
      <c r="AC82" s="70"/>
      <c r="AD82" s="124"/>
      <c r="AE82" s="70"/>
      <c r="AF82" s="124"/>
      <c r="AG82" s="70"/>
      <c r="AH82" s="57"/>
      <c r="AI82" s="70"/>
      <c r="AJ82" s="124"/>
      <c r="AK82" s="70"/>
      <c r="AL82" s="907"/>
      <c r="AM82" s="890"/>
      <c r="AN82" s="907"/>
      <c r="AO82" s="891"/>
      <c r="AP82" s="907"/>
      <c r="AQ82" s="70"/>
      <c r="AR82" s="59"/>
      <c r="AS82" s="70"/>
      <c r="AT82" s="57"/>
      <c r="AU82" s="262"/>
      <c r="AV82" s="70"/>
      <c r="AW82" s="57"/>
      <c r="AX82" s="533" t="str">
        <f>IF(AW82="","",IF(AW82="A",'12.パネルラジエーター設備費用算出シート'!$G$13,IF(AW82="B",'12.パネルラジエーター設備費用算出シート'!$N$13,IF(AW82="C",'12.パネルラジエーター設備費用算出シート'!$G$23,IF(AW82="D",'12.パネルラジエーター設備費用算出シート'!$N$23,IF(AW82="E",'12.パネルラジエーター設備費用算出シート'!$G$33,IF(AW82="F",'12.パネルラジエーター設備費用算出シート'!$N$33,IF(AW82="G",'12.パネルラジエーター設備費用算出シート'!$G$43,IF(AW82="H",'12.パネルラジエーター設備費用算出シート'!$N$43,IF(AW82="I",'12.パネルラジエーター設備費用算出シート'!$G$54,'12.パネルラジエーター設備費用算出シート'!$N$54))))))))))</f>
        <v/>
      </c>
      <c r="AY82" s="70"/>
      <c r="AZ82" s="57"/>
      <c r="BA82" s="262"/>
      <c r="BB82" s="70"/>
      <c r="BC82" s="34"/>
      <c r="BD82" s="34"/>
      <c r="BE82" s="34"/>
      <c r="BF82" s="53"/>
      <c r="BG82" s="34"/>
      <c r="BH82" s="34"/>
      <c r="BI82" s="53"/>
      <c r="BJ82" s="34"/>
      <c r="BK82" s="34"/>
      <c r="BL82" s="34"/>
      <c r="BM82" s="34"/>
    </row>
    <row r="83" spans="1:65" s="35" customFormat="1">
      <c r="A83" s="72"/>
      <c r="B83" s="55">
        <v>71</v>
      </c>
      <c r="C83" s="78"/>
      <c r="D83" s="56"/>
      <c r="E83" s="73"/>
      <c r="F83" s="530"/>
      <c r="G83" s="530"/>
      <c r="H83" s="57"/>
      <c r="I83" s="58"/>
      <c r="J83" s="57"/>
      <c r="K83" s="531" t="str">
        <f t="shared" si="3"/>
        <v/>
      </c>
      <c r="L83" s="531" t="str">
        <f>IF($G83="","",IF(OR('2.全体概要'!$C$15=1,'2.全体概要'!$C$15=2),INDEX($BH$15:$BH$16,MATCH($G83,$BG$15:$BG$16,-1)),IF('2.全体概要'!$C$15=3,INDEX($BH$14:$BH$15,MATCH($G83,$BG$14:$BG$15,-1)),INDEX($BH$13:$BH$14,MATCH($G83,$BG$13:$BG$14,-1)))))</f>
        <v/>
      </c>
      <c r="M83" s="531" t="str">
        <f t="shared" si="4"/>
        <v/>
      </c>
      <c r="N83" s="532">
        <f t="shared" si="5"/>
        <v>0</v>
      </c>
      <c r="O83" s="70"/>
      <c r="P83" s="124"/>
      <c r="Q83" s="54"/>
      <c r="R83" s="194"/>
      <c r="S83" s="125"/>
      <c r="T83" s="54"/>
      <c r="U83" s="194"/>
      <c r="V83" s="124"/>
      <c r="W83" s="54"/>
      <c r="X83" s="194"/>
      <c r="Y83" s="125"/>
      <c r="Z83" s="54"/>
      <c r="AA83" s="194"/>
      <c r="AB83" s="57"/>
      <c r="AC83" s="70"/>
      <c r="AD83" s="124"/>
      <c r="AE83" s="70"/>
      <c r="AF83" s="124"/>
      <c r="AG83" s="70"/>
      <c r="AH83" s="57"/>
      <c r="AI83" s="70"/>
      <c r="AJ83" s="124"/>
      <c r="AK83" s="70"/>
      <c r="AL83" s="907"/>
      <c r="AM83" s="890"/>
      <c r="AN83" s="907"/>
      <c r="AO83" s="891"/>
      <c r="AP83" s="907"/>
      <c r="AQ83" s="70"/>
      <c r="AR83" s="59"/>
      <c r="AS83" s="70"/>
      <c r="AT83" s="57"/>
      <c r="AU83" s="262"/>
      <c r="AV83" s="70"/>
      <c r="AW83" s="57"/>
      <c r="AX83" s="533" t="str">
        <f>IF(AW83="","",IF(AW83="A",'12.パネルラジエーター設備費用算出シート'!$G$13,IF(AW83="B",'12.パネルラジエーター設備費用算出シート'!$N$13,IF(AW83="C",'12.パネルラジエーター設備費用算出シート'!$G$23,IF(AW83="D",'12.パネルラジエーター設備費用算出シート'!$N$23,IF(AW83="E",'12.パネルラジエーター設備費用算出シート'!$G$33,IF(AW83="F",'12.パネルラジエーター設備費用算出シート'!$N$33,IF(AW83="G",'12.パネルラジエーター設備費用算出シート'!$G$43,IF(AW83="H",'12.パネルラジエーター設備費用算出シート'!$N$43,IF(AW83="I",'12.パネルラジエーター設備費用算出シート'!$G$54,'12.パネルラジエーター設備費用算出シート'!$N$54))))))))))</f>
        <v/>
      </c>
      <c r="AY83" s="70"/>
      <c r="AZ83" s="57"/>
      <c r="BA83" s="262"/>
      <c r="BB83" s="70"/>
      <c r="BC83" s="34"/>
      <c r="BD83" s="34"/>
      <c r="BE83" s="34"/>
      <c r="BF83" s="53"/>
      <c r="BG83" s="34"/>
      <c r="BH83" s="34"/>
      <c r="BI83" s="53"/>
      <c r="BJ83" s="34"/>
      <c r="BK83" s="34"/>
      <c r="BL83" s="34"/>
      <c r="BM83" s="34"/>
    </row>
    <row r="84" spans="1:65" s="35" customFormat="1">
      <c r="A84" s="72"/>
      <c r="B84" s="55">
        <v>72</v>
      </c>
      <c r="C84" s="78"/>
      <c r="D84" s="56"/>
      <c r="E84" s="73"/>
      <c r="F84" s="530"/>
      <c r="G84" s="530"/>
      <c r="H84" s="57"/>
      <c r="I84" s="58"/>
      <c r="J84" s="57"/>
      <c r="K84" s="531" t="str">
        <f t="shared" si="3"/>
        <v/>
      </c>
      <c r="L84" s="531" t="str">
        <f>IF($G84="","",IF(OR('2.全体概要'!$C$15=1,'2.全体概要'!$C$15=2),INDEX($BH$15:$BH$16,MATCH($G84,$BG$15:$BG$16,-1)),IF('2.全体概要'!$C$15=3,INDEX($BH$14:$BH$15,MATCH($G84,$BG$14:$BG$15,-1)),INDEX($BH$13:$BH$14,MATCH($G84,$BG$13:$BG$14,-1)))))</f>
        <v/>
      </c>
      <c r="M84" s="531" t="str">
        <f t="shared" si="4"/>
        <v/>
      </c>
      <c r="N84" s="532">
        <f t="shared" si="5"/>
        <v>0</v>
      </c>
      <c r="O84" s="70"/>
      <c r="P84" s="124"/>
      <c r="Q84" s="54"/>
      <c r="R84" s="194"/>
      <c r="S84" s="125"/>
      <c r="T84" s="54"/>
      <c r="U84" s="194"/>
      <c r="V84" s="124"/>
      <c r="W84" s="54"/>
      <c r="X84" s="194"/>
      <c r="Y84" s="125"/>
      <c r="Z84" s="54"/>
      <c r="AA84" s="194"/>
      <c r="AB84" s="57"/>
      <c r="AC84" s="70"/>
      <c r="AD84" s="124"/>
      <c r="AE84" s="70"/>
      <c r="AF84" s="124"/>
      <c r="AG84" s="70"/>
      <c r="AH84" s="57"/>
      <c r="AI84" s="70"/>
      <c r="AJ84" s="124"/>
      <c r="AK84" s="70"/>
      <c r="AL84" s="907"/>
      <c r="AM84" s="890"/>
      <c r="AN84" s="907"/>
      <c r="AO84" s="891"/>
      <c r="AP84" s="907"/>
      <c r="AQ84" s="70"/>
      <c r="AR84" s="59"/>
      <c r="AS84" s="70"/>
      <c r="AT84" s="57"/>
      <c r="AU84" s="262"/>
      <c r="AV84" s="70"/>
      <c r="AW84" s="57"/>
      <c r="AX84" s="533" t="str">
        <f>IF(AW84="","",IF(AW84="A",'12.パネルラジエーター設備費用算出シート'!$G$13,IF(AW84="B",'12.パネルラジエーター設備費用算出シート'!$N$13,IF(AW84="C",'12.パネルラジエーター設備費用算出シート'!$G$23,IF(AW84="D",'12.パネルラジエーター設備費用算出シート'!$N$23,IF(AW84="E",'12.パネルラジエーター設備費用算出シート'!$G$33,IF(AW84="F",'12.パネルラジエーター設備費用算出シート'!$N$33,IF(AW84="G",'12.パネルラジエーター設備費用算出シート'!$G$43,IF(AW84="H",'12.パネルラジエーター設備費用算出シート'!$N$43,IF(AW84="I",'12.パネルラジエーター設備費用算出シート'!$G$54,'12.パネルラジエーター設備費用算出シート'!$N$54))))))))))</f>
        <v/>
      </c>
      <c r="AY84" s="70"/>
      <c r="AZ84" s="57"/>
      <c r="BA84" s="262"/>
      <c r="BB84" s="70"/>
      <c r="BC84" s="34"/>
      <c r="BD84" s="34"/>
      <c r="BE84" s="34"/>
      <c r="BF84" s="53"/>
      <c r="BG84" s="34"/>
      <c r="BH84" s="34"/>
      <c r="BI84" s="53"/>
      <c r="BJ84" s="34"/>
      <c r="BK84" s="34"/>
      <c r="BL84" s="34"/>
      <c r="BM84" s="34"/>
    </row>
    <row r="85" spans="1:65" s="35" customFormat="1">
      <c r="A85" s="72"/>
      <c r="B85" s="55">
        <v>73</v>
      </c>
      <c r="C85" s="78"/>
      <c r="D85" s="56"/>
      <c r="E85" s="73"/>
      <c r="F85" s="530"/>
      <c r="G85" s="530"/>
      <c r="H85" s="57"/>
      <c r="I85" s="58"/>
      <c r="J85" s="57"/>
      <c r="K85" s="531" t="str">
        <f t="shared" si="3"/>
        <v/>
      </c>
      <c r="L85" s="531" t="str">
        <f>IF($G85="","",IF(OR('2.全体概要'!$C$15=1,'2.全体概要'!$C$15=2),INDEX($BH$15:$BH$16,MATCH($G85,$BG$15:$BG$16,-1)),IF('2.全体概要'!$C$15=3,INDEX($BH$14:$BH$15,MATCH($G85,$BG$14:$BG$15,-1)),INDEX($BH$13:$BH$14,MATCH($G85,$BG$13:$BG$14,-1)))))</f>
        <v/>
      </c>
      <c r="M85" s="531" t="str">
        <f t="shared" si="4"/>
        <v/>
      </c>
      <c r="N85" s="532">
        <f t="shared" si="5"/>
        <v>0</v>
      </c>
      <c r="O85" s="70"/>
      <c r="P85" s="124"/>
      <c r="Q85" s="54"/>
      <c r="R85" s="194"/>
      <c r="S85" s="125"/>
      <c r="T85" s="54"/>
      <c r="U85" s="194"/>
      <c r="V85" s="124"/>
      <c r="W85" s="54"/>
      <c r="X85" s="194"/>
      <c r="Y85" s="125"/>
      <c r="Z85" s="54"/>
      <c r="AA85" s="194"/>
      <c r="AB85" s="57"/>
      <c r="AC85" s="70"/>
      <c r="AD85" s="124"/>
      <c r="AE85" s="70"/>
      <c r="AF85" s="124"/>
      <c r="AG85" s="70"/>
      <c r="AH85" s="57"/>
      <c r="AI85" s="70"/>
      <c r="AJ85" s="124"/>
      <c r="AK85" s="70"/>
      <c r="AL85" s="907"/>
      <c r="AM85" s="890"/>
      <c r="AN85" s="907"/>
      <c r="AO85" s="891"/>
      <c r="AP85" s="907"/>
      <c r="AQ85" s="70"/>
      <c r="AR85" s="59"/>
      <c r="AS85" s="70"/>
      <c r="AT85" s="57"/>
      <c r="AU85" s="262"/>
      <c r="AV85" s="70"/>
      <c r="AW85" s="57"/>
      <c r="AX85" s="533" t="str">
        <f>IF(AW85="","",IF(AW85="A",'12.パネルラジエーター設備費用算出シート'!$G$13,IF(AW85="B",'12.パネルラジエーター設備費用算出シート'!$N$13,IF(AW85="C",'12.パネルラジエーター設備費用算出シート'!$G$23,IF(AW85="D",'12.パネルラジエーター設備費用算出シート'!$N$23,IF(AW85="E",'12.パネルラジエーター設備費用算出シート'!$G$33,IF(AW85="F",'12.パネルラジエーター設備費用算出シート'!$N$33,IF(AW85="G",'12.パネルラジエーター設備費用算出シート'!$G$43,IF(AW85="H",'12.パネルラジエーター設備費用算出シート'!$N$43,IF(AW85="I",'12.パネルラジエーター設備費用算出シート'!$G$54,'12.パネルラジエーター設備費用算出シート'!$N$54))))))))))</f>
        <v/>
      </c>
      <c r="AY85" s="70"/>
      <c r="AZ85" s="57"/>
      <c r="BA85" s="262"/>
      <c r="BB85" s="70"/>
      <c r="BC85" s="34"/>
      <c r="BD85" s="34"/>
      <c r="BE85" s="34"/>
      <c r="BF85" s="53"/>
      <c r="BG85" s="34"/>
      <c r="BH85" s="34"/>
      <c r="BI85" s="53"/>
      <c r="BJ85" s="34"/>
      <c r="BK85" s="34"/>
      <c r="BL85" s="34"/>
      <c r="BM85" s="34"/>
    </row>
    <row r="86" spans="1:65" s="35" customFormat="1">
      <c r="A86" s="72"/>
      <c r="B86" s="55">
        <v>74</v>
      </c>
      <c r="C86" s="78"/>
      <c r="D86" s="56"/>
      <c r="E86" s="73"/>
      <c r="F86" s="530"/>
      <c r="G86" s="530"/>
      <c r="H86" s="57"/>
      <c r="I86" s="58"/>
      <c r="J86" s="57"/>
      <c r="K86" s="531" t="str">
        <f t="shared" si="3"/>
        <v/>
      </c>
      <c r="L86" s="531" t="str">
        <f>IF($G86="","",IF(OR('2.全体概要'!$C$15=1,'2.全体概要'!$C$15=2),INDEX($BH$15:$BH$16,MATCH($G86,$BG$15:$BG$16,-1)),IF('2.全体概要'!$C$15=3,INDEX($BH$14:$BH$15,MATCH($G86,$BG$14:$BG$15,-1)),INDEX($BH$13:$BH$14,MATCH($G86,$BG$13:$BG$14,-1)))))</f>
        <v/>
      </c>
      <c r="M86" s="531" t="str">
        <f t="shared" si="4"/>
        <v/>
      </c>
      <c r="N86" s="532">
        <f t="shared" si="5"/>
        <v>0</v>
      </c>
      <c r="O86" s="70"/>
      <c r="P86" s="124"/>
      <c r="Q86" s="54"/>
      <c r="R86" s="194"/>
      <c r="S86" s="125"/>
      <c r="T86" s="54"/>
      <c r="U86" s="194"/>
      <c r="V86" s="124"/>
      <c r="W86" s="54"/>
      <c r="X86" s="194"/>
      <c r="Y86" s="125"/>
      <c r="Z86" s="54"/>
      <c r="AA86" s="194"/>
      <c r="AB86" s="57"/>
      <c r="AC86" s="70"/>
      <c r="AD86" s="124"/>
      <c r="AE86" s="70"/>
      <c r="AF86" s="124"/>
      <c r="AG86" s="70"/>
      <c r="AH86" s="57"/>
      <c r="AI86" s="70"/>
      <c r="AJ86" s="124"/>
      <c r="AK86" s="70"/>
      <c r="AL86" s="907"/>
      <c r="AM86" s="890"/>
      <c r="AN86" s="907"/>
      <c r="AO86" s="891"/>
      <c r="AP86" s="907"/>
      <c r="AQ86" s="70"/>
      <c r="AR86" s="59"/>
      <c r="AS86" s="70"/>
      <c r="AT86" s="57"/>
      <c r="AU86" s="262"/>
      <c r="AV86" s="70"/>
      <c r="AW86" s="57"/>
      <c r="AX86" s="533" t="str">
        <f>IF(AW86="","",IF(AW86="A",'12.パネルラジエーター設備費用算出シート'!$G$13,IF(AW86="B",'12.パネルラジエーター設備費用算出シート'!$N$13,IF(AW86="C",'12.パネルラジエーター設備費用算出シート'!$G$23,IF(AW86="D",'12.パネルラジエーター設備費用算出シート'!$N$23,IF(AW86="E",'12.パネルラジエーター設備費用算出シート'!$G$33,IF(AW86="F",'12.パネルラジエーター設備費用算出シート'!$N$33,IF(AW86="G",'12.パネルラジエーター設備費用算出シート'!$G$43,IF(AW86="H",'12.パネルラジエーター設備費用算出シート'!$N$43,IF(AW86="I",'12.パネルラジエーター設備費用算出シート'!$G$54,'12.パネルラジエーター設備費用算出シート'!$N$54))))))))))</f>
        <v/>
      </c>
      <c r="AY86" s="70"/>
      <c r="AZ86" s="57"/>
      <c r="BA86" s="262"/>
      <c r="BB86" s="70"/>
      <c r="BC86" s="34"/>
      <c r="BD86" s="34"/>
      <c r="BE86" s="34"/>
      <c r="BF86" s="53"/>
      <c r="BG86" s="34"/>
      <c r="BH86" s="34"/>
      <c r="BI86" s="53"/>
      <c r="BJ86" s="34"/>
      <c r="BK86" s="34"/>
      <c r="BL86" s="34"/>
      <c r="BM86" s="34"/>
    </row>
    <row r="87" spans="1:65" s="35" customFormat="1">
      <c r="A87" s="72"/>
      <c r="B87" s="55">
        <v>75</v>
      </c>
      <c r="C87" s="78"/>
      <c r="D87" s="56"/>
      <c r="E87" s="73"/>
      <c r="F87" s="530"/>
      <c r="G87" s="530"/>
      <c r="H87" s="57"/>
      <c r="I87" s="58"/>
      <c r="J87" s="57"/>
      <c r="K87" s="531" t="str">
        <f t="shared" si="3"/>
        <v/>
      </c>
      <c r="L87" s="531" t="str">
        <f>IF($G87="","",IF(OR('2.全体概要'!$C$15=1,'2.全体概要'!$C$15=2),INDEX($BH$15:$BH$16,MATCH($G87,$BG$15:$BG$16,-1)),IF('2.全体概要'!$C$15=3,INDEX($BH$14:$BH$15,MATCH($G87,$BG$14:$BG$15,-1)),INDEX($BH$13:$BH$14,MATCH($G87,$BG$13:$BG$14,-1)))))</f>
        <v/>
      </c>
      <c r="M87" s="531" t="str">
        <f t="shared" si="4"/>
        <v/>
      </c>
      <c r="N87" s="532">
        <f t="shared" si="5"/>
        <v>0</v>
      </c>
      <c r="O87" s="70"/>
      <c r="P87" s="124"/>
      <c r="Q87" s="54"/>
      <c r="R87" s="194"/>
      <c r="S87" s="125"/>
      <c r="T87" s="54"/>
      <c r="U87" s="194"/>
      <c r="V87" s="124"/>
      <c r="W87" s="54"/>
      <c r="X87" s="194"/>
      <c r="Y87" s="125"/>
      <c r="Z87" s="54"/>
      <c r="AA87" s="194"/>
      <c r="AB87" s="57"/>
      <c r="AC87" s="70"/>
      <c r="AD87" s="124"/>
      <c r="AE87" s="70"/>
      <c r="AF87" s="124"/>
      <c r="AG87" s="70"/>
      <c r="AH87" s="57"/>
      <c r="AI87" s="70"/>
      <c r="AJ87" s="124"/>
      <c r="AK87" s="70"/>
      <c r="AL87" s="907"/>
      <c r="AM87" s="890"/>
      <c r="AN87" s="907"/>
      <c r="AO87" s="891"/>
      <c r="AP87" s="907"/>
      <c r="AQ87" s="70"/>
      <c r="AR87" s="59"/>
      <c r="AS87" s="70"/>
      <c r="AT87" s="57"/>
      <c r="AU87" s="262"/>
      <c r="AV87" s="70"/>
      <c r="AW87" s="57"/>
      <c r="AX87" s="533" t="str">
        <f>IF(AW87="","",IF(AW87="A",'12.パネルラジエーター設備費用算出シート'!$G$13,IF(AW87="B",'12.パネルラジエーター設備費用算出シート'!$N$13,IF(AW87="C",'12.パネルラジエーター設備費用算出シート'!$G$23,IF(AW87="D",'12.パネルラジエーター設備費用算出シート'!$N$23,IF(AW87="E",'12.パネルラジエーター設備費用算出シート'!$G$33,IF(AW87="F",'12.パネルラジエーター設備費用算出シート'!$N$33,IF(AW87="G",'12.パネルラジエーター設備費用算出シート'!$G$43,IF(AW87="H",'12.パネルラジエーター設備費用算出シート'!$N$43,IF(AW87="I",'12.パネルラジエーター設備費用算出シート'!$G$54,'12.パネルラジエーター設備費用算出シート'!$N$54))))))))))</f>
        <v/>
      </c>
      <c r="AY87" s="70"/>
      <c r="AZ87" s="57"/>
      <c r="BA87" s="262"/>
      <c r="BB87" s="70"/>
      <c r="BC87" s="34"/>
      <c r="BD87" s="34"/>
      <c r="BE87" s="34"/>
      <c r="BF87" s="53"/>
      <c r="BG87" s="34"/>
      <c r="BH87" s="34"/>
      <c r="BI87" s="53"/>
      <c r="BJ87" s="34"/>
      <c r="BK87" s="34"/>
      <c r="BL87" s="34"/>
      <c r="BM87" s="34"/>
    </row>
    <row r="88" spans="1:65" s="35" customFormat="1">
      <c r="A88" s="72"/>
      <c r="B88" s="55">
        <v>76</v>
      </c>
      <c r="C88" s="78"/>
      <c r="D88" s="56"/>
      <c r="E88" s="73"/>
      <c r="F88" s="530"/>
      <c r="G88" s="530"/>
      <c r="H88" s="57"/>
      <c r="I88" s="58"/>
      <c r="J88" s="57"/>
      <c r="K88" s="531" t="str">
        <f t="shared" si="3"/>
        <v/>
      </c>
      <c r="L88" s="531" t="str">
        <f>IF($G88="","",IF(OR('2.全体概要'!$C$15=1,'2.全体概要'!$C$15=2),INDEX($BH$15:$BH$16,MATCH($G88,$BG$15:$BG$16,-1)),IF('2.全体概要'!$C$15=3,INDEX($BH$14:$BH$15,MATCH($G88,$BG$14:$BG$15,-1)),INDEX($BH$13:$BH$14,MATCH($G88,$BG$13:$BG$14,-1)))))</f>
        <v/>
      </c>
      <c r="M88" s="531" t="str">
        <f t="shared" si="4"/>
        <v/>
      </c>
      <c r="N88" s="532">
        <f t="shared" si="5"/>
        <v>0</v>
      </c>
      <c r="O88" s="70"/>
      <c r="P88" s="124"/>
      <c r="Q88" s="54"/>
      <c r="R88" s="194"/>
      <c r="S88" s="125"/>
      <c r="T88" s="54"/>
      <c r="U88" s="194"/>
      <c r="V88" s="124"/>
      <c r="W88" s="54"/>
      <c r="X88" s="194"/>
      <c r="Y88" s="125"/>
      <c r="Z88" s="54"/>
      <c r="AA88" s="194"/>
      <c r="AB88" s="57"/>
      <c r="AC88" s="70"/>
      <c r="AD88" s="124"/>
      <c r="AE88" s="70"/>
      <c r="AF88" s="124"/>
      <c r="AG88" s="70"/>
      <c r="AH88" s="57"/>
      <c r="AI88" s="70"/>
      <c r="AJ88" s="124"/>
      <c r="AK88" s="70"/>
      <c r="AL88" s="907"/>
      <c r="AM88" s="890"/>
      <c r="AN88" s="907"/>
      <c r="AO88" s="891"/>
      <c r="AP88" s="907"/>
      <c r="AQ88" s="70"/>
      <c r="AR88" s="59"/>
      <c r="AS88" s="70"/>
      <c r="AT88" s="57"/>
      <c r="AU88" s="262"/>
      <c r="AV88" s="70"/>
      <c r="AW88" s="57"/>
      <c r="AX88" s="533" t="str">
        <f>IF(AW88="","",IF(AW88="A",'12.パネルラジエーター設備費用算出シート'!$G$13,IF(AW88="B",'12.パネルラジエーター設備費用算出シート'!$N$13,IF(AW88="C",'12.パネルラジエーター設備費用算出シート'!$G$23,IF(AW88="D",'12.パネルラジエーター設備費用算出シート'!$N$23,IF(AW88="E",'12.パネルラジエーター設備費用算出シート'!$G$33,IF(AW88="F",'12.パネルラジエーター設備費用算出シート'!$N$33,IF(AW88="G",'12.パネルラジエーター設備費用算出シート'!$G$43,IF(AW88="H",'12.パネルラジエーター設備費用算出シート'!$N$43,IF(AW88="I",'12.パネルラジエーター設備費用算出シート'!$G$54,'12.パネルラジエーター設備費用算出シート'!$N$54))))))))))</f>
        <v/>
      </c>
      <c r="AY88" s="70"/>
      <c r="AZ88" s="57"/>
      <c r="BA88" s="262"/>
      <c r="BB88" s="70"/>
      <c r="BC88" s="34"/>
      <c r="BD88" s="34"/>
      <c r="BE88" s="34"/>
      <c r="BF88" s="53"/>
      <c r="BG88" s="34"/>
      <c r="BH88" s="34"/>
      <c r="BI88" s="53"/>
      <c r="BJ88" s="34"/>
      <c r="BK88" s="34"/>
      <c r="BL88" s="34"/>
      <c r="BM88" s="34"/>
    </row>
    <row r="89" spans="1:65" s="35" customFormat="1">
      <c r="A89" s="72"/>
      <c r="B89" s="55">
        <v>77</v>
      </c>
      <c r="C89" s="78"/>
      <c r="D89" s="56"/>
      <c r="E89" s="73"/>
      <c r="F89" s="530"/>
      <c r="G89" s="530"/>
      <c r="H89" s="57"/>
      <c r="I89" s="58"/>
      <c r="J89" s="57"/>
      <c r="K89" s="531" t="str">
        <f t="shared" si="3"/>
        <v/>
      </c>
      <c r="L89" s="531" t="str">
        <f>IF($G89="","",IF(OR('2.全体概要'!$C$15=1,'2.全体概要'!$C$15=2),INDEX($BH$15:$BH$16,MATCH($G89,$BG$15:$BG$16,-1)),IF('2.全体概要'!$C$15=3,INDEX($BH$14:$BH$15,MATCH($G89,$BG$14:$BG$15,-1)),INDEX($BH$13:$BH$14,MATCH($G89,$BG$13:$BG$14,-1)))))</f>
        <v/>
      </c>
      <c r="M89" s="531" t="str">
        <f t="shared" si="4"/>
        <v/>
      </c>
      <c r="N89" s="532">
        <f t="shared" si="5"/>
        <v>0</v>
      </c>
      <c r="O89" s="70"/>
      <c r="P89" s="124"/>
      <c r="Q89" s="54"/>
      <c r="R89" s="194"/>
      <c r="S89" s="125"/>
      <c r="T89" s="54"/>
      <c r="U89" s="194"/>
      <c r="V89" s="124"/>
      <c r="W89" s="54"/>
      <c r="X89" s="194"/>
      <c r="Y89" s="125"/>
      <c r="Z89" s="54"/>
      <c r="AA89" s="194"/>
      <c r="AB89" s="57"/>
      <c r="AC89" s="70"/>
      <c r="AD89" s="124"/>
      <c r="AE89" s="70"/>
      <c r="AF89" s="124"/>
      <c r="AG89" s="70"/>
      <c r="AH89" s="57"/>
      <c r="AI89" s="70"/>
      <c r="AJ89" s="124"/>
      <c r="AK89" s="70"/>
      <c r="AL89" s="907"/>
      <c r="AM89" s="890"/>
      <c r="AN89" s="907"/>
      <c r="AO89" s="891"/>
      <c r="AP89" s="907"/>
      <c r="AQ89" s="70"/>
      <c r="AR89" s="59"/>
      <c r="AS89" s="70"/>
      <c r="AT89" s="57"/>
      <c r="AU89" s="262"/>
      <c r="AV89" s="70"/>
      <c r="AW89" s="57"/>
      <c r="AX89" s="533" t="str">
        <f>IF(AW89="","",IF(AW89="A",'12.パネルラジエーター設備費用算出シート'!$G$13,IF(AW89="B",'12.パネルラジエーター設備費用算出シート'!$N$13,IF(AW89="C",'12.パネルラジエーター設備費用算出シート'!$G$23,IF(AW89="D",'12.パネルラジエーター設備費用算出シート'!$N$23,IF(AW89="E",'12.パネルラジエーター設備費用算出シート'!$G$33,IF(AW89="F",'12.パネルラジエーター設備費用算出シート'!$N$33,IF(AW89="G",'12.パネルラジエーター設備費用算出シート'!$G$43,IF(AW89="H",'12.パネルラジエーター設備費用算出シート'!$N$43,IF(AW89="I",'12.パネルラジエーター設備費用算出シート'!$G$54,'12.パネルラジエーター設備費用算出シート'!$N$54))))))))))</f>
        <v/>
      </c>
      <c r="AY89" s="70"/>
      <c r="AZ89" s="57"/>
      <c r="BA89" s="262"/>
      <c r="BB89" s="70"/>
      <c r="BC89" s="34"/>
      <c r="BD89" s="34"/>
      <c r="BE89" s="34"/>
      <c r="BF89" s="53"/>
      <c r="BG89" s="34"/>
      <c r="BH89" s="34"/>
      <c r="BI89" s="53"/>
      <c r="BJ89" s="34"/>
      <c r="BK89" s="34"/>
      <c r="BL89" s="34"/>
      <c r="BM89" s="34"/>
    </row>
    <row r="90" spans="1:65" s="35" customFormat="1">
      <c r="A90" s="72"/>
      <c r="B90" s="55">
        <v>78</v>
      </c>
      <c r="C90" s="78"/>
      <c r="D90" s="56"/>
      <c r="E90" s="73"/>
      <c r="F90" s="530"/>
      <c r="G90" s="530"/>
      <c r="H90" s="57"/>
      <c r="I90" s="58"/>
      <c r="J90" s="57"/>
      <c r="K90" s="531" t="str">
        <f t="shared" si="3"/>
        <v/>
      </c>
      <c r="L90" s="531" t="str">
        <f>IF($G90="","",IF(OR('2.全体概要'!$C$15=1,'2.全体概要'!$C$15=2),INDEX($BH$15:$BH$16,MATCH($G90,$BG$15:$BG$16,-1)),IF('2.全体概要'!$C$15=3,INDEX($BH$14:$BH$15,MATCH($G90,$BG$14:$BG$15,-1)),INDEX($BH$13:$BH$14,MATCH($G90,$BG$13:$BG$14,-1)))))</f>
        <v/>
      </c>
      <c r="M90" s="531" t="str">
        <f t="shared" si="4"/>
        <v/>
      </c>
      <c r="N90" s="532">
        <f t="shared" si="5"/>
        <v>0</v>
      </c>
      <c r="O90" s="70"/>
      <c r="P90" s="124"/>
      <c r="Q90" s="54"/>
      <c r="R90" s="194"/>
      <c r="S90" s="125"/>
      <c r="T90" s="54"/>
      <c r="U90" s="194"/>
      <c r="V90" s="124"/>
      <c r="W90" s="54"/>
      <c r="X90" s="194"/>
      <c r="Y90" s="125"/>
      <c r="Z90" s="54"/>
      <c r="AA90" s="194"/>
      <c r="AB90" s="57"/>
      <c r="AC90" s="70"/>
      <c r="AD90" s="124"/>
      <c r="AE90" s="70"/>
      <c r="AF90" s="124"/>
      <c r="AG90" s="70"/>
      <c r="AH90" s="57"/>
      <c r="AI90" s="70"/>
      <c r="AJ90" s="124"/>
      <c r="AK90" s="70"/>
      <c r="AL90" s="907"/>
      <c r="AM90" s="890"/>
      <c r="AN90" s="907"/>
      <c r="AO90" s="891"/>
      <c r="AP90" s="907"/>
      <c r="AQ90" s="70"/>
      <c r="AR90" s="59"/>
      <c r="AS90" s="70"/>
      <c r="AT90" s="57"/>
      <c r="AU90" s="262"/>
      <c r="AV90" s="70"/>
      <c r="AW90" s="57"/>
      <c r="AX90" s="533" t="str">
        <f>IF(AW90="","",IF(AW90="A",'12.パネルラジエーター設備費用算出シート'!$G$13,IF(AW90="B",'12.パネルラジエーター設備費用算出シート'!$N$13,IF(AW90="C",'12.パネルラジエーター設備費用算出シート'!$G$23,IF(AW90="D",'12.パネルラジエーター設備費用算出シート'!$N$23,IF(AW90="E",'12.パネルラジエーター設備費用算出シート'!$G$33,IF(AW90="F",'12.パネルラジエーター設備費用算出シート'!$N$33,IF(AW90="G",'12.パネルラジエーター設備費用算出シート'!$G$43,IF(AW90="H",'12.パネルラジエーター設備費用算出シート'!$N$43,IF(AW90="I",'12.パネルラジエーター設備費用算出シート'!$G$54,'12.パネルラジエーター設備費用算出シート'!$N$54))))))))))</f>
        <v/>
      </c>
      <c r="AY90" s="70"/>
      <c r="AZ90" s="57"/>
      <c r="BA90" s="262"/>
      <c r="BB90" s="70"/>
      <c r="BC90" s="34"/>
      <c r="BD90" s="34"/>
      <c r="BE90" s="34"/>
      <c r="BF90" s="53"/>
      <c r="BG90" s="34"/>
      <c r="BH90" s="34"/>
      <c r="BI90" s="53"/>
      <c r="BJ90" s="34"/>
      <c r="BK90" s="34"/>
      <c r="BL90" s="34"/>
      <c r="BM90" s="34"/>
    </row>
    <row r="91" spans="1:65" s="35" customFormat="1">
      <c r="A91" s="72"/>
      <c r="B91" s="55">
        <v>79</v>
      </c>
      <c r="C91" s="78"/>
      <c r="D91" s="56"/>
      <c r="E91" s="73"/>
      <c r="F91" s="530"/>
      <c r="G91" s="530"/>
      <c r="H91" s="57"/>
      <c r="I91" s="58"/>
      <c r="J91" s="57"/>
      <c r="K91" s="531" t="str">
        <f t="shared" si="3"/>
        <v/>
      </c>
      <c r="L91" s="531" t="str">
        <f>IF($G91="","",IF(OR('2.全体概要'!$C$15=1,'2.全体概要'!$C$15=2),INDEX($BH$15:$BH$16,MATCH($G91,$BG$15:$BG$16,-1)),IF('2.全体概要'!$C$15=3,INDEX($BH$14:$BH$15,MATCH($G91,$BG$14:$BG$15,-1)),INDEX($BH$13:$BH$14,MATCH($G91,$BG$13:$BG$14,-1)))))</f>
        <v/>
      </c>
      <c r="M91" s="531" t="str">
        <f t="shared" si="4"/>
        <v/>
      </c>
      <c r="N91" s="532">
        <f t="shared" si="5"/>
        <v>0</v>
      </c>
      <c r="O91" s="70"/>
      <c r="P91" s="124"/>
      <c r="Q91" s="54"/>
      <c r="R91" s="194"/>
      <c r="S91" s="125"/>
      <c r="T91" s="54"/>
      <c r="U91" s="194"/>
      <c r="V91" s="124"/>
      <c r="W91" s="54"/>
      <c r="X91" s="194"/>
      <c r="Y91" s="125"/>
      <c r="Z91" s="54"/>
      <c r="AA91" s="194"/>
      <c r="AB91" s="57"/>
      <c r="AC91" s="70"/>
      <c r="AD91" s="124"/>
      <c r="AE91" s="70"/>
      <c r="AF91" s="124"/>
      <c r="AG91" s="70"/>
      <c r="AH91" s="57"/>
      <c r="AI91" s="70"/>
      <c r="AJ91" s="124"/>
      <c r="AK91" s="70"/>
      <c r="AL91" s="907"/>
      <c r="AM91" s="890"/>
      <c r="AN91" s="907"/>
      <c r="AO91" s="891"/>
      <c r="AP91" s="907"/>
      <c r="AQ91" s="70"/>
      <c r="AR91" s="59"/>
      <c r="AS91" s="70"/>
      <c r="AT91" s="57"/>
      <c r="AU91" s="262"/>
      <c r="AV91" s="70"/>
      <c r="AW91" s="57"/>
      <c r="AX91" s="533" t="str">
        <f>IF(AW91="","",IF(AW91="A",'12.パネルラジエーター設備費用算出シート'!$G$13,IF(AW91="B",'12.パネルラジエーター設備費用算出シート'!$N$13,IF(AW91="C",'12.パネルラジエーター設備費用算出シート'!$G$23,IF(AW91="D",'12.パネルラジエーター設備費用算出シート'!$N$23,IF(AW91="E",'12.パネルラジエーター設備費用算出シート'!$G$33,IF(AW91="F",'12.パネルラジエーター設備費用算出シート'!$N$33,IF(AW91="G",'12.パネルラジエーター設備費用算出シート'!$G$43,IF(AW91="H",'12.パネルラジエーター設備費用算出シート'!$N$43,IF(AW91="I",'12.パネルラジエーター設備費用算出シート'!$G$54,'12.パネルラジエーター設備費用算出シート'!$N$54))))))))))</f>
        <v/>
      </c>
      <c r="AY91" s="70"/>
      <c r="AZ91" s="57"/>
      <c r="BA91" s="262"/>
      <c r="BB91" s="70"/>
      <c r="BC91" s="34"/>
      <c r="BD91" s="34"/>
      <c r="BE91" s="34"/>
      <c r="BF91" s="53"/>
      <c r="BG91" s="34"/>
      <c r="BH91" s="34"/>
      <c r="BI91" s="53"/>
      <c r="BJ91" s="34"/>
      <c r="BK91" s="34"/>
      <c r="BL91" s="34"/>
      <c r="BM91" s="34"/>
    </row>
    <row r="92" spans="1:65" s="35" customFormat="1">
      <c r="A92" s="72"/>
      <c r="B92" s="55">
        <v>80</v>
      </c>
      <c r="C92" s="78"/>
      <c r="D92" s="56"/>
      <c r="E92" s="73"/>
      <c r="F92" s="530"/>
      <c r="G92" s="530"/>
      <c r="H92" s="57"/>
      <c r="I92" s="58"/>
      <c r="J92" s="57"/>
      <c r="K92" s="531" t="str">
        <f t="shared" si="3"/>
        <v/>
      </c>
      <c r="L92" s="531" t="str">
        <f>IF($G92="","",IF(OR('2.全体概要'!$C$15=1,'2.全体概要'!$C$15=2),INDEX($BH$15:$BH$16,MATCH($G92,$BG$15:$BG$16,-1)),IF('2.全体概要'!$C$15=3,INDEX($BH$14:$BH$15,MATCH($G92,$BG$14:$BG$15,-1)),INDEX($BH$13:$BH$14,MATCH($G92,$BG$13:$BG$14,-1)))))</f>
        <v/>
      </c>
      <c r="M92" s="531" t="str">
        <f t="shared" si="4"/>
        <v/>
      </c>
      <c r="N92" s="532">
        <f t="shared" si="5"/>
        <v>0</v>
      </c>
      <c r="O92" s="70"/>
      <c r="P92" s="124"/>
      <c r="Q92" s="54"/>
      <c r="R92" s="194"/>
      <c r="S92" s="125"/>
      <c r="T92" s="54"/>
      <c r="U92" s="194"/>
      <c r="V92" s="124"/>
      <c r="W92" s="54"/>
      <c r="X92" s="194"/>
      <c r="Y92" s="125"/>
      <c r="Z92" s="54"/>
      <c r="AA92" s="194"/>
      <c r="AB92" s="57"/>
      <c r="AC92" s="70"/>
      <c r="AD92" s="124"/>
      <c r="AE92" s="70"/>
      <c r="AF92" s="124"/>
      <c r="AG92" s="70"/>
      <c r="AH92" s="57"/>
      <c r="AI92" s="70"/>
      <c r="AJ92" s="124"/>
      <c r="AK92" s="70"/>
      <c r="AL92" s="907"/>
      <c r="AM92" s="890"/>
      <c r="AN92" s="907"/>
      <c r="AO92" s="891"/>
      <c r="AP92" s="907"/>
      <c r="AQ92" s="70"/>
      <c r="AR92" s="59"/>
      <c r="AS92" s="70"/>
      <c r="AT92" s="57"/>
      <c r="AU92" s="262"/>
      <c r="AV92" s="70"/>
      <c r="AW92" s="57"/>
      <c r="AX92" s="533" t="str">
        <f>IF(AW92="","",IF(AW92="A",'12.パネルラジエーター設備費用算出シート'!$G$13,IF(AW92="B",'12.パネルラジエーター設備費用算出シート'!$N$13,IF(AW92="C",'12.パネルラジエーター設備費用算出シート'!$G$23,IF(AW92="D",'12.パネルラジエーター設備費用算出シート'!$N$23,IF(AW92="E",'12.パネルラジエーター設備費用算出シート'!$G$33,IF(AW92="F",'12.パネルラジエーター設備費用算出シート'!$N$33,IF(AW92="G",'12.パネルラジエーター設備費用算出シート'!$G$43,IF(AW92="H",'12.パネルラジエーター設備費用算出シート'!$N$43,IF(AW92="I",'12.パネルラジエーター設備費用算出シート'!$G$54,'12.パネルラジエーター設備費用算出シート'!$N$54))))))))))</f>
        <v/>
      </c>
      <c r="AY92" s="70"/>
      <c r="AZ92" s="57"/>
      <c r="BA92" s="262"/>
      <c r="BB92" s="70"/>
      <c r="BC92" s="34"/>
      <c r="BD92" s="34"/>
      <c r="BE92" s="34"/>
      <c r="BF92" s="53"/>
      <c r="BG92" s="34"/>
      <c r="BH92" s="34"/>
      <c r="BI92" s="53"/>
      <c r="BJ92" s="34"/>
      <c r="BK92" s="34"/>
      <c r="BL92" s="34"/>
      <c r="BM92" s="34"/>
    </row>
    <row r="93" spans="1:65" s="35" customFormat="1">
      <c r="A93" s="72"/>
      <c r="B93" s="55">
        <v>81</v>
      </c>
      <c r="C93" s="78"/>
      <c r="D93" s="56"/>
      <c r="E93" s="73"/>
      <c r="F93" s="530"/>
      <c r="G93" s="530"/>
      <c r="H93" s="57"/>
      <c r="I93" s="58"/>
      <c r="J93" s="57"/>
      <c r="K93" s="531" t="str">
        <f t="shared" si="3"/>
        <v/>
      </c>
      <c r="L93" s="531" t="str">
        <f>IF($G93="","",IF(OR('2.全体概要'!$C$15=1,'2.全体概要'!$C$15=2),INDEX($BH$15:$BH$16,MATCH($G93,$BG$15:$BG$16,-1)),IF('2.全体概要'!$C$15=3,INDEX($BH$14:$BH$15,MATCH($G93,$BG$14:$BG$15,-1)),INDEX($BH$13:$BH$14,MATCH($G93,$BG$13:$BG$14,-1)))))</f>
        <v/>
      </c>
      <c r="M93" s="531" t="str">
        <f t="shared" si="4"/>
        <v/>
      </c>
      <c r="N93" s="532">
        <f t="shared" si="5"/>
        <v>0</v>
      </c>
      <c r="O93" s="70"/>
      <c r="P93" s="124"/>
      <c r="Q93" s="54"/>
      <c r="R93" s="194"/>
      <c r="S93" s="125"/>
      <c r="T93" s="54"/>
      <c r="U93" s="194"/>
      <c r="V93" s="124"/>
      <c r="W93" s="54"/>
      <c r="X93" s="194"/>
      <c r="Y93" s="125"/>
      <c r="Z93" s="54"/>
      <c r="AA93" s="194"/>
      <c r="AB93" s="57"/>
      <c r="AC93" s="70"/>
      <c r="AD93" s="124"/>
      <c r="AE93" s="70"/>
      <c r="AF93" s="124"/>
      <c r="AG93" s="70"/>
      <c r="AH93" s="57"/>
      <c r="AI93" s="70"/>
      <c r="AJ93" s="124"/>
      <c r="AK93" s="70"/>
      <c r="AL93" s="907"/>
      <c r="AM93" s="890"/>
      <c r="AN93" s="907"/>
      <c r="AO93" s="891"/>
      <c r="AP93" s="907"/>
      <c r="AQ93" s="70"/>
      <c r="AR93" s="59"/>
      <c r="AS93" s="70"/>
      <c r="AT93" s="57"/>
      <c r="AU93" s="262"/>
      <c r="AV93" s="70"/>
      <c r="AW93" s="57"/>
      <c r="AX93" s="533" t="str">
        <f>IF(AW93="","",IF(AW93="A",'12.パネルラジエーター設備費用算出シート'!$G$13,IF(AW93="B",'12.パネルラジエーター設備費用算出シート'!$N$13,IF(AW93="C",'12.パネルラジエーター設備費用算出シート'!$G$23,IF(AW93="D",'12.パネルラジエーター設備費用算出シート'!$N$23,IF(AW93="E",'12.パネルラジエーター設備費用算出シート'!$G$33,IF(AW93="F",'12.パネルラジエーター設備費用算出シート'!$N$33,IF(AW93="G",'12.パネルラジエーター設備費用算出シート'!$G$43,IF(AW93="H",'12.パネルラジエーター設備費用算出シート'!$N$43,IF(AW93="I",'12.パネルラジエーター設備費用算出シート'!$G$54,'12.パネルラジエーター設備費用算出シート'!$N$54))))))))))</f>
        <v/>
      </c>
      <c r="AY93" s="70"/>
      <c r="AZ93" s="57"/>
      <c r="BA93" s="262"/>
      <c r="BB93" s="70"/>
      <c r="BC93" s="34"/>
      <c r="BD93" s="34"/>
      <c r="BE93" s="34"/>
      <c r="BF93" s="53"/>
      <c r="BG93" s="34"/>
      <c r="BH93" s="34"/>
      <c r="BI93" s="53"/>
      <c r="BJ93" s="34"/>
      <c r="BK93" s="34"/>
      <c r="BL93" s="34"/>
      <c r="BM93" s="34"/>
    </row>
    <row r="94" spans="1:65" s="35" customFormat="1">
      <c r="A94" s="72"/>
      <c r="B94" s="55">
        <v>82</v>
      </c>
      <c r="C94" s="78"/>
      <c r="D94" s="56"/>
      <c r="E94" s="73"/>
      <c r="F94" s="530"/>
      <c r="G94" s="530"/>
      <c r="H94" s="57"/>
      <c r="I94" s="58"/>
      <c r="J94" s="57"/>
      <c r="K94" s="531" t="str">
        <f t="shared" si="3"/>
        <v/>
      </c>
      <c r="L94" s="531" t="str">
        <f>IF($G94="","",IF(OR('2.全体概要'!$C$15=1,'2.全体概要'!$C$15=2),INDEX($BH$15:$BH$16,MATCH($G94,$BG$15:$BG$16,-1)),IF('2.全体概要'!$C$15=3,INDEX($BH$14:$BH$15,MATCH($G94,$BG$14:$BG$15,-1)),INDEX($BH$13:$BH$14,MATCH($G94,$BG$13:$BG$14,-1)))))</f>
        <v/>
      </c>
      <c r="M94" s="531" t="str">
        <f t="shared" si="4"/>
        <v/>
      </c>
      <c r="N94" s="532">
        <f t="shared" si="5"/>
        <v>0</v>
      </c>
      <c r="O94" s="70"/>
      <c r="P94" s="124"/>
      <c r="Q94" s="54"/>
      <c r="R94" s="194"/>
      <c r="S94" s="125"/>
      <c r="T94" s="54"/>
      <c r="U94" s="194"/>
      <c r="V94" s="124"/>
      <c r="W94" s="54"/>
      <c r="X94" s="194"/>
      <c r="Y94" s="125"/>
      <c r="Z94" s="54"/>
      <c r="AA94" s="194"/>
      <c r="AB94" s="57"/>
      <c r="AC94" s="70"/>
      <c r="AD94" s="124"/>
      <c r="AE94" s="70"/>
      <c r="AF94" s="124"/>
      <c r="AG94" s="70"/>
      <c r="AH94" s="57"/>
      <c r="AI94" s="70"/>
      <c r="AJ94" s="124"/>
      <c r="AK94" s="70"/>
      <c r="AL94" s="907"/>
      <c r="AM94" s="890"/>
      <c r="AN94" s="907"/>
      <c r="AO94" s="891"/>
      <c r="AP94" s="907"/>
      <c r="AQ94" s="70"/>
      <c r="AR94" s="59"/>
      <c r="AS94" s="70"/>
      <c r="AT94" s="57"/>
      <c r="AU94" s="262"/>
      <c r="AV94" s="70"/>
      <c r="AW94" s="57"/>
      <c r="AX94" s="533" t="str">
        <f>IF(AW94="","",IF(AW94="A",'12.パネルラジエーター設備費用算出シート'!$G$13,IF(AW94="B",'12.パネルラジエーター設備費用算出シート'!$N$13,IF(AW94="C",'12.パネルラジエーター設備費用算出シート'!$G$23,IF(AW94="D",'12.パネルラジエーター設備費用算出シート'!$N$23,IF(AW94="E",'12.パネルラジエーター設備費用算出シート'!$G$33,IF(AW94="F",'12.パネルラジエーター設備費用算出シート'!$N$33,IF(AW94="G",'12.パネルラジエーター設備費用算出シート'!$G$43,IF(AW94="H",'12.パネルラジエーター設備費用算出シート'!$N$43,IF(AW94="I",'12.パネルラジエーター設備費用算出シート'!$G$54,'12.パネルラジエーター設備費用算出シート'!$N$54))))))))))</f>
        <v/>
      </c>
      <c r="AY94" s="70"/>
      <c r="AZ94" s="57"/>
      <c r="BA94" s="262"/>
      <c r="BB94" s="70"/>
      <c r="BC94" s="34"/>
      <c r="BD94" s="34"/>
      <c r="BE94" s="34"/>
      <c r="BF94" s="53"/>
      <c r="BG94" s="34"/>
      <c r="BH94" s="34"/>
      <c r="BI94" s="53"/>
      <c r="BJ94" s="34"/>
      <c r="BK94" s="34"/>
      <c r="BL94" s="34"/>
      <c r="BM94" s="34"/>
    </row>
    <row r="95" spans="1:65" s="35" customFormat="1">
      <c r="A95" s="72"/>
      <c r="B95" s="55">
        <v>83</v>
      </c>
      <c r="C95" s="78"/>
      <c r="D95" s="56"/>
      <c r="E95" s="73"/>
      <c r="F95" s="530"/>
      <c r="G95" s="530"/>
      <c r="H95" s="57"/>
      <c r="I95" s="58"/>
      <c r="J95" s="57"/>
      <c r="K95" s="531" t="str">
        <f t="shared" si="3"/>
        <v/>
      </c>
      <c r="L95" s="531" t="str">
        <f>IF($G95="","",IF(OR('2.全体概要'!$C$15=1,'2.全体概要'!$C$15=2),INDEX($BH$15:$BH$16,MATCH($G95,$BG$15:$BG$16,-1)),IF('2.全体概要'!$C$15=3,INDEX($BH$14:$BH$15,MATCH($G95,$BG$14:$BG$15,-1)),INDEX($BH$13:$BH$14,MATCH($G95,$BG$13:$BG$14,-1)))))</f>
        <v/>
      </c>
      <c r="M95" s="531" t="str">
        <f t="shared" si="4"/>
        <v/>
      </c>
      <c r="N95" s="532">
        <f t="shared" si="5"/>
        <v>0</v>
      </c>
      <c r="O95" s="70"/>
      <c r="P95" s="124"/>
      <c r="Q95" s="54"/>
      <c r="R95" s="194"/>
      <c r="S95" s="125"/>
      <c r="T95" s="54"/>
      <c r="U95" s="194"/>
      <c r="V95" s="124"/>
      <c r="W95" s="54"/>
      <c r="X95" s="194"/>
      <c r="Y95" s="125"/>
      <c r="Z95" s="54"/>
      <c r="AA95" s="194"/>
      <c r="AB95" s="57"/>
      <c r="AC95" s="70"/>
      <c r="AD95" s="124"/>
      <c r="AE95" s="70"/>
      <c r="AF95" s="124"/>
      <c r="AG95" s="70"/>
      <c r="AH95" s="57"/>
      <c r="AI95" s="70"/>
      <c r="AJ95" s="124"/>
      <c r="AK95" s="70"/>
      <c r="AL95" s="907"/>
      <c r="AM95" s="890"/>
      <c r="AN95" s="907"/>
      <c r="AO95" s="891"/>
      <c r="AP95" s="907"/>
      <c r="AQ95" s="70"/>
      <c r="AR95" s="59"/>
      <c r="AS95" s="70"/>
      <c r="AT95" s="57"/>
      <c r="AU95" s="262"/>
      <c r="AV95" s="70"/>
      <c r="AW95" s="57"/>
      <c r="AX95" s="533" t="str">
        <f>IF(AW95="","",IF(AW95="A",'12.パネルラジエーター設備費用算出シート'!$G$13,IF(AW95="B",'12.パネルラジエーター設備費用算出シート'!$N$13,IF(AW95="C",'12.パネルラジエーター設備費用算出シート'!$G$23,IF(AW95="D",'12.パネルラジエーター設備費用算出シート'!$N$23,IF(AW95="E",'12.パネルラジエーター設備費用算出シート'!$G$33,IF(AW95="F",'12.パネルラジエーター設備費用算出シート'!$N$33,IF(AW95="G",'12.パネルラジエーター設備費用算出シート'!$G$43,IF(AW95="H",'12.パネルラジエーター設備費用算出シート'!$N$43,IF(AW95="I",'12.パネルラジエーター設備費用算出シート'!$G$54,'12.パネルラジエーター設備費用算出シート'!$N$54))))))))))</f>
        <v/>
      </c>
      <c r="AY95" s="70"/>
      <c r="AZ95" s="57"/>
      <c r="BA95" s="262"/>
      <c r="BB95" s="70"/>
      <c r="BC95" s="34"/>
      <c r="BD95" s="34"/>
      <c r="BE95" s="34"/>
      <c r="BF95" s="53"/>
      <c r="BG95" s="34"/>
      <c r="BH95" s="34"/>
      <c r="BI95" s="53"/>
      <c r="BJ95" s="34"/>
      <c r="BK95" s="34"/>
      <c r="BL95" s="34"/>
      <c r="BM95" s="34"/>
    </row>
    <row r="96" spans="1:65" s="35" customFormat="1">
      <c r="A96" s="72"/>
      <c r="B96" s="55">
        <v>84</v>
      </c>
      <c r="C96" s="78"/>
      <c r="D96" s="56"/>
      <c r="E96" s="73"/>
      <c r="F96" s="530"/>
      <c r="G96" s="530"/>
      <c r="H96" s="57"/>
      <c r="I96" s="58"/>
      <c r="J96" s="57"/>
      <c r="K96" s="531" t="str">
        <f t="shared" si="3"/>
        <v/>
      </c>
      <c r="L96" s="531" t="str">
        <f>IF($G96="","",IF(OR('2.全体概要'!$C$15=1,'2.全体概要'!$C$15=2),INDEX($BH$15:$BH$16,MATCH($G96,$BG$15:$BG$16,-1)),IF('2.全体概要'!$C$15=3,INDEX($BH$14:$BH$15,MATCH($G96,$BG$14:$BG$15,-1)),INDEX($BH$13:$BH$14,MATCH($G96,$BG$13:$BG$14,-1)))))</f>
        <v/>
      </c>
      <c r="M96" s="531" t="str">
        <f t="shared" si="4"/>
        <v/>
      </c>
      <c r="N96" s="532">
        <f t="shared" si="5"/>
        <v>0</v>
      </c>
      <c r="O96" s="70"/>
      <c r="P96" s="124"/>
      <c r="Q96" s="54"/>
      <c r="R96" s="194"/>
      <c r="S96" s="125"/>
      <c r="T96" s="54"/>
      <c r="U96" s="194"/>
      <c r="V96" s="124"/>
      <c r="W96" s="54"/>
      <c r="X96" s="194"/>
      <c r="Y96" s="125"/>
      <c r="Z96" s="54"/>
      <c r="AA96" s="194"/>
      <c r="AB96" s="57"/>
      <c r="AC96" s="70"/>
      <c r="AD96" s="124"/>
      <c r="AE96" s="70"/>
      <c r="AF96" s="124"/>
      <c r="AG96" s="70"/>
      <c r="AH96" s="57"/>
      <c r="AI96" s="70"/>
      <c r="AJ96" s="124"/>
      <c r="AK96" s="70"/>
      <c r="AL96" s="907"/>
      <c r="AM96" s="890"/>
      <c r="AN96" s="907"/>
      <c r="AO96" s="891"/>
      <c r="AP96" s="907"/>
      <c r="AQ96" s="70"/>
      <c r="AR96" s="59"/>
      <c r="AS96" s="70"/>
      <c r="AT96" s="57"/>
      <c r="AU96" s="262"/>
      <c r="AV96" s="70"/>
      <c r="AW96" s="57"/>
      <c r="AX96" s="533" t="str">
        <f>IF(AW96="","",IF(AW96="A",'12.パネルラジエーター設備費用算出シート'!$G$13,IF(AW96="B",'12.パネルラジエーター設備費用算出シート'!$N$13,IF(AW96="C",'12.パネルラジエーター設備費用算出シート'!$G$23,IF(AW96="D",'12.パネルラジエーター設備費用算出シート'!$N$23,IF(AW96="E",'12.パネルラジエーター設備費用算出シート'!$G$33,IF(AW96="F",'12.パネルラジエーター設備費用算出シート'!$N$33,IF(AW96="G",'12.パネルラジエーター設備費用算出シート'!$G$43,IF(AW96="H",'12.パネルラジエーター設備費用算出シート'!$N$43,IF(AW96="I",'12.パネルラジエーター設備費用算出シート'!$G$54,'12.パネルラジエーター設備費用算出シート'!$N$54))))))))))</f>
        <v/>
      </c>
      <c r="AY96" s="70"/>
      <c r="AZ96" s="57"/>
      <c r="BA96" s="262"/>
      <c r="BB96" s="70"/>
      <c r="BC96" s="34"/>
      <c r="BD96" s="34"/>
      <c r="BE96" s="34"/>
      <c r="BF96" s="53"/>
      <c r="BG96" s="34"/>
      <c r="BH96" s="34"/>
      <c r="BI96" s="53"/>
      <c r="BJ96" s="34"/>
      <c r="BK96" s="34"/>
      <c r="BL96" s="34"/>
      <c r="BM96" s="34"/>
    </row>
    <row r="97" spans="1:65" s="35" customFormat="1">
      <c r="A97" s="72"/>
      <c r="B97" s="55">
        <v>85</v>
      </c>
      <c r="C97" s="78"/>
      <c r="D97" s="56"/>
      <c r="E97" s="73"/>
      <c r="F97" s="530"/>
      <c r="G97" s="530"/>
      <c r="H97" s="57"/>
      <c r="I97" s="58"/>
      <c r="J97" s="57"/>
      <c r="K97" s="531" t="str">
        <f t="shared" si="3"/>
        <v/>
      </c>
      <c r="L97" s="531" t="str">
        <f>IF($G97="","",IF(OR('2.全体概要'!$C$15=1,'2.全体概要'!$C$15=2),INDEX($BH$15:$BH$16,MATCH($G97,$BG$15:$BG$16,-1)),IF('2.全体概要'!$C$15=3,INDEX($BH$14:$BH$15,MATCH($G97,$BG$14:$BG$15,-1)),INDEX($BH$13:$BH$14,MATCH($G97,$BG$13:$BG$14,-1)))))</f>
        <v/>
      </c>
      <c r="M97" s="531" t="str">
        <f t="shared" si="4"/>
        <v/>
      </c>
      <c r="N97" s="532">
        <f t="shared" si="5"/>
        <v>0</v>
      </c>
      <c r="O97" s="70"/>
      <c r="P97" s="124"/>
      <c r="Q97" s="54"/>
      <c r="R97" s="194"/>
      <c r="S97" s="125"/>
      <c r="T97" s="54"/>
      <c r="U97" s="194"/>
      <c r="V97" s="124"/>
      <c r="W97" s="54"/>
      <c r="X97" s="194"/>
      <c r="Y97" s="125"/>
      <c r="Z97" s="54"/>
      <c r="AA97" s="194"/>
      <c r="AB97" s="57"/>
      <c r="AC97" s="70"/>
      <c r="AD97" s="124"/>
      <c r="AE97" s="70"/>
      <c r="AF97" s="124"/>
      <c r="AG97" s="70"/>
      <c r="AH97" s="57"/>
      <c r="AI97" s="70"/>
      <c r="AJ97" s="124"/>
      <c r="AK97" s="70"/>
      <c r="AL97" s="907"/>
      <c r="AM97" s="890"/>
      <c r="AN97" s="907"/>
      <c r="AO97" s="891"/>
      <c r="AP97" s="907"/>
      <c r="AQ97" s="70"/>
      <c r="AR97" s="59"/>
      <c r="AS97" s="70"/>
      <c r="AT97" s="57"/>
      <c r="AU97" s="262"/>
      <c r="AV97" s="70"/>
      <c r="AW97" s="57"/>
      <c r="AX97" s="533" t="str">
        <f>IF(AW97="","",IF(AW97="A",'12.パネルラジエーター設備費用算出シート'!$G$13,IF(AW97="B",'12.パネルラジエーター設備費用算出シート'!$N$13,IF(AW97="C",'12.パネルラジエーター設備費用算出シート'!$G$23,IF(AW97="D",'12.パネルラジエーター設備費用算出シート'!$N$23,IF(AW97="E",'12.パネルラジエーター設備費用算出シート'!$G$33,IF(AW97="F",'12.パネルラジエーター設備費用算出シート'!$N$33,IF(AW97="G",'12.パネルラジエーター設備費用算出シート'!$G$43,IF(AW97="H",'12.パネルラジエーター設備費用算出シート'!$N$43,IF(AW97="I",'12.パネルラジエーター設備費用算出シート'!$G$54,'12.パネルラジエーター設備費用算出シート'!$N$54))))))))))</f>
        <v/>
      </c>
      <c r="AY97" s="70"/>
      <c r="AZ97" s="57"/>
      <c r="BA97" s="262"/>
      <c r="BB97" s="70"/>
      <c r="BC97" s="34"/>
      <c r="BD97" s="34"/>
      <c r="BE97" s="34"/>
      <c r="BF97" s="53"/>
      <c r="BG97" s="34"/>
      <c r="BH97" s="34"/>
      <c r="BI97" s="53"/>
      <c r="BJ97" s="34"/>
      <c r="BK97" s="34"/>
      <c r="BL97" s="34"/>
      <c r="BM97" s="34"/>
    </row>
    <row r="98" spans="1:65" s="35" customFormat="1">
      <c r="A98" s="72"/>
      <c r="B98" s="55">
        <v>86</v>
      </c>
      <c r="C98" s="78"/>
      <c r="D98" s="56"/>
      <c r="E98" s="73"/>
      <c r="F98" s="530"/>
      <c r="G98" s="530"/>
      <c r="H98" s="57"/>
      <c r="I98" s="58"/>
      <c r="J98" s="57"/>
      <c r="K98" s="531" t="str">
        <f t="shared" si="3"/>
        <v/>
      </c>
      <c r="L98" s="531" t="str">
        <f>IF($G98="","",IF(OR('2.全体概要'!$C$15=1,'2.全体概要'!$C$15=2),INDEX($BH$15:$BH$16,MATCH($G98,$BG$15:$BG$16,-1)),IF('2.全体概要'!$C$15=3,INDEX($BH$14:$BH$15,MATCH($G98,$BG$14:$BG$15,-1)),INDEX($BH$13:$BH$14,MATCH($G98,$BG$13:$BG$14,-1)))))</f>
        <v/>
      </c>
      <c r="M98" s="531" t="str">
        <f t="shared" si="4"/>
        <v/>
      </c>
      <c r="N98" s="532">
        <f t="shared" si="5"/>
        <v>0</v>
      </c>
      <c r="O98" s="70"/>
      <c r="P98" s="124"/>
      <c r="Q98" s="54"/>
      <c r="R98" s="194"/>
      <c r="S98" s="125"/>
      <c r="T98" s="54"/>
      <c r="U98" s="194"/>
      <c r="V98" s="124"/>
      <c r="W98" s="54"/>
      <c r="X98" s="194"/>
      <c r="Y98" s="125"/>
      <c r="Z98" s="54"/>
      <c r="AA98" s="194"/>
      <c r="AB98" s="57"/>
      <c r="AC98" s="70"/>
      <c r="AD98" s="124"/>
      <c r="AE98" s="70"/>
      <c r="AF98" s="124"/>
      <c r="AG98" s="70"/>
      <c r="AH98" s="57"/>
      <c r="AI98" s="70"/>
      <c r="AJ98" s="124"/>
      <c r="AK98" s="70"/>
      <c r="AL98" s="907"/>
      <c r="AM98" s="890"/>
      <c r="AN98" s="907"/>
      <c r="AO98" s="891"/>
      <c r="AP98" s="907"/>
      <c r="AQ98" s="70"/>
      <c r="AR98" s="59"/>
      <c r="AS98" s="70"/>
      <c r="AT98" s="57"/>
      <c r="AU98" s="262"/>
      <c r="AV98" s="70"/>
      <c r="AW98" s="57"/>
      <c r="AX98" s="533" t="str">
        <f>IF(AW98="","",IF(AW98="A",'12.パネルラジエーター設備費用算出シート'!$G$13,IF(AW98="B",'12.パネルラジエーター設備費用算出シート'!$N$13,IF(AW98="C",'12.パネルラジエーター設備費用算出シート'!$G$23,IF(AW98="D",'12.パネルラジエーター設備費用算出シート'!$N$23,IF(AW98="E",'12.パネルラジエーター設備費用算出シート'!$G$33,IF(AW98="F",'12.パネルラジエーター設備費用算出シート'!$N$33,IF(AW98="G",'12.パネルラジエーター設備費用算出シート'!$G$43,IF(AW98="H",'12.パネルラジエーター設備費用算出シート'!$N$43,IF(AW98="I",'12.パネルラジエーター設備費用算出シート'!$G$54,'12.パネルラジエーター設備費用算出シート'!$N$54))))))))))</f>
        <v/>
      </c>
      <c r="AY98" s="70"/>
      <c r="AZ98" s="57"/>
      <c r="BA98" s="262"/>
      <c r="BB98" s="70"/>
      <c r="BC98" s="34"/>
      <c r="BD98" s="34"/>
      <c r="BE98" s="34"/>
      <c r="BF98" s="53"/>
      <c r="BG98" s="34"/>
      <c r="BH98" s="34"/>
      <c r="BI98" s="53"/>
      <c r="BJ98" s="34"/>
      <c r="BK98" s="34"/>
      <c r="BL98" s="34"/>
      <c r="BM98" s="34"/>
    </row>
    <row r="99" spans="1:65" s="35" customFormat="1">
      <c r="A99" s="72"/>
      <c r="B99" s="55">
        <v>87</v>
      </c>
      <c r="C99" s="78"/>
      <c r="D99" s="56"/>
      <c r="E99" s="73"/>
      <c r="F99" s="530"/>
      <c r="G99" s="530"/>
      <c r="H99" s="57"/>
      <c r="I99" s="58"/>
      <c r="J99" s="57"/>
      <c r="K99" s="531" t="str">
        <f t="shared" si="3"/>
        <v/>
      </c>
      <c r="L99" s="531" t="str">
        <f>IF($G99="","",IF(OR('2.全体概要'!$C$15=1,'2.全体概要'!$C$15=2),INDEX($BH$15:$BH$16,MATCH($G99,$BG$15:$BG$16,-1)),IF('2.全体概要'!$C$15=3,INDEX($BH$14:$BH$15,MATCH($G99,$BG$14:$BG$15,-1)),INDEX($BH$13:$BH$14,MATCH($G99,$BG$13:$BG$14,-1)))))</f>
        <v/>
      </c>
      <c r="M99" s="531" t="str">
        <f t="shared" si="4"/>
        <v/>
      </c>
      <c r="N99" s="532">
        <f t="shared" si="5"/>
        <v>0</v>
      </c>
      <c r="O99" s="70"/>
      <c r="P99" s="124"/>
      <c r="Q99" s="54"/>
      <c r="R99" s="194"/>
      <c r="S99" s="125"/>
      <c r="T99" s="54"/>
      <c r="U99" s="194"/>
      <c r="V99" s="124"/>
      <c r="W99" s="54"/>
      <c r="X99" s="194"/>
      <c r="Y99" s="125"/>
      <c r="Z99" s="54"/>
      <c r="AA99" s="194"/>
      <c r="AB99" s="57"/>
      <c r="AC99" s="70"/>
      <c r="AD99" s="124"/>
      <c r="AE99" s="70"/>
      <c r="AF99" s="124"/>
      <c r="AG99" s="70"/>
      <c r="AH99" s="57"/>
      <c r="AI99" s="70"/>
      <c r="AJ99" s="124"/>
      <c r="AK99" s="70"/>
      <c r="AL99" s="907"/>
      <c r="AM99" s="890"/>
      <c r="AN99" s="907"/>
      <c r="AO99" s="891"/>
      <c r="AP99" s="907"/>
      <c r="AQ99" s="70"/>
      <c r="AR99" s="59"/>
      <c r="AS99" s="70"/>
      <c r="AT99" s="57"/>
      <c r="AU99" s="262"/>
      <c r="AV99" s="70"/>
      <c r="AW99" s="57"/>
      <c r="AX99" s="533" t="str">
        <f>IF(AW99="","",IF(AW99="A",'12.パネルラジエーター設備費用算出シート'!$G$13,IF(AW99="B",'12.パネルラジエーター設備費用算出シート'!$N$13,IF(AW99="C",'12.パネルラジエーター設備費用算出シート'!$G$23,IF(AW99="D",'12.パネルラジエーター設備費用算出シート'!$N$23,IF(AW99="E",'12.パネルラジエーター設備費用算出シート'!$G$33,IF(AW99="F",'12.パネルラジエーター設備費用算出シート'!$N$33,IF(AW99="G",'12.パネルラジエーター設備費用算出シート'!$G$43,IF(AW99="H",'12.パネルラジエーター設備費用算出シート'!$N$43,IF(AW99="I",'12.パネルラジエーター設備費用算出シート'!$G$54,'12.パネルラジエーター設備費用算出シート'!$N$54))))))))))</f>
        <v/>
      </c>
      <c r="AY99" s="70"/>
      <c r="AZ99" s="57"/>
      <c r="BA99" s="262"/>
      <c r="BB99" s="70"/>
      <c r="BC99" s="34"/>
      <c r="BD99" s="34"/>
      <c r="BE99" s="34"/>
      <c r="BF99" s="53"/>
      <c r="BG99" s="34"/>
      <c r="BH99" s="34"/>
      <c r="BI99" s="53"/>
      <c r="BJ99" s="34"/>
      <c r="BK99" s="34"/>
      <c r="BL99" s="34"/>
      <c r="BM99" s="34"/>
    </row>
    <row r="100" spans="1:65" s="35" customFormat="1">
      <c r="A100" s="72"/>
      <c r="B100" s="55">
        <v>88</v>
      </c>
      <c r="C100" s="78"/>
      <c r="D100" s="56"/>
      <c r="E100" s="73"/>
      <c r="F100" s="530"/>
      <c r="G100" s="530"/>
      <c r="H100" s="57"/>
      <c r="I100" s="58"/>
      <c r="J100" s="57"/>
      <c r="K100" s="531" t="str">
        <f t="shared" si="3"/>
        <v/>
      </c>
      <c r="L100" s="531" t="str">
        <f>IF($G100="","",IF(OR('2.全体概要'!$C$15=1,'2.全体概要'!$C$15=2),INDEX($BH$15:$BH$16,MATCH($G100,$BG$15:$BG$16,-1)),IF('2.全体概要'!$C$15=3,INDEX($BH$14:$BH$15,MATCH($G100,$BG$14:$BG$15,-1)),INDEX($BH$13:$BH$14,MATCH($G100,$BG$13:$BG$14,-1)))))</f>
        <v/>
      </c>
      <c r="M100" s="531" t="str">
        <f t="shared" si="4"/>
        <v/>
      </c>
      <c r="N100" s="532">
        <f t="shared" si="5"/>
        <v>0</v>
      </c>
      <c r="O100" s="70"/>
      <c r="P100" s="124"/>
      <c r="Q100" s="54"/>
      <c r="R100" s="194"/>
      <c r="S100" s="125"/>
      <c r="T100" s="54"/>
      <c r="U100" s="194"/>
      <c r="V100" s="124"/>
      <c r="W100" s="54"/>
      <c r="X100" s="194"/>
      <c r="Y100" s="125"/>
      <c r="Z100" s="54"/>
      <c r="AA100" s="194"/>
      <c r="AB100" s="57"/>
      <c r="AC100" s="70"/>
      <c r="AD100" s="124"/>
      <c r="AE100" s="70"/>
      <c r="AF100" s="124"/>
      <c r="AG100" s="70"/>
      <c r="AH100" s="57"/>
      <c r="AI100" s="70"/>
      <c r="AJ100" s="124"/>
      <c r="AK100" s="70"/>
      <c r="AL100" s="907"/>
      <c r="AM100" s="890"/>
      <c r="AN100" s="907"/>
      <c r="AO100" s="891"/>
      <c r="AP100" s="907"/>
      <c r="AQ100" s="70"/>
      <c r="AR100" s="59"/>
      <c r="AS100" s="70"/>
      <c r="AT100" s="57"/>
      <c r="AU100" s="262"/>
      <c r="AV100" s="70"/>
      <c r="AW100" s="57"/>
      <c r="AX100" s="533" t="str">
        <f>IF(AW100="","",IF(AW100="A",'12.パネルラジエーター設備費用算出シート'!$G$13,IF(AW100="B",'12.パネルラジエーター設備費用算出シート'!$N$13,IF(AW100="C",'12.パネルラジエーター設備費用算出シート'!$G$23,IF(AW100="D",'12.パネルラジエーター設備費用算出シート'!$N$23,IF(AW100="E",'12.パネルラジエーター設備費用算出シート'!$G$33,IF(AW100="F",'12.パネルラジエーター設備費用算出シート'!$N$33,IF(AW100="G",'12.パネルラジエーター設備費用算出シート'!$G$43,IF(AW100="H",'12.パネルラジエーター設備費用算出シート'!$N$43,IF(AW100="I",'12.パネルラジエーター設備費用算出シート'!$G$54,'12.パネルラジエーター設備費用算出シート'!$N$54))))))))))</f>
        <v/>
      </c>
      <c r="AY100" s="70"/>
      <c r="AZ100" s="57"/>
      <c r="BA100" s="262"/>
      <c r="BB100" s="70"/>
      <c r="BC100" s="34"/>
      <c r="BD100" s="34"/>
      <c r="BE100" s="34"/>
      <c r="BF100" s="53"/>
      <c r="BG100" s="34"/>
      <c r="BH100" s="34"/>
      <c r="BI100" s="53"/>
      <c r="BJ100" s="34"/>
      <c r="BK100" s="34"/>
      <c r="BL100" s="34"/>
      <c r="BM100" s="34"/>
    </row>
    <row r="101" spans="1:65" s="35" customFormat="1">
      <c r="A101" s="72"/>
      <c r="B101" s="55">
        <v>89</v>
      </c>
      <c r="C101" s="78"/>
      <c r="D101" s="56"/>
      <c r="E101" s="73"/>
      <c r="F101" s="530"/>
      <c r="G101" s="530"/>
      <c r="H101" s="57"/>
      <c r="I101" s="58"/>
      <c r="J101" s="57"/>
      <c r="K101" s="531" t="str">
        <f t="shared" si="3"/>
        <v/>
      </c>
      <c r="L101" s="531" t="str">
        <f>IF($G101="","",IF(OR('2.全体概要'!$C$15=1,'2.全体概要'!$C$15=2),INDEX($BH$15:$BH$16,MATCH($G101,$BG$15:$BG$16,-1)),IF('2.全体概要'!$C$15=3,INDEX($BH$14:$BH$15,MATCH($G101,$BG$14:$BG$15,-1)),INDEX($BH$13:$BH$14,MATCH($G101,$BG$13:$BG$14,-1)))))</f>
        <v/>
      </c>
      <c r="M101" s="531" t="str">
        <f t="shared" si="4"/>
        <v/>
      </c>
      <c r="N101" s="532">
        <f t="shared" si="5"/>
        <v>0</v>
      </c>
      <c r="O101" s="70"/>
      <c r="P101" s="124"/>
      <c r="Q101" s="54"/>
      <c r="R101" s="194"/>
      <c r="S101" s="125"/>
      <c r="T101" s="54"/>
      <c r="U101" s="194"/>
      <c r="V101" s="124"/>
      <c r="W101" s="54"/>
      <c r="X101" s="194"/>
      <c r="Y101" s="125"/>
      <c r="Z101" s="54"/>
      <c r="AA101" s="194"/>
      <c r="AB101" s="57"/>
      <c r="AC101" s="70"/>
      <c r="AD101" s="124"/>
      <c r="AE101" s="70"/>
      <c r="AF101" s="124"/>
      <c r="AG101" s="70"/>
      <c r="AH101" s="57"/>
      <c r="AI101" s="70"/>
      <c r="AJ101" s="124"/>
      <c r="AK101" s="70"/>
      <c r="AL101" s="907"/>
      <c r="AM101" s="890"/>
      <c r="AN101" s="907"/>
      <c r="AO101" s="891"/>
      <c r="AP101" s="907"/>
      <c r="AQ101" s="70"/>
      <c r="AR101" s="59"/>
      <c r="AS101" s="70"/>
      <c r="AT101" s="57"/>
      <c r="AU101" s="262"/>
      <c r="AV101" s="70"/>
      <c r="AW101" s="57"/>
      <c r="AX101" s="533" t="str">
        <f>IF(AW101="","",IF(AW101="A",'12.パネルラジエーター設備費用算出シート'!$G$13,IF(AW101="B",'12.パネルラジエーター設備費用算出シート'!$N$13,IF(AW101="C",'12.パネルラジエーター設備費用算出シート'!$G$23,IF(AW101="D",'12.パネルラジエーター設備費用算出シート'!$N$23,IF(AW101="E",'12.パネルラジエーター設備費用算出シート'!$G$33,IF(AW101="F",'12.パネルラジエーター設備費用算出シート'!$N$33,IF(AW101="G",'12.パネルラジエーター設備費用算出シート'!$G$43,IF(AW101="H",'12.パネルラジエーター設備費用算出シート'!$N$43,IF(AW101="I",'12.パネルラジエーター設備費用算出シート'!$G$54,'12.パネルラジエーター設備費用算出シート'!$N$54))))))))))</f>
        <v/>
      </c>
      <c r="AY101" s="70"/>
      <c r="AZ101" s="57"/>
      <c r="BA101" s="262"/>
      <c r="BB101" s="70"/>
      <c r="BC101" s="34"/>
      <c r="BD101" s="34"/>
      <c r="BE101" s="34"/>
      <c r="BF101" s="53"/>
      <c r="BG101" s="34"/>
      <c r="BH101" s="34"/>
      <c r="BI101" s="53"/>
      <c r="BJ101" s="34"/>
      <c r="BK101" s="34"/>
      <c r="BL101" s="34"/>
      <c r="BM101" s="34"/>
    </row>
    <row r="102" spans="1:65" s="35" customFormat="1">
      <c r="A102" s="72"/>
      <c r="B102" s="55">
        <v>90</v>
      </c>
      <c r="C102" s="78"/>
      <c r="D102" s="56"/>
      <c r="E102" s="73"/>
      <c r="F102" s="530"/>
      <c r="G102" s="530"/>
      <c r="H102" s="57"/>
      <c r="I102" s="58"/>
      <c r="J102" s="57"/>
      <c r="K102" s="531" t="str">
        <f t="shared" si="3"/>
        <v/>
      </c>
      <c r="L102" s="531" t="str">
        <f>IF($G102="","",IF(OR('2.全体概要'!$C$15=1,'2.全体概要'!$C$15=2),INDEX($BH$15:$BH$16,MATCH($G102,$BG$15:$BG$16,-1)),IF('2.全体概要'!$C$15=3,INDEX($BH$14:$BH$15,MATCH($G102,$BG$14:$BG$15,-1)),INDEX($BH$13:$BH$14,MATCH($G102,$BG$13:$BG$14,-1)))))</f>
        <v/>
      </c>
      <c r="M102" s="531" t="str">
        <f t="shared" si="4"/>
        <v/>
      </c>
      <c r="N102" s="532">
        <f t="shared" si="5"/>
        <v>0</v>
      </c>
      <c r="O102" s="70"/>
      <c r="P102" s="124"/>
      <c r="Q102" s="54"/>
      <c r="R102" s="194"/>
      <c r="S102" s="125"/>
      <c r="T102" s="54"/>
      <c r="U102" s="194"/>
      <c r="V102" s="124"/>
      <c r="W102" s="54"/>
      <c r="X102" s="194"/>
      <c r="Y102" s="125"/>
      <c r="Z102" s="54"/>
      <c r="AA102" s="194"/>
      <c r="AB102" s="57"/>
      <c r="AC102" s="70"/>
      <c r="AD102" s="124"/>
      <c r="AE102" s="70"/>
      <c r="AF102" s="124"/>
      <c r="AG102" s="70"/>
      <c r="AH102" s="57"/>
      <c r="AI102" s="70"/>
      <c r="AJ102" s="124"/>
      <c r="AK102" s="70"/>
      <c r="AL102" s="907"/>
      <c r="AM102" s="890"/>
      <c r="AN102" s="907"/>
      <c r="AO102" s="891"/>
      <c r="AP102" s="907"/>
      <c r="AQ102" s="70"/>
      <c r="AR102" s="59"/>
      <c r="AS102" s="70"/>
      <c r="AT102" s="57"/>
      <c r="AU102" s="262"/>
      <c r="AV102" s="70"/>
      <c r="AW102" s="57"/>
      <c r="AX102" s="533" t="str">
        <f>IF(AW102="","",IF(AW102="A",'12.パネルラジエーター設備費用算出シート'!$G$13,IF(AW102="B",'12.パネルラジエーター設備費用算出シート'!$N$13,IF(AW102="C",'12.パネルラジエーター設備費用算出シート'!$G$23,IF(AW102="D",'12.パネルラジエーター設備費用算出シート'!$N$23,IF(AW102="E",'12.パネルラジエーター設備費用算出シート'!$G$33,IF(AW102="F",'12.パネルラジエーター設備費用算出シート'!$N$33,IF(AW102="G",'12.パネルラジエーター設備費用算出シート'!$G$43,IF(AW102="H",'12.パネルラジエーター設備費用算出シート'!$N$43,IF(AW102="I",'12.パネルラジエーター設備費用算出シート'!$G$54,'12.パネルラジエーター設備費用算出シート'!$N$54))))))))))</f>
        <v/>
      </c>
      <c r="AY102" s="70"/>
      <c r="AZ102" s="57"/>
      <c r="BA102" s="262"/>
      <c r="BB102" s="70"/>
      <c r="BC102" s="34"/>
      <c r="BD102" s="34"/>
      <c r="BE102" s="34"/>
      <c r="BF102" s="53"/>
      <c r="BG102" s="34"/>
      <c r="BH102" s="34"/>
      <c r="BI102" s="53"/>
      <c r="BJ102" s="34"/>
      <c r="BK102" s="34"/>
      <c r="BL102" s="34"/>
      <c r="BM102" s="34"/>
    </row>
    <row r="103" spans="1:65" s="35" customFormat="1">
      <c r="A103" s="72"/>
      <c r="B103" s="55">
        <v>91</v>
      </c>
      <c r="C103" s="78"/>
      <c r="D103" s="56"/>
      <c r="E103" s="73"/>
      <c r="F103" s="530"/>
      <c r="G103" s="530"/>
      <c r="H103" s="57"/>
      <c r="I103" s="58"/>
      <c r="J103" s="57"/>
      <c r="K103" s="531" t="str">
        <f t="shared" si="3"/>
        <v/>
      </c>
      <c r="L103" s="531" t="str">
        <f>IF($G103="","",IF(OR('2.全体概要'!$C$15=1,'2.全体概要'!$C$15=2),INDEX($BH$15:$BH$16,MATCH($G103,$BG$15:$BG$16,-1)),IF('2.全体概要'!$C$15=3,INDEX($BH$14:$BH$15,MATCH($G103,$BG$14:$BG$15,-1)),INDEX($BH$13:$BH$14,MATCH($G103,$BG$13:$BG$14,-1)))))</f>
        <v/>
      </c>
      <c r="M103" s="531" t="str">
        <f t="shared" si="4"/>
        <v/>
      </c>
      <c r="N103" s="532">
        <f t="shared" si="5"/>
        <v>0</v>
      </c>
      <c r="O103" s="70"/>
      <c r="P103" s="124"/>
      <c r="Q103" s="54"/>
      <c r="R103" s="194"/>
      <c r="S103" s="125"/>
      <c r="T103" s="54"/>
      <c r="U103" s="194"/>
      <c r="V103" s="124"/>
      <c r="W103" s="54"/>
      <c r="X103" s="194"/>
      <c r="Y103" s="125"/>
      <c r="Z103" s="54"/>
      <c r="AA103" s="194"/>
      <c r="AB103" s="57"/>
      <c r="AC103" s="70"/>
      <c r="AD103" s="124"/>
      <c r="AE103" s="70"/>
      <c r="AF103" s="124"/>
      <c r="AG103" s="70"/>
      <c r="AH103" s="57"/>
      <c r="AI103" s="70"/>
      <c r="AJ103" s="124"/>
      <c r="AK103" s="70"/>
      <c r="AL103" s="907"/>
      <c r="AM103" s="890"/>
      <c r="AN103" s="907"/>
      <c r="AO103" s="891"/>
      <c r="AP103" s="907"/>
      <c r="AQ103" s="70"/>
      <c r="AR103" s="59"/>
      <c r="AS103" s="70"/>
      <c r="AT103" s="57"/>
      <c r="AU103" s="262"/>
      <c r="AV103" s="70"/>
      <c r="AW103" s="57"/>
      <c r="AX103" s="533" t="str">
        <f>IF(AW103="","",IF(AW103="A",'12.パネルラジエーター設備費用算出シート'!$G$13,IF(AW103="B",'12.パネルラジエーター設備費用算出シート'!$N$13,IF(AW103="C",'12.パネルラジエーター設備費用算出シート'!$G$23,IF(AW103="D",'12.パネルラジエーター設備費用算出シート'!$N$23,IF(AW103="E",'12.パネルラジエーター設備費用算出シート'!$G$33,IF(AW103="F",'12.パネルラジエーター設備費用算出シート'!$N$33,IF(AW103="G",'12.パネルラジエーター設備費用算出シート'!$G$43,IF(AW103="H",'12.パネルラジエーター設備費用算出シート'!$N$43,IF(AW103="I",'12.パネルラジエーター設備費用算出シート'!$G$54,'12.パネルラジエーター設備費用算出シート'!$N$54))))))))))</f>
        <v/>
      </c>
      <c r="AY103" s="70"/>
      <c r="AZ103" s="57"/>
      <c r="BA103" s="262"/>
      <c r="BB103" s="70"/>
      <c r="BC103" s="34"/>
      <c r="BD103" s="34"/>
      <c r="BE103" s="34"/>
      <c r="BF103" s="53"/>
      <c r="BG103" s="34"/>
      <c r="BH103" s="34"/>
      <c r="BI103" s="53"/>
      <c r="BJ103" s="34"/>
      <c r="BK103" s="34"/>
      <c r="BL103" s="34"/>
      <c r="BM103" s="34"/>
    </row>
    <row r="104" spans="1:65" s="35" customFormat="1">
      <c r="A104" s="72"/>
      <c r="B104" s="55">
        <v>92</v>
      </c>
      <c r="C104" s="78"/>
      <c r="D104" s="56"/>
      <c r="E104" s="73"/>
      <c r="F104" s="530"/>
      <c r="G104" s="530"/>
      <c r="H104" s="57"/>
      <c r="I104" s="58"/>
      <c r="J104" s="57"/>
      <c r="K104" s="531" t="str">
        <f t="shared" si="3"/>
        <v/>
      </c>
      <c r="L104" s="531" t="str">
        <f>IF($G104="","",IF(OR('2.全体概要'!$C$15=1,'2.全体概要'!$C$15=2),INDEX($BH$15:$BH$16,MATCH($G104,$BG$15:$BG$16,-1)),IF('2.全体概要'!$C$15=3,INDEX($BH$14:$BH$15,MATCH($G104,$BG$14:$BG$15,-1)),INDEX($BH$13:$BH$14,MATCH($G104,$BG$13:$BG$14,-1)))))</f>
        <v/>
      </c>
      <c r="M104" s="531" t="str">
        <f t="shared" si="4"/>
        <v/>
      </c>
      <c r="N104" s="532">
        <f t="shared" si="5"/>
        <v>0</v>
      </c>
      <c r="O104" s="70"/>
      <c r="P104" s="124"/>
      <c r="Q104" s="54"/>
      <c r="R104" s="194"/>
      <c r="S104" s="125"/>
      <c r="T104" s="54"/>
      <c r="U104" s="194"/>
      <c r="V104" s="124"/>
      <c r="W104" s="54"/>
      <c r="X104" s="194"/>
      <c r="Y104" s="125"/>
      <c r="Z104" s="54"/>
      <c r="AA104" s="194"/>
      <c r="AB104" s="57"/>
      <c r="AC104" s="70"/>
      <c r="AD104" s="124"/>
      <c r="AE104" s="70"/>
      <c r="AF104" s="124"/>
      <c r="AG104" s="70"/>
      <c r="AH104" s="57"/>
      <c r="AI104" s="70"/>
      <c r="AJ104" s="124"/>
      <c r="AK104" s="70"/>
      <c r="AL104" s="907"/>
      <c r="AM104" s="890"/>
      <c r="AN104" s="907"/>
      <c r="AO104" s="891"/>
      <c r="AP104" s="907"/>
      <c r="AQ104" s="70"/>
      <c r="AR104" s="59"/>
      <c r="AS104" s="70"/>
      <c r="AT104" s="57"/>
      <c r="AU104" s="262"/>
      <c r="AV104" s="70"/>
      <c r="AW104" s="57"/>
      <c r="AX104" s="533" t="str">
        <f>IF(AW104="","",IF(AW104="A",'12.パネルラジエーター設備費用算出シート'!$G$13,IF(AW104="B",'12.パネルラジエーター設備費用算出シート'!$N$13,IF(AW104="C",'12.パネルラジエーター設備費用算出シート'!$G$23,IF(AW104="D",'12.パネルラジエーター設備費用算出シート'!$N$23,IF(AW104="E",'12.パネルラジエーター設備費用算出シート'!$G$33,IF(AW104="F",'12.パネルラジエーター設備費用算出シート'!$N$33,IF(AW104="G",'12.パネルラジエーター設備費用算出シート'!$G$43,IF(AW104="H",'12.パネルラジエーター設備費用算出シート'!$N$43,IF(AW104="I",'12.パネルラジエーター設備費用算出シート'!$G$54,'12.パネルラジエーター設備費用算出シート'!$N$54))))))))))</f>
        <v/>
      </c>
      <c r="AY104" s="70"/>
      <c r="AZ104" s="57"/>
      <c r="BA104" s="262"/>
      <c r="BB104" s="70"/>
      <c r="BC104" s="34"/>
      <c r="BD104" s="34"/>
      <c r="BE104" s="34"/>
      <c r="BF104" s="53"/>
      <c r="BG104" s="34"/>
      <c r="BH104" s="34"/>
      <c r="BI104" s="53"/>
      <c r="BJ104" s="34"/>
      <c r="BK104" s="34"/>
      <c r="BL104" s="34"/>
      <c r="BM104" s="34"/>
    </row>
    <row r="105" spans="1:65" s="35" customFormat="1">
      <c r="A105" s="72"/>
      <c r="B105" s="55">
        <v>93</v>
      </c>
      <c r="C105" s="78"/>
      <c r="D105" s="56"/>
      <c r="E105" s="73"/>
      <c r="F105" s="530"/>
      <c r="G105" s="530"/>
      <c r="H105" s="57"/>
      <c r="I105" s="58"/>
      <c r="J105" s="57"/>
      <c r="K105" s="531" t="str">
        <f t="shared" si="3"/>
        <v/>
      </c>
      <c r="L105" s="531" t="str">
        <f>IF($G105="","",IF(OR('2.全体概要'!$C$15=1,'2.全体概要'!$C$15=2),INDEX($BH$15:$BH$16,MATCH($G105,$BG$15:$BG$16,-1)),IF('2.全体概要'!$C$15=3,INDEX($BH$14:$BH$15,MATCH($G105,$BG$14:$BG$15,-1)),INDEX($BH$13:$BH$14,MATCH($G105,$BG$13:$BG$14,-1)))))</f>
        <v/>
      </c>
      <c r="M105" s="531" t="str">
        <f t="shared" si="4"/>
        <v/>
      </c>
      <c r="N105" s="532">
        <f t="shared" si="5"/>
        <v>0</v>
      </c>
      <c r="O105" s="70"/>
      <c r="P105" s="124"/>
      <c r="Q105" s="54"/>
      <c r="R105" s="194"/>
      <c r="S105" s="125"/>
      <c r="T105" s="54"/>
      <c r="U105" s="194"/>
      <c r="V105" s="124"/>
      <c r="W105" s="54"/>
      <c r="X105" s="194"/>
      <c r="Y105" s="125"/>
      <c r="Z105" s="54"/>
      <c r="AA105" s="194"/>
      <c r="AB105" s="57"/>
      <c r="AC105" s="70"/>
      <c r="AD105" s="124"/>
      <c r="AE105" s="70"/>
      <c r="AF105" s="124"/>
      <c r="AG105" s="70"/>
      <c r="AH105" s="57"/>
      <c r="AI105" s="70"/>
      <c r="AJ105" s="124"/>
      <c r="AK105" s="70"/>
      <c r="AL105" s="907"/>
      <c r="AM105" s="890"/>
      <c r="AN105" s="907"/>
      <c r="AO105" s="891"/>
      <c r="AP105" s="907"/>
      <c r="AQ105" s="70"/>
      <c r="AR105" s="59"/>
      <c r="AS105" s="70"/>
      <c r="AT105" s="57"/>
      <c r="AU105" s="262"/>
      <c r="AV105" s="70"/>
      <c r="AW105" s="57"/>
      <c r="AX105" s="533" t="str">
        <f>IF(AW105="","",IF(AW105="A",'12.パネルラジエーター設備費用算出シート'!$G$13,IF(AW105="B",'12.パネルラジエーター設備費用算出シート'!$N$13,IF(AW105="C",'12.パネルラジエーター設備費用算出シート'!$G$23,IF(AW105="D",'12.パネルラジエーター設備費用算出シート'!$N$23,IF(AW105="E",'12.パネルラジエーター設備費用算出シート'!$G$33,IF(AW105="F",'12.パネルラジエーター設備費用算出シート'!$N$33,IF(AW105="G",'12.パネルラジエーター設備費用算出シート'!$G$43,IF(AW105="H",'12.パネルラジエーター設備費用算出シート'!$N$43,IF(AW105="I",'12.パネルラジエーター設備費用算出シート'!$G$54,'12.パネルラジエーター設備費用算出シート'!$N$54))))))))))</f>
        <v/>
      </c>
      <c r="AY105" s="70"/>
      <c r="AZ105" s="57"/>
      <c r="BA105" s="262"/>
      <c r="BB105" s="70"/>
      <c r="BC105" s="34"/>
      <c r="BD105" s="34"/>
      <c r="BE105" s="34"/>
      <c r="BF105" s="53"/>
      <c r="BG105" s="34"/>
      <c r="BH105" s="34"/>
      <c r="BI105" s="53"/>
      <c r="BJ105" s="34"/>
      <c r="BK105" s="34"/>
      <c r="BL105" s="34"/>
      <c r="BM105" s="34"/>
    </row>
    <row r="106" spans="1:65" s="35" customFormat="1">
      <c r="A106" s="72"/>
      <c r="B106" s="55">
        <v>94</v>
      </c>
      <c r="C106" s="78"/>
      <c r="D106" s="56"/>
      <c r="E106" s="73"/>
      <c r="F106" s="530"/>
      <c r="G106" s="530"/>
      <c r="H106" s="57"/>
      <c r="I106" s="58"/>
      <c r="J106" s="57"/>
      <c r="K106" s="531" t="str">
        <f t="shared" si="3"/>
        <v/>
      </c>
      <c r="L106" s="531" t="str">
        <f>IF($G106="","",IF(OR('2.全体概要'!$C$15=1,'2.全体概要'!$C$15=2),INDEX($BH$15:$BH$16,MATCH($G106,$BG$15:$BG$16,-1)),IF('2.全体概要'!$C$15=3,INDEX($BH$14:$BH$15,MATCH($G106,$BG$14:$BG$15,-1)),INDEX($BH$13:$BH$14,MATCH($G106,$BG$13:$BG$14,-1)))))</f>
        <v/>
      </c>
      <c r="M106" s="531" t="str">
        <f t="shared" si="4"/>
        <v/>
      </c>
      <c r="N106" s="532">
        <f t="shared" si="5"/>
        <v>0</v>
      </c>
      <c r="O106" s="70"/>
      <c r="P106" s="124"/>
      <c r="Q106" s="54"/>
      <c r="R106" s="194"/>
      <c r="S106" s="125"/>
      <c r="T106" s="54"/>
      <c r="U106" s="194"/>
      <c r="V106" s="124"/>
      <c r="W106" s="54"/>
      <c r="X106" s="194"/>
      <c r="Y106" s="125"/>
      <c r="Z106" s="54"/>
      <c r="AA106" s="194"/>
      <c r="AB106" s="57"/>
      <c r="AC106" s="70"/>
      <c r="AD106" s="124"/>
      <c r="AE106" s="70"/>
      <c r="AF106" s="124"/>
      <c r="AG106" s="70"/>
      <c r="AH106" s="57"/>
      <c r="AI106" s="70"/>
      <c r="AJ106" s="124"/>
      <c r="AK106" s="70"/>
      <c r="AL106" s="907"/>
      <c r="AM106" s="890"/>
      <c r="AN106" s="907"/>
      <c r="AO106" s="891"/>
      <c r="AP106" s="907"/>
      <c r="AQ106" s="70"/>
      <c r="AR106" s="59"/>
      <c r="AS106" s="70"/>
      <c r="AT106" s="57"/>
      <c r="AU106" s="262"/>
      <c r="AV106" s="70"/>
      <c r="AW106" s="57"/>
      <c r="AX106" s="533" t="str">
        <f>IF(AW106="","",IF(AW106="A",'12.パネルラジエーター設備費用算出シート'!$G$13,IF(AW106="B",'12.パネルラジエーター設備費用算出シート'!$N$13,IF(AW106="C",'12.パネルラジエーター設備費用算出シート'!$G$23,IF(AW106="D",'12.パネルラジエーター設備費用算出シート'!$N$23,IF(AW106="E",'12.パネルラジエーター設備費用算出シート'!$G$33,IF(AW106="F",'12.パネルラジエーター設備費用算出シート'!$N$33,IF(AW106="G",'12.パネルラジエーター設備費用算出シート'!$G$43,IF(AW106="H",'12.パネルラジエーター設備費用算出シート'!$N$43,IF(AW106="I",'12.パネルラジエーター設備費用算出シート'!$G$54,'12.パネルラジエーター設備費用算出シート'!$N$54))))))))))</f>
        <v/>
      </c>
      <c r="AY106" s="70"/>
      <c r="AZ106" s="57"/>
      <c r="BA106" s="262"/>
      <c r="BB106" s="70"/>
      <c r="BC106" s="34"/>
      <c r="BD106" s="34"/>
      <c r="BE106" s="34"/>
      <c r="BF106" s="53"/>
      <c r="BG106" s="34"/>
      <c r="BH106" s="34"/>
      <c r="BI106" s="53"/>
      <c r="BJ106" s="34"/>
      <c r="BK106" s="34"/>
      <c r="BL106" s="34"/>
      <c r="BM106" s="34"/>
    </row>
    <row r="107" spans="1:65" s="35" customFormat="1">
      <c r="A107" s="72"/>
      <c r="B107" s="55">
        <v>95</v>
      </c>
      <c r="C107" s="78"/>
      <c r="D107" s="56"/>
      <c r="E107" s="73"/>
      <c r="F107" s="530"/>
      <c r="G107" s="530"/>
      <c r="H107" s="57"/>
      <c r="I107" s="58"/>
      <c r="J107" s="57"/>
      <c r="K107" s="531" t="str">
        <f t="shared" si="3"/>
        <v/>
      </c>
      <c r="L107" s="531" t="str">
        <f>IF($G107="","",IF(OR('2.全体概要'!$C$15=1,'2.全体概要'!$C$15=2),INDEX($BH$15:$BH$16,MATCH($G107,$BG$15:$BG$16,-1)),IF('2.全体概要'!$C$15=3,INDEX($BH$14:$BH$15,MATCH($G107,$BG$14:$BG$15,-1)),INDEX($BH$13:$BH$14,MATCH($G107,$BG$13:$BG$14,-1)))))</f>
        <v/>
      </c>
      <c r="M107" s="531" t="str">
        <f t="shared" si="4"/>
        <v/>
      </c>
      <c r="N107" s="532">
        <f t="shared" si="5"/>
        <v>0</v>
      </c>
      <c r="O107" s="70"/>
      <c r="P107" s="124"/>
      <c r="Q107" s="54"/>
      <c r="R107" s="194"/>
      <c r="S107" s="125"/>
      <c r="T107" s="54"/>
      <c r="U107" s="194"/>
      <c r="V107" s="124"/>
      <c r="W107" s="54"/>
      <c r="X107" s="194"/>
      <c r="Y107" s="125"/>
      <c r="Z107" s="54"/>
      <c r="AA107" s="194"/>
      <c r="AB107" s="57"/>
      <c r="AC107" s="70"/>
      <c r="AD107" s="124"/>
      <c r="AE107" s="70"/>
      <c r="AF107" s="124"/>
      <c r="AG107" s="70"/>
      <c r="AH107" s="57"/>
      <c r="AI107" s="70"/>
      <c r="AJ107" s="124"/>
      <c r="AK107" s="70"/>
      <c r="AL107" s="907"/>
      <c r="AM107" s="890"/>
      <c r="AN107" s="907"/>
      <c r="AO107" s="891"/>
      <c r="AP107" s="907"/>
      <c r="AQ107" s="70"/>
      <c r="AR107" s="59"/>
      <c r="AS107" s="70"/>
      <c r="AT107" s="57"/>
      <c r="AU107" s="262"/>
      <c r="AV107" s="70"/>
      <c r="AW107" s="57"/>
      <c r="AX107" s="533" t="str">
        <f>IF(AW107="","",IF(AW107="A",'12.パネルラジエーター設備費用算出シート'!$G$13,IF(AW107="B",'12.パネルラジエーター設備費用算出シート'!$N$13,IF(AW107="C",'12.パネルラジエーター設備費用算出シート'!$G$23,IF(AW107="D",'12.パネルラジエーター設備費用算出シート'!$N$23,IF(AW107="E",'12.パネルラジエーター設備費用算出シート'!$G$33,IF(AW107="F",'12.パネルラジエーター設備費用算出シート'!$N$33,IF(AW107="G",'12.パネルラジエーター設備費用算出シート'!$G$43,IF(AW107="H",'12.パネルラジエーター設備費用算出シート'!$N$43,IF(AW107="I",'12.パネルラジエーター設備費用算出シート'!$G$54,'12.パネルラジエーター設備費用算出シート'!$N$54))))))))))</f>
        <v/>
      </c>
      <c r="AY107" s="70"/>
      <c r="AZ107" s="57"/>
      <c r="BA107" s="262"/>
      <c r="BB107" s="70"/>
      <c r="BC107" s="34"/>
      <c r="BD107" s="34"/>
      <c r="BE107" s="34"/>
      <c r="BF107" s="53"/>
      <c r="BG107" s="34"/>
      <c r="BH107" s="34"/>
      <c r="BI107" s="53"/>
      <c r="BJ107" s="34"/>
      <c r="BK107" s="34"/>
      <c r="BL107" s="34"/>
      <c r="BM107" s="34"/>
    </row>
    <row r="108" spans="1:65" s="35" customFormat="1">
      <c r="A108" s="72"/>
      <c r="B108" s="55">
        <v>96</v>
      </c>
      <c r="C108" s="78"/>
      <c r="D108" s="56"/>
      <c r="E108" s="73"/>
      <c r="F108" s="530"/>
      <c r="G108" s="530"/>
      <c r="H108" s="57"/>
      <c r="I108" s="58"/>
      <c r="J108" s="57"/>
      <c r="K108" s="531" t="str">
        <f t="shared" si="3"/>
        <v/>
      </c>
      <c r="L108" s="531" t="str">
        <f>IF($G108="","",IF(OR('2.全体概要'!$C$15=1,'2.全体概要'!$C$15=2),INDEX($BH$15:$BH$16,MATCH($G108,$BG$15:$BG$16,-1)),IF('2.全体概要'!$C$15=3,INDEX($BH$14:$BH$15,MATCH($G108,$BG$14:$BG$15,-1)),INDEX($BH$13:$BH$14,MATCH($G108,$BG$13:$BG$14,-1)))))</f>
        <v/>
      </c>
      <c r="M108" s="531" t="str">
        <f t="shared" si="4"/>
        <v/>
      </c>
      <c r="N108" s="532">
        <f t="shared" si="5"/>
        <v>0</v>
      </c>
      <c r="O108" s="70"/>
      <c r="P108" s="124"/>
      <c r="Q108" s="54"/>
      <c r="R108" s="194"/>
      <c r="S108" s="125"/>
      <c r="T108" s="54"/>
      <c r="U108" s="194"/>
      <c r="V108" s="124"/>
      <c r="W108" s="54"/>
      <c r="X108" s="194"/>
      <c r="Y108" s="125"/>
      <c r="Z108" s="54"/>
      <c r="AA108" s="194"/>
      <c r="AB108" s="57"/>
      <c r="AC108" s="70"/>
      <c r="AD108" s="124"/>
      <c r="AE108" s="70"/>
      <c r="AF108" s="124"/>
      <c r="AG108" s="70"/>
      <c r="AH108" s="57"/>
      <c r="AI108" s="70"/>
      <c r="AJ108" s="124"/>
      <c r="AK108" s="70"/>
      <c r="AL108" s="907"/>
      <c r="AM108" s="890"/>
      <c r="AN108" s="907"/>
      <c r="AO108" s="891"/>
      <c r="AP108" s="907"/>
      <c r="AQ108" s="70"/>
      <c r="AR108" s="59"/>
      <c r="AS108" s="70"/>
      <c r="AT108" s="57"/>
      <c r="AU108" s="262"/>
      <c r="AV108" s="70"/>
      <c r="AW108" s="57"/>
      <c r="AX108" s="533" t="str">
        <f>IF(AW108="","",IF(AW108="A",'12.パネルラジエーター設備費用算出シート'!$G$13,IF(AW108="B",'12.パネルラジエーター設備費用算出シート'!$N$13,IF(AW108="C",'12.パネルラジエーター設備費用算出シート'!$G$23,IF(AW108="D",'12.パネルラジエーター設備費用算出シート'!$N$23,IF(AW108="E",'12.パネルラジエーター設備費用算出シート'!$G$33,IF(AW108="F",'12.パネルラジエーター設備費用算出シート'!$N$33,IF(AW108="G",'12.パネルラジエーター設備費用算出シート'!$G$43,IF(AW108="H",'12.パネルラジエーター設備費用算出シート'!$N$43,IF(AW108="I",'12.パネルラジエーター設備費用算出シート'!$G$54,'12.パネルラジエーター設備費用算出シート'!$N$54))))))))))</f>
        <v/>
      </c>
      <c r="AY108" s="70"/>
      <c r="AZ108" s="57"/>
      <c r="BA108" s="262"/>
      <c r="BB108" s="70"/>
      <c r="BC108" s="34"/>
      <c r="BD108" s="34"/>
      <c r="BE108" s="34"/>
      <c r="BF108" s="53"/>
      <c r="BG108" s="34"/>
      <c r="BH108" s="34"/>
      <c r="BI108" s="53"/>
      <c r="BJ108" s="34"/>
      <c r="BK108" s="34"/>
      <c r="BL108" s="34"/>
      <c r="BM108" s="34"/>
    </row>
    <row r="109" spans="1:65" s="35" customFormat="1">
      <c r="A109" s="72"/>
      <c r="B109" s="55">
        <v>97</v>
      </c>
      <c r="C109" s="78"/>
      <c r="D109" s="56"/>
      <c r="E109" s="73"/>
      <c r="F109" s="530"/>
      <c r="G109" s="530"/>
      <c r="H109" s="57"/>
      <c r="I109" s="58"/>
      <c r="J109" s="57"/>
      <c r="K109" s="531" t="str">
        <f t="shared" si="3"/>
        <v/>
      </c>
      <c r="L109" s="531" t="str">
        <f>IF($G109="","",IF(OR('2.全体概要'!$C$15=1,'2.全体概要'!$C$15=2),INDEX($BH$15:$BH$16,MATCH($G109,$BG$15:$BG$16,-1)),IF('2.全体概要'!$C$15=3,INDEX($BH$14:$BH$15,MATCH($G109,$BG$14:$BG$15,-1)),INDEX($BH$13:$BH$14,MATCH($G109,$BG$13:$BG$14,-1)))))</f>
        <v/>
      </c>
      <c r="M109" s="531" t="str">
        <f t="shared" si="4"/>
        <v/>
      </c>
      <c r="N109" s="532">
        <f t="shared" si="5"/>
        <v>0</v>
      </c>
      <c r="O109" s="70"/>
      <c r="P109" s="124"/>
      <c r="Q109" s="54"/>
      <c r="R109" s="194"/>
      <c r="S109" s="125"/>
      <c r="T109" s="54"/>
      <c r="U109" s="194"/>
      <c r="V109" s="124"/>
      <c r="W109" s="54"/>
      <c r="X109" s="194"/>
      <c r="Y109" s="125"/>
      <c r="Z109" s="54"/>
      <c r="AA109" s="194"/>
      <c r="AB109" s="57"/>
      <c r="AC109" s="70"/>
      <c r="AD109" s="124"/>
      <c r="AE109" s="70"/>
      <c r="AF109" s="124"/>
      <c r="AG109" s="70"/>
      <c r="AH109" s="57"/>
      <c r="AI109" s="70"/>
      <c r="AJ109" s="124"/>
      <c r="AK109" s="70"/>
      <c r="AL109" s="907"/>
      <c r="AM109" s="890"/>
      <c r="AN109" s="907"/>
      <c r="AO109" s="891"/>
      <c r="AP109" s="907"/>
      <c r="AQ109" s="70"/>
      <c r="AR109" s="59"/>
      <c r="AS109" s="70"/>
      <c r="AT109" s="57"/>
      <c r="AU109" s="262"/>
      <c r="AV109" s="70"/>
      <c r="AW109" s="57"/>
      <c r="AX109" s="533" t="str">
        <f>IF(AW109="","",IF(AW109="A",'12.パネルラジエーター設備費用算出シート'!$G$13,IF(AW109="B",'12.パネルラジエーター設備費用算出シート'!$N$13,IF(AW109="C",'12.パネルラジエーター設備費用算出シート'!$G$23,IF(AW109="D",'12.パネルラジエーター設備費用算出シート'!$N$23,IF(AW109="E",'12.パネルラジエーター設備費用算出シート'!$G$33,IF(AW109="F",'12.パネルラジエーター設備費用算出シート'!$N$33,IF(AW109="G",'12.パネルラジエーター設備費用算出シート'!$G$43,IF(AW109="H",'12.パネルラジエーター設備費用算出シート'!$N$43,IF(AW109="I",'12.パネルラジエーター設備費用算出シート'!$G$54,'12.パネルラジエーター設備費用算出シート'!$N$54))))))))))</f>
        <v/>
      </c>
      <c r="AY109" s="70"/>
      <c r="AZ109" s="57"/>
      <c r="BA109" s="262"/>
      <c r="BB109" s="70"/>
      <c r="BC109" s="34"/>
      <c r="BD109" s="34"/>
      <c r="BE109" s="34"/>
      <c r="BF109" s="53"/>
      <c r="BG109" s="34"/>
      <c r="BH109" s="34"/>
      <c r="BI109" s="53"/>
      <c r="BJ109" s="34"/>
      <c r="BK109" s="34"/>
      <c r="BL109" s="34"/>
      <c r="BM109" s="34"/>
    </row>
    <row r="110" spans="1:65" s="35" customFormat="1">
      <c r="A110" s="72"/>
      <c r="B110" s="55">
        <v>98</v>
      </c>
      <c r="C110" s="78"/>
      <c r="D110" s="56"/>
      <c r="E110" s="73"/>
      <c r="F110" s="530"/>
      <c r="G110" s="530"/>
      <c r="H110" s="57"/>
      <c r="I110" s="58"/>
      <c r="J110" s="57"/>
      <c r="K110" s="531" t="str">
        <f t="shared" si="3"/>
        <v/>
      </c>
      <c r="L110" s="531" t="str">
        <f>IF($G110="","",IF(OR('2.全体概要'!$C$15=1,'2.全体概要'!$C$15=2),INDEX($BH$15:$BH$16,MATCH($G110,$BG$15:$BG$16,-1)),IF('2.全体概要'!$C$15=3,INDEX($BH$14:$BH$15,MATCH($G110,$BG$14:$BG$15,-1)),INDEX($BH$13:$BH$14,MATCH($G110,$BG$13:$BG$14,-1)))))</f>
        <v/>
      </c>
      <c r="M110" s="531" t="str">
        <f t="shared" si="4"/>
        <v/>
      </c>
      <c r="N110" s="532">
        <f t="shared" si="5"/>
        <v>0</v>
      </c>
      <c r="O110" s="70"/>
      <c r="P110" s="124"/>
      <c r="Q110" s="54"/>
      <c r="R110" s="194"/>
      <c r="S110" s="125"/>
      <c r="T110" s="54"/>
      <c r="U110" s="194"/>
      <c r="V110" s="124"/>
      <c r="W110" s="54"/>
      <c r="X110" s="194"/>
      <c r="Y110" s="125"/>
      <c r="Z110" s="54"/>
      <c r="AA110" s="194"/>
      <c r="AB110" s="57"/>
      <c r="AC110" s="70"/>
      <c r="AD110" s="124"/>
      <c r="AE110" s="70"/>
      <c r="AF110" s="124"/>
      <c r="AG110" s="70"/>
      <c r="AH110" s="57"/>
      <c r="AI110" s="70"/>
      <c r="AJ110" s="124"/>
      <c r="AK110" s="70"/>
      <c r="AL110" s="907"/>
      <c r="AM110" s="890"/>
      <c r="AN110" s="907"/>
      <c r="AO110" s="891"/>
      <c r="AP110" s="907"/>
      <c r="AQ110" s="70"/>
      <c r="AR110" s="59"/>
      <c r="AS110" s="70"/>
      <c r="AT110" s="57"/>
      <c r="AU110" s="262"/>
      <c r="AV110" s="70"/>
      <c r="AW110" s="57"/>
      <c r="AX110" s="533" t="str">
        <f>IF(AW110="","",IF(AW110="A",'12.パネルラジエーター設備費用算出シート'!$G$13,IF(AW110="B",'12.パネルラジエーター設備費用算出シート'!$N$13,IF(AW110="C",'12.パネルラジエーター設備費用算出シート'!$G$23,IF(AW110="D",'12.パネルラジエーター設備費用算出シート'!$N$23,IF(AW110="E",'12.パネルラジエーター設備費用算出シート'!$G$33,IF(AW110="F",'12.パネルラジエーター設備費用算出シート'!$N$33,IF(AW110="G",'12.パネルラジエーター設備費用算出シート'!$G$43,IF(AW110="H",'12.パネルラジエーター設備費用算出シート'!$N$43,IF(AW110="I",'12.パネルラジエーター設備費用算出シート'!$G$54,'12.パネルラジエーター設備費用算出シート'!$N$54))))))))))</f>
        <v/>
      </c>
      <c r="AY110" s="70"/>
      <c r="AZ110" s="57"/>
      <c r="BA110" s="262"/>
      <c r="BB110" s="70"/>
      <c r="BC110" s="34"/>
      <c r="BD110" s="34"/>
      <c r="BE110" s="34"/>
      <c r="BF110" s="53"/>
      <c r="BG110" s="34"/>
      <c r="BH110" s="34"/>
      <c r="BI110" s="53"/>
      <c r="BJ110" s="34"/>
      <c r="BK110" s="34"/>
      <c r="BL110" s="34"/>
      <c r="BM110" s="34"/>
    </row>
    <row r="111" spans="1:65" s="35" customFormat="1">
      <c r="A111" s="72"/>
      <c r="B111" s="55">
        <v>99</v>
      </c>
      <c r="C111" s="78"/>
      <c r="D111" s="56"/>
      <c r="E111" s="73"/>
      <c r="F111" s="530"/>
      <c r="G111" s="530"/>
      <c r="H111" s="57"/>
      <c r="I111" s="58"/>
      <c r="J111" s="57"/>
      <c r="K111" s="531" t="str">
        <f t="shared" si="3"/>
        <v/>
      </c>
      <c r="L111" s="531" t="str">
        <f>IF($G111="","",IF(OR('2.全体概要'!$C$15=1,'2.全体概要'!$C$15=2),INDEX($BH$15:$BH$16,MATCH($G111,$BG$15:$BG$16,-1)),IF('2.全体概要'!$C$15=3,INDEX($BH$14:$BH$15,MATCH($G111,$BG$14:$BG$15,-1)),INDEX($BH$13:$BH$14,MATCH($G111,$BG$13:$BG$14,-1)))))</f>
        <v/>
      </c>
      <c r="M111" s="531" t="str">
        <f t="shared" si="4"/>
        <v/>
      </c>
      <c r="N111" s="532">
        <f t="shared" si="5"/>
        <v>0</v>
      </c>
      <c r="O111" s="70"/>
      <c r="P111" s="124"/>
      <c r="Q111" s="54"/>
      <c r="R111" s="194"/>
      <c r="S111" s="125"/>
      <c r="T111" s="54"/>
      <c r="U111" s="194"/>
      <c r="V111" s="124"/>
      <c r="W111" s="54"/>
      <c r="X111" s="194"/>
      <c r="Y111" s="125"/>
      <c r="Z111" s="54"/>
      <c r="AA111" s="194"/>
      <c r="AB111" s="57"/>
      <c r="AC111" s="70"/>
      <c r="AD111" s="124"/>
      <c r="AE111" s="70"/>
      <c r="AF111" s="124"/>
      <c r="AG111" s="70"/>
      <c r="AH111" s="57"/>
      <c r="AI111" s="70"/>
      <c r="AJ111" s="124"/>
      <c r="AK111" s="70"/>
      <c r="AL111" s="907"/>
      <c r="AM111" s="890"/>
      <c r="AN111" s="907"/>
      <c r="AO111" s="891"/>
      <c r="AP111" s="907"/>
      <c r="AQ111" s="70"/>
      <c r="AR111" s="59"/>
      <c r="AS111" s="70"/>
      <c r="AT111" s="57"/>
      <c r="AU111" s="262"/>
      <c r="AV111" s="70"/>
      <c r="AW111" s="57"/>
      <c r="AX111" s="533" t="str">
        <f>IF(AW111="","",IF(AW111="A",'12.パネルラジエーター設備費用算出シート'!$G$13,IF(AW111="B",'12.パネルラジエーター設備費用算出シート'!$N$13,IF(AW111="C",'12.パネルラジエーター設備費用算出シート'!$G$23,IF(AW111="D",'12.パネルラジエーター設備費用算出シート'!$N$23,IF(AW111="E",'12.パネルラジエーター設備費用算出シート'!$G$33,IF(AW111="F",'12.パネルラジエーター設備費用算出シート'!$N$33,IF(AW111="G",'12.パネルラジエーター設備費用算出シート'!$G$43,IF(AW111="H",'12.パネルラジエーター設備費用算出シート'!$N$43,IF(AW111="I",'12.パネルラジエーター設備費用算出シート'!$G$54,'12.パネルラジエーター設備費用算出シート'!$N$54))))))))))</f>
        <v/>
      </c>
      <c r="AY111" s="70"/>
      <c r="AZ111" s="57"/>
      <c r="BA111" s="262"/>
      <c r="BB111" s="70"/>
      <c r="BC111" s="34"/>
      <c r="BD111" s="34"/>
      <c r="BE111" s="34"/>
      <c r="BF111" s="53"/>
      <c r="BG111" s="34"/>
      <c r="BH111" s="34"/>
      <c r="BI111" s="53"/>
      <c r="BJ111" s="34"/>
      <c r="BK111" s="34"/>
      <c r="BL111" s="34"/>
      <c r="BM111" s="34"/>
    </row>
    <row r="112" spans="1:65" s="35" customFormat="1">
      <c r="A112" s="72"/>
      <c r="B112" s="55">
        <v>100</v>
      </c>
      <c r="C112" s="78"/>
      <c r="D112" s="56"/>
      <c r="E112" s="73"/>
      <c r="F112" s="530"/>
      <c r="G112" s="530"/>
      <c r="H112" s="57"/>
      <c r="I112" s="58"/>
      <c r="J112" s="57"/>
      <c r="K112" s="531" t="str">
        <f t="shared" si="3"/>
        <v/>
      </c>
      <c r="L112" s="531" t="str">
        <f>IF($G112="","",IF(OR('2.全体概要'!$C$15=1,'2.全体概要'!$C$15=2),INDEX($BH$15:$BH$16,MATCH($G112,$BG$15:$BG$16,-1)),IF('2.全体概要'!$C$15=3,INDEX($BH$14:$BH$15,MATCH($G112,$BG$14:$BG$15,-1)),INDEX($BH$13:$BH$14,MATCH($G112,$BG$13:$BG$14,-1)))))</f>
        <v/>
      </c>
      <c r="M112" s="531" t="str">
        <f t="shared" si="4"/>
        <v/>
      </c>
      <c r="N112" s="532">
        <f t="shared" si="5"/>
        <v>0</v>
      </c>
      <c r="O112" s="70"/>
      <c r="P112" s="124"/>
      <c r="Q112" s="54"/>
      <c r="R112" s="194"/>
      <c r="S112" s="125"/>
      <c r="T112" s="54"/>
      <c r="U112" s="194"/>
      <c r="V112" s="124"/>
      <c r="W112" s="54"/>
      <c r="X112" s="194"/>
      <c r="Y112" s="125"/>
      <c r="Z112" s="54"/>
      <c r="AA112" s="194"/>
      <c r="AB112" s="57"/>
      <c r="AC112" s="70"/>
      <c r="AD112" s="124"/>
      <c r="AE112" s="70"/>
      <c r="AF112" s="124"/>
      <c r="AG112" s="70"/>
      <c r="AH112" s="57"/>
      <c r="AI112" s="70"/>
      <c r="AJ112" s="124"/>
      <c r="AK112" s="70"/>
      <c r="AL112" s="907"/>
      <c r="AM112" s="890"/>
      <c r="AN112" s="907"/>
      <c r="AO112" s="891"/>
      <c r="AP112" s="907"/>
      <c r="AQ112" s="70"/>
      <c r="AR112" s="59"/>
      <c r="AS112" s="70"/>
      <c r="AT112" s="57"/>
      <c r="AU112" s="262"/>
      <c r="AV112" s="70"/>
      <c r="AW112" s="57"/>
      <c r="AX112" s="533" t="str">
        <f>IF(AW112="","",IF(AW112="A",'12.パネルラジエーター設備費用算出シート'!$G$13,IF(AW112="B",'12.パネルラジエーター設備費用算出シート'!$N$13,IF(AW112="C",'12.パネルラジエーター設備費用算出シート'!$G$23,IF(AW112="D",'12.パネルラジエーター設備費用算出シート'!$N$23,IF(AW112="E",'12.パネルラジエーター設備費用算出シート'!$G$33,IF(AW112="F",'12.パネルラジエーター設備費用算出シート'!$N$33,IF(AW112="G",'12.パネルラジエーター設備費用算出シート'!$G$43,IF(AW112="H",'12.パネルラジエーター設備費用算出シート'!$N$43,IF(AW112="I",'12.パネルラジエーター設備費用算出シート'!$G$54,'12.パネルラジエーター設備費用算出シート'!$N$54))))))))))</f>
        <v/>
      </c>
      <c r="AY112" s="70"/>
      <c r="AZ112" s="57"/>
      <c r="BA112" s="262"/>
      <c r="BB112" s="70"/>
      <c r="BC112" s="34"/>
      <c r="BD112" s="34"/>
      <c r="BE112" s="34"/>
      <c r="BF112" s="53"/>
      <c r="BG112" s="34"/>
      <c r="BH112" s="34"/>
      <c r="BI112" s="53"/>
      <c r="BJ112" s="34"/>
      <c r="BK112" s="34"/>
      <c r="BL112" s="34"/>
      <c r="BM112" s="34"/>
    </row>
    <row r="113" spans="1:65" s="35" customFormat="1">
      <c r="A113" s="72"/>
      <c r="B113" s="55">
        <v>101</v>
      </c>
      <c r="C113" s="78"/>
      <c r="D113" s="56"/>
      <c r="E113" s="73"/>
      <c r="F113" s="530"/>
      <c r="G113" s="530"/>
      <c r="H113" s="57"/>
      <c r="I113" s="58"/>
      <c r="J113" s="57"/>
      <c r="K113" s="531" t="str">
        <f t="shared" si="3"/>
        <v/>
      </c>
      <c r="L113" s="531" t="str">
        <f>IF($G113="","",IF(OR('2.全体概要'!$C$15=1,'2.全体概要'!$C$15=2),INDEX($BH$15:$BH$16,MATCH($G113,$BG$15:$BG$16,-1)),IF('2.全体概要'!$C$15=3,INDEX($BH$14:$BH$15,MATCH($G113,$BG$14:$BG$15,-1)),INDEX($BH$13:$BH$14,MATCH($G113,$BG$13:$BG$14,-1)))))</f>
        <v/>
      </c>
      <c r="M113" s="531" t="str">
        <f t="shared" si="4"/>
        <v/>
      </c>
      <c r="N113" s="532">
        <f t="shared" si="5"/>
        <v>0</v>
      </c>
      <c r="O113" s="70"/>
      <c r="P113" s="124"/>
      <c r="Q113" s="54"/>
      <c r="R113" s="194"/>
      <c r="S113" s="125"/>
      <c r="T113" s="54"/>
      <c r="U113" s="194"/>
      <c r="V113" s="124"/>
      <c r="W113" s="54"/>
      <c r="X113" s="194"/>
      <c r="Y113" s="125"/>
      <c r="Z113" s="54"/>
      <c r="AA113" s="194"/>
      <c r="AB113" s="57"/>
      <c r="AC113" s="70"/>
      <c r="AD113" s="124"/>
      <c r="AE113" s="70"/>
      <c r="AF113" s="124"/>
      <c r="AG113" s="70"/>
      <c r="AH113" s="57"/>
      <c r="AI113" s="70"/>
      <c r="AJ113" s="124"/>
      <c r="AK113" s="70"/>
      <c r="AL113" s="907"/>
      <c r="AM113" s="890"/>
      <c r="AN113" s="907"/>
      <c r="AO113" s="891"/>
      <c r="AP113" s="907"/>
      <c r="AQ113" s="70"/>
      <c r="AR113" s="59"/>
      <c r="AS113" s="70"/>
      <c r="AT113" s="57"/>
      <c r="AU113" s="262"/>
      <c r="AV113" s="70"/>
      <c r="AW113" s="57"/>
      <c r="AX113" s="533" t="str">
        <f>IF(AW113="","",IF(AW113="A",'12.パネルラジエーター設備費用算出シート'!$G$13,IF(AW113="B",'12.パネルラジエーター設備費用算出シート'!$N$13,IF(AW113="C",'12.パネルラジエーター設備費用算出シート'!$G$23,IF(AW113="D",'12.パネルラジエーター設備費用算出シート'!$N$23,IF(AW113="E",'12.パネルラジエーター設備費用算出シート'!$G$33,IF(AW113="F",'12.パネルラジエーター設備費用算出シート'!$N$33,IF(AW113="G",'12.パネルラジエーター設備費用算出シート'!$G$43,IF(AW113="H",'12.パネルラジエーター設備費用算出シート'!$N$43,IF(AW113="I",'12.パネルラジエーター設備費用算出シート'!$G$54,'12.パネルラジエーター設備費用算出シート'!$N$54))))))))))</f>
        <v/>
      </c>
      <c r="AY113" s="70"/>
      <c r="AZ113" s="57"/>
      <c r="BA113" s="262"/>
      <c r="BB113" s="70"/>
      <c r="BC113" s="34"/>
      <c r="BD113" s="34"/>
      <c r="BE113" s="34"/>
      <c r="BF113" s="53"/>
      <c r="BG113" s="34"/>
      <c r="BH113" s="34"/>
      <c r="BI113" s="53"/>
      <c r="BJ113" s="34"/>
      <c r="BK113" s="34"/>
      <c r="BL113" s="34"/>
      <c r="BM113" s="34"/>
    </row>
    <row r="114" spans="1:65" s="35" customFormat="1">
      <c r="A114" s="72"/>
      <c r="B114" s="55">
        <v>102</v>
      </c>
      <c r="C114" s="78"/>
      <c r="D114" s="56"/>
      <c r="E114" s="73"/>
      <c r="F114" s="530"/>
      <c r="G114" s="530"/>
      <c r="H114" s="57"/>
      <c r="I114" s="58"/>
      <c r="J114" s="57"/>
      <c r="K114" s="531" t="str">
        <f t="shared" si="3"/>
        <v/>
      </c>
      <c r="L114" s="531" t="str">
        <f>IF($G114="","",IF(OR('2.全体概要'!$C$15=1,'2.全体概要'!$C$15=2),INDEX($BH$15:$BH$16,MATCH($G114,$BG$15:$BG$16,-1)),IF('2.全体概要'!$C$15=3,INDEX($BH$14:$BH$15,MATCH($G114,$BG$14:$BG$15,-1)),INDEX($BH$13:$BH$14,MATCH($G114,$BG$13:$BG$14,-1)))))</f>
        <v/>
      </c>
      <c r="M114" s="531" t="str">
        <f t="shared" si="4"/>
        <v/>
      </c>
      <c r="N114" s="532">
        <f t="shared" si="5"/>
        <v>0</v>
      </c>
      <c r="O114" s="70"/>
      <c r="P114" s="124"/>
      <c r="Q114" s="54"/>
      <c r="R114" s="194"/>
      <c r="S114" s="125"/>
      <c r="T114" s="54"/>
      <c r="U114" s="194"/>
      <c r="V114" s="124"/>
      <c r="W114" s="54"/>
      <c r="X114" s="194"/>
      <c r="Y114" s="125"/>
      <c r="Z114" s="54"/>
      <c r="AA114" s="194"/>
      <c r="AB114" s="57"/>
      <c r="AC114" s="70"/>
      <c r="AD114" s="124"/>
      <c r="AE114" s="70"/>
      <c r="AF114" s="124"/>
      <c r="AG114" s="70"/>
      <c r="AH114" s="57"/>
      <c r="AI114" s="70"/>
      <c r="AJ114" s="124"/>
      <c r="AK114" s="70"/>
      <c r="AL114" s="907"/>
      <c r="AM114" s="890"/>
      <c r="AN114" s="907"/>
      <c r="AO114" s="891"/>
      <c r="AP114" s="907"/>
      <c r="AQ114" s="70"/>
      <c r="AR114" s="59"/>
      <c r="AS114" s="70"/>
      <c r="AT114" s="57"/>
      <c r="AU114" s="262"/>
      <c r="AV114" s="70"/>
      <c r="AW114" s="57"/>
      <c r="AX114" s="533" t="str">
        <f>IF(AW114="","",IF(AW114="A",'12.パネルラジエーター設備費用算出シート'!$G$13,IF(AW114="B",'12.パネルラジエーター設備費用算出シート'!$N$13,IF(AW114="C",'12.パネルラジエーター設備費用算出シート'!$G$23,IF(AW114="D",'12.パネルラジエーター設備費用算出シート'!$N$23,IF(AW114="E",'12.パネルラジエーター設備費用算出シート'!$G$33,IF(AW114="F",'12.パネルラジエーター設備費用算出シート'!$N$33,IF(AW114="G",'12.パネルラジエーター設備費用算出シート'!$G$43,IF(AW114="H",'12.パネルラジエーター設備費用算出シート'!$N$43,IF(AW114="I",'12.パネルラジエーター設備費用算出シート'!$G$54,'12.パネルラジエーター設備費用算出シート'!$N$54))))))))))</f>
        <v/>
      </c>
      <c r="AY114" s="70"/>
      <c r="AZ114" s="57"/>
      <c r="BA114" s="262"/>
      <c r="BB114" s="70"/>
      <c r="BC114" s="34"/>
      <c r="BD114" s="34"/>
      <c r="BE114" s="34"/>
      <c r="BF114" s="53"/>
      <c r="BG114" s="34"/>
      <c r="BH114" s="34"/>
      <c r="BI114" s="53"/>
      <c r="BJ114" s="34"/>
      <c r="BK114" s="34"/>
      <c r="BL114" s="34"/>
      <c r="BM114" s="34"/>
    </row>
    <row r="115" spans="1:65" s="35" customFormat="1">
      <c r="A115" s="72"/>
      <c r="B115" s="55">
        <v>103</v>
      </c>
      <c r="C115" s="78"/>
      <c r="D115" s="56"/>
      <c r="E115" s="73"/>
      <c r="F115" s="530"/>
      <c r="G115" s="530"/>
      <c r="H115" s="57"/>
      <c r="I115" s="58"/>
      <c r="J115" s="57"/>
      <c r="K115" s="531" t="str">
        <f t="shared" si="3"/>
        <v/>
      </c>
      <c r="L115" s="531" t="str">
        <f>IF($G115="","",IF(OR('2.全体概要'!$C$15=1,'2.全体概要'!$C$15=2),INDEX($BH$15:$BH$16,MATCH($G115,$BG$15:$BG$16,-1)),IF('2.全体概要'!$C$15=3,INDEX($BH$14:$BH$15,MATCH($G115,$BG$14:$BG$15,-1)),INDEX($BH$13:$BH$14,MATCH($G115,$BG$13:$BG$14,-1)))))</f>
        <v/>
      </c>
      <c r="M115" s="531" t="str">
        <f t="shared" si="4"/>
        <v/>
      </c>
      <c r="N115" s="532">
        <f t="shared" si="5"/>
        <v>0</v>
      </c>
      <c r="O115" s="70"/>
      <c r="P115" s="124"/>
      <c r="Q115" s="54"/>
      <c r="R115" s="194"/>
      <c r="S115" s="125"/>
      <c r="T115" s="54"/>
      <c r="U115" s="194"/>
      <c r="V115" s="124"/>
      <c r="W115" s="54"/>
      <c r="X115" s="194"/>
      <c r="Y115" s="125"/>
      <c r="Z115" s="54"/>
      <c r="AA115" s="194"/>
      <c r="AB115" s="57"/>
      <c r="AC115" s="70"/>
      <c r="AD115" s="124"/>
      <c r="AE115" s="70"/>
      <c r="AF115" s="124"/>
      <c r="AG115" s="70"/>
      <c r="AH115" s="57"/>
      <c r="AI115" s="70"/>
      <c r="AJ115" s="124"/>
      <c r="AK115" s="70"/>
      <c r="AL115" s="907"/>
      <c r="AM115" s="890"/>
      <c r="AN115" s="907"/>
      <c r="AO115" s="891"/>
      <c r="AP115" s="907"/>
      <c r="AQ115" s="70"/>
      <c r="AR115" s="59"/>
      <c r="AS115" s="70"/>
      <c r="AT115" s="57"/>
      <c r="AU115" s="262"/>
      <c r="AV115" s="70"/>
      <c r="AW115" s="57"/>
      <c r="AX115" s="533" t="str">
        <f>IF(AW115="","",IF(AW115="A",'12.パネルラジエーター設備費用算出シート'!$G$13,IF(AW115="B",'12.パネルラジエーター設備費用算出シート'!$N$13,IF(AW115="C",'12.パネルラジエーター設備費用算出シート'!$G$23,IF(AW115="D",'12.パネルラジエーター設備費用算出シート'!$N$23,IF(AW115="E",'12.パネルラジエーター設備費用算出シート'!$G$33,IF(AW115="F",'12.パネルラジエーター設備費用算出シート'!$N$33,IF(AW115="G",'12.パネルラジエーター設備費用算出シート'!$G$43,IF(AW115="H",'12.パネルラジエーター設備費用算出シート'!$N$43,IF(AW115="I",'12.パネルラジエーター設備費用算出シート'!$G$54,'12.パネルラジエーター設備費用算出シート'!$N$54))))))))))</f>
        <v/>
      </c>
      <c r="AY115" s="70"/>
      <c r="AZ115" s="57"/>
      <c r="BA115" s="262"/>
      <c r="BB115" s="70"/>
      <c r="BC115" s="34"/>
      <c r="BD115" s="34"/>
      <c r="BE115" s="34"/>
      <c r="BF115" s="53"/>
      <c r="BG115" s="34"/>
      <c r="BH115" s="34"/>
      <c r="BI115" s="53"/>
      <c r="BJ115" s="34"/>
      <c r="BK115" s="34"/>
      <c r="BL115" s="34"/>
      <c r="BM115" s="34"/>
    </row>
    <row r="116" spans="1:65" s="35" customFormat="1">
      <c r="A116" s="72"/>
      <c r="B116" s="55">
        <v>104</v>
      </c>
      <c r="C116" s="78"/>
      <c r="D116" s="56"/>
      <c r="E116" s="73"/>
      <c r="F116" s="530"/>
      <c r="G116" s="530"/>
      <c r="H116" s="57"/>
      <c r="I116" s="58"/>
      <c r="J116" s="57"/>
      <c r="K116" s="531" t="str">
        <f t="shared" si="3"/>
        <v/>
      </c>
      <c r="L116" s="531" t="str">
        <f>IF($G116="","",IF(OR('2.全体概要'!$C$15=1,'2.全体概要'!$C$15=2),INDEX($BH$15:$BH$16,MATCH($G116,$BG$15:$BG$16,-1)),IF('2.全体概要'!$C$15=3,INDEX($BH$14:$BH$15,MATCH($G116,$BG$14:$BG$15,-1)),INDEX($BH$13:$BH$14,MATCH($G116,$BG$13:$BG$14,-1)))))</f>
        <v/>
      </c>
      <c r="M116" s="531" t="str">
        <f t="shared" si="4"/>
        <v/>
      </c>
      <c r="N116" s="532">
        <f t="shared" si="5"/>
        <v>0</v>
      </c>
      <c r="O116" s="70"/>
      <c r="P116" s="124"/>
      <c r="Q116" s="54"/>
      <c r="R116" s="194"/>
      <c r="S116" s="125"/>
      <c r="T116" s="54"/>
      <c r="U116" s="194"/>
      <c r="V116" s="124"/>
      <c r="W116" s="54"/>
      <c r="X116" s="194"/>
      <c r="Y116" s="125"/>
      <c r="Z116" s="54"/>
      <c r="AA116" s="194"/>
      <c r="AB116" s="57"/>
      <c r="AC116" s="70"/>
      <c r="AD116" s="124"/>
      <c r="AE116" s="70"/>
      <c r="AF116" s="124"/>
      <c r="AG116" s="70"/>
      <c r="AH116" s="57"/>
      <c r="AI116" s="70"/>
      <c r="AJ116" s="124"/>
      <c r="AK116" s="70"/>
      <c r="AL116" s="907"/>
      <c r="AM116" s="890"/>
      <c r="AN116" s="907"/>
      <c r="AO116" s="891"/>
      <c r="AP116" s="907"/>
      <c r="AQ116" s="70"/>
      <c r="AR116" s="59"/>
      <c r="AS116" s="70"/>
      <c r="AT116" s="57"/>
      <c r="AU116" s="262"/>
      <c r="AV116" s="70"/>
      <c r="AW116" s="57"/>
      <c r="AX116" s="533" t="str">
        <f>IF(AW116="","",IF(AW116="A",'12.パネルラジエーター設備費用算出シート'!$G$13,IF(AW116="B",'12.パネルラジエーター設備費用算出シート'!$N$13,IF(AW116="C",'12.パネルラジエーター設備費用算出シート'!$G$23,IF(AW116="D",'12.パネルラジエーター設備費用算出シート'!$N$23,IF(AW116="E",'12.パネルラジエーター設備費用算出シート'!$G$33,IF(AW116="F",'12.パネルラジエーター設備費用算出シート'!$N$33,IF(AW116="G",'12.パネルラジエーター設備費用算出シート'!$G$43,IF(AW116="H",'12.パネルラジエーター設備費用算出シート'!$N$43,IF(AW116="I",'12.パネルラジエーター設備費用算出シート'!$G$54,'12.パネルラジエーター設備費用算出シート'!$N$54))))))))))</f>
        <v/>
      </c>
      <c r="AY116" s="70"/>
      <c r="AZ116" s="57"/>
      <c r="BA116" s="262"/>
      <c r="BB116" s="70"/>
      <c r="BC116" s="34"/>
      <c r="BD116" s="34"/>
      <c r="BE116" s="34"/>
      <c r="BF116" s="53"/>
      <c r="BG116" s="34"/>
      <c r="BH116" s="34"/>
      <c r="BI116" s="53"/>
      <c r="BJ116" s="34"/>
      <c r="BK116" s="34"/>
      <c r="BL116" s="34"/>
      <c r="BM116" s="34"/>
    </row>
    <row r="117" spans="1:65" s="35" customFormat="1">
      <c r="A117" s="72"/>
      <c r="B117" s="55">
        <v>105</v>
      </c>
      <c r="C117" s="78"/>
      <c r="D117" s="56"/>
      <c r="E117" s="73"/>
      <c r="F117" s="530"/>
      <c r="G117" s="530"/>
      <c r="H117" s="57"/>
      <c r="I117" s="58"/>
      <c r="J117" s="57"/>
      <c r="K117" s="531" t="str">
        <f t="shared" si="3"/>
        <v/>
      </c>
      <c r="L117" s="531" t="str">
        <f>IF($G117="","",IF(OR('2.全体概要'!$C$15=1,'2.全体概要'!$C$15=2),INDEX($BH$15:$BH$16,MATCH($G117,$BG$15:$BG$16,-1)),IF('2.全体概要'!$C$15=3,INDEX($BH$14:$BH$15,MATCH($G117,$BG$14:$BG$15,-1)),INDEX($BH$13:$BH$14,MATCH($G117,$BG$13:$BG$14,-1)))))</f>
        <v/>
      </c>
      <c r="M117" s="531" t="str">
        <f t="shared" si="4"/>
        <v/>
      </c>
      <c r="N117" s="532">
        <f t="shared" si="5"/>
        <v>0</v>
      </c>
      <c r="O117" s="70"/>
      <c r="P117" s="124"/>
      <c r="Q117" s="54"/>
      <c r="R117" s="194"/>
      <c r="S117" s="125"/>
      <c r="T117" s="54"/>
      <c r="U117" s="194"/>
      <c r="V117" s="124"/>
      <c r="W117" s="54"/>
      <c r="X117" s="194"/>
      <c r="Y117" s="125"/>
      <c r="Z117" s="54"/>
      <c r="AA117" s="194"/>
      <c r="AB117" s="57"/>
      <c r="AC117" s="70"/>
      <c r="AD117" s="124"/>
      <c r="AE117" s="70"/>
      <c r="AF117" s="124"/>
      <c r="AG117" s="70"/>
      <c r="AH117" s="57"/>
      <c r="AI117" s="70"/>
      <c r="AJ117" s="124"/>
      <c r="AK117" s="70"/>
      <c r="AL117" s="907"/>
      <c r="AM117" s="890"/>
      <c r="AN117" s="907"/>
      <c r="AO117" s="891"/>
      <c r="AP117" s="907"/>
      <c r="AQ117" s="70"/>
      <c r="AR117" s="59"/>
      <c r="AS117" s="70"/>
      <c r="AT117" s="57"/>
      <c r="AU117" s="262"/>
      <c r="AV117" s="70"/>
      <c r="AW117" s="57"/>
      <c r="AX117" s="533" t="str">
        <f>IF(AW117="","",IF(AW117="A",'12.パネルラジエーター設備費用算出シート'!$G$13,IF(AW117="B",'12.パネルラジエーター設備費用算出シート'!$N$13,IF(AW117="C",'12.パネルラジエーター設備費用算出シート'!$G$23,IF(AW117="D",'12.パネルラジエーター設備費用算出シート'!$N$23,IF(AW117="E",'12.パネルラジエーター設備費用算出シート'!$G$33,IF(AW117="F",'12.パネルラジエーター設備費用算出シート'!$N$33,IF(AW117="G",'12.パネルラジエーター設備費用算出シート'!$G$43,IF(AW117="H",'12.パネルラジエーター設備費用算出シート'!$N$43,IF(AW117="I",'12.パネルラジエーター設備費用算出シート'!$G$54,'12.パネルラジエーター設備費用算出シート'!$N$54))))))))))</f>
        <v/>
      </c>
      <c r="AY117" s="70"/>
      <c r="AZ117" s="57"/>
      <c r="BA117" s="262"/>
      <c r="BB117" s="70"/>
      <c r="BC117" s="34"/>
      <c r="BD117" s="34"/>
      <c r="BE117" s="34"/>
      <c r="BF117" s="53"/>
      <c r="BG117" s="34"/>
      <c r="BH117" s="34"/>
      <c r="BI117" s="53"/>
      <c r="BJ117" s="34"/>
      <c r="BK117" s="34"/>
      <c r="BL117" s="34"/>
      <c r="BM117" s="34"/>
    </row>
    <row r="118" spans="1:65" s="35" customFormat="1">
      <c r="A118" s="72"/>
      <c r="B118" s="55">
        <v>106</v>
      </c>
      <c r="C118" s="78"/>
      <c r="D118" s="56"/>
      <c r="E118" s="73"/>
      <c r="F118" s="530"/>
      <c r="G118" s="530"/>
      <c r="H118" s="57"/>
      <c r="I118" s="58"/>
      <c r="J118" s="57"/>
      <c r="K118" s="531" t="str">
        <f t="shared" si="3"/>
        <v/>
      </c>
      <c r="L118" s="531" t="str">
        <f>IF($G118="","",IF(OR('2.全体概要'!$C$15=1,'2.全体概要'!$C$15=2),INDEX($BH$15:$BH$16,MATCH($G118,$BG$15:$BG$16,-1)),IF('2.全体概要'!$C$15=3,INDEX($BH$14:$BH$15,MATCH($G118,$BG$14:$BG$15,-1)),INDEX($BH$13:$BH$14,MATCH($G118,$BG$13:$BG$14,-1)))))</f>
        <v/>
      </c>
      <c r="M118" s="531" t="str">
        <f t="shared" si="4"/>
        <v/>
      </c>
      <c r="N118" s="532">
        <f t="shared" si="5"/>
        <v>0</v>
      </c>
      <c r="O118" s="70"/>
      <c r="P118" s="124"/>
      <c r="Q118" s="54"/>
      <c r="R118" s="194"/>
      <c r="S118" s="125"/>
      <c r="T118" s="54"/>
      <c r="U118" s="194"/>
      <c r="V118" s="124"/>
      <c r="W118" s="54"/>
      <c r="X118" s="194"/>
      <c r="Y118" s="125"/>
      <c r="Z118" s="54"/>
      <c r="AA118" s="194"/>
      <c r="AB118" s="57"/>
      <c r="AC118" s="70"/>
      <c r="AD118" s="124"/>
      <c r="AE118" s="70"/>
      <c r="AF118" s="124"/>
      <c r="AG118" s="70"/>
      <c r="AH118" s="57"/>
      <c r="AI118" s="70"/>
      <c r="AJ118" s="124"/>
      <c r="AK118" s="70"/>
      <c r="AL118" s="907"/>
      <c r="AM118" s="890"/>
      <c r="AN118" s="907"/>
      <c r="AO118" s="891"/>
      <c r="AP118" s="907"/>
      <c r="AQ118" s="70"/>
      <c r="AR118" s="59"/>
      <c r="AS118" s="70"/>
      <c r="AT118" s="57"/>
      <c r="AU118" s="262"/>
      <c r="AV118" s="70"/>
      <c r="AW118" s="57"/>
      <c r="AX118" s="533" t="str">
        <f>IF(AW118="","",IF(AW118="A",'12.パネルラジエーター設備費用算出シート'!$G$13,IF(AW118="B",'12.パネルラジエーター設備費用算出シート'!$N$13,IF(AW118="C",'12.パネルラジエーター設備費用算出シート'!$G$23,IF(AW118="D",'12.パネルラジエーター設備費用算出シート'!$N$23,IF(AW118="E",'12.パネルラジエーター設備費用算出シート'!$G$33,IF(AW118="F",'12.パネルラジエーター設備費用算出シート'!$N$33,IF(AW118="G",'12.パネルラジエーター設備費用算出シート'!$G$43,IF(AW118="H",'12.パネルラジエーター設備費用算出シート'!$N$43,IF(AW118="I",'12.パネルラジエーター設備費用算出シート'!$G$54,'12.パネルラジエーター設備費用算出シート'!$N$54))))))))))</f>
        <v/>
      </c>
      <c r="AY118" s="70"/>
      <c r="AZ118" s="57"/>
      <c r="BA118" s="262"/>
      <c r="BB118" s="70"/>
      <c r="BC118" s="34"/>
      <c r="BD118" s="34"/>
      <c r="BE118" s="34"/>
      <c r="BF118" s="53"/>
      <c r="BG118" s="34"/>
      <c r="BH118" s="34"/>
      <c r="BI118" s="53"/>
      <c r="BJ118" s="34"/>
      <c r="BK118" s="34"/>
      <c r="BL118" s="34"/>
      <c r="BM118" s="34"/>
    </row>
    <row r="119" spans="1:65" s="35" customFormat="1">
      <c r="A119" s="72"/>
      <c r="B119" s="55">
        <v>107</v>
      </c>
      <c r="C119" s="78"/>
      <c r="D119" s="56"/>
      <c r="E119" s="73"/>
      <c r="F119" s="530"/>
      <c r="G119" s="530"/>
      <c r="H119" s="57"/>
      <c r="I119" s="58"/>
      <c r="J119" s="57"/>
      <c r="K119" s="531" t="str">
        <f t="shared" si="3"/>
        <v/>
      </c>
      <c r="L119" s="531" t="str">
        <f>IF($G119="","",IF(OR('2.全体概要'!$C$15=1,'2.全体概要'!$C$15=2),INDEX($BH$15:$BH$16,MATCH($G119,$BG$15:$BG$16,-1)),IF('2.全体概要'!$C$15=3,INDEX($BH$14:$BH$15,MATCH($G119,$BG$14:$BG$15,-1)),INDEX($BH$13:$BH$14,MATCH($G119,$BG$13:$BG$14,-1)))))</f>
        <v/>
      </c>
      <c r="M119" s="531" t="str">
        <f t="shared" si="4"/>
        <v/>
      </c>
      <c r="N119" s="532">
        <f t="shared" si="5"/>
        <v>0</v>
      </c>
      <c r="O119" s="70"/>
      <c r="P119" s="124"/>
      <c r="Q119" s="54"/>
      <c r="R119" s="194"/>
      <c r="S119" s="125"/>
      <c r="T119" s="54"/>
      <c r="U119" s="194"/>
      <c r="V119" s="124"/>
      <c r="W119" s="54"/>
      <c r="X119" s="194"/>
      <c r="Y119" s="125"/>
      <c r="Z119" s="54"/>
      <c r="AA119" s="194"/>
      <c r="AB119" s="57"/>
      <c r="AC119" s="70"/>
      <c r="AD119" s="124"/>
      <c r="AE119" s="70"/>
      <c r="AF119" s="124"/>
      <c r="AG119" s="70"/>
      <c r="AH119" s="57"/>
      <c r="AI119" s="70"/>
      <c r="AJ119" s="124"/>
      <c r="AK119" s="70"/>
      <c r="AL119" s="907"/>
      <c r="AM119" s="890"/>
      <c r="AN119" s="907"/>
      <c r="AO119" s="891"/>
      <c r="AP119" s="907"/>
      <c r="AQ119" s="70"/>
      <c r="AR119" s="59"/>
      <c r="AS119" s="70"/>
      <c r="AT119" s="57"/>
      <c r="AU119" s="262"/>
      <c r="AV119" s="70"/>
      <c r="AW119" s="57"/>
      <c r="AX119" s="533" t="str">
        <f>IF(AW119="","",IF(AW119="A",'12.パネルラジエーター設備費用算出シート'!$G$13,IF(AW119="B",'12.パネルラジエーター設備費用算出シート'!$N$13,IF(AW119="C",'12.パネルラジエーター設備費用算出シート'!$G$23,IF(AW119="D",'12.パネルラジエーター設備費用算出シート'!$N$23,IF(AW119="E",'12.パネルラジエーター設備費用算出シート'!$G$33,IF(AW119="F",'12.パネルラジエーター設備費用算出シート'!$N$33,IF(AW119="G",'12.パネルラジエーター設備費用算出シート'!$G$43,IF(AW119="H",'12.パネルラジエーター設備費用算出シート'!$N$43,IF(AW119="I",'12.パネルラジエーター設備費用算出シート'!$G$54,'12.パネルラジエーター設備費用算出シート'!$N$54))))))))))</f>
        <v/>
      </c>
      <c r="AY119" s="70"/>
      <c r="AZ119" s="57"/>
      <c r="BA119" s="262"/>
      <c r="BB119" s="70"/>
      <c r="BC119" s="34"/>
      <c r="BD119" s="34"/>
      <c r="BE119" s="34"/>
      <c r="BF119" s="53"/>
      <c r="BG119" s="34"/>
      <c r="BH119" s="34"/>
      <c r="BI119" s="53"/>
      <c r="BJ119" s="34"/>
      <c r="BK119" s="34"/>
      <c r="BL119" s="34"/>
      <c r="BM119" s="34"/>
    </row>
    <row r="120" spans="1:65" s="35" customFormat="1">
      <c r="A120" s="72"/>
      <c r="B120" s="55">
        <v>108</v>
      </c>
      <c r="C120" s="78"/>
      <c r="D120" s="56"/>
      <c r="E120" s="73"/>
      <c r="F120" s="530"/>
      <c r="G120" s="530"/>
      <c r="H120" s="57"/>
      <c r="I120" s="58"/>
      <c r="J120" s="57"/>
      <c r="K120" s="531" t="str">
        <f t="shared" si="3"/>
        <v/>
      </c>
      <c r="L120" s="531" t="str">
        <f>IF($G120="","",IF(OR('2.全体概要'!$C$15=1,'2.全体概要'!$C$15=2),INDEX($BH$15:$BH$16,MATCH($G120,$BG$15:$BG$16,-1)),IF('2.全体概要'!$C$15=3,INDEX($BH$14:$BH$15,MATCH($G120,$BG$14:$BG$15,-1)),INDEX($BH$13:$BH$14,MATCH($G120,$BG$13:$BG$14,-1)))))</f>
        <v/>
      </c>
      <c r="M120" s="531" t="str">
        <f t="shared" si="4"/>
        <v/>
      </c>
      <c r="N120" s="532">
        <f t="shared" si="5"/>
        <v>0</v>
      </c>
      <c r="O120" s="70"/>
      <c r="P120" s="124"/>
      <c r="Q120" s="54"/>
      <c r="R120" s="194"/>
      <c r="S120" s="125"/>
      <c r="T120" s="54"/>
      <c r="U120" s="194"/>
      <c r="V120" s="124"/>
      <c r="W120" s="54"/>
      <c r="X120" s="194"/>
      <c r="Y120" s="125"/>
      <c r="Z120" s="54"/>
      <c r="AA120" s="194"/>
      <c r="AB120" s="57"/>
      <c r="AC120" s="70"/>
      <c r="AD120" s="124"/>
      <c r="AE120" s="70"/>
      <c r="AF120" s="124"/>
      <c r="AG120" s="70"/>
      <c r="AH120" s="57"/>
      <c r="AI120" s="70"/>
      <c r="AJ120" s="124"/>
      <c r="AK120" s="70"/>
      <c r="AL120" s="907"/>
      <c r="AM120" s="890"/>
      <c r="AN120" s="907"/>
      <c r="AO120" s="891"/>
      <c r="AP120" s="907"/>
      <c r="AQ120" s="70"/>
      <c r="AR120" s="59"/>
      <c r="AS120" s="70"/>
      <c r="AT120" s="57"/>
      <c r="AU120" s="262"/>
      <c r="AV120" s="70"/>
      <c r="AW120" s="57"/>
      <c r="AX120" s="533" t="str">
        <f>IF(AW120="","",IF(AW120="A",'12.パネルラジエーター設備費用算出シート'!$G$13,IF(AW120="B",'12.パネルラジエーター設備費用算出シート'!$N$13,IF(AW120="C",'12.パネルラジエーター設備費用算出シート'!$G$23,IF(AW120="D",'12.パネルラジエーター設備費用算出シート'!$N$23,IF(AW120="E",'12.パネルラジエーター設備費用算出シート'!$G$33,IF(AW120="F",'12.パネルラジエーター設備費用算出シート'!$N$33,IF(AW120="G",'12.パネルラジエーター設備費用算出シート'!$G$43,IF(AW120="H",'12.パネルラジエーター設備費用算出シート'!$N$43,IF(AW120="I",'12.パネルラジエーター設備費用算出シート'!$G$54,'12.パネルラジエーター設備費用算出シート'!$N$54))))))))))</f>
        <v/>
      </c>
      <c r="AY120" s="70"/>
      <c r="AZ120" s="57"/>
      <c r="BA120" s="262"/>
      <c r="BB120" s="70"/>
      <c r="BC120" s="34"/>
      <c r="BD120" s="34"/>
      <c r="BE120" s="34"/>
      <c r="BF120" s="53"/>
      <c r="BG120" s="34"/>
      <c r="BH120" s="34"/>
      <c r="BI120" s="53"/>
      <c r="BJ120" s="34"/>
      <c r="BK120" s="34"/>
      <c r="BL120" s="34"/>
      <c r="BM120" s="34"/>
    </row>
    <row r="121" spans="1:65" s="35" customFormat="1">
      <c r="A121" s="72"/>
      <c r="B121" s="55">
        <v>109</v>
      </c>
      <c r="C121" s="78"/>
      <c r="D121" s="56"/>
      <c r="E121" s="73"/>
      <c r="F121" s="530"/>
      <c r="G121" s="530"/>
      <c r="H121" s="57"/>
      <c r="I121" s="58"/>
      <c r="J121" s="57"/>
      <c r="K121" s="531" t="str">
        <f t="shared" si="3"/>
        <v/>
      </c>
      <c r="L121" s="531" t="str">
        <f>IF($G121="","",IF(OR('2.全体概要'!$C$15=1,'2.全体概要'!$C$15=2),INDEX($BH$15:$BH$16,MATCH($G121,$BG$15:$BG$16,-1)),IF('2.全体概要'!$C$15=3,INDEX($BH$14:$BH$15,MATCH($G121,$BG$14:$BG$15,-1)),INDEX($BH$13:$BH$14,MATCH($G121,$BG$13:$BG$14,-1)))))</f>
        <v/>
      </c>
      <c r="M121" s="531" t="str">
        <f t="shared" si="4"/>
        <v/>
      </c>
      <c r="N121" s="532">
        <f t="shared" si="5"/>
        <v>0</v>
      </c>
      <c r="O121" s="70"/>
      <c r="P121" s="124"/>
      <c r="Q121" s="54"/>
      <c r="R121" s="194"/>
      <c r="S121" s="125"/>
      <c r="T121" s="54"/>
      <c r="U121" s="194"/>
      <c r="V121" s="124"/>
      <c r="W121" s="54"/>
      <c r="X121" s="194"/>
      <c r="Y121" s="125"/>
      <c r="Z121" s="54"/>
      <c r="AA121" s="194"/>
      <c r="AB121" s="57"/>
      <c r="AC121" s="70"/>
      <c r="AD121" s="124"/>
      <c r="AE121" s="70"/>
      <c r="AF121" s="124"/>
      <c r="AG121" s="70"/>
      <c r="AH121" s="57"/>
      <c r="AI121" s="70"/>
      <c r="AJ121" s="124"/>
      <c r="AK121" s="70"/>
      <c r="AL121" s="907"/>
      <c r="AM121" s="890"/>
      <c r="AN121" s="907"/>
      <c r="AO121" s="891"/>
      <c r="AP121" s="907"/>
      <c r="AQ121" s="70"/>
      <c r="AR121" s="59"/>
      <c r="AS121" s="70"/>
      <c r="AT121" s="57"/>
      <c r="AU121" s="262"/>
      <c r="AV121" s="70"/>
      <c r="AW121" s="57"/>
      <c r="AX121" s="533" t="str">
        <f>IF(AW121="","",IF(AW121="A",'12.パネルラジエーター設備費用算出シート'!$G$13,IF(AW121="B",'12.パネルラジエーター設備費用算出シート'!$N$13,IF(AW121="C",'12.パネルラジエーター設備費用算出シート'!$G$23,IF(AW121="D",'12.パネルラジエーター設備費用算出シート'!$N$23,IF(AW121="E",'12.パネルラジエーター設備費用算出シート'!$G$33,IF(AW121="F",'12.パネルラジエーター設備費用算出シート'!$N$33,IF(AW121="G",'12.パネルラジエーター設備費用算出シート'!$G$43,IF(AW121="H",'12.パネルラジエーター設備費用算出シート'!$N$43,IF(AW121="I",'12.パネルラジエーター設備費用算出シート'!$G$54,'12.パネルラジエーター設備費用算出シート'!$N$54))))))))))</f>
        <v/>
      </c>
      <c r="AY121" s="70"/>
      <c r="AZ121" s="57"/>
      <c r="BA121" s="262"/>
      <c r="BB121" s="70"/>
      <c r="BC121" s="34"/>
      <c r="BD121" s="34"/>
      <c r="BE121" s="34"/>
      <c r="BF121" s="53"/>
      <c r="BG121" s="34"/>
      <c r="BH121" s="34"/>
      <c r="BI121" s="53"/>
      <c r="BJ121" s="34"/>
      <c r="BK121" s="34"/>
      <c r="BL121" s="34"/>
      <c r="BM121" s="34"/>
    </row>
    <row r="122" spans="1:65" s="35" customFormat="1">
      <c r="A122" s="72"/>
      <c r="B122" s="55">
        <v>110</v>
      </c>
      <c r="C122" s="78"/>
      <c r="D122" s="56"/>
      <c r="E122" s="73"/>
      <c r="F122" s="530"/>
      <c r="G122" s="530"/>
      <c r="H122" s="57"/>
      <c r="I122" s="58"/>
      <c r="J122" s="57"/>
      <c r="K122" s="531" t="str">
        <f t="shared" si="3"/>
        <v/>
      </c>
      <c r="L122" s="531" t="str">
        <f>IF($G122="","",IF(OR('2.全体概要'!$C$15=1,'2.全体概要'!$C$15=2),INDEX($BH$15:$BH$16,MATCH($G122,$BG$15:$BG$16,-1)),IF('2.全体概要'!$C$15=3,INDEX($BH$14:$BH$15,MATCH($G122,$BG$14:$BG$15,-1)),INDEX($BH$13:$BH$14,MATCH($G122,$BG$13:$BG$14,-1)))))</f>
        <v/>
      </c>
      <c r="M122" s="531" t="str">
        <f t="shared" si="4"/>
        <v/>
      </c>
      <c r="N122" s="532">
        <f t="shared" si="5"/>
        <v>0</v>
      </c>
      <c r="O122" s="70"/>
      <c r="P122" s="124"/>
      <c r="Q122" s="54"/>
      <c r="R122" s="194"/>
      <c r="S122" s="125"/>
      <c r="T122" s="54"/>
      <c r="U122" s="194"/>
      <c r="V122" s="124"/>
      <c r="W122" s="54"/>
      <c r="X122" s="194"/>
      <c r="Y122" s="125"/>
      <c r="Z122" s="54"/>
      <c r="AA122" s="194"/>
      <c r="AB122" s="57"/>
      <c r="AC122" s="70"/>
      <c r="AD122" s="124"/>
      <c r="AE122" s="70"/>
      <c r="AF122" s="124"/>
      <c r="AG122" s="70"/>
      <c r="AH122" s="57"/>
      <c r="AI122" s="70"/>
      <c r="AJ122" s="124"/>
      <c r="AK122" s="70"/>
      <c r="AL122" s="907"/>
      <c r="AM122" s="890"/>
      <c r="AN122" s="907"/>
      <c r="AO122" s="891"/>
      <c r="AP122" s="907"/>
      <c r="AQ122" s="70"/>
      <c r="AR122" s="59"/>
      <c r="AS122" s="70"/>
      <c r="AT122" s="57"/>
      <c r="AU122" s="262"/>
      <c r="AV122" s="70"/>
      <c r="AW122" s="57"/>
      <c r="AX122" s="533" t="str">
        <f>IF(AW122="","",IF(AW122="A",'12.パネルラジエーター設備費用算出シート'!$G$13,IF(AW122="B",'12.パネルラジエーター設備費用算出シート'!$N$13,IF(AW122="C",'12.パネルラジエーター設備費用算出シート'!$G$23,IF(AW122="D",'12.パネルラジエーター設備費用算出シート'!$N$23,IF(AW122="E",'12.パネルラジエーター設備費用算出シート'!$G$33,IF(AW122="F",'12.パネルラジエーター設備費用算出シート'!$N$33,IF(AW122="G",'12.パネルラジエーター設備費用算出シート'!$G$43,IF(AW122="H",'12.パネルラジエーター設備費用算出シート'!$N$43,IF(AW122="I",'12.パネルラジエーター設備費用算出シート'!$G$54,'12.パネルラジエーター設備費用算出シート'!$N$54))))))))))</f>
        <v/>
      </c>
      <c r="AY122" s="70"/>
      <c r="AZ122" s="57"/>
      <c r="BA122" s="262"/>
      <c r="BB122" s="70"/>
      <c r="BC122" s="34"/>
      <c r="BD122" s="34"/>
      <c r="BE122" s="34"/>
      <c r="BF122" s="53"/>
      <c r="BG122" s="34"/>
      <c r="BH122" s="34"/>
      <c r="BI122" s="53"/>
      <c r="BJ122" s="34"/>
      <c r="BK122" s="34"/>
      <c r="BL122" s="34"/>
      <c r="BM122" s="34"/>
    </row>
    <row r="123" spans="1:65" s="35" customFormat="1">
      <c r="A123" s="72"/>
      <c r="B123" s="55">
        <v>111</v>
      </c>
      <c r="C123" s="78"/>
      <c r="D123" s="56"/>
      <c r="E123" s="73"/>
      <c r="F123" s="530"/>
      <c r="G123" s="530"/>
      <c r="H123" s="57"/>
      <c r="I123" s="58"/>
      <c r="J123" s="57"/>
      <c r="K123" s="531" t="str">
        <f t="shared" si="3"/>
        <v/>
      </c>
      <c r="L123" s="531" t="str">
        <f>IF($G123="","",IF(OR('2.全体概要'!$C$15=1,'2.全体概要'!$C$15=2),INDEX($BH$15:$BH$16,MATCH($G123,$BG$15:$BG$16,-1)),IF('2.全体概要'!$C$15=3,INDEX($BH$14:$BH$15,MATCH($G123,$BG$14:$BG$15,-1)),INDEX($BH$13:$BH$14,MATCH($G123,$BG$13:$BG$14,-1)))))</f>
        <v/>
      </c>
      <c r="M123" s="531" t="str">
        <f t="shared" si="4"/>
        <v/>
      </c>
      <c r="N123" s="532">
        <f t="shared" si="5"/>
        <v>0</v>
      </c>
      <c r="O123" s="70"/>
      <c r="P123" s="124"/>
      <c r="Q123" s="54"/>
      <c r="R123" s="194"/>
      <c r="S123" s="125"/>
      <c r="T123" s="54"/>
      <c r="U123" s="194"/>
      <c r="V123" s="124"/>
      <c r="W123" s="54"/>
      <c r="X123" s="194"/>
      <c r="Y123" s="125"/>
      <c r="Z123" s="54"/>
      <c r="AA123" s="194"/>
      <c r="AB123" s="57"/>
      <c r="AC123" s="70"/>
      <c r="AD123" s="124"/>
      <c r="AE123" s="70"/>
      <c r="AF123" s="124"/>
      <c r="AG123" s="70"/>
      <c r="AH123" s="57"/>
      <c r="AI123" s="70"/>
      <c r="AJ123" s="124"/>
      <c r="AK123" s="70"/>
      <c r="AL123" s="907"/>
      <c r="AM123" s="890"/>
      <c r="AN123" s="907"/>
      <c r="AO123" s="891"/>
      <c r="AP123" s="907"/>
      <c r="AQ123" s="70"/>
      <c r="AR123" s="59"/>
      <c r="AS123" s="70"/>
      <c r="AT123" s="57"/>
      <c r="AU123" s="262"/>
      <c r="AV123" s="70"/>
      <c r="AW123" s="57"/>
      <c r="AX123" s="533" t="str">
        <f>IF(AW123="","",IF(AW123="A",'12.パネルラジエーター設備費用算出シート'!$G$13,IF(AW123="B",'12.パネルラジエーター設備費用算出シート'!$N$13,IF(AW123="C",'12.パネルラジエーター設備費用算出シート'!$G$23,IF(AW123="D",'12.パネルラジエーター設備費用算出シート'!$N$23,IF(AW123="E",'12.パネルラジエーター設備費用算出シート'!$G$33,IF(AW123="F",'12.パネルラジエーター設備費用算出シート'!$N$33,IF(AW123="G",'12.パネルラジエーター設備費用算出シート'!$G$43,IF(AW123="H",'12.パネルラジエーター設備費用算出シート'!$N$43,IF(AW123="I",'12.パネルラジエーター設備費用算出シート'!$G$54,'12.パネルラジエーター設備費用算出シート'!$N$54))))))))))</f>
        <v/>
      </c>
      <c r="AY123" s="70"/>
      <c r="AZ123" s="57"/>
      <c r="BA123" s="262"/>
      <c r="BB123" s="70"/>
      <c r="BC123" s="34"/>
      <c r="BD123" s="34"/>
      <c r="BE123" s="34"/>
      <c r="BF123" s="53"/>
      <c r="BG123" s="34"/>
      <c r="BH123" s="34"/>
      <c r="BI123" s="53"/>
      <c r="BJ123" s="34"/>
      <c r="BK123" s="34"/>
      <c r="BL123" s="34"/>
      <c r="BM123" s="34"/>
    </row>
    <row r="124" spans="1:65" s="35" customFormat="1">
      <c r="A124" s="72"/>
      <c r="B124" s="55">
        <v>112</v>
      </c>
      <c r="C124" s="78"/>
      <c r="D124" s="56"/>
      <c r="E124" s="73"/>
      <c r="F124" s="530"/>
      <c r="G124" s="530"/>
      <c r="H124" s="57"/>
      <c r="I124" s="58"/>
      <c r="J124" s="57"/>
      <c r="K124" s="531" t="str">
        <f t="shared" si="3"/>
        <v/>
      </c>
      <c r="L124" s="531" t="str">
        <f>IF($G124="","",IF(OR('2.全体概要'!$C$15=1,'2.全体概要'!$C$15=2),INDEX($BH$15:$BH$16,MATCH($G124,$BG$15:$BG$16,-1)),IF('2.全体概要'!$C$15=3,INDEX($BH$14:$BH$15,MATCH($G124,$BG$14:$BG$15,-1)),INDEX($BH$13:$BH$14,MATCH($G124,$BG$13:$BG$14,-1)))))</f>
        <v/>
      </c>
      <c r="M124" s="531" t="str">
        <f t="shared" si="4"/>
        <v/>
      </c>
      <c r="N124" s="532">
        <f t="shared" si="5"/>
        <v>0</v>
      </c>
      <c r="O124" s="70"/>
      <c r="P124" s="124"/>
      <c r="Q124" s="54"/>
      <c r="R124" s="194"/>
      <c r="S124" s="125"/>
      <c r="T124" s="54"/>
      <c r="U124" s="194"/>
      <c r="V124" s="124"/>
      <c r="W124" s="54"/>
      <c r="X124" s="194"/>
      <c r="Y124" s="125"/>
      <c r="Z124" s="54"/>
      <c r="AA124" s="194"/>
      <c r="AB124" s="57"/>
      <c r="AC124" s="70"/>
      <c r="AD124" s="124"/>
      <c r="AE124" s="70"/>
      <c r="AF124" s="124"/>
      <c r="AG124" s="70"/>
      <c r="AH124" s="57"/>
      <c r="AI124" s="70"/>
      <c r="AJ124" s="124"/>
      <c r="AK124" s="70"/>
      <c r="AL124" s="907"/>
      <c r="AM124" s="890"/>
      <c r="AN124" s="907"/>
      <c r="AO124" s="891"/>
      <c r="AP124" s="907"/>
      <c r="AQ124" s="70"/>
      <c r="AR124" s="59"/>
      <c r="AS124" s="70"/>
      <c r="AT124" s="57"/>
      <c r="AU124" s="262"/>
      <c r="AV124" s="70"/>
      <c r="AW124" s="57"/>
      <c r="AX124" s="533" t="str">
        <f>IF(AW124="","",IF(AW124="A",'12.パネルラジエーター設備費用算出シート'!$G$13,IF(AW124="B",'12.パネルラジエーター設備費用算出シート'!$N$13,IF(AW124="C",'12.パネルラジエーター設備費用算出シート'!$G$23,IF(AW124="D",'12.パネルラジエーター設備費用算出シート'!$N$23,IF(AW124="E",'12.パネルラジエーター設備費用算出シート'!$G$33,IF(AW124="F",'12.パネルラジエーター設備費用算出シート'!$N$33,IF(AW124="G",'12.パネルラジエーター設備費用算出シート'!$G$43,IF(AW124="H",'12.パネルラジエーター設備費用算出シート'!$N$43,IF(AW124="I",'12.パネルラジエーター設備費用算出シート'!$G$54,'12.パネルラジエーター設備費用算出シート'!$N$54))))))))))</f>
        <v/>
      </c>
      <c r="AY124" s="70"/>
      <c r="AZ124" s="57"/>
      <c r="BA124" s="262"/>
      <c r="BB124" s="70"/>
      <c r="BC124" s="34"/>
      <c r="BD124" s="34"/>
      <c r="BE124" s="34"/>
      <c r="BF124" s="53"/>
      <c r="BG124" s="34"/>
      <c r="BH124" s="34"/>
      <c r="BI124" s="53"/>
      <c r="BJ124" s="34"/>
      <c r="BK124" s="34"/>
      <c r="BL124" s="34"/>
      <c r="BM124" s="34"/>
    </row>
    <row r="125" spans="1:65" s="35" customFormat="1">
      <c r="A125" s="72"/>
      <c r="B125" s="55">
        <v>113</v>
      </c>
      <c r="C125" s="78"/>
      <c r="D125" s="56"/>
      <c r="E125" s="73"/>
      <c r="F125" s="530"/>
      <c r="G125" s="530"/>
      <c r="H125" s="57"/>
      <c r="I125" s="58"/>
      <c r="J125" s="57"/>
      <c r="K125" s="531" t="str">
        <f t="shared" si="3"/>
        <v/>
      </c>
      <c r="L125" s="531" t="str">
        <f>IF($G125="","",IF(OR('2.全体概要'!$C$15=1,'2.全体概要'!$C$15=2),INDEX($BH$15:$BH$16,MATCH($G125,$BG$15:$BG$16,-1)),IF('2.全体概要'!$C$15=3,INDEX($BH$14:$BH$15,MATCH($G125,$BG$14:$BG$15,-1)),INDEX($BH$13:$BH$14,MATCH($G125,$BG$13:$BG$14,-1)))))</f>
        <v/>
      </c>
      <c r="M125" s="531" t="str">
        <f t="shared" si="4"/>
        <v/>
      </c>
      <c r="N125" s="532">
        <f t="shared" si="5"/>
        <v>0</v>
      </c>
      <c r="O125" s="70"/>
      <c r="P125" s="124"/>
      <c r="Q125" s="54"/>
      <c r="R125" s="194"/>
      <c r="S125" s="125"/>
      <c r="T125" s="54"/>
      <c r="U125" s="194"/>
      <c r="V125" s="124"/>
      <c r="W125" s="54"/>
      <c r="X125" s="194"/>
      <c r="Y125" s="125"/>
      <c r="Z125" s="54"/>
      <c r="AA125" s="194"/>
      <c r="AB125" s="57"/>
      <c r="AC125" s="70"/>
      <c r="AD125" s="124"/>
      <c r="AE125" s="70"/>
      <c r="AF125" s="124"/>
      <c r="AG125" s="70"/>
      <c r="AH125" s="57"/>
      <c r="AI125" s="70"/>
      <c r="AJ125" s="124"/>
      <c r="AK125" s="70"/>
      <c r="AL125" s="907"/>
      <c r="AM125" s="890"/>
      <c r="AN125" s="907"/>
      <c r="AO125" s="891"/>
      <c r="AP125" s="907"/>
      <c r="AQ125" s="70"/>
      <c r="AR125" s="59"/>
      <c r="AS125" s="70"/>
      <c r="AT125" s="57"/>
      <c r="AU125" s="262"/>
      <c r="AV125" s="70"/>
      <c r="AW125" s="57"/>
      <c r="AX125" s="533" t="str">
        <f>IF(AW125="","",IF(AW125="A",'12.パネルラジエーター設備費用算出シート'!$G$13,IF(AW125="B",'12.パネルラジエーター設備費用算出シート'!$N$13,IF(AW125="C",'12.パネルラジエーター設備費用算出シート'!$G$23,IF(AW125="D",'12.パネルラジエーター設備費用算出シート'!$N$23,IF(AW125="E",'12.パネルラジエーター設備費用算出シート'!$G$33,IF(AW125="F",'12.パネルラジエーター設備費用算出シート'!$N$33,IF(AW125="G",'12.パネルラジエーター設備費用算出シート'!$G$43,IF(AW125="H",'12.パネルラジエーター設備費用算出シート'!$N$43,IF(AW125="I",'12.パネルラジエーター設備費用算出シート'!$G$54,'12.パネルラジエーター設備費用算出シート'!$N$54))))))))))</f>
        <v/>
      </c>
      <c r="AY125" s="70"/>
      <c r="AZ125" s="57"/>
      <c r="BA125" s="262"/>
      <c r="BB125" s="70"/>
      <c r="BC125" s="34"/>
      <c r="BD125" s="34"/>
      <c r="BE125" s="34"/>
      <c r="BF125" s="53"/>
      <c r="BG125" s="34"/>
      <c r="BH125" s="34"/>
      <c r="BI125" s="53"/>
      <c r="BJ125" s="34"/>
      <c r="BK125" s="34"/>
      <c r="BL125" s="34"/>
      <c r="BM125" s="34"/>
    </row>
    <row r="126" spans="1:65" s="35" customFormat="1">
      <c r="A126" s="72"/>
      <c r="B126" s="55">
        <v>114</v>
      </c>
      <c r="C126" s="78"/>
      <c r="D126" s="56"/>
      <c r="E126" s="73"/>
      <c r="F126" s="530"/>
      <c r="G126" s="530"/>
      <c r="H126" s="57"/>
      <c r="I126" s="58"/>
      <c r="J126" s="57"/>
      <c r="K126" s="531" t="str">
        <f t="shared" si="3"/>
        <v/>
      </c>
      <c r="L126" s="531" t="str">
        <f>IF($G126="","",IF(OR('2.全体概要'!$C$15=1,'2.全体概要'!$C$15=2),INDEX($BH$15:$BH$16,MATCH($G126,$BG$15:$BG$16,-1)),IF('2.全体概要'!$C$15=3,INDEX($BH$14:$BH$15,MATCH($G126,$BG$14:$BG$15,-1)),INDEX($BH$13:$BH$14,MATCH($G126,$BG$13:$BG$14,-1)))))</f>
        <v/>
      </c>
      <c r="M126" s="531" t="str">
        <f t="shared" si="4"/>
        <v/>
      </c>
      <c r="N126" s="532">
        <f t="shared" si="5"/>
        <v>0</v>
      </c>
      <c r="O126" s="70"/>
      <c r="P126" s="124"/>
      <c r="Q126" s="54"/>
      <c r="R126" s="194"/>
      <c r="S126" s="125"/>
      <c r="T126" s="54"/>
      <c r="U126" s="194"/>
      <c r="V126" s="124"/>
      <c r="W126" s="54"/>
      <c r="X126" s="194"/>
      <c r="Y126" s="125"/>
      <c r="Z126" s="54"/>
      <c r="AA126" s="194"/>
      <c r="AB126" s="57"/>
      <c r="AC126" s="70"/>
      <c r="AD126" s="124"/>
      <c r="AE126" s="70"/>
      <c r="AF126" s="124"/>
      <c r="AG126" s="70"/>
      <c r="AH126" s="57"/>
      <c r="AI126" s="70"/>
      <c r="AJ126" s="124"/>
      <c r="AK126" s="70"/>
      <c r="AL126" s="907"/>
      <c r="AM126" s="890"/>
      <c r="AN126" s="907"/>
      <c r="AO126" s="891"/>
      <c r="AP126" s="907"/>
      <c r="AQ126" s="70"/>
      <c r="AR126" s="59"/>
      <c r="AS126" s="70"/>
      <c r="AT126" s="57"/>
      <c r="AU126" s="262"/>
      <c r="AV126" s="70"/>
      <c r="AW126" s="57"/>
      <c r="AX126" s="533" t="str">
        <f>IF(AW126="","",IF(AW126="A",'12.パネルラジエーター設備費用算出シート'!$G$13,IF(AW126="B",'12.パネルラジエーター設備費用算出シート'!$N$13,IF(AW126="C",'12.パネルラジエーター設備費用算出シート'!$G$23,IF(AW126="D",'12.パネルラジエーター設備費用算出シート'!$N$23,IF(AW126="E",'12.パネルラジエーター設備費用算出シート'!$G$33,IF(AW126="F",'12.パネルラジエーター設備費用算出シート'!$N$33,IF(AW126="G",'12.パネルラジエーター設備費用算出シート'!$G$43,IF(AW126="H",'12.パネルラジエーター設備費用算出シート'!$N$43,IF(AW126="I",'12.パネルラジエーター設備費用算出シート'!$G$54,'12.パネルラジエーター設備費用算出シート'!$N$54))))))))))</f>
        <v/>
      </c>
      <c r="AY126" s="70"/>
      <c r="AZ126" s="57"/>
      <c r="BA126" s="262"/>
      <c r="BB126" s="70"/>
      <c r="BC126" s="34"/>
      <c r="BD126" s="34"/>
      <c r="BE126" s="34"/>
      <c r="BF126" s="53"/>
      <c r="BG126" s="34"/>
      <c r="BH126" s="34"/>
      <c r="BI126" s="53"/>
      <c r="BJ126" s="34"/>
      <c r="BK126" s="34"/>
      <c r="BL126" s="34"/>
      <c r="BM126" s="34"/>
    </row>
    <row r="127" spans="1:65" s="35" customFormat="1">
      <c r="A127" s="72"/>
      <c r="B127" s="55">
        <v>115</v>
      </c>
      <c r="C127" s="78"/>
      <c r="D127" s="56"/>
      <c r="E127" s="73"/>
      <c r="F127" s="530"/>
      <c r="G127" s="530"/>
      <c r="H127" s="57"/>
      <c r="I127" s="58"/>
      <c r="J127" s="57"/>
      <c r="K127" s="531" t="str">
        <f t="shared" si="3"/>
        <v/>
      </c>
      <c r="L127" s="531" t="str">
        <f>IF($G127="","",IF(OR('2.全体概要'!$C$15=1,'2.全体概要'!$C$15=2),INDEX($BH$15:$BH$16,MATCH($G127,$BG$15:$BG$16,-1)),IF('2.全体概要'!$C$15=3,INDEX($BH$14:$BH$15,MATCH($G127,$BG$14:$BG$15,-1)),INDEX($BH$13:$BH$14,MATCH($G127,$BG$13:$BG$14,-1)))))</f>
        <v/>
      </c>
      <c r="M127" s="531" t="str">
        <f t="shared" si="4"/>
        <v/>
      </c>
      <c r="N127" s="532">
        <f t="shared" si="5"/>
        <v>0</v>
      </c>
      <c r="O127" s="70"/>
      <c r="P127" s="124"/>
      <c r="Q127" s="54"/>
      <c r="R127" s="194"/>
      <c r="S127" s="125"/>
      <c r="T127" s="54"/>
      <c r="U127" s="194"/>
      <c r="V127" s="124"/>
      <c r="W127" s="54"/>
      <c r="X127" s="194"/>
      <c r="Y127" s="125"/>
      <c r="Z127" s="54"/>
      <c r="AA127" s="194"/>
      <c r="AB127" s="57"/>
      <c r="AC127" s="70"/>
      <c r="AD127" s="124"/>
      <c r="AE127" s="70"/>
      <c r="AF127" s="124"/>
      <c r="AG127" s="70"/>
      <c r="AH127" s="57"/>
      <c r="AI127" s="70"/>
      <c r="AJ127" s="124"/>
      <c r="AK127" s="70"/>
      <c r="AL127" s="907"/>
      <c r="AM127" s="890"/>
      <c r="AN127" s="907"/>
      <c r="AO127" s="891"/>
      <c r="AP127" s="907"/>
      <c r="AQ127" s="70"/>
      <c r="AR127" s="59"/>
      <c r="AS127" s="70"/>
      <c r="AT127" s="57"/>
      <c r="AU127" s="262"/>
      <c r="AV127" s="70"/>
      <c r="AW127" s="57"/>
      <c r="AX127" s="533" t="str">
        <f>IF(AW127="","",IF(AW127="A",'12.パネルラジエーター設備費用算出シート'!$G$13,IF(AW127="B",'12.パネルラジエーター設備費用算出シート'!$N$13,IF(AW127="C",'12.パネルラジエーター設備費用算出シート'!$G$23,IF(AW127="D",'12.パネルラジエーター設備費用算出シート'!$N$23,IF(AW127="E",'12.パネルラジエーター設備費用算出シート'!$G$33,IF(AW127="F",'12.パネルラジエーター設備費用算出シート'!$N$33,IF(AW127="G",'12.パネルラジエーター設備費用算出シート'!$G$43,IF(AW127="H",'12.パネルラジエーター設備費用算出シート'!$N$43,IF(AW127="I",'12.パネルラジエーター設備費用算出シート'!$G$54,'12.パネルラジエーター設備費用算出シート'!$N$54))))))))))</f>
        <v/>
      </c>
      <c r="AY127" s="70"/>
      <c r="AZ127" s="57"/>
      <c r="BA127" s="262"/>
      <c r="BB127" s="70"/>
      <c r="BC127" s="34"/>
      <c r="BD127" s="34"/>
      <c r="BE127" s="34"/>
      <c r="BF127" s="53"/>
      <c r="BG127" s="34"/>
      <c r="BH127" s="34"/>
      <c r="BI127" s="53"/>
      <c r="BJ127" s="34"/>
      <c r="BK127" s="34"/>
      <c r="BL127" s="34"/>
      <c r="BM127" s="34"/>
    </row>
    <row r="128" spans="1:65" s="35" customFormat="1">
      <c r="A128" s="72"/>
      <c r="B128" s="55">
        <v>116</v>
      </c>
      <c r="C128" s="78"/>
      <c r="D128" s="56"/>
      <c r="E128" s="73"/>
      <c r="F128" s="530"/>
      <c r="G128" s="530"/>
      <c r="H128" s="57"/>
      <c r="I128" s="58"/>
      <c r="J128" s="57"/>
      <c r="K128" s="531" t="str">
        <f t="shared" si="3"/>
        <v/>
      </c>
      <c r="L128" s="531" t="str">
        <f>IF($G128="","",IF(OR('2.全体概要'!$C$15=1,'2.全体概要'!$C$15=2),INDEX($BH$15:$BH$16,MATCH($G128,$BG$15:$BG$16,-1)),IF('2.全体概要'!$C$15=3,INDEX($BH$14:$BH$15,MATCH($G128,$BG$14:$BG$15,-1)),INDEX($BH$13:$BH$14,MATCH($G128,$BG$13:$BG$14,-1)))))</f>
        <v/>
      </c>
      <c r="M128" s="531" t="str">
        <f t="shared" si="4"/>
        <v/>
      </c>
      <c r="N128" s="532">
        <f t="shared" si="5"/>
        <v>0</v>
      </c>
      <c r="O128" s="70"/>
      <c r="P128" s="124"/>
      <c r="Q128" s="54"/>
      <c r="R128" s="194"/>
      <c r="S128" s="125"/>
      <c r="T128" s="54"/>
      <c r="U128" s="194"/>
      <c r="V128" s="124"/>
      <c r="W128" s="54"/>
      <c r="X128" s="194"/>
      <c r="Y128" s="125"/>
      <c r="Z128" s="54"/>
      <c r="AA128" s="194"/>
      <c r="AB128" s="57"/>
      <c r="AC128" s="70"/>
      <c r="AD128" s="124"/>
      <c r="AE128" s="70"/>
      <c r="AF128" s="124"/>
      <c r="AG128" s="70"/>
      <c r="AH128" s="57"/>
      <c r="AI128" s="70"/>
      <c r="AJ128" s="124"/>
      <c r="AK128" s="70"/>
      <c r="AL128" s="907"/>
      <c r="AM128" s="890"/>
      <c r="AN128" s="907"/>
      <c r="AO128" s="891"/>
      <c r="AP128" s="907"/>
      <c r="AQ128" s="70"/>
      <c r="AR128" s="59"/>
      <c r="AS128" s="70"/>
      <c r="AT128" s="57"/>
      <c r="AU128" s="262"/>
      <c r="AV128" s="70"/>
      <c r="AW128" s="57"/>
      <c r="AX128" s="533" t="str">
        <f>IF(AW128="","",IF(AW128="A",'12.パネルラジエーター設備費用算出シート'!$G$13,IF(AW128="B",'12.パネルラジエーター設備費用算出シート'!$N$13,IF(AW128="C",'12.パネルラジエーター設備費用算出シート'!$G$23,IF(AW128="D",'12.パネルラジエーター設備費用算出シート'!$N$23,IF(AW128="E",'12.パネルラジエーター設備費用算出シート'!$G$33,IF(AW128="F",'12.パネルラジエーター設備費用算出シート'!$N$33,IF(AW128="G",'12.パネルラジエーター設備費用算出シート'!$G$43,IF(AW128="H",'12.パネルラジエーター設備費用算出シート'!$N$43,IF(AW128="I",'12.パネルラジエーター設備費用算出シート'!$G$54,'12.パネルラジエーター設備費用算出シート'!$N$54))))))))))</f>
        <v/>
      </c>
      <c r="AY128" s="70"/>
      <c r="AZ128" s="57"/>
      <c r="BA128" s="262"/>
      <c r="BB128" s="70"/>
      <c r="BC128" s="34"/>
      <c r="BD128" s="34"/>
      <c r="BE128" s="34"/>
      <c r="BF128" s="53"/>
      <c r="BG128" s="34"/>
      <c r="BH128" s="34"/>
      <c r="BI128" s="53"/>
      <c r="BJ128" s="34"/>
      <c r="BK128" s="34"/>
      <c r="BL128" s="34"/>
      <c r="BM128" s="34"/>
    </row>
    <row r="129" spans="1:65" s="35" customFormat="1">
      <c r="A129" s="72"/>
      <c r="B129" s="55">
        <v>117</v>
      </c>
      <c r="C129" s="78"/>
      <c r="D129" s="56"/>
      <c r="E129" s="73"/>
      <c r="F129" s="530"/>
      <c r="G129" s="530"/>
      <c r="H129" s="57"/>
      <c r="I129" s="58"/>
      <c r="J129" s="57"/>
      <c r="K129" s="531" t="str">
        <f t="shared" si="3"/>
        <v/>
      </c>
      <c r="L129" s="531" t="str">
        <f>IF($G129="","",IF(OR('2.全体概要'!$C$15=1,'2.全体概要'!$C$15=2),INDEX($BH$15:$BH$16,MATCH($G129,$BG$15:$BG$16,-1)),IF('2.全体概要'!$C$15=3,INDEX($BH$14:$BH$15,MATCH($G129,$BG$14:$BG$15,-1)),INDEX($BH$13:$BH$14,MATCH($G129,$BG$13:$BG$14,-1)))))</f>
        <v/>
      </c>
      <c r="M129" s="531" t="str">
        <f t="shared" si="4"/>
        <v/>
      </c>
      <c r="N129" s="532">
        <f t="shared" si="5"/>
        <v>0</v>
      </c>
      <c r="O129" s="70"/>
      <c r="P129" s="124"/>
      <c r="Q129" s="54"/>
      <c r="R129" s="194"/>
      <c r="S129" s="125"/>
      <c r="T129" s="54"/>
      <c r="U129" s="194"/>
      <c r="V129" s="124"/>
      <c r="W129" s="54"/>
      <c r="X129" s="194"/>
      <c r="Y129" s="125"/>
      <c r="Z129" s="54"/>
      <c r="AA129" s="194"/>
      <c r="AB129" s="57"/>
      <c r="AC129" s="70"/>
      <c r="AD129" s="124"/>
      <c r="AE129" s="70"/>
      <c r="AF129" s="124"/>
      <c r="AG129" s="70"/>
      <c r="AH129" s="57"/>
      <c r="AI129" s="70"/>
      <c r="AJ129" s="124"/>
      <c r="AK129" s="70"/>
      <c r="AL129" s="907"/>
      <c r="AM129" s="890"/>
      <c r="AN129" s="907"/>
      <c r="AO129" s="891"/>
      <c r="AP129" s="907"/>
      <c r="AQ129" s="70"/>
      <c r="AR129" s="59"/>
      <c r="AS129" s="70"/>
      <c r="AT129" s="57"/>
      <c r="AU129" s="262"/>
      <c r="AV129" s="70"/>
      <c r="AW129" s="57"/>
      <c r="AX129" s="533" t="str">
        <f>IF(AW129="","",IF(AW129="A",'12.パネルラジエーター設備費用算出シート'!$G$13,IF(AW129="B",'12.パネルラジエーター設備費用算出シート'!$N$13,IF(AW129="C",'12.パネルラジエーター設備費用算出シート'!$G$23,IF(AW129="D",'12.パネルラジエーター設備費用算出シート'!$N$23,IF(AW129="E",'12.パネルラジエーター設備費用算出シート'!$G$33,IF(AW129="F",'12.パネルラジエーター設備費用算出シート'!$N$33,IF(AW129="G",'12.パネルラジエーター設備費用算出シート'!$G$43,IF(AW129="H",'12.パネルラジエーター設備費用算出シート'!$N$43,IF(AW129="I",'12.パネルラジエーター設備費用算出シート'!$G$54,'12.パネルラジエーター設備費用算出シート'!$N$54))))))))))</f>
        <v/>
      </c>
      <c r="AY129" s="70"/>
      <c r="AZ129" s="57"/>
      <c r="BA129" s="262"/>
      <c r="BB129" s="70"/>
      <c r="BC129" s="34"/>
      <c r="BD129" s="34"/>
      <c r="BE129" s="34"/>
      <c r="BF129" s="53"/>
      <c r="BG129" s="34"/>
      <c r="BH129" s="34"/>
      <c r="BI129" s="53"/>
      <c r="BJ129" s="34"/>
      <c r="BK129" s="34"/>
      <c r="BL129" s="34"/>
      <c r="BM129" s="34"/>
    </row>
    <row r="130" spans="1:65" s="35" customFormat="1">
      <c r="A130" s="72"/>
      <c r="B130" s="55">
        <v>118</v>
      </c>
      <c r="C130" s="78"/>
      <c r="D130" s="56"/>
      <c r="E130" s="73"/>
      <c r="F130" s="530"/>
      <c r="G130" s="530"/>
      <c r="H130" s="57"/>
      <c r="I130" s="58"/>
      <c r="J130" s="57"/>
      <c r="K130" s="531" t="str">
        <f t="shared" si="3"/>
        <v/>
      </c>
      <c r="L130" s="531" t="str">
        <f>IF($G130="","",IF(OR('2.全体概要'!$C$15=1,'2.全体概要'!$C$15=2),INDEX($BH$15:$BH$16,MATCH($G130,$BG$15:$BG$16,-1)),IF('2.全体概要'!$C$15=3,INDEX($BH$14:$BH$15,MATCH($G130,$BG$14:$BG$15,-1)),INDEX($BH$13:$BH$14,MATCH($G130,$BG$13:$BG$14,-1)))))</f>
        <v/>
      </c>
      <c r="M130" s="531" t="str">
        <f t="shared" si="4"/>
        <v/>
      </c>
      <c r="N130" s="532">
        <f t="shared" si="5"/>
        <v>0</v>
      </c>
      <c r="O130" s="70"/>
      <c r="P130" s="124"/>
      <c r="Q130" s="54"/>
      <c r="R130" s="194"/>
      <c r="S130" s="125"/>
      <c r="T130" s="54"/>
      <c r="U130" s="194"/>
      <c r="V130" s="124"/>
      <c r="W130" s="54"/>
      <c r="X130" s="194"/>
      <c r="Y130" s="125"/>
      <c r="Z130" s="54"/>
      <c r="AA130" s="194"/>
      <c r="AB130" s="57"/>
      <c r="AC130" s="70"/>
      <c r="AD130" s="124"/>
      <c r="AE130" s="70"/>
      <c r="AF130" s="124"/>
      <c r="AG130" s="70"/>
      <c r="AH130" s="57"/>
      <c r="AI130" s="70"/>
      <c r="AJ130" s="124"/>
      <c r="AK130" s="70"/>
      <c r="AL130" s="907"/>
      <c r="AM130" s="890"/>
      <c r="AN130" s="907"/>
      <c r="AO130" s="891"/>
      <c r="AP130" s="907"/>
      <c r="AQ130" s="70"/>
      <c r="AR130" s="59"/>
      <c r="AS130" s="70"/>
      <c r="AT130" s="57"/>
      <c r="AU130" s="262"/>
      <c r="AV130" s="70"/>
      <c r="AW130" s="57"/>
      <c r="AX130" s="533" t="str">
        <f>IF(AW130="","",IF(AW130="A",'12.パネルラジエーター設備費用算出シート'!$G$13,IF(AW130="B",'12.パネルラジエーター設備費用算出シート'!$N$13,IF(AW130="C",'12.パネルラジエーター設備費用算出シート'!$G$23,IF(AW130="D",'12.パネルラジエーター設備費用算出シート'!$N$23,IF(AW130="E",'12.パネルラジエーター設備費用算出シート'!$G$33,IF(AW130="F",'12.パネルラジエーター設備費用算出シート'!$N$33,IF(AW130="G",'12.パネルラジエーター設備費用算出シート'!$G$43,IF(AW130="H",'12.パネルラジエーター設備費用算出シート'!$N$43,IF(AW130="I",'12.パネルラジエーター設備費用算出シート'!$G$54,'12.パネルラジエーター設備費用算出シート'!$N$54))))))))))</f>
        <v/>
      </c>
      <c r="AY130" s="70"/>
      <c r="AZ130" s="57"/>
      <c r="BA130" s="262"/>
      <c r="BB130" s="70"/>
      <c r="BC130" s="34"/>
      <c r="BD130" s="34"/>
      <c r="BE130" s="34"/>
      <c r="BF130" s="53"/>
      <c r="BG130" s="34"/>
      <c r="BH130" s="34"/>
      <c r="BI130" s="53"/>
      <c r="BJ130" s="34"/>
      <c r="BK130" s="34"/>
      <c r="BL130" s="34"/>
      <c r="BM130" s="34"/>
    </row>
    <row r="131" spans="1:65" s="35" customFormat="1">
      <c r="A131" s="72"/>
      <c r="B131" s="55">
        <v>119</v>
      </c>
      <c r="C131" s="78"/>
      <c r="D131" s="56"/>
      <c r="E131" s="73"/>
      <c r="F131" s="530"/>
      <c r="G131" s="530"/>
      <c r="H131" s="57"/>
      <c r="I131" s="58"/>
      <c r="J131" s="57"/>
      <c r="K131" s="531" t="str">
        <f t="shared" si="3"/>
        <v/>
      </c>
      <c r="L131" s="531" t="str">
        <f>IF($G131="","",IF(OR('2.全体概要'!$C$15=1,'2.全体概要'!$C$15=2),INDEX($BH$15:$BH$16,MATCH($G131,$BG$15:$BG$16,-1)),IF('2.全体概要'!$C$15=3,INDEX($BH$14:$BH$15,MATCH($G131,$BG$14:$BG$15,-1)),INDEX($BH$13:$BH$14,MATCH($G131,$BG$13:$BG$14,-1)))))</f>
        <v/>
      </c>
      <c r="M131" s="531" t="str">
        <f t="shared" si="4"/>
        <v/>
      </c>
      <c r="N131" s="532">
        <f t="shared" si="5"/>
        <v>0</v>
      </c>
      <c r="O131" s="70"/>
      <c r="P131" s="124"/>
      <c r="Q131" s="54"/>
      <c r="R131" s="194"/>
      <c r="S131" s="125"/>
      <c r="T131" s="54"/>
      <c r="U131" s="194"/>
      <c r="V131" s="124"/>
      <c r="W131" s="54"/>
      <c r="X131" s="194"/>
      <c r="Y131" s="125"/>
      <c r="Z131" s="54"/>
      <c r="AA131" s="194"/>
      <c r="AB131" s="57"/>
      <c r="AC131" s="70"/>
      <c r="AD131" s="124"/>
      <c r="AE131" s="70"/>
      <c r="AF131" s="124"/>
      <c r="AG131" s="70"/>
      <c r="AH131" s="57"/>
      <c r="AI131" s="70"/>
      <c r="AJ131" s="124"/>
      <c r="AK131" s="70"/>
      <c r="AL131" s="907"/>
      <c r="AM131" s="890"/>
      <c r="AN131" s="907"/>
      <c r="AO131" s="891"/>
      <c r="AP131" s="907"/>
      <c r="AQ131" s="70"/>
      <c r="AR131" s="59"/>
      <c r="AS131" s="70"/>
      <c r="AT131" s="57"/>
      <c r="AU131" s="262"/>
      <c r="AV131" s="70"/>
      <c r="AW131" s="57"/>
      <c r="AX131" s="533" t="str">
        <f>IF(AW131="","",IF(AW131="A",'12.パネルラジエーター設備費用算出シート'!$G$13,IF(AW131="B",'12.パネルラジエーター設備費用算出シート'!$N$13,IF(AW131="C",'12.パネルラジエーター設備費用算出シート'!$G$23,IF(AW131="D",'12.パネルラジエーター設備費用算出シート'!$N$23,IF(AW131="E",'12.パネルラジエーター設備費用算出シート'!$G$33,IF(AW131="F",'12.パネルラジエーター設備費用算出シート'!$N$33,IF(AW131="G",'12.パネルラジエーター設備費用算出シート'!$G$43,IF(AW131="H",'12.パネルラジエーター設備費用算出シート'!$N$43,IF(AW131="I",'12.パネルラジエーター設備費用算出シート'!$G$54,'12.パネルラジエーター設備費用算出シート'!$N$54))))))))))</f>
        <v/>
      </c>
      <c r="AY131" s="70"/>
      <c r="AZ131" s="57"/>
      <c r="BA131" s="262"/>
      <c r="BB131" s="70"/>
      <c r="BC131" s="34"/>
      <c r="BD131" s="34"/>
      <c r="BE131" s="34"/>
      <c r="BF131" s="53"/>
      <c r="BG131" s="34"/>
      <c r="BH131" s="34"/>
      <c r="BI131" s="53"/>
      <c r="BJ131" s="34"/>
      <c r="BK131" s="34"/>
      <c r="BL131" s="34"/>
      <c r="BM131" s="34"/>
    </row>
    <row r="132" spans="1:65" s="35" customFormat="1">
      <c r="A132" s="72"/>
      <c r="B132" s="55">
        <v>120</v>
      </c>
      <c r="C132" s="78"/>
      <c r="D132" s="56"/>
      <c r="E132" s="73"/>
      <c r="F132" s="530"/>
      <c r="G132" s="530"/>
      <c r="H132" s="57"/>
      <c r="I132" s="58"/>
      <c r="J132" s="57"/>
      <c r="K132" s="531" t="str">
        <f t="shared" si="3"/>
        <v/>
      </c>
      <c r="L132" s="531" t="str">
        <f>IF($G132="","",IF(OR('2.全体概要'!$C$15=1,'2.全体概要'!$C$15=2),INDEX($BH$15:$BH$16,MATCH($G132,$BG$15:$BG$16,-1)),IF('2.全体概要'!$C$15=3,INDEX($BH$14:$BH$15,MATCH($G132,$BG$14:$BG$15,-1)),INDEX($BH$13:$BH$14,MATCH($G132,$BG$13:$BG$14,-1)))))</f>
        <v/>
      </c>
      <c r="M132" s="531" t="str">
        <f t="shared" si="4"/>
        <v/>
      </c>
      <c r="N132" s="532">
        <f t="shared" si="5"/>
        <v>0</v>
      </c>
      <c r="O132" s="70"/>
      <c r="P132" s="124"/>
      <c r="Q132" s="54"/>
      <c r="R132" s="194"/>
      <c r="S132" s="125"/>
      <c r="T132" s="54"/>
      <c r="U132" s="194"/>
      <c r="V132" s="124"/>
      <c r="W132" s="54"/>
      <c r="X132" s="194"/>
      <c r="Y132" s="125"/>
      <c r="Z132" s="54"/>
      <c r="AA132" s="194"/>
      <c r="AB132" s="57"/>
      <c r="AC132" s="70"/>
      <c r="AD132" s="124"/>
      <c r="AE132" s="70"/>
      <c r="AF132" s="124"/>
      <c r="AG132" s="70"/>
      <c r="AH132" s="57"/>
      <c r="AI132" s="70"/>
      <c r="AJ132" s="124"/>
      <c r="AK132" s="70"/>
      <c r="AL132" s="907"/>
      <c r="AM132" s="890"/>
      <c r="AN132" s="907"/>
      <c r="AO132" s="891"/>
      <c r="AP132" s="907"/>
      <c r="AQ132" s="70"/>
      <c r="AR132" s="59"/>
      <c r="AS132" s="70"/>
      <c r="AT132" s="57"/>
      <c r="AU132" s="262"/>
      <c r="AV132" s="70"/>
      <c r="AW132" s="57"/>
      <c r="AX132" s="533" t="str">
        <f>IF(AW132="","",IF(AW132="A",'12.パネルラジエーター設備費用算出シート'!$G$13,IF(AW132="B",'12.パネルラジエーター設備費用算出シート'!$N$13,IF(AW132="C",'12.パネルラジエーター設備費用算出シート'!$G$23,IF(AW132="D",'12.パネルラジエーター設備費用算出シート'!$N$23,IF(AW132="E",'12.パネルラジエーター設備費用算出シート'!$G$33,IF(AW132="F",'12.パネルラジエーター設備費用算出シート'!$N$33,IF(AW132="G",'12.パネルラジエーター設備費用算出シート'!$G$43,IF(AW132="H",'12.パネルラジエーター設備費用算出シート'!$N$43,IF(AW132="I",'12.パネルラジエーター設備費用算出シート'!$G$54,'12.パネルラジエーター設備費用算出シート'!$N$54))))))))))</f>
        <v/>
      </c>
      <c r="AY132" s="70"/>
      <c r="AZ132" s="57"/>
      <c r="BA132" s="262"/>
      <c r="BB132" s="70"/>
      <c r="BC132" s="34"/>
      <c r="BD132" s="34"/>
      <c r="BE132" s="34"/>
      <c r="BF132" s="53"/>
      <c r="BG132" s="34"/>
      <c r="BH132" s="34"/>
      <c r="BI132" s="53"/>
      <c r="BJ132" s="34"/>
      <c r="BK132" s="34"/>
      <c r="BL132" s="34"/>
      <c r="BM132" s="34"/>
    </row>
    <row r="133" spans="1:65" s="35" customFormat="1">
      <c r="A133" s="72"/>
      <c r="B133" s="55">
        <v>121</v>
      </c>
      <c r="C133" s="78"/>
      <c r="D133" s="56"/>
      <c r="E133" s="73"/>
      <c r="F133" s="530"/>
      <c r="G133" s="530"/>
      <c r="H133" s="57"/>
      <c r="I133" s="58"/>
      <c r="J133" s="57"/>
      <c r="K133" s="531" t="str">
        <f t="shared" si="3"/>
        <v/>
      </c>
      <c r="L133" s="531" t="str">
        <f>IF($G133="","",IF(OR('2.全体概要'!$C$15=1,'2.全体概要'!$C$15=2),INDEX($BH$15:$BH$16,MATCH($G133,$BG$15:$BG$16,-1)),IF('2.全体概要'!$C$15=3,INDEX($BH$14:$BH$15,MATCH($G133,$BG$14:$BG$15,-1)),INDEX($BH$13:$BH$14,MATCH($G133,$BG$13:$BG$14,-1)))))</f>
        <v/>
      </c>
      <c r="M133" s="531" t="str">
        <f t="shared" si="4"/>
        <v/>
      </c>
      <c r="N133" s="532">
        <f t="shared" si="5"/>
        <v>0</v>
      </c>
      <c r="O133" s="70"/>
      <c r="P133" s="124"/>
      <c r="Q133" s="54"/>
      <c r="R133" s="194"/>
      <c r="S133" s="125"/>
      <c r="T133" s="54"/>
      <c r="U133" s="194"/>
      <c r="V133" s="124"/>
      <c r="W133" s="54"/>
      <c r="X133" s="194"/>
      <c r="Y133" s="125"/>
      <c r="Z133" s="54"/>
      <c r="AA133" s="194"/>
      <c r="AB133" s="57"/>
      <c r="AC133" s="70"/>
      <c r="AD133" s="124"/>
      <c r="AE133" s="70"/>
      <c r="AF133" s="124"/>
      <c r="AG133" s="70"/>
      <c r="AH133" s="57"/>
      <c r="AI133" s="70"/>
      <c r="AJ133" s="124"/>
      <c r="AK133" s="70"/>
      <c r="AL133" s="907"/>
      <c r="AM133" s="890"/>
      <c r="AN133" s="907"/>
      <c r="AO133" s="891"/>
      <c r="AP133" s="907"/>
      <c r="AQ133" s="70"/>
      <c r="AR133" s="59"/>
      <c r="AS133" s="70"/>
      <c r="AT133" s="57"/>
      <c r="AU133" s="262"/>
      <c r="AV133" s="70"/>
      <c r="AW133" s="57"/>
      <c r="AX133" s="533" t="str">
        <f>IF(AW133="","",IF(AW133="A",'12.パネルラジエーター設備費用算出シート'!$G$13,IF(AW133="B",'12.パネルラジエーター設備費用算出シート'!$N$13,IF(AW133="C",'12.パネルラジエーター設備費用算出シート'!$G$23,IF(AW133="D",'12.パネルラジエーター設備費用算出シート'!$N$23,IF(AW133="E",'12.パネルラジエーター設備費用算出シート'!$G$33,IF(AW133="F",'12.パネルラジエーター設備費用算出シート'!$N$33,IF(AW133="G",'12.パネルラジエーター設備費用算出シート'!$G$43,IF(AW133="H",'12.パネルラジエーター設備費用算出シート'!$N$43,IF(AW133="I",'12.パネルラジエーター設備費用算出シート'!$G$54,'12.パネルラジエーター設備費用算出シート'!$N$54))))))))))</f>
        <v/>
      </c>
      <c r="AY133" s="70"/>
      <c r="AZ133" s="57"/>
      <c r="BA133" s="262"/>
      <c r="BB133" s="70"/>
      <c r="BC133" s="34"/>
      <c r="BD133" s="34"/>
      <c r="BE133" s="34"/>
      <c r="BF133" s="53"/>
      <c r="BG133" s="34"/>
      <c r="BH133" s="34"/>
      <c r="BI133" s="53"/>
      <c r="BJ133" s="34"/>
      <c r="BK133" s="34"/>
      <c r="BL133" s="34"/>
      <c r="BM133" s="34"/>
    </row>
    <row r="134" spans="1:65" s="35" customFormat="1">
      <c r="A134" s="72"/>
      <c r="B134" s="55">
        <v>122</v>
      </c>
      <c r="C134" s="78"/>
      <c r="D134" s="56"/>
      <c r="E134" s="73"/>
      <c r="F134" s="530"/>
      <c r="G134" s="530"/>
      <c r="H134" s="57"/>
      <c r="I134" s="58"/>
      <c r="J134" s="57"/>
      <c r="K134" s="531" t="str">
        <f t="shared" si="3"/>
        <v/>
      </c>
      <c r="L134" s="531" t="str">
        <f>IF($G134="","",IF(OR('2.全体概要'!$C$15=1,'2.全体概要'!$C$15=2),INDEX($BH$15:$BH$16,MATCH($G134,$BG$15:$BG$16,-1)),IF('2.全体概要'!$C$15=3,INDEX($BH$14:$BH$15,MATCH($G134,$BG$14:$BG$15,-1)),INDEX($BH$13:$BH$14,MATCH($G134,$BG$13:$BG$14,-1)))))</f>
        <v/>
      </c>
      <c r="M134" s="531" t="str">
        <f t="shared" si="4"/>
        <v/>
      </c>
      <c r="N134" s="532">
        <f t="shared" si="5"/>
        <v>0</v>
      </c>
      <c r="O134" s="70"/>
      <c r="P134" s="124"/>
      <c r="Q134" s="54"/>
      <c r="R134" s="194"/>
      <c r="S134" s="125"/>
      <c r="T134" s="54"/>
      <c r="U134" s="194"/>
      <c r="V134" s="124"/>
      <c r="W134" s="54"/>
      <c r="X134" s="194"/>
      <c r="Y134" s="125"/>
      <c r="Z134" s="54"/>
      <c r="AA134" s="194"/>
      <c r="AB134" s="57"/>
      <c r="AC134" s="70"/>
      <c r="AD134" s="124"/>
      <c r="AE134" s="70"/>
      <c r="AF134" s="124"/>
      <c r="AG134" s="70"/>
      <c r="AH134" s="57"/>
      <c r="AI134" s="70"/>
      <c r="AJ134" s="124"/>
      <c r="AK134" s="70"/>
      <c r="AL134" s="907"/>
      <c r="AM134" s="890"/>
      <c r="AN134" s="907"/>
      <c r="AO134" s="891"/>
      <c r="AP134" s="907"/>
      <c r="AQ134" s="70"/>
      <c r="AR134" s="59"/>
      <c r="AS134" s="70"/>
      <c r="AT134" s="57"/>
      <c r="AU134" s="262"/>
      <c r="AV134" s="70"/>
      <c r="AW134" s="57"/>
      <c r="AX134" s="533" t="str">
        <f>IF(AW134="","",IF(AW134="A",'12.パネルラジエーター設備費用算出シート'!$G$13,IF(AW134="B",'12.パネルラジエーター設備費用算出シート'!$N$13,IF(AW134="C",'12.パネルラジエーター設備費用算出シート'!$G$23,IF(AW134="D",'12.パネルラジエーター設備費用算出シート'!$N$23,IF(AW134="E",'12.パネルラジエーター設備費用算出シート'!$G$33,IF(AW134="F",'12.パネルラジエーター設備費用算出シート'!$N$33,IF(AW134="G",'12.パネルラジエーター設備費用算出シート'!$G$43,IF(AW134="H",'12.パネルラジエーター設備費用算出シート'!$N$43,IF(AW134="I",'12.パネルラジエーター設備費用算出シート'!$G$54,'12.パネルラジエーター設備費用算出シート'!$N$54))))))))))</f>
        <v/>
      </c>
      <c r="AY134" s="70"/>
      <c r="AZ134" s="57"/>
      <c r="BA134" s="262"/>
      <c r="BB134" s="70"/>
      <c r="BC134" s="34"/>
      <c r="BD134" s="34"/>
      <c r="BE134" s="34"/>
      <c r="BF134" s="53"/>
      <c r="BG134" s="34"/>
      <c r="BH134" s="34"/>
      <c r="BI134" s="53"/>
      <c r="BJ134" s="34"/>
      <c r="BK134" s="34"/>
      <c r="BL134" s="34"/>
      <c r="BM134" s="34"/>
    </row>
    <row r="135" spans="1:65" s="35" customFormat="1">
      <c r="A135" s="72"/>
      <c r="B135" s="55">
        <v>123</v>
      </c>
      <c r="C135" s="78"/>
      <c r="D135" s="56"/>
      <c r="E135" s="73"/>
      <c r="F135" s="530"/>
      <c r="G135" s="530"/>
      <c r="H135" s="57"/>
      <c r="I135" s="58"/>
      <c r="J135" s="57"/>
      <c r="K135" s="531" t="str">
        <f t="shared" si="3"/>
        <v/>
      </c>
      <c r="L135" s="531" t="str">
        <f>IF($G135="","",IF(OR('2.全体概要'!$C$15=1,'2.全体概要'!$C$15=2),INDEX($BH$15:$BH$16,MATCH($G135,$BG$15:$BG$16,-1)),IF('2.全体概要'!$C$15=3,INDEX($BH$14:$BH$15,MATCH($G135,$BG$14:$BG$15,-1)),INDEX($BH$13:$BH$14,MATCH($G135,$BG$13:$BG$14,-1)))))</f>
        <v/>
      </c>
      <c r="M135" s="531" t="str">
        <f t="shared" si="4"/>
        <v/>
      </c>
      <c r="N135" s="532">
        <f t="shared" si="5"/>
        <v>0</v>
      </c>
      <c r="O135" s="70"/>
      <c r="P135" s="124"/>
      <c r="Q135" s="54"/>
      <c r="R135" s="194"/>
      <c r="S135" s="125"/>
      <c r="T135" s="54"/>
      <c r="U135" s="194"/>
      <c r="V135" s="124"/>
      <c r="W135" s="54"/>
      <c r="X135" s="194"/>
      <c r="Y135" s="125"/>
      <c r="Z135" s="54"/>
      <c r="AA135" s="194"/>
      <c r="AB135" s="57"/>
      <c r="AC135" s="70"/>
      <c r="AD135" s="124"/>
      <c r="AE135" s="70"/>
      <c r="AF135" s="124"/>
      <c r="AG135" s="70"/>
      <c r="AH135" s="57"/>
      <c r="AI135" s="70"/>
      <c r="AJ135" s="124"/>
      <c r="AK135" s="70"/>
      <c r="AL135" s="907"/>
      <c r="AM135" s="890"/>
      <c r="AN135" s="907"/>
      <c r="AO135" s="891"/>
      <c r="AP135" s="907"/>
      <c r="AQ135" s="70"/>
      <c r="AR135" s="59"/>
      <c r="AS135" s="70"/>
      <c r="AT135" s="57"/>
      <c r="AU135" s="262"/>
      <c r="AV135" s="70"/>
      <c r="AW135" s="57"/>
      <c r="AX135" s="533" t="str">
        <f>IF(AW135="","",IF(AW135="A",'12.パネルラジエーター設備費用算出シート'!$G$13,IF(AW135="B",'12.パネルラジエーター設備費用算出シート'!$N$13,IF(AW135="C",'12.パネルラジエーター設備費用算出シート'!$G$23,IF(AW135="D",'12.パネルラジエーター設備費用算出シート'!$N$23,IF(AW135="E",'12.パネルラジエーター設備費用算出シート'!$G$33,IF(AW135="F",'12.パネルラジエーター設備費用算出シート'!$N$33,IF(AW135="G",'12.パネルラジエーター設備費用算出シート'!$G$43,IF(AW135="H",'12.パネルラジエーター設備費用算出シート'!$N$43,IF(AW135="I",'12.パネルラジエーター設備費用算出シート'!$G$54,'12.パネルラジエーター設備費用算出シート'!$N$54))))))))))</f>
        <v/>
      </c>
      <c r="AY135" s="70"/>
      <c r="AZ135" s="57"/>
      <c r="BA135" s="262"/>
      <c r="BB135" s="70"/>
      <c r="BC135" s="34"/>
      <c r="BD135" s="34"/>
      <c r="BE135" s="34"/>
      <c r="BF135" s="53"/>
      <c r="BG135" s="34"/>
      <c r="BH135" s="34"/>
      <c r="BI135" s="53"/>
      <c r="BJ135" s="34"/>
      <c r="BK135" s="34"/>
      <c r="BL135" s="34"/>
      <c r="BM135" s="34"/>
    </row>
    <row r="136" spans="1:65" s="35" customFormat="1">
      <c r="A136" s="72"/>
      <c r="B136" s="55">
        <v>124</v>
      </c>
      <c r="C136" s="78"/>
      <c r="D136" s="56"/>
      <c r="E136" s="73"/>
      <c r="F136" s="530"/>
      <c r="G136" s="530"/>
      <c r="H136" s="57"/>
      <c r="I136" s="58"/>
      <c r="J136" s="57"/>
      <c r="K136" s="531" t="str">
        <f t="shared" si="3"/>
        <v/>
      </c>
      <c r="L136" s="531" t="str">
        <f>IF($G136="","",IF(OR('2.全体概要'!$C$15=1,'2.全体概要'!$C$15=2),INDEX($BH$15:$BH$16,MATCH($G136,$BG$15:$BG$16,-1)),IF('2.全体概要'!$C$15=3,INDEX($BH$14:$BH$15,MATCH($G136,$BG$14:$BG$15,-1)),INDEX($BH$13:$BH$14,MATCH($G136,$BG$13:$BG$14,-1)))))</f>
        <v/>
      </c>
      <c r="M136" s="531" t="str">
        <f t="shared" si="4"/>
        <v/>
      </c>
      <c r="N136" s="532">
        <f t="shared" si="5"/>
        <v>0</v>
      </c>
      <c r="O136" s="70"/>
      <c r="P136" s="124"/>
      <c r="Q136" s="54"/>
      <c r="R136" s="194"/>
      <c r="S136" s="125"/>
      <c r="T136" s="54"/>
      <c r="U136" s="194"/>
      <c r="V136" s="124"/>
      <c r="W136" s="54"/>
      <c r="X136" s="194"/>
      <c r="Y136" s="125"/>
      <c r="Z136" s="54"/>
      <c r="AA136" s="194"/>
      <c r="AB136" s="57"/>
      <c r="AC136" s="70"/>
      <c r="AD136" s="124"/>
      <c r="AE136" s="70"/>
      <c r="AF136" s="124"/>
      <c r="AG136" s="70"/>
      <c r="AH136" s="57"/>
      <c r="AI136" s="70"/>
      <c r="AJ136" s="124"/>
      <c r="AK136" s="70"/>
      <c r="AL136" s="907"/>
      <c r="AM136" s="890"/>
      <c r="AN136" s="907"/>
      <c r="AO136" s="891"/>
      <c r="AP136" s="907"/>
      <c r="AQ136" s="70"/>
      <c r="AR136" s="59"/>
      <c r="AS136" s="70"/>
      <c r="AT136" s="57"/>
      <c r="AU136" s="262"/>
      <c r="AV136" s="70"/>
      <c r="AW136" s="57"/>
      <c r="AX136" s="533" t="str">
        <f>IF(AW136="","",IF(AW136="A",'12.パネルラジエーター設備費用算出シート'!$G$13,IF(AW136="B",'12.パネルラジエーター設備費用算出シート'!$N$13,IF(AW136="C",'12.パネルラジエーター設備費用算出シート'!$G$23,IF(AW136="D",'12.パネルラジエーター設備費用算出シート'!$N$23,IF(AW136="E",'12.パネルラジエーター設備費用算出シート'!$G$33,IF(AW136="F",'12.パネルラジエーター設備費用算出シート'!$N$33,IF(AW136="G",'12.パネルラジエーター設備費用算出シート'!$G$43,IF(AW136="H",'12.パネルラジエーター設備費用算出シート'!$N$43,IF(AW136="I",'12.パネルラジエーター設備費用算出シート'!$G$54,'12.パネルラジエーター設備費用算出シート'!$N$54))))))))))</f>
        <v/>
      </c>
      <c r="AY136" s="70"/>
      <c r="AZ136" s="57"/>
      <c r="BA136" s="262"/>
      <c r="BB136" s="70"/>
      <c r="BC136" s="34"/>
      <c r="BD136" s="34"/>
      <c r="BE136" s="34"/>
      <c r="BF136" s="53"/>
      <c r="BG136" s="34"/>
      <c r="BH136" s="34"/>
      <c r="BI136" s="53"/>
      <c r="BJ136" s="34"/>
      <c r="BK136" s="34"/>
      <c r="BL136" s="34"/>
      <c r="BM136" s="34"/>
    </row>
    <row r="137" spans="1:65" s="35" customFormat="1">
      <c r="A137" s="72"/>
      <c r="B137" s="55">
        <v>125</v>
      </c>
      <c r="C137" s="78"/>
      <c r="D137" s="56"/>
      <c r="E137" s="73"/>
      <c r="F137" s="530"/>
      <c r="G137" s="530"/>
      <c r="H137" s="57"/>
      <c r="I137" s="58"/>
      <c r="J137" s="57"/>
      <c r="K137" s="531" t="str">
        <f t="shared" si="3"/>
        <v/>
      </c>
      <c r="L137" s="531" t="str">
        <f>IF($G137="","",IF(OR('2.全体概要'!$C$15=1,'2.全体概要'!$C$15=2),INDEX($BH$15:$BH$16,MATCH($G137,$BG$15:$BG$16,-1)),IF('2.全体概要'!$C$15=3,INDEX($BH$14:$BH$15,MATCH($G137,$BG$14:$BG$15,-1)),INDEX($BH$13:$BH$14,MATCH($G137,$BG$13:$BG$14,-1)))))</f>
        <v/>
      </c>
      <c r="M137" s="531" t="str">
        <f t="shared" si="4"/>
        <v/>
      </c>
      <c r="N137" s="532">
        <f t="shared" si="5"/>
        <v>0</v>
      </c>
      <c r="O137" s="70"/>
      <c r="P137" s="124"/>
      <c r="Q137" s="54"/>
      <c r="R137" s="194"/>
      <c r="S137" s="125"/>
      <c r="T137" s="54"/>
      <c r="U137" s="194"/>
      <c r="V137" s="124"/>
      <c r="W137" s="54"/>
      <c r="X137" s="194"/>
      <c r="Y137" s="125"/>
      <c r="Z137" s="54"/>
      <c r="AA137" s="194"/>
      <c r="AB137" s="57"/>
      <c r="AC137" s="70"/>
      <c r="AD137" s="124"/>
      <c r="AE137" s="70"/>
      <c r="AF137" s="124"/>
      <c r="AG137" s="70"/>
      <c r="AH137" s="57"/>
      <c r="AI137" s="70"/>
      <c r="AJ137" s="124"/>
      <c r="AK137" s="70"/>
      <c r="AL137" s="907"/>
      <c r="AM137" s="890"/>
      <c r="AN137" s="907"/>
      <c r="AO137" s="891"/>
      <c r="AP137" s="907"/>
      <c r="AQ137" s="70"/>
      <c r="AR137" s="59"/>
      <c r="AS137" s="70"/>
      <c r="AT137" s="57"/>
      <c r="AU137" s="262"/>
      <c r="AV137" s="70"/>
      <c r="AW137" s="57"/>
      <c r="AX137" s="533" t="str">
        <f>IF(AW137="","",IF(AW137="A",'12.パネルラジエーター設備費用算出シート'!$G$13,IF(AW137="B",'12.パネルラジエーター設備費用算出シート'!$N$13,IF(AW137="C",'12.パネルラジエーター設備費用算出シート'!$G$23,IF(AW137="D",'12.パネルラジエーター設備費用算出シート'!$N$23,IF(AW137="E",'12.パネルラジエーター設備費用算出シート'!$G$33,IF(AW137="F",'12.パネルラジエーター設備費用算出シート'!$N$33,IF(AW137="G",'12.パネルラジエーター設備費用算出シート'!$G$43,IF(AW137="H",'12.パネルラジエーター設備費用算出シート'!$N$43,IF(AW137="I",'12.パネルラジエーター設備費用算出シート'!$G$54,'12.パネルラジエーター設備費用算出シート'!$N$54))))))))))</f>
        <v/>
      </c>
      <c r="AY137" s="70"/>
      <c r="AZ137" s="57"/>
      <c r="BA137" s="262"/>
      <c r="BB137" s="70"/>
      <c r="BC137" s="34"/>
      <c r="BD137" s="34"/>
      <c r="BE137" s="34"/>
      <c r="BF137" s="53"/>
      <c r="BG137" s="34"/>
      <c r="BH137" s="34"/>
      <c r="BI137" s="53"/>
      <c r="BJ137" s="34"/>
      <c r="BK137" s="34"/>
      <c r="BL137" s="34"/>
      <c r="BM137" s="34"/>
    </row>
    <row r="138" spans="1:65" s="35" customFormat="1">
      <c r="A138" s="72"/>
      <c r="B138" s="55">
        <v>126</v>
      </c>
      <c r="C138" s="78"/>
      <c r="D138" s="56"/>
      <c r="E138" s="73"/>
      <c r="F138" s="530"/>
      <c r="G138" s="530"/>
      <c r="H138" s="57"/>
      <c r="I138" s="58"/>
      <c r="J138" s="57"/>
      <c r="K138" s="531" t="str">
        <f t="shared" si="3"/>
        <v/>
      </c>
      <c r="L138" s="531" t="str">
        <f>IF($G138="","",IF(OR('2.全体概要'!$C$15=1,'2.全体概要'!$C$15=2),INDEX($BH$15:$BH$16,MATCH($G138,$BG$15:$BG$16,-1)),IF('2.全体概要'!$C$15=3,INDEX($BH$14:$BH$15,MATCH($G138,$BG$14:$BG$15,-1)),INDEX($BH$13:$BH$14,MATCH($G138,$BG$13:$BG$14,-1)))))</f>
        <v/>
      </c>
      <c r="M138" s="531" t="str">
        <f t="shared" si="4"/>
        <v/>
      </c>
      <c r="N138" s="532">
        <f t="shared" si="5"/>
        <v>0</v>
      </c>
      <c r="O138" s="70"/>
      <c r="P138" s="124"/>
      <c r="Q138" s="54"/>
      <c r="R138" s="194"/>
      <c r="S138" s="125"/>
      <c r="T138" s="54"/>
      <c r="U138" s="194"/>
      <c r="V138" s="124"/>
      <c r="W138" s="54"/>
      <c r="X138" s="194"/>
      <c r="Y138" s="125"/>
      <c r="Z138" s="54"/>
      <c r="AA138" s="194"/>
      <c r="AB138" s="57"/>
      <c r="AC138" s="70"/>
      <c r="AD138" s="124"/>
      <c r="AE138" s="70"/>
      <c r="AF138" s="124"/>
      <c r="AG138" s="70"/>
      <c r="AH138" s="57"/>
      <c r="AI138" s="70"/>
      <c r="AJ138" s="124"/>
      <c r="AK138" s="70"/>
      <c r="AL138" s="907"/>
      <c r="AM138" s="890"/>
      <c r="AN138" s="907"/>
      <c r="AO138" s="891"/>
      <c r="AP138" s="907"/>
      <c r="AQ138" s="70"/>
      <c r="AR138" s="59"/>
      <c r="AS138" s="70"/>
      <c r="AT138" s="57"/>
      <c r="AU138" s="262"/>
      <c r="AV138" s="70"/>
      <c r="AW138" s="57"/>
      <c r="AX138" s="533" t="str">
        <f>IF(AW138="","",IF(AW138="A",'12.パネルラジエーター設備費用算出シート'!$G$13,IF(AW138="B",'12.パネルラジエーター設備費用算出シート'!$N$13,IF(AW138="C",'12.パネルラジエーター設備費用算出シート'!$G$23,IF(AW138="D",'12.パネルラジエーター設備費用算出シート'!$N$23,IF(AW138="E",'12.パネルラジエーター設備費用算出シート'!$G$33,IF(AW138="F",'12.パネルラジエーター設備費用算出シート'!$N$33,IF(AW138="G",'12.パネルラジエーター設備費用算出シート'!$G$43,IF(AW138="H",'12.パネルラジエーター設備費用算出シート'!$N$43,IF(AW138="I",'12.パネルラジエーター設備費用算出シート'!$G$54,'12.パネルラジエーター設備費用算出シート'!$N$54))))))))))</f>
        <v/>
      </c>
      <c r="AY138" s="70"/>
      <c r="AZ138" s="57"/>
      <c r="BA138" s="262"/>
      <c r="BB138" s="70"/>
      <c r="BC138" s="34"/>
      <c r="BD138" s="34"/>
      <c r="BE138" s="34"/>
      <c r="BF138" s="53"/>
      <c r="BG138" s="34"/>
      <c r="BH138" s="34"/>
      <c r="BI138" s="53"/>
      <c r="BJ138" s="34"/>
      <c r="BK138" s="34"/>
      <c r="BL138" s="34"/>
      <c r="BM138" s="34"/>
    </row>
    <row r="139" spans="1:65" s="35" customFormat="1">
      <c r="A139" s="72"/>
      <c r="B139" s="55">
        <v>127</v>
      </c>
      <c r="C139" s="78"/>
      <c r="D139" s="56"/>
      <c r="E139" s="73"/>
      <c r="F139" s="530"/>
      <c r="G139" s="530"/>
      <c r="H139" s="57"/>
      <c r="I139" s="58"/>
      <c r="J139" s="57"/>
      <c r="K139" s="531" t="str">
        <f t="shared" si="3"/>
        <v/>
      </c>
      <c r="L139" s="531" t="str">
        <f>IF($G139="","",IF(OR('2.全体概要'!$C$15=1,'2.全体概要'!$C$15=2),INDEX($BH$15:$BH$16,MATCH($G139,$BG$15:$BG$16,-1)),IF('2.全体概要'!$C$15=3,INDEX($BH$14:$BH$15,MATCH($G139,$BG$14:$BG$15,-1)),INDEX($BH$13:$BH$14,MATCH($G139,$BG$13:$BG$14,-1)))))</f>
        <v/>
      </c>
      <c r="M139" s="531" t="str">
        <f t="shared" si="4"/>
        <v/>
      </c>
      <c r="N139" s="532">
        <f t="shared" si="5"/>
        <v>0</v>
      </c>
      <c r="O139" s="70"/>
      <c r="P139" s="124"/>
      <c r="Q139" s="54"/>
      <c r="R139" s="194"/>
      <c r="S139" s="125"/>
      <c r="T139" s="54"/>
      <c r="U139" s="194"/>
      <c r="V139" s="124"/>
      <c r="W139" s="54"/>
      <c r="X139" s="194"/>
      <c r="Y139" s="125"/>
      <c r="Z139" s="54"/>
      <c r="AA139" s="194"/>
      <c r="AB139" s="57"/>
      <c r="AC139" s="70"/>
      <c r="AD139" s="124"/>
      <c r="AE139" s="70"/>
      <c r="AF139" s="124"/>
      <c r="AG139" s="70"/>
      <c r="AH139" s="57"/>
      <c r="AI139" s="70"/>
      <c r="AJ139" s="124"/>
      <c r="AK139" s="70"/>
      <c r="AL139" s="907"/>
      <c r="AM139" s="890"/>
      <c r="AN139" s="907"/>
      <c r="AO139" s="891"/>
      <c r="AP139" s="907"/>
      <c r="AQ139" s="70"/>
      <c r="AR139" s="59"/>
      <c r="AS139" s="70"/>
      <c r="AT139" s="57"/>
      <c r="AU139" s="262"/>
      <c r="AV139" s="70"/>
      <c r="AW139" s="57"/>
      <c r="AX139" s="533" t="str">
        <f>IF(AW139="","",IF(AW139="A",'12.パネルラジエーター設備費用算出シート'!$G$13,IF(AW139="B",'12.パネルラジエーター設備費用算出シート'!$N$13,IF(AW139="C",'12.パネルラジエーター設備費用算出シート'!$G$23,IF(AW139="D",'12.パネルラジエーター設備費用算出シート'!$N$23,IF(AW139="E",'12.パネルラジエーター設備費用算出シート'!$G$33,IF(AW139="F",'12.パネルラジエーター設備費用算出シート'!$N$33,IF(AW139="G",'12.パネルラジエーター設備費用算出シート'!$G$43,IF(AW139="H",'12.パネルラジエーター設備費用算出シート'!$N$43,IF(AW139="I",'12.パネルラジエーター設備費用算出シート'!$G$54,'12.パネルラジエーター設備費用算出シート'!$N$54))))))))))</f>
        <v/>
      </c>
      <c r="AY139" s="70"/>
      <c r="AZ139" s="57"/>
      <c r="BA139" s="262"/>
      <c r="BB139" s="70"/>
      <c r="BC139" s="34"/>
      <c r="BD139" s="34"/>
      <c r="BE139" s="34"/>
      <c r="BF139" s="53"/>
      <c r="BG139" s="34"/>
      <c r="BH139" s="34"/>
      <c r="BI139" s="53"/>
      <c r="BJ139" s="34"/>
      <c r="BK139" s="34"/>
      <c r="BL139" s="34"/>
      <c r="BM139" s="34"/>
    </row>
    <row r="140" spans="1:65" s="35" customFormat="1">
      <c r="A140" s="72"/>
      <c r="B140" s="55">
        <v>128</v>
      </c>
      <c r="C140" s="78"/>
      <c r="D140" s="56"/>
      <c r="E140" s="73"/>
      <c r="F140" s="530"/>
      <c r="G140" s="530"/>
      <c r="H140" s="57"/>
      <c r="I140" s="58"/>
      <c r="J140" s="57"/>
      <c r="K140" s="531" t="str">
        <f t="shared" si="3"/>
        <v/>
      </c>
      <c r="L140" s="531" t="str">
        <f>IF($G140="","",IF(OR('2.全体概要'!$C$15=1,'2.全体概要'!$C$15=2),INDEX($BH$15:$BH$16,MATCH($G140,$BG$15:$BG$16,-1)),IF('2.全体概要'!$C$15=3,INDEX($BH$14:$BH$15,MATCH($G140,$BG$14:$BG$15,-1)),INDEX($BH$13:$BH$14,MATCH($G140,$BG$13:$BG$14,-1)))))</f>
        <v/>
      </c>
      <c r="M140" s="531" t="str">
        <f t="shared" si="4"/>
        <v/>
      </c>
      <c r="N140" s="532">
        <f t="shared" si="5"/>
        <v>0</v>
      </c>
      <c r="O140" s="70"/>
      <c r="P140" s="124"/>
      <c r="Q140" s="54"/>
      <c r="R140" s="194"/>
      <c r="S140" s="125"/>
      <c r="T140" s="54"/>
      <c r="U140" s="194"/>
      <c r="V140" s="124"/>
      <c r="W140" s="54"/>
      <c r="X140" s="194"/>
      <c r="Y140" s="125"/>
      <c r="Z140" s="54"/>
      <c r="AA140" s="194"/>
      <c r="AB140" s="57"/>
      <c r="AC140" s="70"/>
      <c r="AD140" s="124"/>
      <c r="AE140" s="70"/>
      <c r="AF140" s="124"/>
      <c r="AG140" s="70"/>
      <c r="AH140" s="57"/>
      <c r="AI140" s="70"/>
      <c r="AJ140" s="124"/>
      <c r="AK140" s="70"/>
      <c r="AL140" s="907"/>
      <c r="AM140" s="890"/>
      <c r="AN140" s="907"/>
      <c r="AO140" s="891"/>
      <c r="AP140" s="907"/>
      <c r="AQ140" s="70"/>
      <c r="AR140" s="59"/>
      <c r="AS140" s="70"/>
      <c r="AT140" s="57"/>
      <c r="AU140" s="262"/>
      <c r="AV140" s="70"/>
      <c r="AW140" s="57"/>
      <c r="AX140" s="533" t="str">
        <f>IF(AW140="","",IF(AW140="A",'12.パネルラジエーター設備費用算出シート'!$G$13,IF(AW140="B",'12.パネルラジエーター設備費用算出シート'!$N$13,IF(AW140="C",'12.パネルラジエーター設備費用算出シート'!$G$23,IF(AW140="D",'12.パネルラジエーター設備費用算出シート'!$N$23,IF(AW140="E",'12.パネルラジエーター設備費用算出シート'!$G$33,IF(AW140="F",'12.パネルラジエーター設備費用算出シート'!$N$33,IF(AW140="G",'12.パネルラジエーター設備費用算出シート'!$G$43,IF(AW140="H",'12.パネルラジエーター設備費用算出シート'!$N$43,IF(AW140="I",'12.パネルラジエーター設備費用算出シート'!$G$54,'12.パネルラジエーター設備費用算出シート'!$N$54))))))))))</f>
        <v/>
      </c>
      <c r="AY140" s="70"/>
      <c r="AZ140" s="57"/>
      <c r="BA140" s="262"/>
      <c r="BB140" s="70"/>
      <c r="BC140" s="34"/>
      <c r="BD140" s="34"/>
      <c r="BE140" s="34"/>
      <c r="BF140" s="53"/>
      <c r="BG140" s="34"/>
      <c r="BH140" s="34"/>
      <c r="BI140" s="53"/>
      <c r="BJ140" s="34"/>
      <c r="BK140" s="34"/>
      <c r="BL140" s="34"/>
      <c r="BM140" s="34"/>
    </row>
    <row r="141" spans="1:65" s="35" customFormat="1">
      <c r="A141" s="72"/>
      <c r="B141" s="55">
        <v>129</v>
      </c>
      <c r="C141" s="78"/>
      <c r="D141" s="56"/>
      <c r="E141" s="73"/>
      <c r="F141" s="530"/>
      <c r="G141" s="530"/>
      <c r="H141" s="57"/>
      <c r="I141" s="58"/>
      <c r="J141" s="57"/>
      <c r="K141" s="531" t="str">
        <f t="shared" ref="K141:K204" si="6">IF($F141="","",VLOOKUP($F141,$BD$13:$BE$17,2,TRUE))</f>
        <v/>
      </c>
      <c r="L141" s="531" t="str">
        <f>IF($G141="","",IF(OR('2.全体概要'!$C$15=1,'2.全体概要'!$C$15=2),INDEX($BH$15:$BH$16,MATCH($G141,$BG$15:$BG$16,-1)),IF('2.全体概要'!$C$15=3,INDEX($BH$14:$BH$15,MATCH($G141,$BG$14:$BG$15,-1)),INDEX($BH$13:$BH$14,MATCH($G141,$BG$13:$BG$14,-1)))))</f>
        <v/>
      </c>
      <c r="M141" s="531" t="str">
        <f t="shared" ref="M141:M204" si="7">IF(OR($F141="",$H141="",$I141=""),"",VLOOKUP($H141&amp;$I141,$BJ$13:$BM$18,IF($F141&lt;50,2,IF(AND($J141="該当",$H141="角住戸"),4,3)),FALSE))</f>
        <v/>
      </c>
      <c r="N141" s="532">
        <f t="shared" si="5"/>
        <v>0</v>
      </c>
      <c r="O141" s="70"/>
      <c r="P141" s="124"/>
      <c r="Q141" s="54"/>
      <c r="R141" s="194"/>
      <c r="S141" s="125"/>
      <c r="T141" s="54"/>
      <c r="U141" s="194"/>
      <c r="V141" s="124"/>
      <c r="W141" s="54"/>
      <c r="X141" s="194"/>
      <c r="Y141" s="125"/>
      <c r="Z141" s="54"/>
      <c r="AA141" s="194"/>
      <c r="AB141" s="57"/>
      <c r="AC141" s="70"/>
      <c r="AD141" s="124"/>
      <c r="AE141" s="70"/>
      <c r="AF141" s="124"/>
      <c r="AG141" s="70"/>
      <c r="AH141" s="57"/>
      <c r="AI141" s="70"/>
      <c r="AJ141" s="124"/>
      <c r="AK141" s="70"/>
      <c r="AL141" s="907"/>
      <c r="AM141" s="890"/>
      <c r="AN141" s="907"/>
      <c r="AO141" s="891"/>
      <c r="AP141" s="907"/>
      <c r="AQ141" s="70"/>
      <c r="AR141" s="59"/>
      <c r="AS141" s="70"/>
      <c r="AT141" s="57"/>
      <c r="AU141" s="262"/>
      <c r="AV141" s="70"/>
      <c r="AW141" s="57"/>
      <c r="AX141" s="533" t="str">
        <f>IF(AW141="","",IF(AW141="A",'12.パネルラジエーター設備費用算出シート'!$G$13,IF(AW141="B",'12.パネルラジエーター設備費用算出シート'!$N$13,IF(AW141="C",'12.パネルラジエーター設備費用算出シート'!$G$23,IF(AW141="D",'12.パネルラジエーター設備費用算出シート'!$N$23,IF(AW141="E",'12.パネルラジエーター設備費用算出シート'!$G$33,IF(AW141="F",'12.パネルラジエーター設備費用算出シート'!$N$33,IF(AW141="G",'12.パネルラジエーター設備費用算出シート'!$G$43,IF(AW141="H",'12.パネルラジエーター設備費用算出シート'!$N$43,IF(AW141="I",'12.パネルラジエーター設備費用算出シート'!$G$54,'12.パネルラジエーター設備費用算出シート'!$N$54))))))))))</f>
        <v/>
      </c>
      <c r="AY141" s="70"/>
      <c r="AZ141" s="57"/>
      <c r="BA141" s="262"/>
      <c r="BB141" s="70"/>
      <c r="BC141" s="34"/>
      <c r="BD141" s="34"/>
      <c r="BE141" s="34"/>
      <c r="BF141" s="53"/>
      <c r="BG141" s="34"/>
      <c r="BH141" s="34"/>
      <c r="BI141" s="53"/>
      <c r="BJ141" s="34"/>
      <c r="BK141" s="34"/>
      <c r="BL141" s="34"/>
      <c r="BM141" s="34"/>
    </row>
    <row r="142" spans="1:65" s="35" customFormat="1">
      <c r="A142" s="72"/>
      <c r="B142" s="55">
        <v>130</v>
      </c>
      <c r="C142" s="78"/>
      <c r="D142" s="56"/>
      <c r="E142" s="73"/>
      <c r="F142" s="530"/>
      <c r="G142" s="530"/>
      <c r="H142" s="57"/>
      <c r="I142" s="58"/>
      <c r="J142" s="57"/>
      <c r="K142" s="531" t="str">
        <f t="shared" si="6"/>
        <v/>
      </c>
      <c r="L142" s="531" t="str">
        <f>IF($G142="","",IF(OR('2.全体概要'!$C$15=1,'2.全体概要'!$C$15=2),INDEX($BH$15:$BH$16,MATCH($G142,$BG$15:$BG$16,-1)),IF('2.全体概要'!$C$15=3,INDEX($BH$14:$BH$15,MATCH($G142,$BG$14:$BG$15,-1)),INDEX($BH$13:$BH$14,MATCH($G142,$BG$13:$BG$14,-1)))))</f>
        <v/>
      </c>
      <c r="M142" s="531" t="str">
        <f t="shared" si="7"/>
        <v/>
      </c>
      <c r="N142" s="532">
        <f t="shared" ref="N142:N205" si="8">IF(OR(K142="",L142="",M142=""),0,(800000*K142*L142*M142))</f>
        <v>0</v>
      </c>
      <c r="O142" s="70"/>
      <c r="P142" s="124"/>
      <c r="Q142" s="54"/>
      <c r="R142" s="194"/>
      <c r="S142" s="125"/>
      <c r="T142" s="54"/>
      <c r="U142" s="194"/>
      <c r="V142" s="124"/>
      <c r="W142" s="54"/>
      <c r="X142" s="194"/>
      <c r="Y142" s="125"/>
      <c r="Z142" s="54"/>
      <c r="AA142" s="194"/>
      <c r="AB142" s="57"/>
      <c r="AC142" s="70"/>
      <c r="AD142" s="124"/>
      <c r="AE142" s="70"/>
      <c r="AF142" s="124"/>
      <c r="AG142" s="70"/>
      <c r="AH142" s="57"/>
      <c r="AI142" s="70"/>
      <c r="AJ142" s="124"/>
      <c r="AK142" s="70"/>
      <c r="AL142" s="907"/>
      <c r="AM142" s="890"/>
      <c r="AN142" s="907"/>
      <c r="AO142" s="891"/>
      <c r="AP142" s="907"/>
      <c r="AQ142" s="70"/>
      <c r="AR142" s="59"/>
      <c r="AS142" s="70"/>
      <c r="AT142" s="57"/>
      <c r="AU142" s="262"/>
      <c r="AV142" s="70"/>
      <c r="AW142" s="57"/>
      <c r="AX142" s="533" t="str">
        <f>IF(AW142="","",IF(AW142="A",'12.パネルラジエーター設備費用算出シート'!$G$13,IF(AW142="B",'12.パネルラジエーター設備費用算出シート'!$N$13,IF(AW142="C",'12.パネルラジエーター設備費用算出シート'!$G$23,IF(AW142="D",'12.パネルラジエーター設備費用算出シート'!$N$23,IF(AW142="E",'12.パネルラジエーター設備費用算出シート'!$G$33,IF(AW142="F",'12.パネルラジエーター設備費用算出シート'!$N$33,IF(AW142="G",'12.パネルラジエーター設備費用算出シート'!$G$43,IF(AW142="H",'12.パネルラジエーター設備費用算出シート'!$N$43,IF(AW142="I",'12.パネルラジエーター設備費用算出シート'!$G$54,'12.パネルラジエーター設備費用算出シート'!$N$54))))))))))</f>
        <v/>
      </c>
      <c r="AY142" s="70"/>
      <c r="AZ142" s="57"/>
      <c r="BA142" s="262"/>
      <c r="BB142" s="70"/>
      <c r="BC142" s="34"/>
      <c r="BD142" s="34"/>
      <c r="BE142" s="34"/>
      <c r="BF142" s="53"/>
      <c r="BG142" s="34"/>
      <c r="BH142" s="34"/>
      <c r="BI142" s="53"/>
      <c r="BJ142" s="34"/>
      <c r="BK142" s="34"/>
      <c r="BL142" s="34"/>
      <c r="BM142" s="34"/>
    </row>
    <row r="143" spans="1:65" s="35" customFormat="1">
      <c r="A143" s="72"/>
      <c r="B143" s="55">
        <v>131</v>
      </c>
      <c r="C143" s="78"/>
      <c r="D143" s="56"/>
      <c r="E143" s="73"/>
      <c r="F143" s="530"/>
      <c r="G143" s="530"/>
      <c r="H143" s="57"/>
      <c r="I143" s="58"/>
      <c r="J143" s="57"/>
      <c r="K143" s="531" t="str">
        <f t="shared" si="6"/>
        <v/>
      </c>
      <c r="L143" s="531" t="str">
        <f>IF($G143="","",IF(OR('2.全体概要'!$C$15=1,'2.全体概要'!$C$15=2),INDEX($BH$15:$BH$16,MATCH($G143,$BG$15:$BG$16,-1)),IF('2.全体概要'!$C$15=3,INDEX($BH$14:$BH$15,MATCH($G143,$BG$14:$BG$15,-1)),INDEX($BH$13:$BH$14,MATCH($G143,$BG$13:$BG$14,-1)))))</f>
        <v/>
      </c>
      <c r="M143" s="531" t="str">
        <f t="shared" si="7"/>
        <v/>
      </c>
      <c r="N143" s="532">
        <f t="shared" si="8"/>
        <v>0</v>
      </c>
      <c r="O143" s="70"/>
      <c r="P143" s="124"/>
      <c r="Q143" s="54"/>
      <c r="R143" s="194"/>
      <c r="S143" s="125"/>
      <c r="T143" s="54"/>
      <c r="U143" s="194"/>
      <c r="V143" s="124"/>
      <c r="W143" s="54"/>
      <c r="X143" s="194"/>
      <c r="Y143" s="125"/>
      <c r="Z143" s="54"/>
      <c r="AA143" s="194"/>
      <c r="AB143" s="57"/>
      <c r="AC143" s="70"/>
      <c r="AD143" s="124"/>
      <c r="AE143" s="70"/>
      <c r="AF143" s="124"/>
      <c r="AG143" s="70"/>
      <c r="AH143" s="57"/>
      <c r="AI143" s="70"/>
      <c r="AJ143" s="124"/>
      <c r="AK143" s="70"/>
      <c r="AL143" s="907"/>
      <c r="AM143" s="890"/>
      <c r="AN143" s="907"/>
      <c r="AO143" s="891"/>
      <c r="AP143" s="907"/>
      <c r="AQ143" s="70"/>
      <c r="AR143" s="59"/>
      <c r="AS143" s="70"/>
      <c r="AT143" s="57"/>
      <c r="AU143" s="262"/>
      <c r="AV143" s="70"/>
      <c r="AW143" s="57"/>
      <c r="AX143" s="533" t="str">
        <f>IF(AW143="","",IF(AW143="A",'12.パネルラジエーター設備費用算出シート'!$G$13,IF(AW143="B",'12.パネルラジエーター設備費用算出シート'!$N$13,IF(AW143="C",'12.パネルラジエーター設備費用算出シート'!$G$23,IF(AW143="D",'12.パネルラジエーター設備費用算出シート'!$N$23,IF(AW143="E",'12.パネルラジエーター設備費用算出シート'!$G$33,IF(AW143="F",'12.パネルラジエーター設備費用算出シート'!$N$33,IF(AW143="G",'12.パネルラジエーター設備費用算出シート'!$G$43,IF(AW143="H",'12.パネルラジエーター設備費用算出シート'!$N$43,IF(AW143="I",'12.パネルラジエーター設備費用算出シート'!$G$54,'12.パネルラジエーター設備費用算出シート'!$N$54))))))))))</f>
        <v/>
      </c>
      <c r="AY143" s="70"/>
      <c r="AZ143" s="57"/>
      <c r="BA143" s="262"/>
      <c r="BB143" s="70"/>
      <c r="BC143" s="34"/>
      <c r="BD143" s="34"/>
      <c r="BE143" s="34"/>
      <c r="BF143" s="53"/>
      <c r="BG143" s="34"/>
      <c r="BH143" s="34"/>
      <c r="BI143" s="53"/>
      <c r="BJ143" s="34"/>
      <c r="BK143" s="34"/>
      <c r="BL143" s="34"/>
      <c r="BM143" s="34"/>
    </row>
    <row r="144" spans="1:65" s="35" customFormat="1">
      <c r="A144" s="72"/>
      <c r="B144" s="55">
        <v>132</v>
      </c>
      <c r="C144" s="78"/>
      <c r="D144" s="56"/>
      <c r="E144" s="73"/>
      <c r="F144" s="530"/>
      <c r="G144" s="530"/>
      <c r="H144" s="57"/>
      <c r="I144" s="58"/>
      <c r="J144" s="57"/>
      <c r="K144" s="531" t="str">
        <f t="shared" si="6"/>
        <v/>
      </c>
      <c r="L144" s="531" t="str">
        <f>IF($G144="","",IF(OR('2.全体概要'!$C$15=1,'2.全体概要'!$C$15=2),INDEX($BH$15:$BH$16,MATCH($G144,$BG$15:$BG$16,-1)),IF('2.全体概要'!$C$15=3,INDEX($BH$14:$BH$15,MATCH($G144,$BG$14:$BG$15,-1)),INDEX($BH$13:$BH$14,MATCH($G144,$BG$13:$BG$14,-1)))))</f>
        <v/>
      </c>
      <c r="M144" s="531" t="str">
        <f t="shared" si="7"/>
        <v/>
      </c>
      <c r="N144" s="532">
        <f t="shared" si="8"/>
        <v>0</v>
      </c>
      <c r="O144" s="70"/>
      <c r="P144" s="124"/>
      <c r="Q144" s="54"/>
      <c r="R144" s="194"/>
      <c r="S144" s="125"/>
      <c r="T144" s="54"/>
      <c r="U144" s="194"/>
      <c r="V144" s="124"/>
      <c r="W144" s="54"/>
      <c r="X144" s="194"/>
      <c r="Y144" s="125"/>
      <c r="Z144" s="54"/>
      <c r="AA144" s="194"/>
      <c r="AB144" s="57"/>
      <c r="AC144" s="70"/>
      <c r="AD144" s="124"/>
      <c r="AE144" s="70"/>
      <c r="AF144" s="124"/>
      <c r="AG144" s="70"/>
      <c r="AH144" s="57"/>
      <c r="AI144" s="70"/>
      <c r="AJ144" s="124"/>
      <c r="AK144" s="70"/>
      <c r="AL144" s="907"/>
      <c r="AM144" s="890"/>
      <c r="AN144" s="907"/>
      <c r="AO144" s="891"/>
      <c r="AP144" s="907"/>
      <c r="AQ144" s="70"/>
      <c r="AR144" s="59"/>
      <c r="AS144" s="70"/>
      <c r="AT144" s="57"/>
      <c r="AU144" s="262"/>
      <c r="AV144" s="70"/>
      <c r="AW144" s="57"/>
      <c r="AX144" s="533" t="str">
        <f>IF(AW144="","",IF(AW144="A",'12.パネルラジエーター設備費用算出シート'!$G$13,IF(AW144="B",'12.パネルラジエーター設備費用算出シート'!$N$13,IF(AW144="C",'12.パネルラジエーター設備費用算出シート'!$G$23,IF(AW144="D",'12.パネルラジエーター設備費用算出シート'!$N$23,IF(AW144="E",'12.パネルラジエーター設備費用算出シート'!$G$33,IF(AW144="F",'12.パネルラジエーター設備費用算出シート'!$N$33,IF(AW144="G",'12.パネルラジエーター設備費用算出シート'!$G$43,IF(AW144="H",'12.パネルラジエーター設備費用算出シート'!$N$43,IF(AW144="I",'12.パネルラジエーター設備費用算出シート'!$G$54,'12.パネルラジエーター設備費用算出シート'!$N$54))))))))))</f>
        <v/>
      </c>
      <c r="AY144" s="70"/>
      <c r="AZ144" s="57"/>
      <c r="BA144" s="262"/>
      <c r="BB144" s="70"/>
      <c r="BC144" s="34"/>
      <c r="BD144" s="34"/>
      <c r="BE144" s="34"/>
      <c r="BF144" s="53"/>
      <c r="BG144" s="34"/>
      <c r="BH144" s="34"/>
      <c r="BI144" s="53"/>
      <c r="BJ144" s="34"/>
      <c r="BK144" s="34"/>
      <c r="BL144" s="34"/>
      <c r="BM144" s="34"/>
    </row>
    <row r="145" spans="1:65" s="35" customFormat="1">
      <c r="A145" s="72"/>
      <c r="B145" s="55">
        <v>133</v>
      </c>
      <c r="C145" s="78"/>
      <c r="D145" s="56"/>
      <c r="E145" s="73"/>
      <c r="F145" s="530"/>
      <c r="G145" s="530"/>
      <c r="H145" s="57"/>
      <c r="I145" s="58"/>
      <c r="J145" s="57"/>
      <c r="K145" s="531" t="str">
        <f t="shared" si="6"/>
        <v/>
      </c>
      <c r="L145" s="531" t="str">
        <f>IF($G145="","",IF(OR('2.全体概要'!$C$15=1,'2.全体概要'!$C$15=2),INDEX($BH$15:$BH$16,MATCH($G145,$BG$15:$BG$16,-1)),IF('2.全体概要'!$C$15=3,INDEX($BH$14:$BH$15,MATCH($G145,$BG$14:$BG$15,-1)),INDEX($BH$13:$BH$14,MATCH($G145,$BG$13:$BG$14,-1)))))</f>
        <v/>
      </c>
      <c r="M145" s="531" t="str">
        <f t="shared" si="7"/>
        <v/>
      </c>
      <c r="N145" s="532">
        <f t="shared" si="8"/>
        <v>0</v>
      </c>
      <c r="O145" s="70"/>
      <c r="P145" s="124"/>
      <c r="Q145" s="54"/>
      <c r="R145" s="194"/>
      <c r="S145" s="125"/>
      <c r="T145" s="54"/>
      <c r="U145" s="194"/>
      <c r="V145" s="124"/>
      <c r="W145" s="54"/>
      <c r="X145" s="194"/>
      <c r="Y145" s="125"/>
      <c r="Z145" s="54"/>
      <c r="AA145" s="194"/>
      <c r="AB145" s="57"/>
      <c r="AC145" s="70"/>
      <c r="AD145" s="124"/>
      <c r="AE145" s="70"/>
      <c r="AF145" s="124"/>
      <c r="AG145" s="70"/>
      <c r="AH145" s="57"/>
      <c r="AI145" s="70"/>
      <c r="AJ145" s="124"/>
      <c r="AK145" s="70"/>
      <c r="AL145" s="907"/>
      <c r="AM145" s="890"/>
      <c r="AN145" s="907"/>
      <c r="AO145" s="891"/>
      <c r="AP145" s="907"/>
      <c r="AQ145" s="70"/>
      <c r="AR145" s="59"/>
      <c r="AS145" s="70"/>
      <c r="AT145" s="57"/>
      <c r="AU145" s="262"/>
      <c r="AV145" s="70"/>
      <c r="AW145" s="57"/>
      <c r="AX145" s="533" t="str">
        <f>IF(AW145="","",IF(AW145="A",'12.パネルラジエーター設備費用算出シート'!$G$13,IF(AW145="B",'12.パネルラジエーター設備費用算出シート'!$N$13,IF(AW145="C",'12.パネルラジエーター設備費用算出シート'!$G$23,IF(AW145="D",'12.パネルラジエーター設備費用算出シート'!$N$23,IF(AW145="E",'12.パネルラジエーター設備費用算出シート'!$G$33,IF(AW145="F",'12.パネルラジエーター設備費用算出シート'!$N$33,IF(AW145="G",'12.パネルラジエーター設備費用算出シート'!$G$43,IF(AW145="H",'12.パネルラジエーター設備費用算出シート'!$N$43,IF(AW145="I",'12.パネルラジエーター設備費用算出シート'!$G$54,'12.パネルラジエーター設備費用算出シート'!$N$54))))))))))</f>
        <v/>
      </c>
      <c r="AY145" s="70"/>
      <c r="AZ145" s="57"/>
      <c r="BA145" s="262"/>
      <c r="BB145" s="70"/>
      <c r="BC145" s="34"/>
      <c r="BD145" s="34"/>
      <c r="BE145" s="34"/>
      <c r="BF145" s="53"/>
      <c r="BG145" s="34"/>
      <c r="BH145" s="34"/>
      <c r="BI145" s="53"/>
      <c r="BJ145" s="34"/>
      <c r="BK145" s="34"/>
      <c r="BL145" s="34"/>
      <c r="BM145" s="34"/>
    </row>
    <row r="146" spans="1:65" s="35" customFormat="1">
      <c r="A146" s="72"/>
      <c r="B146" s="55">
        <v>134</v>
      </c>
      <c r="C146" s="78"/>
      <c r="D146" s="56"/>
      <c r="E146" s="73"/>
      <c r="F146" s="530"/>
      <c r="G146" s="530"/>
      <c r="H146" s="57"/>
      <c r="I146" s="58"/>
      <c r="J146" s="57"/>
      <c r="K146" s="531" t="str">
        <f t="shared" si="6"/>
        <v/>
      </c>
      <c r="L146" s="531" t="str">
        <f>IF($G146="","",IF(OR('2.全体概要'!$C$15=1,'2.全体概要'!$C$15=2),INDEX($BH$15:$BH$16,MATCH($G146,$BG$15:$BG$16,-1)),IF('2.全体概要'!$C$15=3,INDEX($BH$14:$BH$15,MATCH($G146,$BG$14:$BG$15,-1)),INDEX($BH$13:$BH$14,MATCH($G146,$BG$13:$BG$14,-1)))))</f>
        <v/>
      </c>
      <c r="M146" s="531" t="str">
        <f t="shared" si="7"/>
        <v/>
      </c>
      <c r="N146" s="532">
        <f t="shared" si="8"/>
        <v>0</v>
      </c>
      <c r="O146" s="70"/>
      <c r="P146" s="124"/>
      <c r="Q146" s="54"/>
      <c r="R146" s="194"/>
      <c r="S146" s="125"/>
      <c r="T146" s="54"/>
      <c r="U146" s="194"/>
      <c r="V146" s="124"/>
      <c r="W146" s="54"/>
      <c r="X146" s="194"/>
      <c r="Y146" s="125"/>
      <c r="Z146" s="54"/>
      <c r="AA146" s="194"/>
      <c r="AB146" s="57"/>
      <c r="AC146" s="70"/>
      <c r="AD146" s="124"/>
      <c r="AE146" s="70"/>
      <c r="AF146" s="124"/>
      <c r="AG146" s="70"/>
      <c r="AH146" s="57"/>
      <c r="AI146" s="70"/>
      <c r="AJ146" s="124"/>
      <c r="AK146" s="70"/>
      <c r="AL146" s="907"/>
      <c r="AM146" s="890"/>
      <c r="AN146" s="907"/>
      <c r="AO146" s="891"/>
      <c r="AP146" s="907"/>
      <c r="AQ146" s="70"/>
      <c r="AR146" s="59"/>
      <c r="AS146" s="70"/>
      <c r="AT146" s="57"/>
      <c r="AU146" s="262"/>
      <c r="AV146" s="70"/>
      <c r="AW146" s="57"/>
      <c r="AX146" s="533" t="str">
        <f>IF(AW146="","",IF(AW146="A",'12.パネルラジエーター設備費用算出シート'!$G$13,IF(AW146="B",'12.パネルラジエーター設備費用算出シート'!$N$13,IF(AW146="C",'12.パネルラジエーター設備費用算出シート'!$G$23,IF(AW146="D",'12.パネルラジエーター設備費用算出シート'!$N$23,IF(AW146="E",'12.パネルラジエーター設備費用算出シート'!$G$33,IF(AW146="F",'12.パネルラジエーター設備費用算出シート'!$N$33,IF(AW146="G",'12.パネルラジエーター設備費用算出シート'!$G$43,IF(AW146="H",'12.パネルラジエーター設備費用算出シート'!$N$43,IF(AW146="I",'12.パネルラジエーター設備費用算出シート'!$G$54,'12.パネルラジエーター設備費用算出シート'!$N$54))))))))))</f>
        <v/>
      </c>
      <c r="AY146" s="70"/>
      <c r="AZ146" s="57"/>
      <c r="BA146" s="262"/>
      <c r="BB146" s="70"/>
      <c r="BC146" s="34"/>
      <c r="BD146" s="34"/>
      <c r="BE146" s="34"/>
      <c r="BF146" s="53"/>
      <c r="BG146" s="34"/>
      <c r="BH146" s="34"/>
      <c r="BI146" s="53"/>
      <c r="BJ146" s="34"/>
      <c r="BK146" s="34"/>
      <c r="BL146" s="34"/>
      <c r="BM146" s="34"/>
    </row>
    <row r="147" spans="1:65" s="35" customFormat="1">
      <c r="A147" s="72"/>
      <c r="B147" s="55">
        <v>135</v>
      </c>
      <c r="C147" s="78"/>
      <c r="D147" s="56"/>
      <c r="E147" s="73"/>
      <c r="F147" s="530"/>
      <c r="G147" s="530"/>
      <c r="H147" s="57"/>
      <c r="I147" s="58"/>
      <c r="J147" s="57"/>
      <c r="K147" s="531" t="str">
        <f t="shared" si="6"/>
        <v/>
      </c>
      <c r="L147" s="531" t="str">
        <f>IF($G147="","",IF(OR('2.全体概要'!$C$15=1,'2.全体概要'!$C$15=2),INDEX($BH$15:$BH$16,MATCH($G147,$BG$15:$BG$16,-1)),IF('2.全体概要'!$C$15=3,INDEX($BH$14:$BH$15,MATCH($G147,$BG$14:$BG$15,-1)),INDEX($BH$13:$BH$14,MATCH($G147,$BG$13:$BG$14,-1)))))</f>
        <v/>
      </c>
      <c r="M147" s="531" t="str">
        <f t="shared" si="7"/>
        <v/>
      </c>
      <c r="N147" s="532">
        <f t="shared" si="8"/>
        <v>0</v>
      </c>
      <c r="O147" s="70"/>
      <c r="P147" s="124"/>
      <c r="Q147" s="54"/>
      <c r="R147" s="194"/>
      <c r="S147" s="125"/>
      <c r="T147" s="54"/>
      <c r="U147" s="194"/>
      <c r="V147" s="124"/>
      <c r="W147" s="54"/>
      <c r="X147" s="194"/>
      <c r="Y147" s="125"/>
      <c r="Z147" s="54"/>
      <c r="AA147" s="194"/>
      <c r="AB147" s="57"/>
      <c r="AC147" s="70"/>
      <c r="AD147" s="124"/>
      <c r="AE147" s="70"/>
      <c r="AF147" s="124"/>
      <c r="AG147" s="70"/>
      <c r="AH147" s="57"/>
      <c r="AI147" s="70"/>
      <c r="AJ147" s="124"/>
      <c r="AK147" s="70"/>
      <c r="AL147" s="907"/>
      <c r="AM147" s="890"/>
      <c r="AN147" s="907"/>
      <c r="AO147" s="891"/>
      <c r="AP147" s="907"/>
      <c r="AQ147" s="70"/>
      <c r="AR147" s="59"/>
      <c r="AS147" s="70"/>
      <c r="AT147" s="57"/>
      <c r="AU147" s="262"/>
      <c r="AV147" s="70"/>
      <c r="AW147" s="57"/>
      <c r="AX147" s="533" t="str">
        <f>IF(AW147="","",IF(AW147="A",'12.パネルラジエーター設備費用算出シート'!$G$13,IF(AW147="B",'12.パネルラジエーター設備費用算出シート'!$N$13,IF(AW147="C",'12.パネルラジエーター設備費用算出シート'!$G$23,IF(AW147="D",'12.パネルラジエーター設備費用算出シート'!$N$23,IF(AW147="E",'12.パネルラジエーター設備費用算出シート'!$G$33,IF(AW147="F",'12.パネルラジエーター設備費用算出シート'!$N$33,IF(AW147="G",'12.パネルラジエーター設備費用算出シート'!$G$43,IF(AW147="H",'12.パネルラジエーター設備費用算出シート'!$N$43,IF(AW147="I",'12.パネルラジエーター設備費用算出シート'!$G$54,'12.パネルラジエーター設備費用算出シート'!$N$54))))))))))</f>
        <v/>
      </c>
      <c r="AY147" s="70"/>
      <c r="AZ147" s="57"/>
      <c r="BA147" s="262"/>
      <c r="BB147" s="70"/>
      <c r="BC147" s="34"/>
      <c r="BD147" s="34"/>
      <c r="BE147" s="34"/>
      <c r="BF147" s="53"/>
      <c r="BG147" s="34"/>
      <c r="BH147" s="34"/>
      <c r="BI147" s="53"/>
      <c r="BJ147" s="34"/>
      <c r="BK147" s="34"/>
      <c r="BL147" s="34"/>
      <c r="BM147" s="34"/>
    </row>
    <row r="148" spans="1:65" s="35" customFormat="1">
      <c r="A148" s="72"/>
      <c r="B148" s="55">
        <v>136</v>
      </c>
      <c r="C148" s="78"/>
      <c r="D148" s="56"/>
      <c r="E148" s="73"/>
      <c r="F148" s="530"/>
      <c r="G148" s="530"/>
      <c r="H148" s="57"/>
      <c r="I148" s="58"/>
      <c r="J148" s="57"/>
      <c r="K148" s="531" t="str">
        <f t="shared" si="6"/>
        <v/>
      </c>
      <c r="L148" s="531" t="str">
        <f>IF($G148="","",IF(OR('2.全体概要'!$C$15=1,'2.全体概要'!$C$15=2),INDEX($BH$15:$BH$16,MATCH($G148,$BG$15:$BG$16,-1)),IF('2.全体概要'!$C$15=3,INDEX($BH$14:$BH$15,MATCH($G148,$BG$14:$BG$15,-1)),INDEX($BH$13:$BH$14,MATCH($G148,$BG$13:$BG$14,-1)))))</f>
        <v/>
      </c>
      <c r="M148" s="531" t="str">
        <f t="shared" si="7"/>
        <v/>
      </c>
      <c r="N148" s="532">
        <f t="shared" si="8"/>
        <v>0</v>
      </c>
      <c r="O148" s="70"/>
      <c r="P148" s="124"/>
      <c r="Q148" s="54"/>
      <c r="R148" s="194"/>
      <c r="S148" s="125"/>
      <c r="T148" s="54"/>
      <c r="U148" s="194"/>
      <c r="V148" s="124"/>
      <c r="W148" s="54"/>
      <c r="X148" s="194"/>
      <c r="Y148" s="125"/>
      <c r="Z148" s="54"/>
      <c r="AA148" s="194"/>
      <c r="AB148" s="57"/>
      <c r="AC148" s="70"/>
      <c r="AD148" s="124"/>
      <c r="AE148" s="70"/>
      <c r="AF148" s="124"/>
      <c r="AG148" s="70"/>
      <c r="AH148" s="57"/>
      <c r="AI148" s="70"/>
      <c r="AJ148" s="124"/>
      <c r="AK148" s="70"/>
      <c r="AL148" s="907"/>
      <c r="AM148" s="890"/>
      <c r="AN148" s="907"/>
      <c r="AO148" s="891"/>
      <c r="AP148" s="907"/>
      <c r="AQ148" s="70"/>
      <c r="AR148" s="59"/>
      <c r="AS148" s="70"/>
      <c r="AT148" s="57"/>
      <c r="AU148" s="262"/>
      <c r="AV148" s="70"/>
      <c r="AW148" s="57"/>
      <c r="AX148" s="533" t="str">
        <f>IF(AW148="","",IF(AW148="A",'12.パネルラジエーター設備費用算出シート'!$G$13,IF(AW148="B",'12.パネルラジエーター設備費用算出シート'!$N$13,IF(AW148="C",'12.パネルラジエーター設備費用算出シート'!$G$23,IF(AW148="D",'12.パネルラジエーター設備費用算出シート'!$N$23,IF(AW148="E",'12.パネルラジエーター設備費用算出シート'!$G$33,IF(AW148="F",'12.パネルラジエーター設備費用算出シート'!$N$33,IF(AW148="G",'12.パネルラジエーター設備費用算出シート'!$G$43,IF(AW148="H",'12.パネルラジエーター設備費用算出シート'!$N$43,IF(AW148="I",'12.パネルラジエーター設備費用算出シート'!$G$54,'12.パネルラジエーター設備費用算出シート'!$N$54))))))))))</f>
        <v/>
      </c>
      <c r="AY148" s="70"/>
      <c r="AZ148" s="57"/>
      <c r="BA148" s="262"/>
      <c r="BB148" s="70"/>
      <c r="BC148" s="34"/>
      <c r="BD148" s="34"/>
      <c r="BE148" s="34"/>
      <c r="BF148" s="53"/>
      <c r="BG148" s="34"/>
      <c r="BH148" s="34"/>
      <c r="BI148" s="53"/>
      <c r="BJ148" s="34"/>
      <c r="BK148" s="34"/>
      <c r="BL148" s="34"/>
      <c r="BM148" s="34"/>
    </row>
    <row r="149" spans="1:65" s="35" customFormat="1">
      <c r="A149" s="72"/>
      <c r="B149" s="55">
        <v>137</v>
      </c>
      <c r="C149" s="78"/>
      <c r="D149" s="56"/>
      <c r="E149" s="73"/>
      <c r="F149" s="530"/>
      <c r="G149" s="530"/>
      <c r="H149" s="57"/>
      <c r="I149" s="58"/>
      <c r="J149" s="57"/>
      <c r="K149" s="531" t="str">
        <f t="shared" si="6"/>
        <v/>
      </c>
      <c r="L149" s="531" t="str">
        <f>IF($G149="","",IF(OR('2.全体概要'!$C$15=1,'2.全体概要'!$C$15=2),INDEX($BH$15:$BH$16,MATCH($G149,$BG$15:$BG$16,-1)),IF('2.全体概要'!$C$15=3,INDEX($BH$14:$BH$15,MATCH($G149,$BG$14:$BG$15,-1)),INDEX($BH$13:$BH$14,MATCH($G149,$BG$13:$BG$14,-1)))))</f>
        <v/>
      </c>
      <c r="M149" s="531" t="str">
        <f t="shared" si="7"/>
        <v/>
      </c>
      <c r="N149" s="532">
        <f t="shared" si="8"/>
        <v>0</v>
      </c>
      <c r="O149" s="70"/>
      <c r="P149" s="124"/>
      <c r="Q149" s="54"/>
      <c r="R149" s="194"/>
      <c r="S149" s="125"/>
      <c r="T149" s="54"/>
      <c r="U149" s="194"/>
      <c r="V149" s="124"/>
      <c r="W149" s="54"/>
      <c r="X149" s="194"/>
      <c r="Y149" s="125"/>
      <c r="Z149" s="54"/>
      <c r="AA149" s="194"/>
      <c r="AB149" s="57"/>
      <c r="AC149" s="70"/>
      <c r="AD149" s="124"/>
      <c r="AE149" s="70"/>
      <c r="AF149" s="124"/>
      <c r="AG149" s="70"/>
      <c r="AH149" s="57"/>
      <c r="AI149" s="70"/>
      <c r="AJ149" s="124"/>
      <c r="AK149" s="70"/>
      <c r="AL149" s="907"/>
      <c r="AM149" s="890"/>
      <c r="AN149" s="907"/>
      <c r="AO149" s="891"/>
      <c r="AP149" s="907"/>
      <c r="AQ149" s="70"/>
      <c r="AR149" s="59"/>
      <c r="AS149" s="70"/>
      <c r="AT149" s="57"/>
      <c r="AU149" s="262"/>
      <c r="AV149" s="70"/>
      <c r="AW149" s="57"/>
      <c r="AX149" s="533" t="str">
        <f>IF(AW149="","",IF(AW149="A",'12.パネルラジエーター設備費用算出シート'!$G$13,IF(AW149="B",'12.パネルラジエーター設備費用算出シート'!$N$13,IF(AW149="C",'12.パネルラジエーター設備費用算出シート'!$G$23,IF(AW149="D",'12.パネルラジエーター設備費用算出シート'!$N$23,IF(AW149="E",'12.パネルラジエーター設備費用算出シート'!$G$33,IF(AW149="F",'12.パネルラジエーター設備費用算出シート'!$N$33,IF(AW149="G",'12.パネルラジエーター設備費用算出シート'!$G$43,IF(AW149="H",'12.パネルラジエーター設備費用算出シート'!$N$43,IF(AW149="I",'12.パネルラジエーター設備費用算出シート'!$G$54,'12.パネルラジエーター設備費用算出シート'!$N$54))))))))))</f>
        <v/>
      </c>
      <c r="AY149" s="70"/>
      <c r="AZ149" s="57"/>
      <c r="BA149" s="262"/>
      <c r="BB149" s="70"/>
      <c r="BC149" s="34"/>
      <c r="BD149" s="34"/>
      <c r="BE149" s="34"/>
      <c r="BF149" s="53"/>
      <c r="BG149" s="34"/>
      <c r="BH149" s="34"/>
      <c r="BI149" s="53"/>
      <c r="BJ149" s="34"/>
      <c r="BK149" s="34"/>
      <c r="BL149" s="34"/>
      <c r="BM149" s="34"/>
    </row>
    <row r="150" spans="1:65" s="35" customFormat="1">
      <c r="A150" s="72"/>
      <c r="B150" s="55">
        <v>138</v>
      </c>
      <c r="C150" s="78"/>
      <c r="D150" s="56"/>
      <c r="E150" s="73"/>
      <c r="F150" s="530"/>
      <c r="G150" s="530"/>
      <c r="H150" s="57"/>
      <c r="I150" s="58"/>
      <c r="J150" s="57"/>
      <c r="K150" s="531" t="str">
        <f t="shared" si="6"/>
        <v/>
      </c>
      <c r="L150" s="531" t="str">
        <f>IF($G150="","",IF(OR('2.全体概要'!$C$15=1,'2.全体概要'!$C$15=2),INDEX($BH$15:$BH$16,MATCH($G150,$BG$15:$BG$16,-1)),IF('2.全体概要'!$C$15=3,INDEX($BH$14:$BH$15,MATCH($G150,$BG$14:$BG$15,-1)),INDEX($BH$13:$BH$14,MATCH($G150,$BG$13:$BG$14,-1)))))</f>
        <v/>
      </c>
      <c r="M150" s="531" t="str">
        <f t="shared" si="7"/>
        <v/>
      </c>
      <c r="N150" s="532">
        <f t="shared" si="8"/>
        <v>0</v>
      </c>
      <c r="O150" s="70"/>
      <c r="P150" s="124"/>
      <c r="Q150" s="54"/>
      <c r="R150" s="194"/>
      <c r="S150" s="125"/>
      <c r="T150" s="54"/>
      <c r="U150" s="194"/>
      <c r="V150" s="124"/>
      <c r="W150" s="54"/>
      <c r="X150" s="194"/>
      <c r="Y150" s="125"/>
      <c r="Z150" s="54"/>
      <c r="AA150" s="194"/>
      <c r="AB150" s="57"/>
      <c r="AC150" s="70"/>
      <c r="AD150" s="124"/>
      <c r="AE150" s="70"/>
      <c r="AF150" s="124"/>
      <c r="AG150" s="70"/>
      <c r="AH150" s="57"/>
      <c r="AI150" s="70"/>
      <c r="AJ150" s="124"/>
      <c r="AK150" s="70"/>
      <c r="AL150" s="907"/>
      <c r="AM150" s="890"/>
      <c r="AN150" s="907"/>
      <c r="AO150" s="891"/>
      <c r="AP150" s="907"/>
      <c r="AQ150" s="70"/>
      <c r="AR150" s="59"/>
      <c r="AS150" s="70"/>
      <c r="AT150" s="57"/>
      <c r="AU150" s="262"/>
      <c r="AV150" s="70"/>
      <c r="AW150" s="57"/>
      <c r="AX150" s="533" t="str">
        <f>IF(AW150="","",IF(AW150="A",'12.パネルラジエーター設備費用算出シート'!$G$13,IF(AW150="B",'12.パネルラジエーター設備費用算出シート'!$N$13,IF(AW150="C",'12.パネルラジエーター設備費用算出シート'!$G$23,IF(AW150="D",'12.パネルラジエーター設備費用算出シート'!$N$23,IF(AW150="E",'12.パネルラジエーター設備費用算出シート'!$G$33,IF(AW150="F",'12.パネルラジエーター設備費用算出シート'!$N$33,IF(AW150="G",'12.パネルラジエーター設備費用算出シート'!$G$43,IF(AW150="H",'12.パネルラジエーター設備費用算出シート'!$N$43,IF(AW150="I",'12.パネルラジエーター設備費用算出シート'!$G$54,'12.パネルラジエーター設備費用算出シート'!$N$54))))))))))</f>
        <v/>
      </c>
      <c r="AY150" s="70"/>
      <c r="AZ150" s="57"/>
      <c r="BA150" s="262"/>
      <c r="BB150" s="70"/>
      <c r="BC150" s="34"/>
      <c r="BD150" s="34"/>
      <c r="BE150" s="34"/>
      <c r="BF150" s="53"/>
      <c r="BG150" s="34"/>
      <c r="BH150" s="34"/>
      <c r="BI150" s="53"/>
      <c r="BJ150" s="34"/>
      <c r="BK150" s="34"/>
      <c r="BL150" s="34"/>
      <c r="BM150" s="34"/>
    </row>
    <row r="151" spans="1:65" s="35" customFormat="1">
      <c r="A151" s="72"/>
      <c r="B151" s="55">
        <v>139</v>
      </c>
      <c r="C151" s="78"/>
      <c r="D151" s="56"/>
      <c r="E151" s="73"/>
      <c r="F151" s="530"/>
      <c r="G151" s="530"/>
      <c r="H151" s="57"/>
      <c r="I151" s="58"/>
      <c r="J151" s="57"/>
      <c r="K151" s="531" t="str">
        <f t="shared" si="6"/>
        <v/>
      </c>
      <c r="L151" s="531" t="str">
        <f>IF($G151="","",IF(OR('2.全体概要'!$C$15=1,'2.全体概要'!$C$15=2),INDEX($BH$15:$BH$16,MATCH($G151,$BG$15:$BG$16,-1)),IF('2.全体概要'!$C$15=3,INDEX($BH$14:$BH$15,MATCH($G151,$BG$14:$BG$15,-1)),INDEX($BH$13:$BH$14,MATCH($G151,$BG$13:$BG$14,-1)))))</f>
        <v/>
      </c>
      <c r="M151" s="531" t="str">
        <f t="shared" si="7"/>
        <v/>
      </c>
      <c r="N151" s="532">
        <f t="shared" si="8"/>
        <v>0</v>
      </c>
      <c r="O151" s="70"/>
      <c r="P151" s="124"/>
      <c r="Q151" s="54"/>
      <c r="R151" s="194"/>
      <c r="S151" s="125"/>
      <c r="T151" s="54"/>
      <c r="U151" s="194"/>
      <c r="V151" s="124"/>
      <c r="W151" s="54"/>
      <c r="X151" s="194"/>
      <c r="Y151" s="125"/>
      <c r="Z151" s="54"/>
      <c r="AA151" s="194"/>
      <c r="AB151" s="57"/>
      <c r="AC151" s="70"/>
      <c r="AD151" s="124"/>
      <c r="AE151" s="70"/>
      <c r="AF151" s="124"/>
      <c r="AG151" s="70"/>
      <c r="AH151" s="57"/>
      <c r="AI151" s="70"/>
      <c r="AJ151" s="124"/>
      <c r="AK151" s="70"/>
      <c r="AL151" s="907"/>
      <c r="AM151" s="890"/>
      <c r="AN151" s="907"/>
      <c r="AO151" s="891"/>
      <c r="AP151" s="907"/>
      <c r="AQ151" s="70"/>
      <c r="AR151" s="59"/>
      <c r="AS151" s="70"/>
      <c r="AT151" s="57"/>
      <c r="AU151" s="262"/>
      <c r="AV151" s="70"/>
      <c r="AW151" s="57"/>
      <c r="AX151" s="533" t="str">
        <f>IF(AW151="","",IF(AW151="A",'12.パネルラジエーター設備費用算出シート'!$G$13,IF(AW151="B",'12.パネルラジエーター設備費用算出シート'!$N$13,IF(AW151="C",'12.パネルラジエーター設備費用算出シート'!$G$23,IF(AW151="D",'12.パネルラジエーター設備費用算出シート'!$N$23,IF(AW151="E",'12.パネルラジエーター設備費用算出シート'!$G$33,IF(AW151="F",'12.パネルラジエーター設備費用算出シート'!$N$33,IF(AW151="G",'12.パネルラジエーター設備費用算出シート'!$G$43,IF(AW151="H",'12.パネルラジエーター設備費用算出シート'!$N$43,IF(AW151="I",'12.パネルラジエーター設備費用算出シート'!$G$54,'12.パネルラジエーター設備費用算出シート'!$N$54))))))))))</f>
        <v/>
      </c>
      <c r="AY151" s="70"/>
      <c r="AZ151" s="57"/>
      <c r="BA151" s="262"/>
      <c r="BB151" s="70"/>
      <c r="BC151" s="34"/>
      <c r="BD151" s="34"/>
      <c r="BE151" s="34"/>
      <c r="BF151" s="53"/>
      <c r="BG151" s="34"/>
      <c r="BH151" s="34"/>
      <c r="BI151" s="53"/>
      <c r="BJ151" s="34"/>
      <c r="BK151" s="34"/>
      <c r="BL151" s="34"/>
      <c r="BM151" s="34"/>
    </row>
    <row r="152" spans="1:65" s="35" customFormat="1">
      <c r="A152" s="72"/>
      <c r="B152" s="55">
        <v>140</v>
      </c>
      <c r="C152" s="78"/>
      <c r="D152" s="56"/>
      <c r="E152" s="73"/>
      <c r="F152" s="530"/>
      <c r="G152" s="530"/>
      <c r="H152" s="57"/>
      <c r="I152" s="58"/>
      <c r="J152" s="57"/>
      <c r="K152" s="531" t="str">
        <f t="shared" si="6"/>
        <v/>
      </c>
      <c r="L152" s="531" t="str">
        <f>IF($G152="","",IF(OR('2.全体概要'!$C$15=1,'2.全体概要'!$C$15=2),INDEX($BH$15:$BH$16,MATCH($G152,$BG$15:$BG$16,-1)),IF('2.全体概要'!$C$15=3,INDEX($BH$14:$BH$15,MATCH($G152,$BG$14:$BG$15,-1)),INDEX($BH$13:$BH$14,MATCH($G152,$BG$13:$BG$14,-1)))))</f>
        <v/>
      </c>
      <c r="M152" s="531" t="str">
        <f t="shared" si="7"/>
        <v/>
      </c>
      <c r="N152" s="532">
        <f t="shared" si="8"/>
        <v>0</v>
      </c>
      <c r="O152" s="70"/>
      <c r="P152" s="124"/>
      <c r="Q152" s="54"/>
      <c r="R152" s="194"/>
      <c r="S152" s="125"/>
      <c r="T152" s="54"/>
      <c r="U152" s="194"/>
      <c r="V152" s="124"/>
      <c r="W152" s="54"/>
      <c r="X152" s="194"/>
      <c r="Y152" s="125"/>
      <c r="Z152" s="54"/>
      <c r="AA152" s="194"/>
      <c r="AB152" s="57"/>
      <c r="AC152" s="70"/>
      <c r="AD152" s="124"/>
      <c r="AE152" s="70"/>
      <c r="AF152" s="124"/>
      <c r="AG152" s="70"/>
      <c r="AH152" s="57"/>
      <c r="AI152" s="70"/>
      <c r="AJ152" s="124"/>
      <c r="AK152" s="70"/>
      <c r="AL152" s="907"/>
      <c r="AM152" s="890"/>
      <c r="AN152" s="907"/>
      <c r="AO152" s="891"/>
      <c r="AP152" s="907"/>
      <c r="AQ152" s="70"/>
      <c r="AR152" s="59"/>
      <c r="AS152" s="70"/>
      <c r="AT152" s="57"/>
      <c r="AU152" s="262"/>
      <c r="AV152" s="70"/>
      <c r="AW152" s="57"/>
      <c r="AX152" s="533" t="str">
        <f>IF(AW152="","",IF(AW152="A",'12.パネルラジエーター設備費用算出シート'!$G$13,IF(AW152="B",'12.パネルラジエーター設備費用算出シート'!$N$13,IF(AW152="C",'12.パネルラジエーター設備費用算出シート'!$G$23,IF(AW152="D",'12.パネルラジエーター設備費用算出シート'!$N$23,IF(AW152="E",'12.パネルラジエーター設備費用算出シート'!$G$33,IF(AW152="F",'12.パネルラジエーター設備費用算出シート'!$N$33,IF(AW152="G",'12.パネルラジエーター設備費用算出シート'!$G$43,IF(AW152="H",'12.パネルラジエーター設備費用算出シート'!$N$43,IF(AW152="I",'12.パネルラジエーター設備費用算出シート'!$G$54,'12.パネルラジエーター設備費用算出シート'!$N$54))))))))))</f>
        <v/>
      </c>
      <c r="AY152" s="70"/>
      <c r="AZ152" s="57"/>
      <c r="BA152" s="262"/>
      <c r="BB152" s="70"/>
      <c r="BC152" s="34"/>
      <c r="BD152" s="34"/>
      <c r="BE152" s="34"/>
      <c r="BF152" s="53"/>
      <c r="BG152" s="34"/>
      <c r="BH152" s="34"/>
      <c r="BI152" s="53"/>
      <c r="BJ152" s="34"/>
      <c r="BK152" s="34"/>
      <c r="BL152" s="34"/>
      <c r="BM152" s="34"/>
    </row>
    <row r="153" spans="1:65" s="35" customFormat="1">
      <c r="A153" s="72"/>
      <c r="B153" s="55">
        <v>141</v>
      </c>
      <c r="C153" s="78"/>
      <c r="D153" s="56"/>
      <c r="E153" s="73"/>
      <c r="F153" s="530"/>
      <c r="G153" s="530"/>
      <c r="H153" s="57"/>
      <c r="I153" s="58"/>
      <c r="J153" s="57"/>
      <c r="K153" s="531" t="str">
        <f t="shared" si="6"/>
        <v/>
      </c>
      <c r="L153" s="531" t="str">
        <f>IF($G153="","",IF(OR('2.全体概要'!$C$15=1,'2.全体概要'!$C$15=2),INDEX($BH$15:$BH$16,MATCH($G153,$BG$15:$BG$16,-1)),IF('2.全体概要'!$C$15=3,INDEX($BH$14:$BH$15,MATCH($G153,$BG$14:$BG$15,-1)),INDEX($BH$13:$BH$14,MATCH($G153,$BG$13:$BG$14,-1)))))</f>
        <v/>
      </c>
      <c r="M153" s="531" t="str">
        <f t="shared" si="7"/>
        <v/>
      </c>
      <c r="N153" s="532">
        <f t="shared" si="8"/>
        <v>0</v>
      </c>
      <c r="O153" s="70"/>
      <c r="P153" s="124"/>
      <c r="Q153" s="54"/>
      <c r="R153" s="194"/>
      <c r="S153" s="125"/>
      <c r="T153" s="54"/>
      <c r="U153" s="194"/>
      <c r="V153" s="124"/>
      <c r="W153" s="54"/>
      <c r="X153" s="194"/>
      <c r="Y153" s="125"/>
      <c r="Z153" s="54"/>
      <c r="AA153" s="194"/>
      <c r="AB153" s="57"/>
      <c r="AC153" s="70"/>
      <c r="AD153" s="124"/>
      <c r="AE153" s="70"/>
      <c r="AF153" s="124"/>
      <c r="AG153" s="70"/>
      <c r="AH153" s="57"/>
      <c r="AI153" s="70"/>
      <c r="AJ153" s="124"/>
      <c r="AK153" s="70"/>
      <c r="AL153" s="907"/>
      <c r="AM153" s="890"/>
      <c r="AN153" s="907"/>
      <c r="AO153" s="891"/>
      <c r="AP153" s="907"/>
      <c r="AQ153" s="70"/>
      <c r="AR153" s="59"/>
      <c r="AS153" s="70"/>
      <c r="AT153" s="57"/>
      <c r="AU153" s="262"/>
      <c r="AV153" s="70"/>
      <c r="AW153" s="57"/>
      <c r="AX153" s="533" t="str">
        <f>IF(AW153="","",IF(AW153="A",'12.パネルラジエーター設備費用算出シート'!$G$13,IF(AW153="B",'12.パネルラジエーター設備費用算出シート'!$N$13,IF(AW153="C",'12.パネルラジエーター設備費用算出シート'!$G$23,IF(AW153="D",'12.パネルラジエーター設備費用算出シート'!$N$23,IF(AW153="E",'12.パネルラジエーター設備費用算出シート'!$G$33,IF(AW153="F",'12.パネルラジエーター設備費用算出シート'!$N$33,IF(AW153="G",'12.パネルラジエーター設備費用算出シート'!$G$43,IF(AW153="H",'12.パネルラジエーター設備費用算出シート'!$N$43,IF(AW153="I",'12.パネルラジエーター設備費用算出シート'!$G$54,'12.パネルラジエーター設備費用算出シート'!$N$54))))))))))</f>
        <v/>
      </c>
      <c r="AY153" s="70"/>
      <c r="AZ153" s="57"/>
      <c r="BA153" s="262"/>
      <c r="BB153" s="70"/>
      <c r="BC153" s="34"/>
      <c r="BD153" s="34"/>
      <c r="BE153" s="34"/>
      <c r="BF153" s="53"/>
      <c r="BG153" s="34"/>
      <c r="BH153" s="34"/>
      <c r="BI153" s="53"/>
      <c r="BJ153" s="34"/>
      <c r="BK153" s="34"/>
      <c r="BL153" s="34"/>
      <c r="BM153" s="34"/>
    </row>
    <row r="154" spans="1:65" s="35" customFormat="1">
      <c r="A154" s="72"/>
      <c r="B154" s="55">
        <v>142</v>
      </c>
      <c r="C154" s="78"/>
      <c r="D154" s="56"/>
      <c r="E154" s="73"/>
      <c r="F154" s="530"/>
      <c r="G154" s="530"/>
      <c r="H154" s="57"/>
      <c r="I154" s="58"/>
      <c r="J154" s="57"/>
      <c r="K154" s="531" t="str">
        <f t="shared" si="6"/>
        <v/>
      </c>
      <c r="L154" s="531" t="str">
        <f>IF($G154="","",IF(OR('2.全体概要'!$C$15=1,'2.全体概要'!$C$15=2),INDEX($BH$15:$BH$16,MATCH($G154,$BG$15:$BG$16,-1)),IF('2.全体概要'!$C$15=3,INDEX($BH$14:$BH$15,MATCH($G154,$BG$14:$BG$15,-1)),INDEX($BH$13:$BH$14,MATCH($G154,$BG$13:$BG$14,-1)))))</f>
        <v/>
      </c>
      <c r="M154" s="531" t="str">
        <f t="shared" si="7"/>
        <v/>
      </c>
      <c r="N154" s="532">
        <f t="shared" si="8"/>
        <v>0</v>
      </c>
      <c r="O154" s="70"/>
      <c r="P154" s="124"/>
      <c r="Q154" s="54"/>
      <c r="R154" s="194"/>
      <c r="S154" s="125"/>
      <c r="T154" s="54"/>
      <c r="U154" s="194"/>
      <c r="V154" s="124"/>
      <c r="W154" s="54"/>
      <c r="X154" s="194"/>
      <c r="Y154" s="125"/>
      <c r="Z154" s="54"/>
      <c r="AA154" s="194"/>
      <c r="AB154" s="57"/>
      <c r="AC154" s="70"/>
      <c r="AD154" s="124"/>
      <c r="AE154" s="70"/>
      <c r="AF154" s="124"/>
      <c r="AG154" s="70"/>
      <c r="AH154" s="57"/>
      <c r="AI154" s="70"/>
      <c r="AJ154" s="124"/>
      <c r="AK154" s="70"/>
      <c r="AL154" s="907"/>
      <c r="AM154" s="890"/>
      <c r="AN154" s="907"/>
      <c r="AO154" s="891"/>
      <c r="AP154" s="907"/>
      <c r="AQ154" s="70"/>
      <c r="AR154" s="59"/>
      <c r="AS154" s="70"/>
      <c r="AT154" s="57"/>
      <c r="AU154" s="262"/>
      <c r="AV154" s="70"/>
      <c r="AW154" s="57"/>
      <c r="AX154" s="533" t="str">
        <f>IF(AW154="","",IF(AW154="A",'12.パネルラジエーター設備費用算出シート'!$G$13,IF(AW154="B",'12.パネルラジエーター設備費用算出シート'!$N$13,IF(AW154="C",'12.パネルラジエーター設備費用算出シート'!$G$23,IF(AW154="D",'12.パネルラジエーター設備費用算出シート'!$N$23,IF(AW154="E",'12.パネルラジエーター設備費用算出シート'!$G$33,IF(AW154="F",'12.パネルラジエーター設備費用算出シート'!$N$33,IF(AW154="G",'12.パネルラジエーター設備費用算出シート'!$G$43,IF(AW154="H",'12.パネルラジエーター設備費用算出シート'!$N$43,IF(AW154="I",'12.パネルラジエーター設備費用算出シート'!$G$54,'12.パネルラジエーター設備費用算出シート'!$N$54))))))))))</f>
        <v/>
      </c>
      <c r="AY154" s="70"/>
      <c r="AZ154" s="57"/>
      <c r="BA154" s="262"/>
      <c r="BB154" s="70"/>
      <c r="BC154" s="34"/>
      <c r="BD154" s="34"/>
      <c r="BE154" s="34"/>
      <c r="BF154" s="53"/>
      <c r="BG154" s="34"/>
      <c r="BH154" s="34"/>
      <c r="BI154" s="53"/>
      <c r="BJ154" s="34"/>
      <c r="BK154" s="34"/>
      <c r="BL154" s="34"/>
      <c r="BM154" s="34"/>
    </row>
    <row r="155" spans="1:65" s="35" customFormat="1">
      <c r="A155" s="72"/>
      <c r="B155" s="55">
        <v>143</v>
      </c>
      <c r="C155" s="78"/>
      <c r="D155" s="56"/>
      <c r="E155" s="73"/>
      <c r="F155" s="530"/>
      <c r="G155" s="530"/>
      <c r="H155" s="57"/>
      <c r="I155" s="58"/>
      <c r="J155" s="57"/>
      <c r="K155" s="531" t="str">
        <f t="shared" si="6"/>
        <v/>
      </c>
      <c r="L155" s="531" t="str">
        <f>IF($G155="","",IF(OR('2.全体概要'!$C$15=1,'2.全体概要'!$C$15=2),INDEX($BH$15:$BH$16,MATCH($G155,$BG$15:$BG$16,-1)),IF('2.全体概要'!$C$15=3,INDEX($BH$14:$BH$15,MATCH($G155,$BG$14:$BG$15,-1)),INDEX($BH$13:$BH$14,MATCH($G155,$BG$13:$BG$14,-1)))))</f>
        <v/>
      </c>
      <c r="M155" s="531" t="str">
        <f t="shared" si="7"/>
        <v/>
      </c>
      <c r="N155" s="532">
        <f t="shared" si="8"/>
        <v>0</v>
      </c>
      <c r="O155" s="70"/>
      <c r="P155" s="124"/>
      <c r="Q155" s="54"/>
      <c r="R155" s="194"/>
      <c r="S155" s="125"/>
      <c r="T155" s="54"/>
      <c r="U155" s="194"/>
      <c r="V155" s="124"/>
      <c r="W155" s="54"/>
      <c r="X155" s="194"/>
      <c r="Y155" s="125"/>
      <c r="Z155" s="54"/>
      <c r="AA155" s="194"/>
      <c r="AB155" s="57"/>
      <c r="AC155" s="70"/>
      <c r="AD155" s="124"/>
      <c r="AE155" s="70"/>
      <c r="AF155" s="124"/>
      <c r="AG155" s="70"/>
      <c r="AH155" s="57"/>
      <c r="AI155" s="70"/>
      <c r="AJ155" s="124"/>
      <c r="AK155" s="70"/>
      <c r="AL155" s="907"/>
      <c r="AM155" s="890"/>
      <c r="AN155" s="907"/>
      <c r="AO155" s="891"/>
      <c r="AP155" s="907"/>
      <c r="AQ155" s="70"/>
      <c r="AR155" s="59"/>
      <c r="AS155" s="70"/>
      <c r="AT155" s="57"/>
      <c r="AU155" s="262"/>
      <c r="AV155" s="70"/>
      <c r="AW155" s="57"/>
      <c r="AX155" s="533" t="str">
        <f>IF(AW155="","",IF(AW155="A",'12.パネルラジエーター設備費用算出シート'!$G$13,IF(AW155="B",'12.パネルラジエーター設備費用算出シート'!$N$13,IF(AW155="C",'12.パネルラジエーター設備費用算出シート'!$G$23,IF(AW155="D",'12.パネルラジエーター設備費用算出シート'!$N$23,IF(AW155="E",'12.パネルラジエーター設備費用算出シート'!$G$33,IF(AW155="F",'12.パネルラジエーター設備費用算出シート'!$N$33,IF(AW155="G",'12.パネルラジエーター設備費用算出シート'!$G$43,IF(AW155="H",'12.パネルラジエーター設備費用算出シート'!$N$43,IF(AW155="I",'12.パネルラジエーター設備費用算出シート'!$G$54,'12.パネルラジエーター設備費用算出シート'!$N$54))))))))))</f>
        <v/>
      </c>
      <c r="AY155" s="70"/>
      <c r="AZ155" s="57"/>
      <c r="BA155" s="262"/>
      <c r="BB155" s="70"/>
      <c r="BC155" s="34"/>
      <c r="BD155" s="34"/>
      <c r="BE155" s="34"/>
      <c r="BF155" s="53"/>
      <c r="BG155" s="34"/>
      <c r="BH155" s="34"/>
      <c r="BI155" s="53"/>
      <c r="BJ155" s="34"/>
      <c r="BK155" s="34"/>
      <c r="BL155" s="34"/>
      <c r="BM155" s="34"/>
    </row>
    <row r="156" spans="1:65" s="35" customFormat="1">
      <c r="A156" s="72"/>
      <c r="B156" s="55">
        <v>144</v>
      </c>
      <c r="C156" s="78"/>
      <c r="D156" s="56"/>
      <c r="E156" s="73"/>
      <c r="F156" s="530"/>
      <c r="G156" s="530"/>
      <c r="H156" s="57"/>
      <c r="I156" s="58"/>
      <c r="J156" s="57"/>
      <c r="K156" s="531" t="str">
        <f t="shared" si="6"/>
        <v/>
      </c>
      <c r="L156" s="531" t="str">
        <f>IF($G156="","",IF(OR('2.全体概要'!$C$15=1,'2.全体概要'!$C$15=2),INDEX($BH$15:$BH$16,MATCH($G156,$BG$15:$BG$16,-1)),IF('2.全体概要'!$C$15=3,INDEX($BH$14:$BH$15,MATCH($G156,$BG$14:$BG$15,-1)),INDEX($BH$13:$BH$14,MATCH($G156,$BG$13:$BG$14,-1)))))</f>
        <v/>
      </c>
      <c r="M156" s="531" t="str">
        <f t="shared" si="7"/>
        <v/>
      </c>
      <c r="N156" s="532">
        <f t="shared" si="8"/>
        <v>0</v>
      </c>
      <c r="O156" s="70"/>
      <c r="P156" s="124"/>
      <c r="Q156" s="54"/>
      <c r="R156" s="194"/>
      <c r="S156" s="125"/>
      <c r="T156" s="54"/>
      <c r="U156" s="194"/>
      <c r="V156" s="124"/>
      <c r="W156" s="54"/>
      <c r="X156" s="194"/>
      <c r="Y156" s="125"/>
      <c r="Z156" s="54"/>
      <c r="AA156" s="194"/>
      <c r="AB156" s="57"/>
      <c r="AC156" s="70"/>
      <c r="AD156" s="124"/>
      <c r="AE156" s="70"/>
      <c r="AF156" s="124"/>
      <c r="AG156" s="70"/>
      <c r="AH156" s="57"/>
      <c r="AI156" s="70"/>
      <c r="AJ156" s="124"/>
      <c r="AK156" s="70"/>
      <c r="AL156" s="907"/>
      <c r="AM156" s="890"/>
      <c r="AN156" s="907"/>
      <c r="AO156" s="891"/>
      <c r="AP156" s="907"/>
      <c r="AQ156" s="70"/>
      <c r="AR156" s="59"/>
      <c r="AS156" s="70"/>
      <c r="AT156" s="57"/>
      <c r="AU156" s="262"/>
      <c r="AV156" s="70"/>
      <c r="AW156" s="57"/>
      <c r="AX156" s="533" t="str">
        <f>IF(AW156="","",IF(AW156="A",'12.パネルラジエーター設備費用算出シート'!$G$13,IF(AW156="B",'12.パネルラジエーター設備費用算出シート'!$N$13,IF(AW156="C",'12.パネルラジエーター設備費用算出シート'!$G$23,IF(AW156="D",'12.パネルラジエーター設備費用算出シート'!$N$23,IF(AW156="E",'12.パネルラジエーター設備費用算出シート'!$G$33,IF(AW156="F",'12.パネルラジエーター設備費用算出シート'!$N$33,IF(AW156="G",'12.パネルラジエーター設備費用算出シート'!$G$43,IF(AW156="H",'12.パネルラジエーター設備費用算出シート'!$N$43,IF(AW156="I",'12.パネルラジエーター設備費用算出シート'!$G$54,'12.パネルラジエーター設備費用算出シート'!$N$54))))))))))</f>
        <v/>
      </c>
      <c r="AY156" s="70"/>
      <c r="AZ156" s="57"/>
      <c r="BA156" s="262"/>
      <c r="BB156" s="70"/>
      <c r="BC156" s="34"/>
      <c r="BD156" s="34"/>
      <c r="BE156" s="34"/>
      <c r="BF156" s="53"/>
      <c r="BG156" s="34"/>
      <c r="BH156" s="34"/>
      <c r="BI156" s="53"/>
      <c r="BJ156" s="34"/>
      <c r="BK156" s="34"/>
      <c r="BL156" s="34"/>
      <c r="BM156" s="34"/>
    </row>
    <row r="157" spans="1:65" s="35" customFormat="1">
      <c r="A157" s="72"/>
      <c r="B157" s="55">
        <v>145</v>
      </c>
      <c r="C157" s="78"/>
      <c r="D157" s="56"/>
      <c r="E157" s="73"/>
      <c r="F157" s="530"/>
      <c r="G157" s="530"/>
      <c r="H157" s="57"/>
      <c r="I157" s="58"/>
      <c r="J157" s="57"/>
      <c r="K157" s="531" t="str">
        <f t="shared" si="6"/>
        <v/>
      </c>
      <c r="L157" s="531" t="str">
        <f>IF($G157="","",IF(OR('2.全体概要'!$C$15=1,'2.全体概要'!$C$15=2),INDEX($BH$15:$BH$16,MATCH($G157,$BG$15:$BG$16,-1)),IF('2.全体概要'!$C$15=3,INDEX($BH$14:$BH$15,MATCH($G157,$BG$14:$BG$15,-1)),INDEX($BH$13:$BH$14,MATCH($G157,$BG$13:$BG$14,-1)))))</f>
        <v/>
      </c>
      <c r="M157" s="531" t="str">
        <f t="shared" si="7"/>
        <v/>
      </c>
      <c r="N157" s="532">
        <f t="shared" si="8"/>
        <v>0</v>
      </c>
      <c r="O157" s="70"/>
      <c r="P157" s="124"/>
      <c r="Q157" s="54"/>
      <c r="R157" s="194"/>
      <c r="S157" s="125"/>
      <c r="T157" s="54"/>
      <c r="U157" s="194"/>
      <c r="V157" s="124"/>
      <c r="W157" s="54"/>
      <c r="X157" s="194"/>
      <c r="Y157" s="125"/>
      <c r="Z157" s="54"/>
      <c r="AA157" s="194"/>
      <c r="AB157" s="57"/>
      <c r="AC157" s="70"/>
      <c r="AD157" s="124"/>
      <c r="AE157" s="70"/>
      <c r="AF157" s="124"/>
      <c r="AG157" s="70"/>
      <c r="AH157" s="57"/>
      <c r="AI157" s="70"/>
      <c r="AJ157" s="124"/>
      <c r="AK157" s="70"/>
      <c r="AL157" s="907"/>
      <c r="AM157" s="890"/>
      <c r="AN157" s="907"/>
      <c r="AO157" s="891"/>
      <c r="AP157" s="907"/>
      <c r="AQ157" s="70"/>
      <c r="AR157" s="59"/>
      <c r="AS157" s="70"/>
      <c r="AT157" s="57"/>
      <c r="AU157" s="262"/>
      <c r="AV157" s="70"/>
      <c r="AW157" s="57"/>
      <c r="AX157" s="533" t="str">
        <f>IF(AW157="","",IF(AW157="A",'12.パネルラジエーター設備費用算出シート'!$G$13,IF(AW157="B",'12.パネルラジエーター設備費用算出シート'!$N$13,IF(AW157="C",'12.パネルラジエーター設備費用算出シート'!$G$23,IF(AW157="D",'12.パネルラジエーター設備費用算出シート'!$N$23,IF(AW157="E",'12.パネルラジエーター設備費用算出シート'!$G$33,IF(AW157="F",'12.パネルラジエーター設備費用算出シート'!$N$33,IF(AW157="G",'12.パネルラジエーター設備費用算出シート'!$G$43,IF(AW157="H",'12.パネルラジエーター設備費用算出シート'!$N$43,IF(AW157="I",'12.パネルラジエーター設備費用算出シート'!$G$54,'12.パネルラジエーター設備費用算出シート'!$N$54))))))))))</f>
        <v/>
      </c>
      <c r="AY157" s="70"/>
      <c r="AZ157" s="57"/>
      <c r="BA157" s="262"/>
      <c r="BB157" s="70"/>
      <c r="BC157" s="34"/>
      <c r="BD157" s="34"/>
      <c r="BE157" s="34"/>
      <c r="BF157" s="53"/>
      <c r="BG157" s="34"/>
      <c r="BH157" s="34"/>
      <c r="BI157" s="53"/>
      <c r="BJ157" s="34"/>
      <c r="BK157" s="34"/>
      <c r="BL157" s="34"/>
      <c r="BM157" s="34"/>
    </row>
    <row r="158" spans="1:65" s="35" customFormat="1">
      <c r="A158" s="72"/>
      <c r="B158" s="55">
        <v>146</v>
      </c>
      <c r="C158" s="78"/>
      <c r="D158" s="56"/>
      <c r="E158" s="73"/>
      <c r="F158" s="530"/>
      <c r="G158" s="530"/>
      <c r="H158" s="57"/>
      <c r="I158" s="58"/>
      <c r="J158" s="57"/>
      <c r="K158" s="531" t="str">
        <f t="shared" si="6"/>
        <v/>
      </c>
      <c r="L158" s="531" t="str">
        <f>IF($G158="","",IF(OR('2.全体概要'!$C$15=1,'2.全体概要'!$C$15=2),INDEX($BH$15:$BH$16,MATCH($G158,$BG$15:$BG$16,-1)),IF('2.全体概要'!$C$15=3,INDEX($BH$14:$BH$15,MATCH($G158,$BG$14:$BG$15,-1)),INDEX($BH$13:$BH$14,MATCH($G158,$BG$13:$BG$14,-1)))))</f>
        <v/>
      </c>
      <c r="M158" s="531" t="str">
        <f t="shared" si="7"/>
        <v/>
      </c>
      <c r="N158" s="532">
        <f t="shared" si="8"/>
        <v>0</v>
      </c>
      <c r="O158" s="70"/>
      <c r="P158" s="124"/>
      <c r="Q158" s="54"/>
      <c r="R158" s="194"/>
      <c r="S158" s="125"/>
      <c r="T158" s="54"/>
      <c r="U158" s="194"/>
      <c r="V158" s="124"/>
      <c r="W158" s="54"/>
      <c r="X158" s="194"/>
      <c r="Y158" s="125"/>
      <c r="Z158" s="54"/>
      <c r="AA158" s="194"/>
      <c r="AB158" s="57"/>
      <c r="AC158" s="70"/>
      <c r="AD158" s="124"/>
      <c r="AE158" s="70"/>
      <c r="AF158" s="124"/>
      <c r="AG158" s="70"/>
      <c r="AH158" s="57"/>
      <c r="AI158" s="70"/>
      <c r="AJ158" s="124"/>
      <c r="AK158" s="70"/>
      <c r="AL158" s="907"/>
      <c r="AM158" s="890"/>
      <c r="AN158" s="907"/>
      <c r="AO158" s="891"/>
      <c r="AP158" s="907"/>
      <c r="AQ158" s="70"/>
      <c r="AR158" s="59"/>
      <c r="AS158" s="70"/>
      <c r="AT158" s="57"/>
      <c r="AU158" s="262"/>
      <c r="AV158" s="70"/>
      <c r="AW158" s="57"/>
      <c r="AX158" s="533" t="str">
        <f>IF(AW158="","",IF(AW158="A",'12.パネルラジエーター設備費用算出シート'!$G$13,IF(AW158="B",'12.パネルラジエーター設備費用算出シート'!$N$13,IF(AW158="C",'12.パネルラジエーター設備費用算出シート'!$G$23,IF(AW158="D",'12.パネルラジエーター設備費用算出シート'!$N$23,IF(AW158="E",'12.パネルラジエーター設備費用算出シート'!$G$33,IF(AW158="F",'12.パネルラジエーター設備費用算出シート'!$N$33,IF(AW158="G",'12.パネルラジエーター設備費用算出シート'!$G$43,IF(AW158="H",'12.パネルラジエーター設備費用算出シート'!$N$43,IF(AW158="I",'12.パネルラジエーター設備費用算出シート'!$G$54,'12.パネルラジエーター設備費用算出シート'!$N$54))))))))))</f>
        <v/>
      </c>
      <c r="AY158" s="70"/>
      <c r="AZ158" s="57"/>
      <c r="BA158" s="262"/>
      <c r="BB158" s="70"/>
      <c r="BC158" s="34"/>
      <c r="BD158" s="34"/>
      <c r="BE158" s="34"/>
      <c r="BF158" s="53"/>
      <c r="BG158" s="34"/>
      <c r="BH158" s="34"/>
      <c r="BI158" s="53"/>
      <c r="BJ158" s="34"/>
      <c r="BK158" s="34"/>
      <c r="BL158" s="34"/>
      <c r="BM158" s="34"/>
    </row>
    <row r="159" spans="1:65" s="35" customFormat="1">
      <c r="A159" s="72"/>
      <c r="B159" s="55">
        <v>147</v>
      </c>
      <c r="C159" s="78"/>
      <c r="D159" s="56"/>
      <c r="E159" s="73"/>
      <c r="F159" s="530"/>
      <c r="G159" s="530"/>
      <c r="H159" s="57"/>
      <c r="I159" s="58"/>
      <c r="J159" s="57"/>
      <c r="K159" s="531" t="str">
        <f t="shared" si="6"/>
        <v/>
      </c>
      <c r="L159" s="531" t="str">
        <f>IF($G159="","",IF(OR('2.全体概要'!$C$15=1,'2.全体概要'!$C$15=2),INDEX($BH$15:$BH$16,MATCH($G159,$BG$15:$BG$16,-1)),IF('2.全体概要'!$C$15=3,INDEX($BH$14:$BH$15,MATCH($G159,$BG$14:$BG$15,-1)),INDEX($BH$13:$BH$14,MATCH($G159,$BG$13:$BG$14,-1)))))</f>
        <v/>
      </c>
      <c r="M159" s="531" t="str">
        <f t="shared" si="7"/>
        <v/>
      </c>
      <c r="N159" s="532">
        <f t="shared" si="8"/>
        <v>0</v>
      </c>
      <c r="O159" s="70"/>
      <c r="P159" s="124"/>
      <c r="Q159" s="54"/>
      <c r="R159" s="194"/>
      <c r="S159" s="125"/>
      <c r="T159" s="54"/>
      <c r="U159" s="194"/>
      <c r="V159" s="124"/>
      <c r="W159" s="54"/>
      <c r="X159" s="194"/>
      <c r="Y159" s="125"/>
      <c r="Z159" s="54"/>
      <c r="AA159" s="194"/>
      <c r="AB159" s="57"/>
      <c r="AC159" s="70"/>
      <c r="AD159" s="124"/>
      <c r="AE159" s="70"/>
      <c r="AF159" s="124"/>
      <c r="AG159" s="70"/>
      <c r="AH159" s="57"/>
      <c r="AI159" s="70"/>
      <c r="AJ159" s="124"/>
      <c r="AK159" s="70"/>
      <c r="AL159" s="907"/>
      <c r="AM159" s="890"/>
      <c r="AN159" s="907"/>
      <c r="AO159" s="891"/>
      <c r="AP159" s="907"/>
      <c r="AQ159" s="70"/>
      <c r="AR159" s="59"/>
      <c r="AS159" s="70"/>
      <c r="AT159" s="57"/>
      <c r="AU159" s="262"/>
      <c r="AV159" s="70"/>
      <c r="AW159" s="57"/>
      <c r="AX159" s="533" t="str">
        <f>IF(AW159="","",IF(AW159="A",'12.パネルラジエーター設備費用算出シート'!$G$13,IF(AW159="B",'12.パネルラジエーター設備費用算出シート'!$N$13,IF(AW159="C",'12.パネルラジエーター設備費用算出シート'!$G$23,IF(AW159="D",'12.パネルラジエーター設備費用算出シート'!$N$23,IF(AW159="E",'12.パネルラジエーター設備費用算出シート'!$G$33,IF(AW159="F",'12.パネルラジエーター設備費用算出シート'!$N$33,IF(AW159="G",'12.パネルラジエーター設備費用算出シート'!$G$43,IF(AW159="H",'12.パネルラジエーター設備費用算出シート'!$N$43,IF(AW159="I",'12.パネルラジエーター設備費用算出シート'!$G$54,'12.パネルラジエーター設備費用算出シート'!$N$54))))))))))</f>
        <v/>
      </c>
      <c r="AY159" s="70"/>
      <c r="AZ159" s="57"/>
      <c r="BA159" s="262"/>
      <c r="BB159" s="70"/>
      <c r="BC159" s="34"/>
      <c r="BD159" s="34"/>
      <c r="BE159" s="34"/>
      <c r="BF159" s="53"/>
      <c r="BG159" s="34"/>
      <c r="BH159" s="34"/>
      <c r="BI159" s="53"/>
      <c r="BJ159" s="34"/>
      <c r="BK159" s="34"/>
      <c r="BL159" s="34"/>
      <c r="BM159" s="34"/>
    </row>
    <row r="160" spans="1:65" s="35" customFormat="1">
      <c r="A160" s="72"/>
      <c r="B160" s="55">
        <v>148</v>
      </c>
      <c r="C160" s="78"/>
      <c r="D160" s="56"/>
      <c r="E160" s="73"/>
      <c r="F160" s="530"/>
      <c r="G160" s="530"/>
      <c r="H160" s="57"/>
      <c r="I160" s="58"/>
      <c r="J160" s="57"/>
      <c r="K160" s="531" t="str">
        <f t="shared" si="6"/>
        <v/>
      </c>
      <c r="L160" s="531" t="str">
        <f>IF($G160="","",IF(OR('2.全体概要'!$C$15=1,'2.全体概要'!$C$15=2),INDEX($BH$15:$BH$16,MATCH($G160,$BG$15:$BG$16,-1)),IF('2.全体概要'!$C$15=3,INDEX($BH$14:$BH$15,MATCH($G160,$BG$14:$BG$15,-1)),INDEX($BH$13:$BH$14,MATCH($G160,$BG$13:$BG$14,-1)))))</f>
        <v/>
      </c>
      <c r="M160" s="531" t="str">
        <f t="shared" si="7"/>
        <v/>
      </c>
      <c r="N160" s="532">
        <f t="shared" si="8"/>
        <v>0</v>
      </c>
      <c r="O160" s="70"/>
      <c r="P160" s="124"/>
      <c r="Q160" s="54"/>
      <c r="R160" s="194"/>
      <c r="S160" s="125"/>
      <c r="T160" s="54"/>
      <c r="U160" s="194"/>
      <c r="V160" s="124"/>
      <c r="W160" s="54"/>
      <c r="X160" s="194"/>
      <c r="Y160" s="125"/>
      <c r="Z160" s="54"/>
      <c r="AA160" s="194"/>
      <c r="AB160" s="57"/>
      <c r="AC160" s="70"/>
      <c r="AD160" s="124"/>
      <c r="AE160" s="70"/>
      <c r="AF160" s="124"/>
      <c r="AG160" s="70"/>
      <c r="AH160" s="57"/>
      <c r="AI160" s="70"/>
      <c r="AJ160" s="124"/>
      <c r="AK160" s="70"/>
      <c r="AL160" s="907"/>
      <c r="AM160" s="890"/>
      <c r="AN160" s="907"/>
      <c r="AO160" s="891"/>
      <c r="AP160" s="907"/>
      <c r="AQ160" s="70"/>
      <c r="AR160" s="59"/>
      <c r="AS160" s="70"/>
      <c r="AT160" s="57"/>
      <c r="AU160" s="262"/>
      <c r="AV160" s="70"/>
      <c r="AW160" s="57"/>
      <c r="AX160" s="533" t="str">
        <f>IF(AW160="","",IF(AW160="A",'12.パネルラジエーター設備費用算出シート'!$G$13,IF(AW160="B",'12.パネルラジエーター設備費用算出シート'!$N$13,IF(AW160="C",'12.パネルラジエーター設備費用算出シート'!$G$23,IF(AW160="D",'12.パネルラジエーター設備費用算出シート'!$N$23,IF(AW160="E",'12.パネルラジエーター設備費用算出シート'!$G$33,IF(AW160="F",'12.パネルラジエーター設備費用算出シート'!$N$33,IF(AW160="G",'12.パネルラジエーター設備費用算出シート'!$G$43,IF(AW160="H",'12.パネルラジエーター設備費用算出シート'!$N$43,IF(AW160="I",'12.パネルラジエーター設備費用算出シート'!$G$54,'12.パネルラジエーター設備費用算出シート'!$N$54))))))))))</f>
        <v/>
      </c>
      <c r="AY160" s="70"/>
      <c r="AZ160" s="57"/>
      <c r="BA160" s="262"/>
      <c r="BB160" s="70"/>
      <c r="BC160" s="34"/>
      <c r="BD160" s="34"/>
      <c r="BE160" s="34"/>
      <c r="BF160" s="53"/>
      <c r="BG160" s="34"/>
      <c r="BH160" s="34"/>
      <c r="BI160" s="53"/>
      <c r="BJ160" s="34"/>
      <c r="BK160" s="34"/>
      <c r="BL160" s="34"/>
      <c r="BM160" s="34"/>
    </row>
    <row r="161" spans="1:65" s="35" customFormat="1">
      <c r="A161" s="72"/>
      <c r="B161" s="55">
        <v>149</v>
      </c>
      <c r="C161" s="78"/>
      <c r="D161" s="56"/>
      <c r="E161" s="73"/>
      <c r="F161" s="530"/>
      <c r="G161" s="530"/>
      <c r="H161" s="57"/>
      <c r="I161" s="58"/>
      <c r="J161" s="57"/>
      <c r="K161" s="531" t="str">
        <f t="shared" si="6"/>
        <v/>
      </c>
      <c r="L161" s="531" t="str">
        <f>IF($G161="","",IF(OR('2.全体概要'!$C$15=1,'2.全体概要'!$C$15=2),INDEX($BH$15:$BH$16,MATCH($G161,$BG$15:$BG$16,-1)),IF('2.全体概要'!$C$15=3,INDEX($BH$14:$BH$15,MATCH($G161,$BG$14:$BG$15,-1)),INDEX($BH$13:$BH$14,MATCH($G161,$BG$13:$BG$14,-1)))))</f>
        <v/>
      </c>
      <c r="M161" s="531" t="str">
        <f t="shared" si="7"/>
        <v/>
      </c>
      <c r="N161" s="532">
        <f t="shared" si="8"/>
        <v>0</v>
      </c>
      <c r="O161" s="70"/>
      <c r="P161" s="124"/>
      <c r="Q161" s="54"/>
      <c r="R161" s="194"/>
      <c r="S161" s="125"/>
      <c r="T161" s="54"/>
      <c r="U161" s="194"/>
      <c r="V161" s="124"/>
      <c r="W161" s="54"/>
      <c r="X161" s="194"/>
      <c r="Y161" s="125"/>
      <c r="Z161" s="54"/>
      <c r="AA161" s="194"/>
      <c r="AB161" s="57"/>
      <c r="AC161" s="70"/>
      <c r="AD161" s="124"/>
      <c r="AE161" s="70"/>
      <c r="AF161" s="124"/>
      <c r="AG161" s="70"/>
      <c r="AH161" s="57"/>
      <c r="AI161" s="70"/>
      <c r="AJ161" s="124"/>
      <c r="AK161" s="70"/>
      <c r="AL161" s="907"/>
      <c r="AM161" s="890"/>
      <c r="AN161" s="907"/>
      <c r="AO161" s="891"/>
      <c r="AP161" s="907"/>
      <c r="AQ161" s="70"/>
      <c r="AR161" s="59"/>
      <c r="AS161" s="70"/>
      <c r="AT161" s="57"/>
      <c r="AU161" s="262"/>
      <c r="AV161" s="70"/>
      <c r="AW161" s="57"/>
      <c r="AX161" s="533" t="str">
        <f>IF(AW161="","",IF(AW161="A",'12.パネルラジエーター設備費用算出シート'!$G$13,IF(AW161="B",'12.パネルラジエーター設備費用算出シート'!$N$13,IF(AW161="C",'12.パネルラジエーター設備費用算出シート'!$G$23,IF(AW161="D",'12.パネルラジエーター設備費用算出シート'!$N$23,IF(AW161="E",'12.パネルラジエーター設備費用算出シート'!$G$33,IF(AW161="F",'12.パネルラジエーター設備費用算出シート'!$N$33,IF(AW161="G",'12.パネルラジエーター設備費用算出シート'!$G$43,IF(AW161="H",'12.パネルラジエーター設備費用算出シート'!$N$43,IF(AW161="I",'12.パネルラジエーター設備費用算出シート'!$G$54,'12.パネルラジエーター設備費用算出シート'!$N$54))))))))))</f>
        <v/>
      </c>
      <c r="AY161" s="70"/>
      <c r="AZ161" s="57"/>
      <c r="BA161" s="262"/>
      <c r="BB161" s="70"/>
      <c r="BC161" s="34"/>
      <c r="BD161" s="34"/>
      <c r="BE161" s="34"/>
      <c r="BF161" s="53"/>
      <c r="BG161" s="34"/>
      <c r="BH161" s="34"/>
      <c r="BI161" s="53"/>
      <c r="BJ161" s="34"/>
      <c r="BK161" s="34"/>
      <c r="BL161" s="34"/>
      <c r="BM161" s="34"/>
    </row>
    <row r="162" spans="1:65" s="35" customFormat="1">
      <c r="A162" s="72"/>
      <c r="B162" s="55">
        <v>150</v>
      </c>
      <c r="C162" s="78"/>
      <c r="D162" s="56"/>
      <c r="E162" s="73"/>
      <c r="F162" s="530"/>
      <c r="G162" s="530"/>
      <c r="H162" s="57"/>
      <c r="I162" s="58"/>
      <c r="J162" s="57"/>
      <c r="K162" s="531" t="str">
        <f t="shared" si="6"/>
        <v/>
      </c>
      <c r="L162" s="531" t="str">
        <f>IF($G162="","",IF(OR('2.全体概要'!$C$15=1,'2.全体概要'!$C$15=2),INDEX($BH$15:$BH$16,MATCH($G162,$BG$15:$BG$16,-1)),IF('2.全体概要'!$C$15=3,INDEX($BH$14:$BH$15,MATCH($G162,$BG$14:$BG$15,-1)),INDEX($BH$13:$BH$14,MATCH($G162,$BG$13:$BG$14,-1)))))</f>
        <v/>
      </c>
      <c r="M162" s="531" t="str">
        <f t="shared" si="7"/>
        <v/>
      </c>
      <c r="N162" s="532">
        <f t="shared" si="8"/>
        <v>0</v>
      </c>
      <c r="O162" s="70"/>
      <c r="P162" s="124"/>
      <c r="Q162" s="54"/>
      <c r="R162" s="194"/>
      <c r="S162" s="125"/>
      <c r="T162" s="54"/>
      <c r="U162" s="194"/>
      <c r="V162" s="124"/>
      <c r="W162" s="54"/>
      <c r="X162" s="194"/>
      <c r="Y162" s="125"/>
      <c r="Z162" s="54"/>
      <c r="AA162" s="194"/>
      <c r="AB162" s="57"/>
      <c r="AC162" s="70"/>
      <c r="AD162" s="124"/>
      <c r="AE162" s="70"/>
      <c r="AF162" s="124"/>
      <c r="AG162" s="70"/>
      <c r="AH162" s="57"/>
      <c r="AI162" s="70"/>
      <c r="AJ162" s="124"/>
      <c r="AK162" s="70"/>
      <c r="AL162" s="907"/>
      <c r="AM162" s="890"/>
      <c r="AN162" s="907"/>
      <c r="AO162" s="891"/>
      <c r="AP162" s="907"/>
      <c r="AQ162" s="70"/>
      <c r="AR162" s="59"/>
      <c r="AS162" s="70"/>
      <c r="AT162" s="57"/>
      <c r="AU162" s="262"/>
      <c r="AV162" s="70"/>
      <c r="AW162" s="57"/>
      <c r="AX162" s="533" t="str">
        <f>IF(AW162="","",IF(AW162="A",'12.パネルラジエーター設備費用算出シート'!$G$13,IF(AW162="B",'12.パネルラジエーター設備費用算出シート'!$N$13,IF(AW162="C",'12.パネルラジエーター設備費用算出シート'!$G$23,IF(AW162="D",'12.パネルラジエーター設備費用算出シート'!$N$23,IF(AW162="E",'12.パネルラジエーター設備費用算出シート'!$G$33,IF(AW162="F",'12.パネルラジエーター設備費用算出シート'!$N$33,IF(AW162="G",'12.パネルラジエーター設備費用算出シート'!$G$43,IF(AW162="H",'12.パネルラジエーター設備費用算出シート'!$N$43,IF(AW162="I",'12.パネルラジエーター設備費用算出シート'!$G$54,'12.パネルラジエーター設備費用算出シート'!$N$54))))))))))</f>
        <v/>
      </c>
      <c r="AY162" s="70"/>
      <c r="AZ162" s="57"/>
      <c r="BA162" s="262"/>
      <c r="BB162" s="70"/>
      <c r="BC162" s="34"/>
      <c r="BD162" s="34"/>
      <c r="BE162" s="34"/>
      <c r="BF162" s="53"/>
      <c r="BG162" s="34"/>
      <c r="BH162" s="34"/>
      <c r="BI162" s="53"/>
      <c r="BJ162" s="34"/>
      <c r="BK162" s="34"/>
      <c r="BL162" s="34"/>
      <c r="BM162" s="34"/>
    </row>
    <row r="163" spans="1:65" s="35" customFormat="1">
      <c r="A163" s="72"/>
      <c r="B163" s="55">
        <v>151</v>
      </c>
      <c r="C163" s="78"/>
      <c r="D163" s="56"/>
      <c r="E163" s="73"/>
      <c r="F163" s="530"/>
      <c r="G163" s="530"/>
      <c r="H163" s="57"/>
      <c r="I163" s="58"/>
      <c r="J163" s="57"/>
      <c r="K163" s="531" t="str">
        <f t="shared" si="6"/>
        <v/>
      </c>
      <c r="L163" s="531" t="str">
        <f>IF($G163="","",IF(OR('2.全体概要'!$C$15=1,'2.全体概要'!$C$15=2),INDEX($BH$15:$BH$16,MATCH($G163,$BG$15:$BG$16,-1)),IF('2.全体概要'!$C$15=3,INDEX($BH$14:$BH$15,MATCH($G163,$BG$14:$BG$15,-1)),INDEX($BH$13:$BH$14,MATCH($G163,$BG$13:$BG$14,-1)))))</f>
        <v/>
      </c>
      <c r="M163" s="531" t="str">
        <f t="shared" si="7"/>
        <v/>
      </c>
      <c r="N163" s="532">
        <f t="shared" si="8"/>
        <v>0</v>
      </c>
      <c r="O163" s="70"/>
      <c r="P163" s="124"/>
      <c r="Q163" s="54"/>
      <c r="R163" s="194"/>
      <c r="S163" s="125"/>
      <c r="T163" s="54"/>
      <c r="U163" s="194"/>
      <c r="V163" s="124"/>
      <c r="W163" s="54"/>
      <c r="X163" s="194"/>
      <c r="Y163" s="125"/>
      <c r="Z163" s="54"/>
      <c r="AA163" s="194"/>
      <c r="AB163" s="57"/>
      <c r="AC163" s="70"/>
      <c r="AD163" s="124"/>
      <c r="AE163" s="70"/>
      <c r="AF163" s="124"/>
      <c r="AG163" s="70"/>
      <c r="AH163" s="57"/>
      <c r="AI163" s="70"/>
      <c r="AJ163" s="124"/>
      <c r="AK163" s="70"/>
      <c r="AL163" s="907"/>
      <c r="AM163" s="890"/>
      <c r="AN163" s="907"/>
      <c r="AO163" s="891"/>
      <c r="AP163" s="907"/>
      <c r="AQ163" s="70"/>
      <c r="AR163" s="59"/>
      <c r="AS163" s="70"/>
      <c r="AT163" s="57"/>
      <c r="AU163" s="262"/>
      <c r="AV163" s="70"/>
      <c r="AW163" s="57"/>
      <c r="AX163" s="533" t="str">
        <f>IF(AW163="","",IF(AW163="A",'12.パネルラジエーター設備費用算出シート'!$G$13,IF(AW163="B",'12.パネルラジエーター設備費用算出シート'!$N$13,IF(AW163="C",'12.パネルラジエーター設備費用算出シート'!$G$23,IF(AW163="D",'12.パネルラジエーター設備費用算出シート'!$N$23,IF(AW163="E",'12.パネルラジエーター設備費用算出シート'!$G$33,IF(AW163="F",'12.パネルラジエーター設備費用算出シート'!$N$33,IF(AW163="G",'12.パネルラジエーター設備費用算出シート'!$G$43,IF(AW163="H",'12.パネルラジエーター設備費用算出シート'!$N$43,IF(AW163="I",'12.パネルラジエーター設備費用算出シート'!$G$54,'12.パネルラジエーター設備費用算出シート'!$N$54))))))))))</f>
        <v/>
      </c>
      <c r="AY163" s="70"/>
      <c r="AZ163" s="57"/>
      <c r="BA163" s="262"/>
      <c r="BB163" s="70"/>
      <c r="BC163" s="34"/>
      <c r="BD163" s="34"/>
      <c r="BE163" s="34"/>
      <c r="BF163" s="53"/>
      <c r="BG163" s="34"/>
      <c r="BH163" s="34"/>
      <c r="BI163" s="53"/>
      <c r="BJ163" s="34"/>
      <c r="BK163" s="34"/>
      <c r="BL163" s="34"/>
      <c r="BM163" s="34"/>
    </row>
    <row r="164" spans="1:65" s="35" customFormat="1">
      <c r="A164" s="72"/>
      <c r="B164" s="55">
        <v>152</v>
      </c>
      <c r="C164" s="78"/>
      <c r="D164" s="56"/>
      <c r="E164" s="73"/>
      <c r="F164" s="530"/>
      <c r="G164" s="530"/>
      <c r="H164" s="57"/>
      <c r="I164" s="58"/>
      <c r="J164" s="57"/>
      <c r="K164" s="531" t="str">
        <f t="shared" si="6"/>
        <v/>
      </c>
      <c r="L164" s="531" t="str">
        <f>IF($G164="","",IF(OR('2.全体概要'!$C$15=1,'2.全体概要'!$C$15=2),INDEX($BH$15:$BH$16,MATCH($G164,$BG$15:$BG$16,-1)),IF('2.全体概要'!$C$15=3,INDEX($BH$14:$BH$15,MATCH($G164,$BG$14:$BG$15,-1)),INDEX($BH$13:$BH$14,MATCH($G164,$BG$13:$BG$14,-1)))))</f>
        <v/>
      </c>
      <c r="M164" s="531" t="str">
        <f t="shared" si="7"/>
        <v/>
      </c>
      <c r="N164" s="532">
        <f t="shared" si="8"/>
        <v>0</v>
      </c>
      <c r="O164" s="70"/>
      <c r="P164" s="124"/>
      <c r="Q164" s="54"/>
      <c r="R164" s="194"/>
      <c r="S164" s="125"/>
      <c r="T164" s="54"/>
      <c r="U164" s="194"/>
      <c r="V164" s="124"/>
      <c r="W164" s="54"/>
      <c r="X164" s="194"/>
      <c r="Y164" s="125"/>
      <c r="Z164" s="54"/>
      <c r="AA164" s="194"/>
      <c r="AB164" s="57"/>
      <c r="AC164" s="70"/>
      <c r="AD164" s="124"/>
      <c r="AE164" s="70"/>
      <c r="AF164" s="124"/>
      <c r="AG164" s="70"/>
      <c r="AH164" s="57"/>
      <c r="AI164" s="70"/>
      <c r="AJ164" s="124"/>
      <c r="AK164" s="70"/>
      <c r="AL164" s="907"/>
      <c r="AM164" s="890"/>
      <c r="AN164" s="907"/>
      <c r="AO164" s="891"/>
      <c r="AP164" s="907"/>
      <c r="AQ164" s="70"/>
      <c r="AR164" s="59"/>
      <c r="AS164" s="70"/>
      <c r="AT164" s="57"/>
      <c r="AU164" s="262"/>
      <c r="AV164" s="70"/>
      <c r="AW164" s="57"/>
      <c r="AX164" s="533" t="str">
        <f>IF(AW164="","",IF(AW164="A",'12.パネルラジエーター設備費用算出シート'!$G$13,IF(AW164="B",'12.パネルラジエーター設備費用算出シート'!$N$13,IF(AW164="C",'12.パネルラジエーター設備費用算出シート'!$G$23,IF(AW164="D",'12.パネルラジエーター設備費用算出シート'!$N$23,IF(AW164="E",'12.パネルラジエーター設備費用算出シート'!$G$33,IF(AW164="F",'12.パネルラジエーター設備費用算出シート'!$N$33,IF(AW164="G",'12.パネルラジエーター設備費用算出シート'!$G$43,IF(AW164="H",'12.パネルラジエーター設備費用算出シート'!$N$43,IF(AW164="I",'12.パネルラジエーター設備費用算出シート'!$G$54,'12.パネルラジエーター設備費用算出シート'!$N$54))))))))))</f>
        <v/>
      </c>
      <c r="AY164" s="70"/>
      <c r="AZ164" s="57"/>
      <c r="BA164" s="262"/>
      <c r="BB164" s="70"/>
      <c r="BC164" s="34"/>
      <c r="BD164" s="34"/>
      <c r="BE164" s="34"/>
      <c r="BF164" s="53"/>
      <c r="BG164" s="34"/>
      <c r="BH164" s="34"/>
      <c r="BI164" s="53"/>
      <c r="BJ164" s="34"/>
      <c r="BK164" s="34"/>
      <c r="BL164" s="34"/>
      <c r="BM164" s="34"/>
    </row>
    <row r="165" spans="1:65" s="35" customFormat="1">
      <c r="A165" s="72"/>
      <c r="B165" s="55">
        <v>153</v>
      </c>
      <c r="C165" s="78"/>
      <c r="D165" s="56"/>
      <c r="E165" s="73"/>
      <c r="F165" s="530"/>
      <c r="G165" s="530"/>
      <c r="H165" s="57"/>
      <c r="I165" s="58"/>
      <c r="J165" s="57"/>
      <c r="K165" s="531" t="str">
        <f t="shared" si="6"/>
        <v/>
      </c>
      <c r="L165" s="531" t="str">
        <f>IF($G165="","",IF(OR('2.全体概要'!$C$15=1,'2.全体概要'!$C$15=2),INDEX($BH$15:$BH$16,MATCH($G165,$BG$15:$BG$16,-1)),IF('2.全体概要'!$C$15=3,INDEX($BH$14:$BH$15,MATCH($G165,$BG$14:$BG$15,-1)),INDEX($BH$13:$BH$14,MATCH($G165,$BG$13:$BG$14,-1)))))</f>
        <v/>
      </c>
      <c r="M165" s="531" t="str">
        <f t="shared" si="7"/>
        <v/>
      </c>
      <c r="N165" s="532">
        <f t="shared" si="8"/>
        <v>0</v>
      </c>
      <c r="O165" s="70"/>
      <c r="P165" s="124"/>
      <c r="Q165" s="54"/>
      <c r="R165" s="194"/>
      <c r="S165" s="125"/>
      <c r="T165" s="54"/>
      <c r="U165" s="194"/>
      <c r="V165" s="124"/>
      <c r="W165" s="54"/>
      <c r="X165" s="194"/>
      <c r="Y165" s="125"/>
      <c r="Z165" s="54"/>
      <c r="AA165" s="194"/>
      <c r="AB165" s="57"/>
      <c r="AC165" s="70"/>
      <c r="AD165" s="124"/>
      <c r="AE165" s="70"/>
      <c r="AF165" s="124"/>
      <c r="AG165" s="70"/>
      <c r="AH165" s="57"/>
      <c r="AI165" s="70"/>
      <c r="AJ165" s="124"/>
      <c r="AK165" s="70"/>
      <c r="AL165" s="907"/>
      <c r="AM165" s="890"/>
      <c r="AN165" s="907"/>
      <c r="AO165" s="891"/>
      <c r="AP165" s="907"/>
      <c r="AQ165" s="70"/>
      <c r="AR165" s="59"/>
      <c r="AS165" s="70"/>
      <c r="AT165" s="57"/>
      <c r="AU165" s="262"/>
      <c r="AV165" s="70"/>
      <c r="AW165" s="57"/>
      <c r="AX165" s="533" t="str">
        <f>IF(AW165="","",IF(AW165="A",'12.パネルラジエーター設備費用算出シート'!$G$13,IF(AW165="B",'12.パネルラジエーター設備費用算出シート'!$N$13,IF(AW165="C",'12.パネルラジエーター設備費用算出シート'!$G$23,IF(AW165="D",'12.パネルラジエーター設備費用算出シート'!$N$23,IF(AW165="E",'12.パネルラジエーター設備費用算出シート'!$G$33,IF(AW165="F",'12.パネルラジエーター設備費用算出シート'!$N$33,IF(AW165="G",'12.パネルラジエーター設備費用算出シート'!$G$43,IF(AW165="H",'12.パネルラジエーター設備費用算出シート'!$N$43,IF(AW165="I",'12.パネルラジエーター設備費用算出シート'!$G$54,'12.パネルラジエーター設備費用算出シート'!$N$54))))))))))</f>
        <v/>
      </c>
      <c r="AY165" s="70"/>
      <c r="AZ165" s="57"/>
      <c r="BA165" s="262"/>
      <c r="BB165" s="70"/>
      <c r="BC165" s="34"/>
      <c r="BD165" s="34"/>
      <c r="BE165" s="34"/>
      <c r="BF165" s="53"/>
      <c r="BG165" s="34"/>
      <c r="BH165" s="34"/>
      <c r="BI165" s="53"/>
      <c r="BJ165" s="34"/>
      <c r="BK165" s="34"/>
      <c r="BL165" s="34"/>
      <c r="BM165" s="34"/>
    </row>
    <row r="166" spans="1:65" s="35" customFormat="1">
      <c r="A166" s="72"/>
      <c r="B166" s="55">
        <v>154</v>
      </c>
      <c r="C166" s="78"/>
      <c r="D166" s="56"/>
      <c r="E166" s="73"/>
      <c r="F166" s="530"/>
      <c r="G166" s="530"/>
      <c r="H166" s="57"/>
      <c r="I166" s="58"/>
      <c r="J166" s="57"/>
      <c r="K166" s="531" t="str">
        <f t="shared" si="6"/>
        <v/>
      </c>
      <c r="L166" s="531" t="str">
        <f>IF($G166="","",IF(OR('2.全体概要'!$C$15=1,'2.全体概要'!$C$15=2),INDEX($BH$15:$BH$16,MATCH($G166,$BG$15:$BG$16,-1)),IF('2.全体概要'!$C$15=3,INDEX($BH$14:$BH$15,MATCH($G166,$BG$14:$BG$15,-1)),INDEX($BH$13:$BH$14,MATCH($G166,$BG$13:$BG$14,-1)))))</f>
        <v/>
      </c>
      <c r="M166" s="531" t="str">
        <f t="shared" si="7"/>
        <v/>
      </c>
      <c r="N166" s="532">
        <f t="shared" si="8"/>
        <v>0</v>
      </c>
      <c r="O166" s="70"/>
      <c r="P166" s="124"/>
      <c r="Q166" s="54"/>
      <c r="R166" s="194"/>
      <c r="S166" s="125"/>
      <c r="T166" s="54"/>
      <c r="U166" s="194"/>
      <c r="V166" s="124"/>
      <c r="W166" s="54"/>
      <c r="X166" s="194"/>
      <c r="Y166" s="125"/>
      <c r="Z166" s="54"/>
      <c r="AA166" s="194"/>
      <c r="AB166" s="57"/>
      <c r="AC166" s="70"/>
      <c r="AD166" s="124"/>
      <c r="AE166" s="70"/>
      <c r="AF166" s="124"/>
      <c r="AG166" s="70"/>
      <c r="AH166" s="57"/>
      <c r="AI166" s="70"/>
      <c r="AJ166" s="124"/>
      <c r="AK166" s="70"/>
      <c r="AL166" s="907"/>
      <c r="AM166" s="890"/>
      <c r="AN166" s="907"/>
      <c r="AO166" s="891"/>
      <c r="AP166" s="907"/>
      <c r="AQ166" s="70"/>
      <c r="AR166" s="59"/>
      <c r="AS166" s="70"/>
      <c r="AT166" s="57"/>
      <c r="AU166" s="262"/>
      <c r="AV166" s="70"/>
      <c r="AW166" s="57"/>
      <c r="AX166" s="533" t="str">
        <f>IF(AW166="","",IF(AW166="A",'12.パネルラジエーター設備費用算出シート'!$G$13,IF(AW166="B",'12.パネルラジエーター設備費用算出シート'!$N$13,IF(AW166="C",'12.パネルラジエーター設備費用算出シート'!$G$23,IF(AW166="D",'12.パネルラジエーター設備費用算出シート'!$N$23,IF(AW166="E",'12.パネルラジエーター設備費用算出シート'!$G$33,IF(AW166="F",'12.パネルラジエーター設備費用算出シート'!$N$33,IF(AW166="G",'12.パネルラジエーター設備費用算出シート'!$G$43,IF(AW166="H",'12.パネルラジエーター設備費用算出シート'!$N$43,IF(AW166="I",'12.パネルラジエーター設備費用算出シート'!$G$54,'12.パネルラジエーター設備費用算出シート'!$N$54))))))))))</f>
        <v/>
      </c>
      <c r="AY166" s="70"/>
      <c r="AZ166" s="57"/>
      <c r="BA166" s="262"/>
      <c r="BB166" s="70"/>
      <c r="BC166" s="34"/>
      <c r="BD166" s="34"/>
      <c r="BE166" s="34"/>
      <c r="BF166" s="53"/>
      <c r="BG166" s="34"/>
      <c r="BH166" s="34"/>
      <c r="BI166" s="53"/>
      <c r="BJ166" s="34"/>
      <c r="BK166" s="34"/>
      <c r="BL166" s="34"/>
      <c r="BM166" s="34"/>
    </row>
    <row r="167" spans="1:65" s="35" customFormat="1">
      <c r="A167" s="72"/>
      <c r="B167" s="55">
        <v>155</v>
      </c>
      <c r="C167" s="78"/>
      <c r="D167" s="56"/>
      <c r="E167" s="73"/>
      <c r="F167" s="530"/>
      <c r="G167" s="530"/>
      <c r="H167" s="57"/>
      <c r="I167" s="58"/>
      <c r="J167" s="57"/>
      <c r="K167" s="531" t="str">
        <f t="shared" si="6"/>
        <v/>
      </c>
      <c r="L167" s="531" t="str">
        <f>IF($G167="","",IF(OR('2.全体概要'!$C$15=1,'2.全体概要'!$C$15=2),INDEX($BH$15:$BH$16,MATCH($G167,$BG$15:$BG$16,-1)),IF('2.全体概要'!$C$15=3,INDEX($BH$14:$BH$15,MATCH($G167,$BG$14:$BG$15,-1)),INDEX($BH$13:$BH$14,MATCH($G167,$BG$13:$BG$14,-1)))))</f>
        <v/>
      </c>
      <c r="M167" s="531" t="str">
        <f t="shared" si="7"/>
        <v/>
      </c>
      <c r="N167" s="532">
        <f t="shared" si="8"/>
        <v>0</v>
      </c>
      <c r="O167" s="70"/>
      <c r="P167" s="124"/>
      <c r="Q167" s="54"/>
      <c r="R167" s="194"/>
      <c r="S167" s="125"/>
      <c r="T167" s="54"/>
      <c r="U167" s="194"/>
      <c r="V167" s="124"/>
      <c r="W167" s="54"/>
      <c r="X167" s="194"/>
      <c r="Y167" s="125"/>
      <c r="Z167" s="54"/>
      <c r="AA167" s="194"/>
      <c r="AB167" s="57"/>
      <c r="AC167" s="70"/>
      <c r="AD167" s="124"/>
      <c r="AE167" s="70"/>
      <c r="AF167" s="124"/>
      <c r="AG167" s="70"/>
      <c r="AH167" s="57"/>
      <c r="AI167" s="70"/>
      <c r="AJ167" s="124"/>
      <c r="AK167" s="70"/>
      <c r="AL167" s="907"/>
      <c r="AM167" s="890"/>
      <c r="AN167" s="907"/>
      <c r="AO167" s="891"/>
      <c r="AP167" s="907"/>
      <c r="AQ167" s="70"/>
      <c r="AR167" s="59"/>
      <c r="AS167" s="70"/>
      <c r="AT167" s="57"/>
      <c r="AU167" s="262"/>
      <c r="AV167" s="70"/>
      <c r="AW167" s="57"/>
      <c r="AX167" s="533" t="str">
        <f>IF(AW167="","",IF(AW167="A",'12.パネルラジエーター設備費用算出シート'!$G$13,IF(AW167="B",'12.パネルラジエーター設備費用算出シート'!$N$13,IF(AW167="C",'12.パネルラジエーター設備費用算出シート'!$G$23,IF(AW167="D",'12.パネルラジエーター設備費用算出シート'!$N$23,IF(AW167="E",'12.パネルラジエーター設備費用算出シート'!$G$33,IF(AW167="F",'12.パネルラジエーター設備費用算出シート'!$N$33,IF(AW167="G",'12.パネルラジエーター設備費用算出シート'!$G$43,IF(AW167="H",'12.パネルラジエーター設備費用算出シート'!$N$43,IF(AW167="I",'12.パネルラジエーター設備費用算出シート'!$G$54,'12.パネルラジエーター設備費用算出シート'!$N$54))))))))))</f>
        <v/>
      </c>
      <c r="AY167" s="70"/>
      <c r="AZ167" s="57"/>
      <c r="BA167" s="262"/>
      <c r="BB167" s="70"/>
      <c r="BC167" s="34"/>
      <c r="BD167" s="34"/>
      <c r="BE167" s="34"/>
      <c r="BF167" s="53"/>
      <c r="BG167" s="34"/>
      <c r="BH167" s="34"/>
      <c r="BI167" s="53"/>
      <c r="BJ167" s="34"/>
      <c r="BK167" s="34"/>
      <c r="BL167" s="34"/>
      <c r="BM167" s="34"/>
    </row>
    <row r="168" spans="1:65" s="35" customFormat="1">
      <c r="A168" s="72"/>
      <c r="B168" s="55">
        <v>156</v>
      </c>
      <c r="C168" s="78"/>
      <c r="D168" s="56"/>
      <c r="E168" s="73"/>
      <c r="F168" s="530"/>
      <c r="G168" s="530"/>
      <c r="H168" s="57"/>
      <c r="I168" s="58"/>
      <c r="J168" s="57"/>
      <c r="K168" s="531" t="str">
        <f t="shared" si="6"/>
        <v/>
      </c>
      <c r="L168" s="531" t="str">
        <f>IF($G168="","",IF(OR('2.全体概要'!$C$15=1,'2.全体概要'!$C$15=2),INDEX($BH$15:$BH$16,MATCH($G168,$BG$15:$BG$16,-1)),IF('2.全体概要'!$C$15=3,INDEX($BH$14:$BH$15,MATCH($G168,$BG$14:$BG$15,-1)),INDEX($BH$13:$BH$14,MATCH($G168,$BG$13:$BG$14,-1)))))</f>
        <v/>
      </c>
      <c r="M168" s="531" t="str">
        <f t="shared" si="7"/>
        <v/>
      </c>
      <c r="N168" s="532">
        <f t="shared" si="8"/>
        <v>0</v>
      </c>
      <c r="O168" s="70"/>
      <c r="P168" s="124"/>
      <c r="Q168" s="54"/>
      <c r="R168" s="194"/>
      <c r="S168" s="125"/>
      <c r="T168" s="54"/>
      <c r="U168" s="194"/>
      <c r="V168" s="124"/>
      <c r="W168" s="54"/>
      <c r="X168" s="194"/>
      <c r="Y168" s="125"/>
      <c r="Z168" s="54"/>
      <c r="AA168" s="194"/>
      <c r="AB168" s="57"/>
      <c r="AC168" s="70"/>
      <c r="AD168" s="124"/>
      <c r="AE168" s="70"/>
      <c r="AF168" s="124"/>
      <c r="AG168" s="70"/>
      <c r="AH168" s="57"/>
      <c r="AI168" s="70"/>
      <c r="AJ168" s="124"/>
      <c r="AK168" s="70"/>
      <c r="AL168" s="907"/>
      <c r="AM168" s="890"/>
      <c r="AN168" s="907"/>
      <c r="AO168" s="891"/>
      <c r="AP168" s="907"/>
      <c r="AQ168" s="70"/>
      <c r="AR168" s="59"/>
      <c r="AS168" s="70"/>
      <c r="AT168" s="57"/>
      <c r="AU168" s="262"/>
      <c r="AV168" s="70"/>
      <c r="AW168" s="57"/>
      <c r="AX168" s="533" t="str">
        <f>IF(AW168="","",IF(AW168="A",'12.パネルラジエーター設備費用算出シート'!$G$13,IF(AW168="B",'12.パネルラジエーター設備費用算出シート'!$N$13,IF(AW168="C",'12.パネルラジエーター設備費用算出シート'!$G$23,IF(AW168="D",'12.パネルラジエーター設備費用算出シート'!$N$23,IF(AW168="E",'12.パネルラジエーター設備費用算出シート'!$G$33,IF(AW168="F",'12.パネルラジエーター設備費用算出シート'!$N$33,IF(AW168="G",'12.パネルラジエーター設備費用算出シート'!$G$43,IF(AW168="H",'12.パネルラジエーター設備費用算出シート'!$N$43,IF(AW168="I",'12.パネルラジエーター設備費用算出シート'!$G$54,'12.パネルラジエーター設備費用算出シート'!$N$54))))))))))</f>
        <v/>
      </c>
      <c r="AY168" s="70"/>
      <c r="AZ168" s="57"/>
      <c r="BA168" s="262"/>
      <c r="BB168" s="70"/>
      <c r="BC168" s="34"/>
      <c r="BD168" s="34"/>
      <c r="BE168" s="34"/>
      <c r="BF168" s="53"/>
      <c r="BG168" s="34"/>
      <c r="BH168" s="34"/>
      <c r="BI168" s="53"/>
      <c r="BJ168" s="34"/>
      <c r="BK168" s="34"/>
      <c r="BL168" s="34"/>
      <c r="BM168" s="34"/>
    </row>
    <row r="169" spans="1:65" s="35" customFormat="1">
      <c r="A169" s="72"/>
      <c r="B169" s="55">
        <v>157</v>
      </c>
      <c r="C169" s="78"/>
      <c r="D169" s="56"/>
      <c r="E169" s="73"/>
      <c r="F169" s="530"/>
      <c r="G169" s="530"/>
      <c r="H169" s="57"/>
      <c r="I169" s="58"/>
      <c r="J169" s="57"/>
      <c r="K169" s="531" t="str">
        <f t="shared" si="6"/>
        <v/>
      </c>
      <c r="L169" s="531" t="str">
        <f>IF($G169="","",IF(OR('2.全体概要'!$C$15=1,'2.全体概要'!$C$15=2),INDEX($BH$15:$BH$16,MATCH($G169,$BG$15:$BG$16,-1)),IF('2.全体概要'!$C$15=3,INDEX($BH$14:$BH$15,MATCH($G169,$BG$14:$BG$15,-1)),INDEX($BH$13:$BH$14,MATCH($G169,$BG$13:$BG$14,-1)))))</f>
        <v/>
      </c>
      <c r="M169" s="531" t="str">
        <f t="shared" si="7"/>
        <v/>
      </c>
      <c r="N169" s="532">
        <f t="shared" si="8"/>
        <v>0</v>
      </c>
      <c r="O169" s="70"/>
      <c r="P169" s="124"/>
      <c r="Q169" s="54"/>
      <c r="R169" s="194"/>
      <c r="S169" s="125"/>
      <c r="T169" s="54"/>
      <c r="U169" s="194"/>
      <c r="V169" s="124"/>
      <c r="W169" s="54"/>
      <c r="X169" s="194"/>
      <c r="Y169" s="125"/>
      <c r="Z169" s="54"/>
      <c r="AA169" s="194"/>
      <c r="AB169" s="57"/>
      <c r="AC169" s="70"/>
      <c r="AD169" s="124"/>
      <c r="AE169" s="70"/>
      <c r="AF169" s="124"/>
      <c r="AG169" s="70"/>
      <c r="AH169" s="57"/>
      <c r="AI169" s="70"/>
      <c r="AJ169" s="124"/>
      <c r="AK169" s="70"/>
      <c r="AL169" s="907"/>
      <c r="AM169" s="890"/>
      <c r="AN169" s="907"/>
      <c r="AO169" s="891"/>
      <c r="AP169" s="907"/>
      <c r="AQ169" s="70"/>
      <c r="AR169" s="59"/>
      <c r="AS169" s="70"/>
      <c r="AT169" s="57"/>
      <c r="AU169" s="262"/>
      <c r="AV169" s="70"/>
      <c r="AW169" s="57"/>
      <c r="AX169" s="533" t="str">
        <f>IF(AW169="","",IF(AW169="A",'12.パネルラジエーター設備費用算出シート'!$G$13,IF(AW169="B",'12.パネルラジエーター設備費用算出シート'!$N$13,IF(AW169="C",'12.パネルラジエーター設備費用算出シート'!$G$23,IF(AW169="D",'12.パネルラジエーター設備費用算出シート'!$N$23,IF(AW169="E",'12.パネルラジエーター設備費用算出シート'!$G$33,IF(AW169="F",'12.パネルラジエーター設備費用算出シート'!$N$33,IF(AW169="G",'12.パネルラジエーター設備費用算出シート'!$G$43,IF(AW169="H",'12.パネルラジエーター設備費用算出シート'!$N$43,IF(AW169="I",'12.パネルラジエーター設備費用算出シート'!$G$54,'12.パネルラジエーター設備費用算出シート'!$N$54))))))))))</f>
        <v/>
      </c>
      <c r="AY169" s="70"/>
      <c r="AZ169" s="57"/>
      <c r="BA169" s="262"/>
      <c r="BB169" s="70"/>
      <c r="BC169" s="34"/>
      <c r="BD169" s="34"/>
      <c r="BE169" s="34"/>
      <c r="BF169" s="53"/>
      <c r="BG169" s="34"/>
      <c r="BH169" s="34"/>
      <c r="BI169" s="53"/>
      <c r="BJ169" s="34"/>
      <c r="BK169" s="34"/>
      <c r="BL169" s="34"/>
      <c r="BM169" s="34"/>
    </row>
    <row r="170" spans="1:65" s="35" customFormat="1">
      <c r="A170" s="72"/>
      <c r="B170" s="55">
        <v>158</v>
      </c>
      <c r="C170" s="78"/>
      <c r="D170" s="56"/>
      <c r="E170" s="73"/>
      <c r="F170" s="530"/>
      <c r="G170" s="530"/>
      <c r="H170" s="57"/>
      <c r="I170" s="58"/>
      <c r="J170" s="57"/>
      <c r="K170" s="531" t="str">
        <f t="shared" si="6"/>
        <v/>
      </c>
      <c r="L170" s="531" t="str">
        <f>IF($G170="","",IF(OR('2.全体概要'!$C$15=1,'2.全体概要'!$C$15=2),INDEX($BH$15:$BH$16,MATCH($G170,$BG$15:$BG$16,-1)),IF('2.全体概要'!$C$15=3,INDEX($BH$14:$BH$15,MATCH($G170,$BG$14:$BG$15,-1)),INDEX($BH$13:$BH$14,MATCH($G170,$BG$13:$BG$14,-1)))))</f>
        <v/>
      </c>
      <c r="M170" s="531" t="str">
        <f t="shared" si="7"/>
        <v/>
      </c>
      <c r="N170" s="532">
        <f t="shared" si="8"/>
        <v>0</v>
      </c>
      <c r="O170" s="70"/>
      <c r="P170" s="124"/>
      <c r="Q170" s="54"/>
      <c r="R170" s="194"/>
      <c r="S170" s="125"/>
      <c r="T170" s="54"/>
      <c r="U170" s="194"/>
      <c r="V170" s="124"/>
      <c r="W170" s="54"/>
      <c r="X170" s="194"/>
      <c r="Y170" s="125"/>
      <c r="Z170" s="54"/>
      <c r="AA170" s="194"/>
      <c r="AB170" s="57"/>
      <c r="AC170" s="70"/>
      <c r="AD170" s="124"/>
      <c r="AE170" s="70"/>
      <c r="AF170" s="124"/>
      <c r="AG170" s="70"/>
      <c r="AH170" s="57"/>
      <c r="AI170" s="70"/>
      <c r="AJ170" s="124"/>
      <c r="AK170" s="70"/>
      <c r="AL170" s="907"/>
      <c r="AM170" s="890"/>
      <c r="AN170" s="907"/>
      <c r="AO170" s="891"/>
      <c r="AP170" s="907"/>
      <c r="AQ170" s="70"/>
      <c r="AR170" s="59"/>
      <c r="AS170" s="70"/>
      <c r="AT170" s="57"/>
      <c r="AU170" s="262"/>
      <c r="AV170" s="70"/>
      <c r="AW170" s="57"/>
      <c r="AX170" s="533" t="str">
        <f>IF(AW170="","",IF(AW170="A",'12.パネルラジエーター設備費用算出シート'!$G$13,IF(AW170="B",'12.パネルラジエーター設備費用算出シート'!$N$13,IF(AW170="C",'12.パネルラジエーター設備費用算出シート'!$G$23,IF(AW170="D",'12.パネルラジエーター設備費用算出シート'!$N$23,IF(AW170="E",'12.パネルラジエーター設備費用算出シート'!$G$33,IF(AW170="F",'12.パネルラジエーター設備費用算出シート'!$N$33,IF(AW170="G",'12.パネルラジエーター設備費用算出シート'!$G$43,IF(AW170="H",'12.パネルラジエーター設備費用算出シート'!$N$43,IF(AW170="I",'12.パネルラジエーター設備費用算出シート'!$G$54,'12.パネルラジエーター設備費用算出シート'!$N$54))))))))))</f>
        <v/>
      </c>
      <c r="AY170" s="70"/>
      <c r="AZ170" s="57"/>
      <c r="BA170" s="262"/>
      <c r="BB170" s="70"/>
      <c r="BC170" s="34"/>
      <c r="BD170" s="34"/>
      <c r="BE170" s="34"/>
      <c r="BF170" s="53"/>
      <c r="BG170" s="34"/>
      <c r="BH170" s="34"/>
      <c r="BI170" s="53"/>
      <c r="BJ170" s="34"/>
      <c r="BK170" s="34"/>
      <c r="BL170" s="34"/>
      <c r="BM170" s="34"/>
    </row>
    <row r="171" spans="1:65" s="35" customFormat="1">
      <c r="A171" s="72"/>
      <c r="B171" s="55">
        <v>159</v>
      </c>
      <c r="C171" s="78"/>
      <c r="D171" s="56"/>
      <c r="E171" s="73"/>
      <c r="F171" s="530"/>
      <c r="G171" s="530"/>
      <c r="H171" s="57"/>
      <c r="I171" s="58"/>
      <c r="J171" s="57"/>
      <c r="K171" s="531" t="str">
        <f t="shared" si="6"/>
        <v/>
      </c>
      <c r="L171" s="531" t="str">
        <f>IF($G171="","",IF(OR('2.全体概要'!$C$15=1,'2.全体概要'!$C$15=2),INDEX($BH$15:$BH$16,MATCH($G171,$BG$15:$BG$16,-1)),IF('2.全体概要'!$C$15=3,INDEX($BH$14:$BH$15,MATCH($G171,$BG$14:$BG$15,-1)),INDEX($BH$13:$BH$14,MATCH($G171,$BG$13:$BG$14,-1)))))</f>
        <v/>
      </c>
      <c r="M171" s="531" t="str">
        <f t="shared" si="7"/>
        <v/>
      </c>
      <c r="N171" s="532">
        <f t="shared" si="8"/>
        <v>0</v>
      </c>
      <c r="O171" s="70"/>
      <c r="P171" s="124"/>
      <c r="Q171" s="54"/>
      <c r="R171" s="194"/>
      <c r="S171" s="125"/>
      <c r="T171" s="54"/>
      <c r="U171" s="194"/>
      <c r="V171" s="124"/>
      <c r="W171" s="54"/>
      <c r="X171" s="194"/>
      <c r="Y171" s="125"/>
      <c r="Z171" s="54"/>
      <c r="AA171" s="194"/>
      <c r="AB171" s="57"/>
      <c r="AC171" s="70"/>
      <c r="AD171" s="124"/>
      <c r="AE171" s="70"/>
      <c r="AF171" s="124"/>
      <c r="AG171" s="70"/>
      <c r="AH171" s="57"/>
      <c r="AI171" s="70"/>
      <c r="AJ171" s="124"/>
      <c r="AK171" s="70"/>
      <c r="AL171" s="907"/>
      <c r="AM171" s="890"/>
      <c r="AN171" s="907"/>
      <c r="AO171" s="891"/>
      <c r="AP171" s="907"/>
      <c r="AQ171" s="70"/>
      <c r="AR171" s="59"/>
      <c r="AS171" s="70"/>
      <c r="AT171" s="57"/>
      <c r="AU171" s="262"/>
      <c r="AV171" s="70"/>
      <c r="AW171" s="57"/>
      <c r="AX171" s="533" t="str">
        <f>IF(AW171="","",IF(AW171="A",'12.パネルラジエーター設備費用算出シート'!$G$13,IF(AW171="B",'12.パネルラジエーター設備費用算出シート'!$N$13,IF(AW171="C",'12.パネルラジエーター設備費用算出シート'!$G$23,IF(AW171="D",'12.パネルラジエーター設備費用算出シート'!$N$23,IF(AW171="E",'12.パネルラジエーター設備費用算出シート'!$G$33,IF(AW171="F",'12.パネルラジエーター設備費用算出シート'!$N$33,IF(AW171="G",'12.パネルラジエーター設備費用算出シート'!$G$43,IF(AW171="H",'12.パネルラジエーター設備費用算出シート'!$N$43,IF(AW171="I",'12.パネルラジエーター設備費用算出シート'!$G$54,'12.パネルラジエーター設備費用算出シート'!$N$54))))))))))</f>
        <v/>
      </c>
      <c r="AY171" s="70"/>
      <c r="AZ171" s="57"/>
      <c r="BA171" s="262"/>
      <c r="BB171" s="70"/>
      <c r="BC171" s="34"/>
      <c r="BD171" s="34"/>
      <c r="BE171" s="34"/>
      <c r="BF171" s="53"/>
      <c r="BG171" s="34"/>
      <c r="BH171" s="34"/>
      <c r="BI171" s="53"/>
      <c r="BJ171" s="34"/>
      <c r="BK171" s="34"/>
      <c r="BL171" s="34"/>
      <c r="BM171" s="34"/>
    </row>
    <row r="172" spans="1:65" s="35" customFormat="1">
      <c r="A172" s="72"/>
      <c r="B172" s="55">
        <v>160</v>
      </c>
      <c r="C172" s="78"/>
      <c r="D172" s="56"/>
      <c r="E172" s="73"/>
      <c r="F172" s="530"/>
      <c r="G172" s="530"/>
      <c r="H172" s="57"/>
      <c r="I172" s="58"/>
      <c r="J172" s="57"/>
      <c r="K172" s="531" t="str">
        <f t="shared" si="6"/>
        <v/>
      </c>
      <c r="L172" s="531" t="str">
        <f>IF($G172="","",IF(OR('2.全体概要'!$C$15=1,'2.全体概要'!$C$15=2),INDEX($BH$15:$BH$16,MATCH($G172,$BG$15:$BG$16,-1)),IF('2.全体概要'!$C$15=3,INDEX($BH$14:$BH$15,MATCH($G172,$BG$14:$BG$15,-1)),INDEX($BH$13:$BH$14,MATCH($G172,$BG$13:$BG$14,-1)))))</f>
        <v/>
      </c>
      <c r="M172" s="531" t="str">
        <f t="shared" si="7"/>
        <v/>
      </c>
      <c r="N172" s="532">
        <f t="shared" si="8"/>
        <v>0</v>
      </c>
      <c r="O172" s="70"/>
      <c r="P172" s="124"/>
      <c r="Q172" s="54"/>
      <c r="R172" s="194"/>
      <c r="S172" s="125"/>
      <c r="T172" s="54"/>
      <c r="U172" s="194"/>
      <c r="V172" s="124"/>
      <c r="W172" s="54"/>
      <c r="X172" s="194"/>
      <c r="Y172" s="125"/>
      <c r="Z172" s="54"/>
      <c r="AA172" s="194"/>
      <c r="AB172" s="57"/>
      <c r="AC172" s="70"/>
      <c r="AD172" s="124"/>
      <c r="AE172" s="70"/>
      <c r="AF172" s="124"/>
      <c r="AG172" s="70"/>
      <c r="AH172" s="57"/>
      <c r="AI172" s="70"/>
      <c r="AJ172" s="124"/>
      <c r="AK172" s="70"/>
      <c r="AL172" s="907"/>
      <c r="AM172" s="890"/>
      <c r="AN172" s="907"/>
      <c r="AO172" s="891"/>
      <c r="AP172" s="907"/>
      <c r="AQ172" s="70"/>
      <c r="AR172" s="59"/>
      <c r="AS172" s="70"/>
      <c r="AT172" s="57"/>
      <c r="AU172" s="262"/>
      <c r="AV172" s="70"/>
      <c r="AW172" s="57"/>
      <c r="AX172" s="533" t="str">
        <f>IF(AW172="","",IF(AW172="A",'12.パネルラジエーター設備費用算出シート'!$G$13,IF(AW172="B",'12.パネルラジエーター設備費用算出シート'!$N$13,IF(AW172="C",'12.パネルラジエーター設備費用算出シート'!$G$23,IF(AW172="D",'12.パネルラジエーター設備費用算出シート'!$N$23,IF(AW172="E",'12.パネルラジエーター設備費用算出シート'!$G$33,IF(AW172="F",'12.パネルラジエーター設備費用算出シート'!$N$33,IF(AW172="G",'12.パネルラジエーター設備費用算出シート'!$G$43,IF(AW172="H",'12.パネルラジエーター設備費用算出シート'!$N$43,IF(AW172="I",'12.パネルラジエーター設備費用算出シート'!$G$54,'12.パネルラジエーター設備費用算出シート'!$N$54))))))))))</f>
        <v/>
      </c>
      <c r="AY172" s="70"/>
      <c r="AZ172" s="57"/>
      <c r="BA172" s="262"/>
      <c r="BB172" s="70"/>
      <c r="BC172" s="34"/>
      <c r="BD172" s="34"/>
      <c r="BE172" s="34"/>
      <c r="BF172" s="53"/>
      <c r="BG172" s="34"/>
      <c r="BH172" s="34"/>
      <c r="BI172" s="53"/>
      <c r="BJ172" s="34"/>
      <c r="BK172" s="34"/>
      <c r="BL172" s="34"/>
      <c r="BM172" s="34"/>
    </row>
    <row r="173" spans="1:65" s="35" customFormat="1">
      <c r="A173" s="72"/>
      <c r="B173" s="55">
        <v>161</v>
      </c>
      <c r="C173" s="78"/>
      <c r="D173" s="56"/>
      <c r="E173" s="73"/>
      <c r="F173" s="530"/>
      <c r="G173" s="530"/>
      <c r="H173" s="57"/>
      <c r="I173" s="58"/>
      <c r="J173" s="57"/>
      <c r="K173" s="531" t="str">
        <f t="shared" si="6"/>
        <v/>
      </c>
      <c r="L173" s="531" t="str">
        <f>IF($G173="","",IF(OR('2.全体概要'!$C$15=1,'2.全体概要'!$C$15=2),INDEX($BH$15:$BH$16,MATCH($G173,$BG$15:$BG$16,-1)),IF('2.全体概要'!$C$15=3,INDEX($BH$14:$BH$15,MATCH($G173,$BG$14:$BG$15,-1)),INDEX($BH$13:$BH$14,MATCH($G173,$BG$13:$BG$14,-1)))))</f>
        <v/>
      </c>
      <c r="M173" s="531" t="str">
        <f t="shared" si="7"/>
        <v/>
      </c>
      <c r="N173" s="532">
        <f t="shared" si="8"/>
        <v>0</v>
      </c>
      <c r="O173" s="70"/>
      <c r="P173" s="124"/>
      <c r="Q173" s="54"/>
      <c r="R173" s="194"/>
      <c r="S173" s="125"/>
      <c r="T173" s="54"/>
      <c r="U173" s="194"/>
      <c r="V173" s="124"/>
      <c r="W173" s="54"/>
      <c r="X173" s="194"/>
      <c r="Y173" s="125"/>
      <c r="Z173" s="54"/>
      <c r="AA173" s="194"/>
      <c r="AB173" s="57"/>
      <c r="AC173" s="70"/>
      <c r="AD173" s="124"/>
      <c r="AE173" s="70"/>
      <c r="AF173" s="124"/>
      <c r="AG173" s="70"/>
      <c r="AH173" s="57"/>
      <c r="AI173" s="70"/>
      <c r="AJ173" s="124"/>
      <c r="AK173" s="70"/>
      <c r="AL173" s="907"/>
      <c r="AM173" s="890"/>
      <c r="AN173" s="907"/>
      <c r="AO173" s="891"/>
      <c r="AP173" s="907"/>
      <c r="AQ173" s="70"/>
      <c r="AR173" s="59"/>
      <c r="AS173" s="70"/>
      <c r="AT173" s="57"/>
      <c r="AU173" s="262"/>
      <c r="AV173" s="70"/>
      <c r="AW173" s="57"/>
      <c r="AX173" s="533" t="str">
        <f>IF(AW173="","",IF(AW173="A",'12.パネルラジエーター設備費用算出シート'!$G$13,IF(AW173="B",'12.パネルラジエーター設備費用算出シート'!$N$13,IF(AW173="C",'12.パネルラジエーター設備費用算出シート'!$G$23,IF(AW173="D",'12.パネルラジエーター設備費用算出シート'!$N$23,IF(AW173="E",'12.パネルラジエーター設備費用算出シート'!$G$33,IF(AW173="F",'12.パネルラジエーター設備費用算出シート'!$N$33,IF(AW173="G",'12.パネルラジエーター設備費用算出シート'!$G$43,IF(AW173="H",'12.パネルラジエーター設備費用算出シート'!$N$43,IF(AW173="I",'12.パネルラジエーター設備費用算出シート'!$G$54,'12.パネルラジエーター設備費用算出シート'!$N$54))))))))))</f>
        <v/>
      </c>
      <c r="AY173" s="70"/>
      <c r="AZ173" s="57"/>
      <c r="BA173" s="262"/>
      <c r="BB173" s="70"/>
      <c r="BC173" s="34"/>
      <c r="BD173" s="34"/>
      <c r="BE173" s="34"/>
      <c r="BF173" s="53"/>
      <c r="BG173" s="34"/>
      <c r="BH173" s="34"/>
      <c r="BI173" s="53"/>
      <c r="BJ173" s="34"/>
      <c r="BK173" s="34"/>
      <c r="BL173" s="34"/>
      <c r="BM173" s="34"/>
    </row>
    <row r="174" spans="1:65" s="35" customFormat="1">
      <c r="A174" s="72"/>
      <c r="B174" s="55">
        <v>162</v>
      </c>
      <c r="C174" s="78"/>
      <c r="D174" s="56"/>
      <c r="E174" s="73"/>
      <c r="F174" s="530"/>
      <c r="G174" s="530"/>
      <c r="H174" s="57"/>
      <c r="I174" s="58"/>
      <c r="J174" s="57"/>
      <c r="K174" s="531" t="str">
        <f t="shared" si="6"/>
        <v/>
      </c>
      <c r="L174" s="531" t="str">
        <f>IF($G174="","",IF(OR('2.全体概要'!$C$15=1,'2.全体概要'!$C$15=2),INDEX($BH$15:$BH$16,MATCH($G174,$BG$15:$BG$16,-1)),IF('2.全体概要'!$C$15=3,INDEX($BH$14:$BH$15,MATCH($G174,$BG$14:$BG$15,-1)),INDEX($BH$13:$BH$14,MATCH($G174,$BG$13:$BG$14,-1)))))</f>
        <v/>
      </c>
      <c r="M174" s="531" t="str">
        <f t="shared" si="7"/>
        <v/>
      </c>
      <c r="N174" s="532">
        <f t="shared" si="8"/>
        <v>0</v>
      </c>
      <c r="O174" s="70"/>
      <c r="P174" s="124"/>
      <c r="Q174" s="54"/>
      <c r="R174" s="194"/>
      <c r="S174" s="125"/>
      <c r="T174" s="54"/>
      <c r="U174" s="194"/>
      <c r="V174" s="124"/>
      <c r="W174" s="54"/>
      <c r="X174" s="194"/>
      <c r="Y174" s="125"/>
      <c r="Z174" s="54"/>
      <c r="AA174" s="194"/>
      <c r="AB174" s="57"/>
      <c r="AC174" s="70"/>
      <c r="AD174" s="124"/>
      <c r="AE174" s="70"/>
      <c r="AF174" s="124"/>
      <c r="AG174" s="70"/>
      <c r="AH174" s="57"/>
      <c r="AI174" s="70"/>
      <c r="AJ174" s="124"/>
      <c r="AK174" s="70"/>
      <c r="AL174" s="907"/>
      <c r="AM174" s="890"/>
      <c r="AN174" s="907"/>
      <c r="AO174" s="891"/>
      <c r="AP174" s="907"/>
      <c r="AQ174" s="70"/>
      <c r="AR174" s="59"/>
      <c r="AS174" s="70"/>
      <c r="AT174" s="57"/>
      <c r="AU174" s="262"/>
      <c r="AV174" s="70"/>
      <c r="AW174" s="57"/>
      <c r="AX174" s="533" t="str">
        <f>IF(AW174="","",IF(AW174="A",'12.パネルラジエーター設備費用算出シート'!$G$13,IF(AW174="B",'12.パネルラジエーター設備費用算出シート'!$N$13,IF(AW174="C",'12.パネルラジエーター設備費用算出シート'!$G$23,IF(AW174="D",'12.パネルラジエーター設備費用算出シート'!$N$23,IF(AW174="E",'12.パネルラジエーター設備費用算出シート'!$G$33,IF(AW174="F",'12.パネルラジエーター設備費用算出シート'!$N$33,IF(AW174="G",'12.パネルラジエーター設備費用算出シート'!$G$43,IF(AW174="H",'12.パネルラジエーター設備費用算出シート'!$N$43,IF(AW174="I",'12.パネルラジエーター設備費用算出シート'!$G$54,'12.パネルラジエーター設備費用算出シート'!$N$54))))))))))</f>
        <v/>
      </c>
      <c r="AY174" s="70"/>
      <c r="AZ174" s="57"/>
      <c r="BA174" s="262"/>
      <c r="BB174" s="70"/>
      <c r="BC174" s="34"/>
      <c r="BD174" s="34"/>
      <c r="BE174" s="34"/>
      <c r="BF174" s="53"/>
      <c r="BG174" s="34"/>
      <c r="BH174" s="34"/>
      <c r="BI174" s="53"/>
      <c r="BJ174" s="34"/>
      <c r="BK174" s="34"/>
      <c r="BL174" s="34"/>
      <c r="BM174" s="34"/>
    </row>
    <row r="175" spans="1:65" s="35" customFormat="1">
      <c r="A175" s="72"/>
      <c r="B175" s="55">
        <v>163</v>
      </c>
      <c r="C175" s="78"/>
      <c r="D175" s="56"/>
      <c r="E175" s="73"/>
      <c r="F175" s="530"/>
      <c r="G175" s="530"/>
      <c r="H175" s="57"/>
      <c r="I175" s="58"/>
      <c r="J175" s="57"/>
      <c r="K175" s="531" t="str">
        <f t="shared" si="6"/>
        <v/>
      </c>
      <c r="L175" s="531" t="str">
        <f>IF($G175="","",IF(OR('2.全体概要'!$C$15=1,'2.全体概要'!$C$15=2),INDEX($BH$15:$BH$16,MATCH($G175,$BG$15:$BG$16,-1)),IF('2.全体概要'!$C$15=3,INDEX($BH$14:$BH$15,MATCH($G175,$BG$14:$BG$15,-1)),INDEX($BH$13:$BH$14,MATCH($G175,$BG$13:$BG$14,-1)))))</f>
        <v/>
      </c>
      <c r="M175" s="531" t="str">
        <f t="shared" si="7"/>
        <v/>
      </c>
      <c r="N175" s="532">
        <f t="shared" si="8"/>
        <v>0</v>
      </c>
      <c r="O175" s="70"/>
      <c r="P175" s="124"/>
      <c r="Q175" s="54"/>
      <c r="R175" s="194"/>
      <c r="S175" s="125"/>
      <c r="T175" s="54"/>
      <c r="U175" s="194"/>
      <c r="V175" s="124"/>
      <c r="W175" s="54"/>
      <c r="X175" s="194"/>
      <c r="Y175" s="125"/>
      <c r="Z175" s="54"/>
      <c r="AA175" s="194"/>
      <c r="AB175" s="57"/>
      <c r="AC175" s="70"/>
      <c r="AD175" s="124"/>
      <c r="AE175" s="70"/>
      <c r="AF175" s="124"/>
      <c r="AG175" s="70"/>
      <c r="AH175" s="57"/>
      <c r="AI175" s="70"/>
      <c r="AJ175" s="124"/>
      <c r="AK175" s="70"/>
      <c r="AL175" s="907"/>
      <c r="AM175" s="890"/>
      <c r="AN175" s="907"/>
      <c r="AO175" s="891"/>
      <c r="AP175" s="907"/>
      <c r="AQ175" s="70"/>
      <c r="AR175" s="59"/>
      <c r="AS175" s="70"/>
      <c r="AT175" s="57"/>
      <c r="AU175" s="262"/>
      <c r="AV175" s="70"/>
      <c r="AW175" s="57"/>
      <c r="AX175" s="533" t="str">
        <f>IF(AW175="","",IF(AW175="A",'12.パネルラジエーター設備費用算出シート'!$G$13,IF(AW175="B",'12.パネルラジエーター設備費用算出シート'!$N$13,IF(AW175="C",'12.パネルラジエーター設備費用算出シート'!$G$23,IF(AW175="D",'12.パネルラジエーター設備費用算出シート'!$N$23,IF(AW175="E",'12.パネルラジエーター設備費用算出シート'!$G$33,IF(AW175="F",'12.パネルラジエーター設備費用算出シート'!$N$33,IF(AW175="G",'12.パネルラジエーター設備費用算出シート'!$G$43,IF(AW175="H",'12.パネルラジエーター設備費用算出シート'!$N$43,IF(AW175="I",'12.パネルラジエーター設備費用算出シート'!$G$54,'12.パネルラジエーター設備費用算出シート'!$N$54))))))))))</f>
        <v/>
      </c>
      <c r="AY175" s="70"/>
      <c r="AZ175" s="57"/>
      <c r="BA175" s="262"/>
      <c r="BB175" s="70"/>
      <c r="BC175" s="34"/>
      <c r="BD175" s="34"/>
      <c r="BE175" s="34"/>
      <c r="BF175" s="53"/>
      <c r="BG175" s="34"/>
      <c r="BH175" s="34"/>
      <c r="BI175" s="53"/>
      <c r="BJ175" s="34"/>
      <c r="BK175" s="34"/>
      <c r="BL175" s="34"/>
      <c r="BM175" s="34"/>
    </row>
    <row r="176" spans="1:65" s="35" customFormat="1">
      <c r="A176" s="72"/>
      <c r="B176" s="55">
        <v>164</v>
      </c>
      <c r="C176" s="78"/>
      <c r="D176" s="56"/>
      <c r="E176" s="73"/>
      <c r="F176" s="530"/>
      <c r="G176" s="530"/>
      <c r="H176" s="57"/>
      <c r="I176" s="58"/>
      <c r="J176" s="57"/>
      <c r="K176" s="531" t="str">
        <f t="shared" si="6"/>
        <v/>
      </c>
      <c r="L176" s="531" t="str">
        <f>IF($G176="","",IF(OR('2.全体概要'!$C$15=1,'2.全体概要'!$C$15=2),INDEX($BH$15:$BH$16,MATCH($G176,$BG$15:$BG$16,-1)),IF('2.全体概要'!$C$15=3,INDEX($BH$14:$BH$15,MATCH($G176,$BG$14:$BG$15,-1)),INDEX($BH$13:$BH$14,MATCH($G176,$BG$13:$BG$14,-1)))))</f>
        <v/>
      </c>
      <c r="M176" s="531" t="str">
        <f t="shared" si="7"/>
        <v/>
      </c>
      <c r="N176" s="532">
        <f t="shared" si="8"/>
        <v>0</v>
      </c>
      <c r="O176" s="70"/>
      <c r="P176" s="124"/>
      <c r="Q176" s="54"/>
      <c r="R176" s="194"/>
      <c r="S176" s="125"/>
      <c r="T176" s="54"/>
      <c r="U176" s="194"/>
      <c r="V176" s="124"/>
      <c r="W176" s="54"/>
      <c r="X176" s="194"/>
      <c r="Y176" s="125"/>
      <c r="Z176" s="54"/>
      <c r="AA176" s="194"/>
      <c r="AB176" s="57"/>
      <c r="AC176" s="70"/>
      <c r="AD176" s="124"/>
      <c r="AE176" s="70"/>
      <c r="AF176" s="124"/>
      <c r="AG176" s="70"/>
      <c r="AH176" s="57"/>
      <c r="AI176" s="70"/>
      <c r="AJ176" s="124"/>
      <c r="AK176" s="70"/>
      <c r="AL176" s="907"/>
      <c r="AM176" s="890"/>
      <c r="AN176" s="907"/>
      <c r="AO176" s="891"/>
      <c r="AP176" s="907"/>
      <c r="AQ176" s="70"/>
      <c r="AR176" s="59"/>
      <c r="AS176" s="70"/>
      <c r="AT176" s="57"/>
      <c r="AU176" s="262"/>
      <c r="AV176" s="70"/>
      <c r="AW176" s="57"/>
      <c r="AX176" s="533" t="str">
        <f>IF(AW176="","",IF(AW176="A",'12.パネルラジエーター設備費用算出シート'!$G$13,IF(AW176="B",'12.パネルラジエーター設備費用算出シート'!$N$13,IF(AW176="C",'12.パネルラジエーター設備費用算出シート'!$G$23,IF(AW176="D",'12.パネルラジエーター設備費用算出シート'!$N$23,IF(AW176="E",'12.パネルラジエーター設備費用算出シート'!$G$33,IF(AW176="F",'12.パネルラジエーター設備費用算出シート'!$N$33,IF(AW176="G",'12.パネルラジエーター設備費用算出シート'!$G$43,IF(AW176="H",'12.パネルラジエーター設備費用算出シート'!$N$43,IF(AW176="I",'12.パネルラジエーター設備費用算出シート'!$G$54,'12.パネルラジエーター設備費用算出シート'!$N$54))))))))))</f>
        <v/>
      </c>
      <c r="AY176" s="70"/>
      <c r="AZ176" s="57"/>
      <c r="BA176" s="262"/>
      <c r="BB176" s="70"/>
      <c r="BC176" s="34"/>
      <c r="BD176" s="34"/>
      <c r="BE176" s="34"/>
      <c r="BF176" s="53"/>
      <c r="BG176" s="34"/>
      <c r="BH176" s="34"/>
      <c r="BI176" s="53"/>
      <c r="BJ176" s="34"/>
      <c r="BK176" s="34"/>
      <c r="BL176" s="34"/>
      <c r="BM176" s="34"/>
    </row>
    <row r="177" spans="1:65" s="35" customFormat="1">
      <c r="A177" s="72"/>
      <c r="B177" s="55">
        <v>165</v>
      </c>
      <c r="C177" s="78"/>
      <c r="D177" s="56"/>
      <c r="E177" s="73"/>
      <c r="F177" s="530"/>
      <c r="G177" s="530"/>
      <c r="H177" s="57"/>
      <c r="I177" s="58"/>
      <c r="J177" s="57"/>
      <c r="K177" s="531" t="str">
        <f t="shared" si="6"/>
        <v/>
      </c>
      <c r="L177" s="531" t="str">
        <f>IF($G177="","",IF(OR('2.全体概要'!$C$15=1,'2.全体概要'!$C$15=2),INDEX($BH$15:$BH$16,MATCH($G177,$BG$15:$BG$16,-1)),IF('2.全体概要'!$C$15=3,INDEX($BH$14:$BH$15,MATCH($G177,$BG$14:$BG$15,-1)),INDEX($BH$13:$BH$14,MATCH($G177,$BG$13:$BG$14,-1)))))</f>
        <v/>
      </c>
      <c r="M177" s="531" t="str">
        <f t="shared" si="7"/>
        <v/>
      </c>
      <c r="N177" s="532">
        <f t="shared" si="8"/>
        <v>0</v>
      </c>
      <c r="O177" s="70"/>
      <c r="P177" s="124"/>
      <c r="Q177" s="54"/>
      <c r="R177" s="194"/>
      <c r="S177" s="125"/>
      <c r="T177" s="54"/>
      <c r="U177" s="194"/>
      <c r="V177" s="124"/>
      <c r="W177" s="54"/>
      <c r="X177" s="194"/>
      <c r="Y177" s="125"/>
      <c r="Z177" s="54"/>
      <c r="AA177" s="194"/>
      <c r="AB177" s="57"/>
      <c r="AC177" s="70"/>
      <c r="AD177" s="124"/>
      <c r="AE177" s="70"/>
      <c r="AF177" s="124"/>
      <c r="AG177" s="70"/>
      <c r="AH177" s="57"/>
      <c r="AI177" s="70"/>
      <c r="AJ177" s="124"/>
      <c r="AK177" s="70"/>
      <c r="AL177" s="907"/>
      <c r="AM177" s="890"/>
      <c r="AN177" s="907"/>
      <c r="AO177" s="891"/>
      <c r="AP177" s="907"/>
      <c r="AQ177" s="70"/>
      <c r="AR177" s="59"/>
      <c r="AS177" s="70"/>
      <c r="AT177" s="57"/>
      <c r="AU177" s="262"/>
      <c r="AV177" s="70"/>
      <c r="AW177" s="57"/>
      <c r="AX177" s="533" t="str">
        <f>IF(AW177="","",IF(AW177="A",'12.パネルラジエーター設備費用算出シート'!$G$13,IF(AW177="B",'12.パネルラジエーター設備費用算出シート'!$N$13,IF(AW177="C",'12.パネルラジエーター設備費用算出シート'!$G$23,IF(AW177="D",'12.パネルラジエーター設備費用算出シート'!$N$23,IF(AW177="E",'12.パネルラジエーター設備費用算出シート'!$G$33,IF(AW177="F",'12.パネルラジエーター設備費用算出シート'!$N$33,IF(AW177="G",'12.パネルラジエーター設備費用算出シート'!$G$43,IF(AW177="H",'12.パネルラジエーター設備費用算出シート'!$N$43,IF(AW177="I",'12.パネルラジエーター設備費用算出シート'!$G$54,'12.パネルラジエーター設備費用算出シート'!$N$54))))))))))</f>
        <v/>
      </c>
      <c r="AY177" s="70"/>
      <c r="AZ177" s="57"/>
      <c r="BA177" s="262"/>
      <c r="BB177" s="70"/>
      <c r="BC177" s="34"/>
      <c r="BD177" s="34"/>
      <c r="BE177" s="34"/>
      <c r="BF177" s="53"/>
      <c r="BG177" s="34"/>
      <c r="BH177" s="34"/>
      <c r="BI177" s="53"/>
      <c r="BJ177" s="34"/>
      <c r="BK177" s="34"/>
      <c r="BL177" s="34"/>
      <c r="BM177" s="34"/>
    </row>
    <row r="178" spans="1:65" s="35" customFormat="1">
      <c r="A178" s="72"/>
      <c r="B178" s="55">
        <v>166</v>
      </c>
      <c r="C178" s="78"/>
      <c r="D178" s="56"/>
      <c r="E178" s="73"/>
      <c r="F178" s="530"/>
      <c r="G178" s="530"/>
      <c r="H178" s="57"/>
      <c r="I178" s="58"/>
      <c r="J178" s="57"/>
      <c r="K178" s="531" t="str">
        <f t="shared" si="6"/>
        <v/>
      </c>
      <c r="L178" s="531" t="str">
        <f>IF($G178="","",IF(OR('2.全体概要'!$C$15=1,'2.全体概要'!$C$15=2),INDEX($BH$15:$BH$16,MATCH($G178,$BG$15:$BG$16,-1)),IF('2.全体概要'!$C$15=3,INDEX($BH$14:$BH$15,MATCH($G178,$BG$14:$BG$15,-1)),INDEX($BH$13:$BH$14,MATCH($G178,$BG$13:$BG$14,-1)))))</f>
        <v/>
      </c>
      <c r="M178" s="531" t="str">
        <f t="shared" si="7"/>
        <v/>
      </c>
      <c r="N178" s="532">
        <f t="shared" si="8"/>
        <v>0</v>
      </c>
      <c r="O178" s="70"/>
      <c r="P178" s="124"/>
      <c r="Q178" s="54"/>
      <c r="R178" s="194"/>
      <c r="S178" s="125"/>
      <c r="T178" s="54"/>
      <c r="U178" s="194"/>
      <c r="V178" s="124"/>
      <c r="W178" s="54"/>
      <c r="X178" s="194"/>
      <c r="Y178" s="125"/>
      <c r="Z178" s="54"/>
      <c r="AA178" s="194"/>
      <c r="AB178" s="57"/>
      <c r="AC178" s="70"/>
      <c r="AD178" s="124"/>
      <c r="AE178" s="70"/>
      <c r="AF178" s="124"/>
      <c r="AG178" s="70"/>
      <c r="AH178" s="57"/>
      <c r="AI178" s="70"/>
      <c r="AJ178" s="124"/>
      <c r="AK178" s="70"/>
      <c r="AL178" s="907"/>
      <c r="AM178" s="890"/>
      <c r="AN178" s="907"/>
      <c r="AO178" s="891"/>
      <c r="AP178" s="907"/>
      <c r="AQ178" s="70"/>
      <c r="AR178" s="59"/>
      <c r="AS178" s="70"/>
      <c r="AT178" s="57"/>
      <c r="AU178" s="262"/>
      <c r="AV178" s="70"/>
      <c r="AW178" s="57"/>
      <c r="AX178" s="533" t="str">
        <f>IF(AW178="","",IF(AW178="A",'12.パネルラジエーター設備費用算出シート'!$G$13,IF(AW178="B",'12.パネルラジエーター設備費用算出シート'!$N$13,IF(AW178="C",'12.パネルラジエーター設備費用算出シート'!$G$23,IF(AW178="D",'12.パネルラジエーター設備費用算出シート'!$N$23,IF(AW178="E",'12.パネルラジエーター設備費用算出シート'!$G$33,IF(AW178="F",'12.パネルラジエーター設備費用算出シート'!$N$33,IF(AW178="G",'12.パネルラジエーター設備費用算出シート'!$G$43,IF(AW178="H",'12.パネルラジエーター設備費用算出シート'!$N$43,IF(AW178="I",'12.パネルラジエーター設備費用算出シート'!$G$54,'12.パネルラジエーター設備費用算出シート'!$N$54))))))))))</f>
        <v/>
      </c>
      <c r="AY178" s="70"/>
      <c r="AZ178" s="57"/>
      <c r="BA178" s="262"/>
      <c r="BB178" s="70"/>
      <c r="BC178" s="34"/>
      <c r="BD178" s="34"/>
      <c r="BE178" s="34"/>
      <c r="BF178" s="53"/>
      <c r="BG178" s="34"/>
      <c r="BH178" s="34"/>
      <c r="BI178" s="53"/>
      <c r="BJ178" s="34"/>
      <c r="BK178" s="34"/>
      <c r="BL178" s="34"/>
      <c r="BM178" s="34"/>
    </row>
    <row r="179" spans="1:65" s="35" customFormat="1">
      <c r="A179" s="72"/>
      <c r="B179" s="55">
        <v>167</v>
      </c>
      <c r="C179" s="78"/>
      <c r="D179" s="56"/>
      <c r="E179" s="73"/>
      <c r="F179" s="530"/>
      <c r="G179" s="530"/>
      <c r="H179" s="57"/>
      <c r="I179" s="58"/>
      <c r="J179" s="57"/>
      <c r="K179" s="531" t="str">
        <f t="shared" si="6"/>
        <v/>
      </c>
      <c r="L179" s="531" t="str">
        <f>IF($G179="","",IF(OR('2.全体概要'!$C$15=1,'2.全体概要'!$C$15=2),INDEX($BH$15:$BH$16,MATCH($G179,$BG$15:$BG$16,-1)),IF('2.全体概要'!$C$15=3,INDEX($BH$14:$BH$15,MATCH($G179,$BG$14:$BG$15,-1)),INDEX($BH$13:$BH$14,MATCH($G179,$BG$13:$BG$14,-1)))))</f>
        <v/>
      </c>
      <c r="M179" s="531" t="str">
        <f t="shared" si="7"/>
        <v/>
      </c>
      <c r="N179" s="532">
        <f t="shared" si="8"/>
        <v>0</v>
      </c>
      <c r="O179" s="70"/>
      <c r="P179" s="124"/>
      <c r="Q179" s="54"/>
      <c r="R179" s="194"/>
      <c r="S179" s="125"/>
      <c r="T179" s="54"/>
      <c r="U179" s="194"/>
      <c r="V179" s="124"/>
      <c r="W179" s="54"/>
      <c r="X179" s="194"/>
      <c r="Y179" s="125"/>
      <c r="Z179" s="54"/>
      <c r="AA179" s="194"/>
      <c r="AB179" s="57"/>
      <c r="AC179" s="70"/>
      <c r="AD179" s="124"/>
      <c r="AE179" s="70"/>
      <c r="AF179" s="124"/>
      <c r="AG179" s="70"/>
      <c r="AH179" s="57"/>
      <c r="AI179" s="70"/>
      <c r="AJ179" s="124"/>
      <c r="AK179" s="70"/>
      <c r="AL179" s="907"/>
      <c r="AM179" s="890"/>
      <c r="AN179" s="907"/>
      <c r="AO179" s="891"/>
      <c r="AP179" s="907"/>
      <c r="AQ179" s="70"/>
      <c r="AR179" s="59"/>
      <c r="AS179" s="70"/>
      <c r="AT179" s="57"/>
      <c r="AU179" s="262"/>
      <c r="AV179" s="70"/>
      <c r="AW179" s="57"/>
      <c r="AX179" s="533" t="str">
        <f>IF(AW179="","",IF(AW179="A",'12.パネルラジエーター設備費用算出シート'!$G$13,IF(AW179="B",'12.パネルラジエーター設備費用算出シート'!$N$13,IF(AW179="C",'12.パネルラジエーター設備費用算出シート'!$G$23,IF(AW179="D",'12.パネルラジエーター設備費用算出シート'!$N$23,IF(AW179="E",'12.パネルラジエーター設備費用算出シート'!$G$33,IF(AW179="F",'12.パネルラジエーター設備費用算出シート'!$N$33,IF(AW179="G",'12.パネルラジエーター設備費用算出シート'!$G$43,IF(AW179="H",'12.パネルラジエーター設備費用算出シート'!$N$43,IF(AW179="I",'12.パネルラジエーター設備費用算出シート'!$G$54,'12.パネルラジエーター設備費用算出シート'!$N$54))))))))))</f>
        <v/>
      </c>
      <c r="AY179" s="70"/>
      <c r="AZ179" s="57"/>
      <c r="BA179" s="262"/>
      <c r="BB179" s="70"/>
      <c r="BC179" s="34"/>
      <c r="BD179" s="34"/>
      <c r="BE179" s="34"/>
      <c r="BF179" s="53"/>
      <c r="BG179" s="34"/>
      <c r="BH179" s="34"/>
      <c r="BI179" s="53"/>
      <c r="BJ179" s="34"/>
      <c r="BK179" s="34"/>
      <c r="BL179" s="34"/>
      <c r="BM179" s="34"/>
    </row>
    <row r="180" spans="1:65" s="35" customFormat="1">
      <c r="A180" s="72"/>
      <c r="B180" s="55">
        <v>168</v>
      </c>
      <c r="C180" s="78"/>
      <c r="D180" s="56"/>
      <c r="E180" s="73"/>
      <c r="F180" s="530"/>
      <c r="G180" s="530"/>
      <c r="H180" s="57"/>
      <c r="I180" s="58"/>
      <c r="J180" s="57"/>
      <c r="K180" s="531" t="str">
        <f t="shared" si="6"/>
        <v/>
      </c>
      <c r="L180" s="531" t="str">
        <f>IF($G180="","",IF(OR('2.全体概要'!$C$15=1,'2.全体概要'!$C$15=2),INDEX($BH$15:$BH$16,MATCH($G180,$BG$15:$BG$16,-1)),IF('2.全体概要'!$C$15=3,INDEX($BH$14:$BH$15,MATCH($G180,$BG$14:$BG$15,-1)),INDEX($BH$13:$BH$14,MATCH($G180,$BG$13:$BG$14,-1)))))</f>
        <v/>
      </c>
      <c r="M180" s="531" t="str">
        <f t="shared" si="7"/>
        <v/>
      </c>
      <c r="N180" s="532">
        <f t="shared" si="8"/>
        <v>0</v>
      </c>
      <c r="O180" s="70"/>
      <c r="P180" s="124"/>
      <c r="Q180" s="54"/>
      <c r="R180" s="194"/>
      <c r="S180" s="125"/>
      <c r="T180" s="54"/>
      <c r="U180" s="194"/>
      <c r="V180" s="124"/>
      <c r="W180" s="54"/>
      <c r="X180" s="194"/>
      <c r="Y180" s="125"/>
      <c r="Z180" s="54"/>
      <c r="AA180" s="194"/>
      <c r="AB180" s="57"/>
      <c r="AC180" s="70"/>
      <c r="AD180" s="124"/>
      <c r="AE180" s="70"/>
      <c r="AF180" s="124"/>
      <c r="AG180" s="70"/>
      <c r="AH180" s="57"/>
      <c r="AI180" s="70"/>
      <c r="AJ180" s="124"/>
      <c r="AK180" s="70"/>
      <c r="AL180" s="907"/>
      <c r="AM180" s="890"/>
      <c r="AN180" s="907"/>
      <c r="AO180" s="891"/>
      <c r="AP180" s="907"/>
      <c r="AQ180" s="70"/>
      <c r="AR180" s="59"/>
      <c r="AS180" s="70"/>
      <c r="AT180" s="57"/>
      <c r="AU180" s="262"/>
      <c r="AV180" s="70"/>
      <c r="AW180" s="57"/>
      <c r="AX180" s="533" t="str">
        <f>IF(AW180="","",IF(AW180="A",'12.パネルラジエーター設備費用算出シート'!$G$13,IF(AW180="B",'12.パネルラジエーター設備費用算出シート'!$N$13,IF(AW180="C",'12.パネルラジエーター設備費用算出シート'!$G$23,IF(AW180="D",'12.パネルラジエーター設備費用算出シート'!$N$23,IF(AW180="E",'12.パネルラジエーター設備費用算出シート'!$G$33,IF(AW180="F",'12.パネルラジエーター設備費用算出シート'!$N$33,IF(AW180="G",'12.パネルラジエーター設備費用算出シート'!$G$43,IF(AW180="H",'12.パネルラジエーター設備費用算出シート'!$N$43,IF(AW180="I",'12.パネルラジエーター設備費用算出シート'!$G$54,'12.パネルラジエーター設備費用算出シート'!$N$54))))))))))</f>
        <v/>
      </c>
      <c r="AY180" s="70"/>
      <c r="AZ180" s="57"/>
      <c r="BA180" s="262"/>
      <c r="BB180" s="70"/>
      <c r="BC180" s="34"/>
      <c r="BD180" s="34"/>
      <c r="BE180" s="34"/>
      <c r="BF180" s="53"/>
      <c r="BG180" s="34"/>
      <c r="BH180" s="34"/>
      <c r="BI180" s="53"/>
      <c r="BJ180" s="34"/>
      <c r="BK180" s="34"/>
      <c r="BL180" s="34"/>
      <c r="BM180" s="34"/>
    </row>
    <row r="181" spans="1:65" s="35" customFormat="1">
      <c r="A181" s="72"/>
      <c r="B181" s="55">
        <v>169</v>
      </c>
      <c r="C181" s="78"/>
      <c r="D181" s="56"/>
      <c r="E181" s="73"/>
      <c r="F181" s="530"/>
      <c r="G181" s="530"/>
      <c r="H181" s="57"/>
      <c r="I181" s="58"/>
      <c r="J181" s="57"/>
      <c r="K181" s="531" t="str">
        <f t="shared" si="6"/>
        <v/>
      </c>
      <c r="L181" s="531" t="str">
        <f>IF($G181="","",IF(OR('2.全体概要'!$C$15=1,'2.全体概要'!$C$15=2),INDEX($BH$15:$BH$16,MATCH($G181,$BG$15:$BG$16,-1)),IF('2.全体概要'!$C$15=3,INDEX($BH$14:$BH$15,MATCH($G181,$BG$14:$BG$15,-1)),INDEX($BH$13:$BH$14,MATCH($G181,$BG$13:$BG$14,-1)))))</f>
        <v/>
      </c>
      <c r="M181" s="531" t="str">
        <f t="shared" si="7"/>
        <v/>
      </c>
      <c r="N181" s="532">
        <f t="shared" si="8"/>
        <v>0</v>
      </c>
      <c r="O181" s="70"/>
      <c r="P181" s="124"/>
      <c r="Q181" s="54"/>
      <c r="R181" s="194"/>
      <c r="S181" s="125"/>
      <c r="T181" s="54"/>
      <c r="U181" s="194"/>
      <c r="V181" s="124"/>
      <c r="W181" s="54"/>
      <c r="X181" s="194"/>
      <c r="Y181" s="125"/>
      <c r="Z181" s="54"/>
      <c r="AA181" s="194"/>
      <c r="AB181" s="57"/>
      <c r="AC181" s="70"/>
      <c r="AD181" s="124"/>
      <c r="AE181" s="70"/>
      <c r="AF181" s="124"/>
      <c r="AG181" s="70"/>
      <c r="AH181" s="57"/>
      <c r="AI181" s="70"/>
      <c r="AJ181" s="124"/>
      <c r="AK181" s="70"/>
      <c r="AL181" s="907"/>
      <c r="AM181" s="890"/>
      <c r="AN181" s="907"/>
      <c r="AO181" s="891"/>
      <c r="AP181" s="907"/>
      <c r="AQ181" s="70"/>
      <c r="AR181" s="59"/>
      <c r="AS181" s="70"/>
      <c r="AT181" s="57"/>
      <c r="AU181" s="262"/>
      <c r="AV181" s="70"/>
      <c r="AW181" s="57"/>
      <c r="AX181" s="533" t="str">
        <f>IF(AW181="","",IF(AW181="A",'12.パネルラジエーター設備費用算出シート'!$G$13,IF(AW181="B",'12.パネルラジエーター設備費用算出シート'!$N$13,IF(AW181="C",'12.パネルラジエーター設備費用算出シート'!$G$23,IF(AW181="D",'12.パネルラジエーター設備費用算出シート'!$N$23,IF(AW181="E",'12.パネルラジエーター設備費用算出シート'!$G$33,IF(AW181="F",'12.パネルラジエーター設備費用算出シート'!$N$33,IF(AW181="G",'12.パネルラジエーター設備費用算出シート'!$G$43,IF(AW181="H",'12.パネルラジエーター設備費用算出シート'!$N$43,IF(AW181="I",'12.パネルラジエーター設備費用算出シート'!$G$54,'12.パネルラジエーター設備費用算出シート'!$N$54))))))))))</f>
        <v/>
      </c>
      <c r="AY181" s="70"/>
      <c r="AZ181" s="57"/>
      <c r="BA181" s="262"/>
      <c r="BB181" s="70"/>
      <c r="BC181" s="34"/>
      <c r="BD181" s="34"/>
      <c r="BE181" s="34"/>
      <c r="BF181" s="53"/>
      <c r="BG181" s="34"/>
      <c r="BH181" s="34"/>
      <c r="BI181" s="53"/>
      <c r="BJ181" s="34"/>
      <c r="BK181" s="34"/>
      <c r="BL181" s="34"/>
      <c r="BM181" s="34"/>
    </row>
    <row r="182" spans="1:65" s="35" customFormat="1">
      <c r="A182" s="72"/>
      <c r="B182" s="55">
        <v>170</v>
      </c>
      <c r="C182" s="78"/>
      <c r="D182" s="56"/>
      <c r="E182" s="73"/>
      <c r="F182" s="530"/>
      <c r="G182" s="530"/>
      <c r="H182" s="57"/>
      <c r="I182" s="58"/>
      <c r="J182" s="57"/>
      <c r="K182" s="531" t="str">
        <f t="shared" si="6"/>
        <v/>
      </c>
      <c r="L182" s="531" t="str">
        <f>IF($G182="","",IF(OR('2.全体概要'!$C$15=1,'2.全体概要'!$C$15=2),INDEX($BH$15:$BH$16,MATCH($G182,$BG$15:$BG$16,-1)),IF('2.全体概要'!$C$15=3,INDEX($BH$14:$BH$15,MATCH($G182,$BG$14:$BG$15,-1)),INDEX($BH$13:$BH$14,MATCH($G182,$BG$13:$BG$14,-1)))))</f>
        <v/>
      </c>
      <c r="M182" s="531" t="str">
        <f t="shared" si="7"/>
        <v/>
      </c>
      <c r="N182" s="532">
        <f t="shared" si="8"/>
        <v>0</v>
      </c>
      <c r="O182" s="70"/>
      <c r="P182" s="124"/>
      <c r="Q182" s="54"/>
      <c r="R182" s="194"/>
      <c r="S182" s="125"/>
      <c r="T182" s="54"/>
      <c r="U182" s="194"/>
      <c r="V182" s="124"/>
      <c r="W182" s="54"/>
      <c r="X182" s="194"/>
      <c r="Y182" s="125"/>
      <c r="Z182" s="54"/>
      <c r="AA182" s="194"/>
      <c r="AB182" s="57"/>
      <c r="AC182" s="70"/>
      <c r="AD182" s="124"/>
      <c r="AE182" s="70"/>
      <c r="AF182" s="124"/>
      <c r="AG182" s="70"/>
      <c r="AH182" s="57"/>
      <c r="AI182" s="70"/>
      <c r="AJ182" s="124"/>
      <c r="AK182" s="70"/>
      <c r="AL182" s="907"/>
      <c r="AM182" s="890"/>
      <c r="AN182" s="907"/>
      <c r="AO182" s="891"/>
      <c r="AP182" s="907"/>
      <c r="AQ182" s="70"/>
      <c r="AR182" s="59"/>
      <c r="AS182" s="70"/>
      <c r="AT182" s="57"/>
      <c r="AU182" s="262"/>
      <c r="AV182" s="70"/>
      <c r="AW182" s="57"/>
      <c r="AX182" s="533" t="str">
        <f>IF(AW182="","",IF(AW182="A",'12.パネルラジエーター設備費用算出シート'!$G$13,IF(AW182="B",'12.パネルラジエーター設備費用算出シート'!$N$13,IF(AW182="C",'12.パネルラジエーター設備費用算出シート'!$G$23,IF(AW182="D",'12.パネルラジエーター設備費用算出シート'!$N$23,IF(AW182="E",'12.パネルラジエーター設備費用算出シート'!$G$33,IF(AW182="F",'12.パネルラジエーター設備費用算出シート'!$N$33,IF(AW182="G",'12.パネルラジエーター設備費用算出シート'!$G$43,IF(AW182="H",'12.パネルラジエーター設備費用算出シート'!$N$43,IF(AW182="I",'12.パネルラジエーター設備費用算出シート'!$G$54,'12.パネルラジエーター設備費用算出シート'!$N$54))))))))))</f>
        <v/>
      </c>
      <c r="AY182" s="70"/>
      <c r="AZ182" s="57"/>
      <c r="BA182" s="262"/>
      <c r="BB182" s="70"/>
      <c r="BC182" s="34"/>
      <c r="BD182" s="34"/>
      <c r="BE182" s="34"/>
      <c r="BF182" s="53"/>
      <c r="BG182" s="34"/>
      <c r="BH182" s="34"/>
      <c r="BI182" s="53"/>
      <c r="BJ182" s="34"/>
      <c r="BK182" s="34"/>
      <c r="BL182" s="34"/>
      <c r="BM182" s="34"/>
    </row>
    <row r="183" spans="1:65" s="35" customFormat="1">
      <c r="A183" s="72"/>
      <c r="B183" s="55">
        <v>171</v>
      </c>
      <c r="C183" s="78"/>
      <c r="D183" s="56"/>
      <c r="E183" s="73"/>
      <c r="F183" s="530"/>
      <c r="G183" s="530"/>
      <c r="H183" s="57"/>
      <c r="I183" s="58"/>
      <c r="J183" s="57"/>
      <c r="K183" s="531" t="str">
        <f t="shared" si="6"/>
        <v/>
      </c>
      <c r="L183" s="531" t="str">
        <f>IF($G183="","",IF(OR('2.全体概要'!$C$15=1,'2.全体概要'!$C$15=2),INDEX($BH$15:$BH$16,MATCH($G183,$BG$15:$BG$16,-1)),IF('2.全体概要'!$C$15=3,INDEX($BH$14:$BH$15,MATCH($G183,$BG$14:$BG$15,-1)),INDEX($BH$13:$BH$14,MATCH($G183,$BG$13:$BG$14,-1)))))</f>
        <v/>
      </c>
      <c r="M183" s="531" t="str">
        <f t="shared" si="7"/>
        <v/>
      </c>
      <c r="N183" s="532">
        <f t="shared" si="8"/>
        <v>0</v>
      </c>
      <c r="O183" s="70"/>
      <c r="P183" s="124"/>
      <c r="Q183" s="54"/>
      <c r="R183" s="194"/>
      <c r="S183" s="125"/>
      <c r="T183" s="54"/>
      <c r="U183" s="194"/>
      <c r="V183" s="124"/>
      <c r="W183" s="54"/>
      <c r="X183" s="194"/>
      <c r="Y183" s="125"/>
      <c r="Z183" s="54"/>
      <c r="AA183" s="194"/>
      <c r="AB183" s="57"/>
      <c r="AC183" s="70"/>
      <c r="AD183" s="124"/>
      <c r="AE183" s="70"/>
      <c r="AF183" s="124"/>
      <c r="AG183" s="70"/>
      <c r="AH183" s="57"/>
      <c r="AI183" s="70"/>
      <c r="AJ183" s="124"/>
      <c r="AK183" s="70"/>
      <c r="AL183" s="907"/>
      <c r="AM183" s="890"/>
      <c r="AN183" s="907"/>
      <c r="AO183" s="891"/>
      <c r="AP183" s="907"/>
      <c r="AQ183" s="70"/>
      <c r="AR183" s="59"/>
      <c r="AS183" s="70"/>
      <c r="AT183" s="57"/>
      <c r="AU183" s="262"/>
      <c r="AV183" s="70"/>
      <c r="AW183" s="57"/>
      <c r="AX183" s="533" t="str">
        <f>IF(AW183="","",IF(AW183="A",'12.パネルラジエーター設備費用算出シート'!$G$13,IF(AW183="B",'12.パネルラジエーター設備費用算出シート'!$N$13,IF(AW183="C",'12.パネルラジエーター設備費用算出シート'!$G$23,IF(AW183="D",'12.パネルラジエーター設備費用算出シート'!$N$23,IF(AW183="E",'12.パネルラジエーター設備費用算出シート'!$G$33,IF(AW183="F",'12.パネルラジエーター設備費用算出シート'!$N$33,IF(AW183="G",'12.パネルラジエーター設備費用算出シート'!$G$43,IF(AW183="H",'12.パネルラジエーター設備費用算出シート'!$N$43,IF(AW183="I",'12.パネルラジエーター設備費用算出シート'!$G$54,'12.パネルラジエーター設備費用算出シート'!$N$54))))))))))</f>
        <v/>
      </c>
      <c r="AY183" s="70"/>
      <c r="AZ183" s="57"/>
      <c r="BA183" s="262"/>
      <c r="BB183" s="70"/>
      <c r="BC183" s="34"/>
      <c r="BD183" s="34"/>
      <c r="BE183" s="34"/>
      <c r="BF183" s="53"/>
      <c r="BG183" s="34"/>
      <c r="BH183" s="34"/>
      <c r="BI183" s="53"/>
      <c r="BJ183" s="34"/>
      <c r="BK183" s="34"/>
      <c r="BL183" s="34"/>
      <c r="BM183" s="34"/>
    </row>
    <row r="184" spans="1:65" s="35" customFormat="1">
      <c r="A184" s="72"/>
      <c r="B184" s="55">
        <v>172</v>
      </c>
      <c r="C184" s="78"/>
      <c r="D184" s="56"/>
      <c r="E184" s="73"/>
      <c r="F184" s="530"/>
      <c r="G184" s="530"/>
      <c r="H184" s="57"/>
      <c r="I184" s="58"/>
      <c r="J184" s="57"/>
      <c r="K184" s="531" t="str">
        <f t="shared" si="6"/>
        <v/>
      </c>
      <c r="L184" s="531" t="str">
        <f>IF($G184="","",IF(OR('2.全体概要'!$C$15=1,'2.全体概要'!$C$15=2),INDEX($BH$15:$BH$16,MATCH($G184,$BG$15:$BG$16,-1)),IF('2.全体概要'!$C$15=3,INDEX($BH$14:$BH$15,MATCH($G184,$BG$14:$BG$15,-1)),INDEX($BH$13:$BH$14,MATCH($G184,$BG$13:$BG$14,-1)))))</f>
        <v/>
      </c>
      <c r="M184" s="531" t="str">
        <f t="shared" si="7"/>
        <v/>
      </c>
      <c r="N184" s="532">
        <f t="shared" si="8"/>
        <v>0</v>
      </c>
      <c r="O184" s="70"/>
      <c r="P184" s="124"/>
      <c r="Q184" s="54"/>
      <c r="R184" s="194"/>
      <c r="S184" s="125"/>
      <c r="T184" s="54"/>
      <c r="U184" s="194"/>
      <c r="V184" s="124"/>
      <c r="W184" s="54"/>
      <c r="X184" s="194"/>
      <c r="Y184" s="125"/>
      <c r="Z184" s="54"/>
      <c r="AA184" s="194"/>
      <c r="AB184" s="57"/>
      <c r="AC184" s="70"/>
      <c r="AD184" s="124"/>
      <c r="AE184" s="70"/>
      <c r="AF184" s="124"/>
      <c r="AG184" s="70"/>
      <c r="AH184" s="57"/>
      <c r="AI184" s="70"/>
      <c r="AJ184" s="124"/>
      <c r="AK184" s="70"/>
      <c r="AL184" s="907"/>
      <c r="AM184" s="890"/>
      <c r="AN184" s="907"/>
      <c r="AO184" s="891"/>
      <c r="AP184" s="907"/>
      <c r="AQ184" s="70"/>
      <c r="AR184" s="59"/>
      <c r="AS184" s="70"/>
      <c r="AT184" s="57"/>
      <c r="AU184" s="262"/>
      <c r="AV184" s="70"/>
      <c r="AW184" s="57"/>
      <c r="AX184" s="533" t="str">
        <f>IF(AW184="","",IF(AW184="A",'12.パネルラジエーター設備費用算出シート'!$G$13,IF(AW184="B",'12.パネルラジエーター設備費用算出シート'!$N$13,IF(AW184="C",'12.パネルラジエーター設備費用算出シート'!$G$23,IF(AW184="D",'12.パネルラジエーター設備費用算出シート'!$N$23,IF(AW184="E",'12.パネルラジエーター設備費用算出シート'!$G$33,IF(AW184="F",'12.パネルラジエーター設備費用算出シート'!$N$33,IF(AW184="G",'12.パネルラジエーター設備費用算出シート'!$G$43,IF(AW184="H",'12.パネルラジエーター設備費用算出シート'!$N$43,IF(AW184="I",'12.パネルラジエーター設備費用算出シート'!$G$54,'12.パネルラジエーター設備費用算出シート'!$N$54))))))))))</f>
        <v/>
      </c>
      <c r="AY184" s="70"/>
      <c r="AZ184" s="57"/>
      <c r="BA184" s="262"/>
      <c r="BB184" s="70"/>
      <c r="BC184" s="34"/>
      <c r="BD184" s="34"/>
      <c r="BE184" s="34"/>
      <c r="BF184" s="53"/>
      <c r="BG184" s="34"/>
      <c r="BH184" s="34"/>
      <c r="BI184" s="53"/>
      <c r="BJ184" s="34"/>
      <c r="BK184" s="34"/>
      <c r="BL184" s="34"/>
      <c r="BM184" s="34"/>
    </row>
    <row r="185" spans="1:65" s="35" customFormat="1">
      <c r="A185" s="72"/>
      <c r="B185" s="55">
        <v>173</v>
      </c>
      <c r="C185" s="78"/>
      <c r="D185" s="56"/>
      <c r="E185" s="73"/>
      <c r="F185" s="530"/>
      <c r="G185" s="530"/>
      <c r="H185" s="57"/>
      <c r="I185" s="58"/>
      <c r="J185" s="57"/>
      <c r="K185" s="531" t="str">
        <f t="shared" si="6"/>
        <v/>
      </c>
      <c r="L185" s="531" t="str">
        <f>IF($G185="","",IF(OR('2.全体概要'!$C$15=1,'2.全体概要'!$C$15=2),INDEX($BH$15:$BH$16,MATCH($G185,$BG$15:$BG$16,-1)),IF('2.全体概要'!$C$15=3,INDEX($BH$14:$BH$15,MATCH($G185,$BG$14:$BG$15,-1)),INDEX($BH$13:$BH$14,MATCH($G185,$BG$13:$BG$14,-1)))))</f>
        <v/>
      </c>
      <c r="M185" s="531" t="str">
        <f t="shared" si="7"/>
        <v/>
      </c>
      <c r="N185" s="532">
        <f t="shared" si="8"/>
        <v>0</v>
      </c>
      <c r="O185" s="70"/>
      <c r="P185" s="124"/>
      <c r="Q185" s="54"/>
      <c r="R185" s="194"/>
      <c r="S185" s="125"/>
      <c r="T185" s="54"/>
      <c r="U185" s="194"/>
      <c r="V185" s="124"/>
      <c r="W185" s="54"/>
      <c r="X185" s="194"/>
      <c r="Y185" s="125"/>
      <c r="Z185" s="54"/>
      <c r="AA185" s="194"/>
      <c r="AB185" s="57"/>
      <c r="AC185" s="70"/>
      <c r="AD185" s="124"/>
      <c r="AE185" s="70"/>
      <c r="AF185" s="124"/>
      <c r="AG185" s="70"/>
      <c r="AH185" s="57"/>
      <c r="AI185" s="70"/>
      <c r="AJ185" s="124"/>
      <c r="AK185" s="70"/>
      <c r="AL185" s="907"/>
      <c r="AM185" s="890"/>
      <c r="AN185" s="907"/>
      <c r="AO185" s="891"/>
      <c r="AP185" s="907"/>
      <c r="AQ185" s="70"/>
      <c r="AR185" s="59"/>
      <c r="AS185" s="70"/>
      <c r="AT185" s="57"/>
      <c r="AU185" s="262"/>
      <c r="AV185" s="70"/>
      <c r="AW185" s="57"/>
      <c r="AX185" s="533" t="str">
        <f>IF(AW185="","",IF(AW185="A",'12.パネルラジエーター設備費用算出シート'!$G$13,IF(AW185="B",'12.パネルラジエーター設備費用算出シート'!$N$13,IF(AW185="C",'12.パネルラジエーター設備費用算出シート'!$G$23,IF(AW185="D",'12.パネルラジエーター設備費用算出シート'!$N$23,IF(AW185="E",'12.パネルラジエーター設備費用算出シート'!$G$33,IF(AW185="F",'12.パネルラジエーター設備費用算出シート'!$N$33,IF(AW185="G",'12.パネルラジエーター設備費用算出シート'!$G$43,IF(AW185="H",'12.パネルラジエーター設備費用算出シート'!$N$43,IF(AW185="I",'12.パネルラジエーター設備費用算出シート'!$G$54,'12.パネルラジエーター設備費用算出シート'!$N$54))))))))))</f>
        <v/>
      </c>
      <c r="AY185" s="70"/>
      <c r="AZ185" s="57"/>
      <c r="BA185" s="262"/>
      <c r="BB185" s="70"/>
      <c r="BC185" s="34"/>
      <c r="BD185" s="34"/>
      <c r="BE185" s="34"/>
      <c r="BF185" s="53"/>
      <c r="BG185" s="34"/>
      <c r="BH185" s="34"/>
      <c r="BI185" s="53"/>
      <c r="BJ185" s="34"/>
      <c r="BK185" s="34"/>
      <c r="BL185" s="34"/>
      <c r="BM185" s="34"/>
    </row>
    <row r="186" spans="1:65" s="35" customFormat="1">
      <c r="A186" s="72"/>
      <c r="B186" s="55">
        <v>174</v>
      </c>
      <c r="C186" s="78"/>
      <c r="D186" s="56"/>
      <c r="E186" s="73"/>
      <c r="F186" s="530"/>
      <c r="G186" s="530"/>
      <c r="H186" s="57"/>
      <c r="I186" s="58"/>
      <c r="J186" s="57"/>
      <c r="K186" s="531" t="str">
        <f t="shared" si="6"/>
        <v/>
      </c>
      <c r="L186" s="531" t="str">
        <f>IF($G186="","",IF(OR('2.全体概要'!$C$15=1,'2.全体概要'!$C$15=2),INDEX($BH$15:$BH$16,MATCH($G186,$BG$15:$BG$16,-1)),IF('2.全体概要'!$C$15=3,INDEX($BH$14:$BH$15,MATCH($G186,$BG$14:$BG$15,-1)),INDEX($BH$13:$BH$14,MATCH($G186,$BG$13:$BG$14,-1)))))</f>
        <v/>
      </c>
      <c r="M186" s="531" t="str">
        <f t="shared" si="7"/>
        <v/>
      </c>
      <c r="N186" s="532">
        <f t="shared" si="8"/>
        <v>0</v>
      </c>
      <c r="O186" s="70"/>
      <c r="P186" s="124"/>
      <c r="Q186" s="54"/>
      <c r="R186" s="194"/>
      <c r="S186" s="125"/>
      <c r="T186" s="54"/>
      <c r="U186" s="194"/>
      <c r="V186" s="124"/>
      <c r="W186" s="54"/>
      <c r="X186" s="194"/>
      <c r="Y186" s="125"/>
      <c r="Z186" s="54"/>
      <c r="AA186" s="194"/>
      <c r="AB186" s="57"/>
      <c r="AC186" s="70"/>
      <c r="AD186" s="124"/>
      <c r="AE186" s="70"/>
      <c r="AF186" s="124"/>
      <c r="AG186" s="70"/>
      <c r="AH186" s="57"/>
      <c r="AI186" s="70"/>
      <c r="AJ186" s="124"/>
      <c r="AK186" s="70"/>
      <c r="AL186" s="907"/>
      <c r="AM186" s="890"/>
      <c r="AN186" s="907"/>
      <c r="AO186" s="891"/>
      <c r="AP186" s="907"/>
      <c r="AQ186" s="70"/>
      <c r="AR186" s="59"/>
      <c r="AS186" s="70"/>
      <c r="AT186" s="57"/>
      <c r="AU186" s="262"/>
      <c r="AV186" s="70"/>
      <c r="AW186" s="57"/>
      <c r="AX186" s="533" t="str">
        <f>IF(AW186="","",IF(AW186="A",'12.パネルラジエーター設備費用算出シート'!$G$13,IF(AW186="B",'12.パネルラジエーター設備費用算出シート'!$N$13,IF(AW186="C",'12.パネルラジエーター設備費用算出シート'!$G$23,IF(AW186="D",'12.パネルラジエーター設備費用算出シート'!$N$23,IF(AW186="E",'12.パネルラジエーター設備費用算出シート'!$G$33,IF(AW186="F",'12.パネルラジエーター設備費用算出シート'!$N$33,IF(AW186="G",'12.パネルラジエーター設備費用算出シート'!$G$43,IF(AW186="H",'12.パネルラジエーター設備費用算出シート'!$N$43,IF(AW186="I",'12.パネルラジエーター設備費用算出シート'!$G$54,'12.パネルラジエーター設備費用算出シート'!$N$54))))))))))</f>
        <v/>
      </c>
      <c r="AY186" s="70"/>
      <c r="AZ186" s="57"/>
      <c r="BA186" s="262"/>
      <c r="BB186" s="70"/>
      <c r="BC186" s="34"/>
      <c r="BD186" s="34"/>
      <c r="BE186" s="34"/>
      <c r="BF186" s="53"/>
      <c r="BG186" s="34"/>
      <c r="BH186" s="34"/>
      <c r="BI186" s="53"/>
      <c r="BJ186" s="34"/>
      <c r="BK186" s="34"/>
      <c r="BL186" s="34"/>
      <c r="BM186" s="34"/>
    </row>
    <row r="187" spans="1:65" s="35" customFormat="1">
      <c r="A187" s="72"/>
      <c r="B187" s="55">
        <v>175</v>
      </c>
      <c r="C187" s="78"/>
      <c r="D187" s="56"/>
      <c r="E187" s="73"/>
      <c r="F187" s="530"/>
      <c r="G187" s="530"/>
      <c r="H187" s="57"/>
      <c r="I187" s="58"/>
      <c r="J187" s="57"/>
      <c r="K187" s="531" t="str">
        <f t="shared" si="6"/>
        <v/>
      </c>
      <c r="L187" s="531" t="str">
        <f>IF($G187="","",IF(OR('2.全体概要'!$C$15=1,'2.全体概要'!$C$15=2),INDEX($BH$15:$BH$16,MATCH($G187,$BG$15:$BG$16,-1)),IF('2.全体概要'!$C$15=3,INDEX($BH$14:$BH$15,MATCH($G187,$BG$14:$BG$15,-1)),INDEX($BH$13:$BH$14,MATCH($G187,$BG$13:$BG$14,-1)))))</f>
        <v/>
      </c>
      <c r="M187" s="531" t="str">
        <f t="shared" si="7"/>
        <v/>
      </c>
      <c r="N187" s="532">
        <f t="shared" si="8"/>
        <v>0</v>
      </c>
      <c r="O187" s="70"/>
      <c r="P187" s="124"/>
      <c r="Q187" s="54"/>
      <c r="R187" s="194"/>
      <c r="S187" s="125"/>
      <c r="T187" s="54"/>
      <c r="U187" s="194"/>
      <c r="V187" s="124"/>
      <c r="W187" s="54"/>
      <c r="X187" s="194"/>
      <c r="Y187" s="125"/>
      <c r="Z187" s="54"/>
      <c r="AA187" s="194"/>
      <c r="AB187" s="57"/>
      <c r="AC187" s="70"/>
      <c r="AD187" s="124"/>
      <c r="AE187" s="70"/>
      <c r="AF187" s="124"/>
      <c r="AG187" s="70"/>
      <c r="AH187" s="57"/>
      <c r="AI187" s="70"/>
      <c r="AJ187" s="124"/>
      <c r="AK187" s="70"/>
      <c r="AL187" s="907"/>
      <c r="AM187" s="890"/>
      <c r="AN187" s="907"/>
      <c r="AO187" s="891"/>
      <c r="AP187" s="907"/>
      <c r="AQ187" s="70"/>
      <c r="AR187" s="59"/>
      <c r="AS187" s="70"/>
      <c r="AT187" s="57"/>
      <c r="AU187" s="262"/>
      <c r="AV187" s="70"/>
      <c r="AW187" s="57"/>
      <c r="AX187" s="533" t="str">
        <f>IF(AW187="","",IF(AW187="A",'12.パネルラジエーター設備費用算出シート'!$G$13,IF(AW187="B",'12.パネルラジエーター設備費用算出シート'!$N$13,IF(AW187="C",'12.パネルラジエーター設備費用算出シート'!$G$23,IF(AW187="D",'12.パネルラジエーター設備費用算出シート'!$N$23,IF(AW187="E",'12.パネルラジエーター設備費用算出シート'!$G$33,IF(AW187="F",'12.パネルラジエーター設備費用算出シート'!$N$33,IF(AW187="G",'12.パネルラジエーター設備費用算出シート'!$G$43,IF(AW187="H",'12.パネルラジエーター設備費用算出シート'!$N$43,IF(AW187="I",'12.パネルラジエーター設備費用算出シート'!$G$54,'12.パネルラジエーター設備費用算出シート'!$N$54))))))))))</f>
        <v/>
      </c>
      <c r="AY187" s="70"/>
      <c r="AZ187" s="57"/>
      <c r="BA187" s="262"/>
      <c r="BB187" s="70"/>
      <c r="BC187" s="34"/>
      <c r="BD187" s="34"/>
      <c r="BE187" s="34"/>
      <c r="BF187" s="53"/>
      <c r="BG187" s="34"/>
      <c r="BH187" s="34"/>
      <c r="BI187" s="53"/>
      <c r="BJ187" s="34"/>
      <c r="BK187" s="34"/>
      <c r="BL187" s="34"/>
      <c r="BM187" s="34"/>
    </row>
    <row r="188" spans="1:65" s="35" customFormat="1">
      <c r="A188" s="72"/>
      <c r="B188" s="55">
        <v>176</v>
      </c>
      <c r="C188" s="78"/>
      <c r="D188" s="56"/>
      <c r="E188" s="73"/>
      <c r="F188" s="530"/>
      <c r="G188" s="530"/>
      <c r="H188" s="57"/>
      <c r="I188" s="58"/>
      <c r="J188" s="57"/>
      <c r="K188" s="531" t="str">
        <f t="shared" si="6"/>
        <v/>
      </c>
      <c r="L188" s="531" t="str">
        <f>IF($G188="","",IF(OR('2.全体概要'!$C$15=1,'2.全体概要'!$C$15=2),INDEX($BH$15:$BH$16,MATCH($G188,$BG$15:$BG$16,-1)),IF('2.全体概要'!$C$15=3,INDEX($BH$14:$BH$15,MATCH($G188,$BG$14:$BG$15,-1)),INDEX($BH$13:$BH$14,MATCH($G188,$BG$13:$BG$14,-1)))))</f>
        <v/>
      </c>
      <c r="M188" s="531" t="str">
        <f t="shared" si="7"/>
        <v/>
      </c>
      <c r="N188" s="532">
        <f t="shared" si="8"/>
        <v>0</v>
      </c>
      <c r="O188" s="70"/>
      <c r="P188" s="124"/>
      <c r="Q188" s="54"/>
      <c r="R188" s="194"/>
      <c r="S188" s="125"/>
      <c r="T188" s="54"/>
      <c r="U188" s="194"/>
      <c r="V188" s="124"/>
      <c r="W188" s="54"/>
      <c r="X188" s="194"/>
      <c r="Y188" s="125"/>
      <c r="Z188" s="54"/>
      <c r="AA188" s="194"/>
      <c r="AB188" s="57"/>
      <c r="AC188" s="70"/>
      <c r="AD188" s="124"/>
      <c r="AE188" s="70"/>
      <c r="AF188" s="124"/>
      <c r="AG188" s="70"/>
      <c r="AH188" s="57"/>
      <c r="AI188" s="70"/>
      <c r="AJ188" s="124"/>
      <c r="AK188" s="70"/>
      <c r="AL188" s="907"/>
      <c r="AM188" s="890"/>
      <c r="AN188" s="907"/>
      <c r="AO188" s="891"/>
      <c r="AP188" s="907"/>
      <c r="AQ188" s="70"/>
      <c r="AR188" s="59"/>
      <c r="AS188" s="70"/>
      <c r="AT188" s="57"/>
      <c r="AU188" s="262"/>
      <c r="AV188" s="70"/>
      <c r="AW188" s="57"/>
      <c r="AX188" s="533" t="str">
        <f>IF(AW188="","",IF(AW188="A",'12.パネルラジエーター設備費用算出シート'!$G$13,IF(AW188="B",'12.パネルラジエーター設備費用算出シート'!$N$13,IF(AW188="C",'12.パネルラジエーター設備費用算出シート'!$G$23,IF(AW188="D",'12.パネルラジエーター設備費用算出シート'!$N$23,IF(AW188="E",'12.パネルラジエーター設備費用算出シート'!$G$33,IF(AW188="F",'12.パネルラジエーター設備費用算出シート'!$N$33,IF(AW188="G",'12.パネルラジエーター設備費用算出シート'!$G$43,IF(AW188="H",'12.パネルラジエーター設備費用算出シート'!$N$43,IF(AW188="I",'12.パネルラジエーター設備費用算出シート'!$G$54,'12.パネルラジエーター設備費用算出シート'!$N$54))))))))))</f>
        <v/>
      </c>
      <c r="AY188" s="70"/>
      <c r="AZ188" s="57"/>
      <c r="BA188" s="262"/>
      <c r="BB188" s="70"/>
      <c r="BC188" s="34"/>
      <c r="BD188" s="34"/>
      <c r="BE188" s="34"/>
      <c r="BF188" s="53"/>
      <c r="BG188" s="34"/>
      <c r="BH188" s="34"/>
      <c r="BI188" s="53"/>
      <c r="BJ188" s="34"/>
      <c r="BK188" s="34"/>
      <c r="BL188" s="34"/>
      <c r="BM188" s="34"/>
    </row>
    <row r="189" spans="1:65" s="35" customFormat="1">
      <c r="A189" s="72"/>
      <c r="B189" s="55">
        <v>177</v>
      </c>
      <c r="C189" s="78"/>
      <c r="D189" s="56"/>
      <c r="E189" s="73"/>
      <c r="F189" s="530"/>
      <c r="G189" s="530"/>
      <c r="H189" s="57"/>
      <c r="I189" s="58"/>
      <c r="J189" s="57"/>
      <c r="K189" s="531" t="str">
        <f t="shared" si="6"/>
        <v/>
      </c>
      <c r="L189" s="531" t="str">
        <f>IF($G189="","",IF(OR('2.全体概要'!$C$15=1,'2.全体概要'!$C$15=2),INDEX($BH$15:$BH$16,MATCH($G189,$BG$15:$BG$16,-1)),IF('2.全体概要'!$C$15=3,INDEX($BH$14:$BH$15,MATCH($G189,$BG$14:$BG$15,-1)),INDEX($BH$13:$BH$14,MATCH($G189,$BG$13:$BG$14,-1)))))</f>
        <v/>
      </c>
      <c r="M189" s="531" t="str">
        <f t="shared" si="7"/>
        <v/>
      </c>
      <c r="N189" s="532">
        <f t="shared" si="8"/>
        <v>0</v>
      </c>
      <c r="O189" s="70"/>
      <c r="P189" s="124"/>
      <c r="Q189" s="54"/>
      <c r="R189" s="194"/>
      <c r="S189" s="125"/>
      <c r="T189" s="54"/>
      <c r="U189" s="194"/>
      <c r="V189" s="124"/>
      <c r="W189" s="54"/>
      <c r="X189" s="194"/>
      <c r="Y189" s="125"/>
      <c r="Z189" s="54"/>
      <c r="AA189" s="194"/>
      <c r="AB189" s="57"/>
      <c r="AC189" s="70"/>
      <c r="AD189" s="124"/>
      <c r="AE189" s="70"/>
      <c r="AF189" s="124"/>
      <c r="AG189" s="70"/>
      <c r="AH189" s="57"/>
      <c r="AI189" s="70"/>
      <c r="AJ189" s="124"/>
      <c r="AK189" s="70"/>
      <c r="AL189" s="907"/>
      <c r="AM189" s="890"/>
      <c r="AN189" s="907"/>
      <c r="AO189" s="891"/>
      <c r="AP189" s="907"/>
      <c r="AQ189" s="70"/>
      <c r="AR189" s="59"/>
      <c r="AS189" s="70"/>
      <c r="AT189" s="57"/>
      <c r="AU189" s="262"/>
      <c r="AV189" s="70"/>
      <c r="AW189" s="57"/>
      <c r="AX189" s="533" t="str">
        <f>IF(AW189="","",IF(AW189="A",'12.パネルラジエーター設備費用算出シート'!$G$13,IF(AW189="B",'12.パネルラジエーター設備費用算出シート'!$N$13,IF(AW189="C",'12.パネルラジエーター設備費用算出シート'!$G$23,IF(AW189="D",'12.パネルラジエーター設備費用算出シート'!$N$23,IF(AW189="E",'12.パネルラジエーター設備費用算出シート'!$G$33,IF(AW189="F",'12.パネルラジエーター設備費用算出シート'!$N$33,IF(AW189="G",'12.パネルラジエーター設備費用算出シート'!$G$43,IF(AW189="H",'12.パネルラジエーター設備費用算出シート'!$N$43,IF(AW189="I",'12.パネルラジエーター設備費用算出シート'!$G$54,'12.パネルラジエーター設備費用算出シート'!$N$54))))))))))</f>
        <v/>
      </c>
      <c r="AY189" s="70"/>
      <c r="AZ189" s="57"/>
      <c r="BA189" s="262"/>
      <c r="BB189" s="70"/>
      <c r="BC189" s="34"/>
      <c r="BD189" s="34"/>
      <c r="BE189" s="34"/>
      <c r="BF189" s="53"/>
      <c r="BG189" s="34"/>
      <c r="BH189" s="34"/>
      <c r="BI189" s="53"/>
      <c r="BJ189" s="34"/>
      <c r="BK189" s="34"/>
      <c r="BL189" s="34"/>
      <c r="BM189" s="34"/>
    </row>
    <row r="190" spans="1:65" s="35" customFormat="1">
      <c r="A190" s="72"/>
      <c r="B190" s="55">
        <v>178</v>
      </c>
      <c r="C190" s="78"/>
      <c r="D190" s="56"/>
      <c r="E190" s="73"/>
      <c r="F190" s="530"/>
      <c r="G190" s="530"/>
      <c r="H190" s="57"/>
      <c r="I190" s="58"/>
      <c r="J190" s="57"/>
      <c r="K190" s="531" t="str">
        <f t="shared" si="6"/>
        <v/>
      </c>
      <c r="L190" s="531" t="str">
        <f>IF($G190="","",IF(OR('2.全体概要'!$C$15=1,'2.全体概要'!$C$15=2),INDEX($BH$15:$BH$16,MATCH($G190,$BG$15:$BG$16,-1)),IF('2.全体概要'!$C$15=3,INDEX($BH$14:$BH$15,MATCH($G190,$BG$14:$BG$15,-1)),INDEX($BH$13:$BH$14,MATCH($G190,$BG$13:$BG$14,-1)))))</f>
        <v/>
      </c>
      <c r="M190" s="531" t="str">
        <f t="shared" si="7"/>
        <v/>
      </c>
      <c r="N190" s="532">
        <f t="shared" si="8"/>
        <v>0</v>
      </c>
      <c r="O190" s="70"/>
      <c r="P190" s="124"/>
      <c r="Q190" s="54"/>
      <c r="R190" s="194"/>
      <c r="S190" s="125"/>
      <c r="T190" s="54"/>
      <c r="U190" s="194"/>
      <c r="V190" s="124"/>
      <c r="W190" s="54"/>
      <c r="X190" s="194"/>
      <c r="Y190" s="125"/>
      <c r="Z190" s="54"/>
      <c r="AA190" s="194"/>
      <c r="AB190" s="57"/>
      <c r="AC190" s="70"/>
      <c r="AD190" s="124"/>
      <c r="AE190" s="70"/>
      <c r="AF190" s="124"/>
      <c r="AG190" s="70"/>
      <c r="AH190" s="57"/>
      <c r="AI190" s="70"/>
      <c r="AJ190" s="124"/>
      <c r="AK190" s="70"/>
      <c r="AL190" s="907"/>
      <c r="AM190" s="890"/>
      <c r="AN190" s="907"/>
      <c r="AO190" s="891"/>
      <c r="AP190" s="907"/>
      <c r="AQ190" s="70"/>
      <c r="AR190" s="59"/>
      <c r="AS190" s="70"/>
      <c r="AT190" s="57"/>
      <c r="AU190" s="262"/>
      <c r="AV190" s="70"/>
      <c r="AW190" s="57"/>
      <c r="AX190" s="533" t="str">
        <f>IF(AW190="","",IF(AW190="A",'12.パネルラジエーター設備費用算出シート'!$G$13,IF(AW190="B",'12.パネルラジエーター設備費用算出シート'!$N$13,IF(AW190="C",'12.パネルラジエーター設備費用算出シート'!$G$23,IF(AW190="D",'12.パネルラジエーター設備費用算出シート'!$N$23,IF(AW190="E",'12.パネルラジエーター設備費用算出シート'!$G$33,IF(AW190="F",'12.パネルラジエーター設備費用算出シート'!$N$33,IF(AW190="G",'12.パネルラジエーター設備費用算出シート'!$G$43,IF(AW190="H",'12.パネルラジエーター設備費用算出シート'!$N$43,IF(AW190="I",'12.パネルラジエーター設備費用算出シート'!$G$54,'12.パネルラジエーター設備費用算出シート'!$N$54))))))))))</f>
        <v/>
      </c>
      <c r="AY190" s="70"/>
      <c r="AZ190" s="57"/>
      <c r="BA190" s="262"/>
      <c r="BB190" s="70"/>
      <c r="BC190" s="34"/>
      <c r="BD190" s="34"/>
      <c r="BE190" s="34"/>
      <c r="BF190" s="53"/>
      <c r="BG190" s="34"/>
      <c r="BH190" s="34"/>
      <c r="BI190" s="53"/>
      <c r="BJ190" s="34"/>
      <c r="BK190" s="34"/>
      <c r="BL190" s="34"/>
      <c r="BM190" s="34"/>
    </row>
    <row r="191" spans="1:65" s="35" customFormat="1">
      <c r="A191" s="72"/>
      <c r="B191" s="55">
        <v>179</v>
      </c>
      <c r="C191" s="78"/>
      <c r="D191" s="56"/>
      <c r="E191" s="73"/>
      <c r="F191" s="530"/>
      <c r="G191" s="530"/>
      <c r="H191" s="57"/>
      <c r="I191" s="58"/>
      <c r="J191" s="57"/>
      <c r="K191" s="531" t="str">
        <f t="shared" si="6"/>
        <v/>
      </c>
      <c r="L191" s="531" t="str">
        <f>IF($G191="","",IF(OR('2.全体概要'!$C$15=1,'2.全体概要'!$C$15=2),INDEX($BH$15:$BH$16,MATCH($G191,$BG$15:$BG$16,-1)),IF('2.全体概要'!$C$15=3,INDEX($BH$14:$BH$15,MATCH($G191,$BG$14:$BG$15,-1)),INDEX($BH$13:$BH$14,MATCH($G191,$BG$13:$BG$14,-1)))))</f>
        <v/>
      </c>
      <c r="M191" s="531" t="str">
        <f t="shared" si="7"/>
        <v/>
      </c>
      <c r="N191" s="532">
        <f t="shared" si="8"/>
        <v>0</v>
      </c>
      <c r="O191" s="70"/>
      <c r="P191" s="124"/>
      <c r="Q191" s="54"/>
      <c r="R191" s="194"/>
      <c r="S191" s="125"/>
      <c r="T191" s="54"/>
      <c r="U191" s="194"/>
      <c r="V191" s="124"/>
      <c r="W191" s="54"/>
      <c r="X191" s="194"/>
      <c r="Y191" s="125"/>
      <c r="Z191" s="54"/>
      <c r="AA191" s="194"/>
      <c r="AB191" s="57"/>
      <c r="AC191" s="70"/>
      <c r="AD191" s="124"/>
      <c r="AE191" s="70"/>
      <c r="AF191" s="124"/>
      <c r="AG191" s="70"/>
      <c r="AH191" s="57"/>
      <c r="AI191" s="70"/>
      <c r="AJ191" s="124"/>
      <c r="AK191" s="70"/>
      <c r="AL191" s="907"/>
      <c r="AM191" s="890"/>
      <c r="AN191" s="907"/>
      <c r="AO191" s="891"/>
      <c r="AP191" s="907"/>
      <c r="AQ191" s="70"/>
      <c r="AR191" s="59"/>
      <c r="AS191" s="70"/>
      <c r="AT191" s="57"/>
      <c r="AU191" s="262"/>
      <c r="AV191" s="70"/>
      <c r="AW191" s="57"/>
      <c r="AX191" s="533" t="str">
        <f>IF(AW191="","",IF(AW191="A",'12.パネルラジエーター設備費用算出シート'!$G$13,IF(AW191="B",'12.パネルラジエーター設備費用算出シート'!$N$13,IF(AW191="C",'12.パネルラジエーター設備費用算出シート'!$G$23,IF(AW191="D",'12.パネルラジエーター設備費用算出シート'!$N$23,IF(AW191="E",'12.パネルラジエーター設備費用算出シート'!$G$33,IF(AW191="F",'12.パネルラジエーター設備費用算出シート'!$N$33,IF(AW191="G",'12.パネルラジエーター設備費用算出シート'!$G$43,IF(AW191="H",'12.パネルラジエーター設備費用算出シート'!$N$43,IF(AW191="I",'12.パネルラジエーター設備費用算出シート'!$G$54,'12.パネルラジエーター設備費用算出シート'!$N$54))))))))))</f>
        <v/>
      </c>
      <c r="AY191" s="70"/>
      <c r="AZ191" s="57"/>
      <c r="BA191" s="262"/>
      <c r="BB191" s="70"/>
      <c r="BC191" s="34"/>
      <c r="BD191" s="34"/>
      <c r="BE191" s="34"/>
      <c r="BF191" s="53"/>
      <c r="BG191" s="34"/>
      <c r="BH191" s="34"/>
      <c r="BI191" s="53"/>
      <c r="BJ191" s="34"/>
      <c r="BK191" s="34"/>
      <c r="BL191" s="34"/>
      <c r="BM191" s="34"/>
    </row>
    <row r="192" spans="1:65" s="35" customFormat="1">
      <c r="A192" s="72"/>
      <c r="B192" s="55">
        <v>180</v>
      </c>
      <c r="C192" s="78"/>
      <c r="D192" s="56"/>
      <c r="E192" s="73"/>
      <c r="F192" s="530"/>
      <c r="G192" s="530"/>
      <c r="H192" s="57"/>
      <c r="I192" s="58"/>
      <c r="J192" s="57"/>
      <c r="K192" s="531" t="str">
        <f t="shared" si="6"/>
        <v/>
      </c>
      <c r="L192" s="531" t="str">
        <f>IF($G192="","",IF(OR('2.全体概要'!$C$15=1,'2.全体概要'!$C$15=2),INDEX($BH$15:$BH$16,MATCH($G192,$BG$15:$BG$16,-1)),IF('2.全体概要'!$C$15=3,INDEX($BH$14:$BH$15,MATCH($G192,$BG$14:$BG$15,-1)),INDEX($BH$13:$BH$14,MATCH($G192,$BG$13:$BG$14,-1)))))</f>
        <v/>
      </c>
      <c r="M192" s="531" t="str">
        <f t="shared" si="7"/>
        <v/>
      </c>
      <c r="N192" s="532">
        <f t="shared" si="8"/>
        <v>0</v>
      </c>
      <c r="O192" s="70"/>
      <c r="P192" s="124"/>
      <c r="Q192" s="54"/>
      <c r="R192" s="194"/>
      <c r="S192" s="125"/>
      <c r="T192" s="54"/>
      <c r="U192" s="194"/>
      <c r="V192" s="124"/>
      <c r="W192" s="54"/>
      <c r="X192" s="194"/>
      <c r="Y192" s="125"/>
      <c r="Z192" s="54"/>
      <c r="AA192" s="194"/>
      <c r="AB192" s="57"/>
      <c r="AC192" s="70"/>
      <c r="AD192" s="124"/>
      <c r="AE192" s="70"/>
      <c r="AF192" s="124"/>
      <c r="AG192" s="70"/>
      <c r="AH192" s="57"/>
      <c r="AI192" s="70"/>
      <c r="AJ192" s="124"/>
      <c r="AK192" s="70"/>
      <c r="AL192" s="907"/>
      <c r="AM192" s="890"/>
      <c r="AN192" s="907"/>
      <c r="AO192" s="891"/>
      <c r="AP192" s="907"/>
      <c r="AQ192" s="70"/>
      <c r="AR192" s="59"/>
      <c r="AS192" s="70"/>
      <c r="AT192" s="57"/>
      <c r="AU192" s="262"/>
      <c r="AV192" s="70"/>
      <c r="AW192" s="57"/>
      <c r="AX192" s="533" t="str">
        <f>IF(AW192="","",IF(AW192="A",'12.パネルラジエーター設備費用算出シート'!$G$13,IF(AW192="B",'12.パネルラジエーター設備費用算出シート'!$N$13,IF(AW192="C",'12.パネルラジエーター設備費用算出シート'!$G$23,IF(AW192="D",'12.パネルラジエーター設備費用算出シート'!$N$23,IF(AW192="E",'12.パネルラジエーター設備費用算出シート'!$G$33,IF(AW192="F",'12.パネルラジエーター設備費用算出シート'!$N$33,IF(AW192="G",'12.パネルラジエーター設備費用算出シート'!$G$43,IF(AW192="H",'12.パネルラジエーター設備費用算出シート'!$N$43,IF(AW192="I",'12.パネルラジエーター設備費用算出シート'!$G$54,'12.パネルラジエーター設備費用算出シート'!$N$54))))))))))</f>
        <v/>
      </c>
      <c r="AY192" s="70"/>
      <c r="AZ192" s="57"/>
      <c r="BA192" s="262"/>
      <c r="BB192" s="70"/>
      <c r="BC192" s="34"/>
      <c r="BD192" s="34"/>
      <c r="BE192" s="34"/>
      <c r="BF192" s="53"/>
      <c r="BG192" s="34"/>
      <c r="BH192" s="34"/>
      <c r="BI192" s="53"/>
      <c r="BJ192" s="34"/>
      <c r="BK192" s="34"/>
      <c r="BL192" s="34"/>
      <c r="BM192" s="34"/>
    </row>
    <row r="193" spans="1:65" s="35" customFormat="1">
      <c r="A193" s="72"/>
      <c r="B193" s="55">
        <v>181</v>
      </c>
      <c r="C193" s="78"/>
      <c r="D193" s="56"/>
      <c r="E193" s="73"/>
      <c r="F193" s="530"/>
      <c r="G193" s="530"/>
      <c r="H193" s="57"/>
      <c r="I193" s="58"/>
      <c r="J193" s="57"/>
      <c r="K193" s="531" t="str">
        <f t="shared" si="6"/>
        <v/>
      </c>
      <c r="L193" s="531" t="str">
        <f>IF($G193="","",IF(OR('2.全体概要'!$C$15=1,'2.全体概要'!$C$15=2),INDEX($BH$15:$BH$16,MATCH($G193,$BG$15:$BG$16,-1)),IF('2.全体概要'!$C$15=3,INDEX($BH$14:$BH$15,MATCH($G193,$BG$14:$BG$15,-1)),INDEX($BH$13:$BH$14,MATCH($G193,$BG$13:$BG$14,-1)))))</f>
        <v/>
      </c>
      <c r="M193" s="531" t="str">
        <f t="shared" si="7"/>
        <v/>
      </c>
      <c r="N193" s="532">
        <f t="shared" si="8"/>
        <v>0</v>
      </c>
      <c r="O193" s="70"/>
      <c r="P193" s="124"/>
      <c r="Q193" s="54"/>
      <c r="R193" s="194"/>
      <c r="S193" s="125"/>
      <c r="T193" s="54"/>
      <c r="U193" s="194"/>
      <c r="V193" s="124"/>
      <c r="W193" s="54"/>
      <c r="X193" s="194"/>
      <c r="Y193" s="125"/>
      <c r="Z193" s="54"/>
      <c r="AA193" s="194"/>
      <c r="AB193" s="57"/>
      <c r="AC193" s="70"/>
      <c r="AD193" s="124"/>
      <c r="AE193" s="70"/>
      <c r="AF193" s="124"/>
      <c r="AG193" s="70"/>
      <c r="AH193" s="57"/>
      <c r="AI193" s="70"/>
      <c r="AJ193" s="124"/>
      <c r="AK193" s="70"/>
      <c r="AL193" s="907"/>
      <c r="AM193" s="890"/>
      <c r="AN193" s="907"/>
      <c r="AO193" s="891"/>
      <c r="AP193" s="907"/>
      <c r="AQ193" s="70"/>
      <c r="AR193" s="59"/>
      <c r="AS193" s="70"/>
      <c r="AT193" s="57"/>
      <c r="AU193" s="262"/>
      <c r="AV193" s="70"/>
      <c r="AW193" s="57"/>
      <c r="AX193" s="533" t="str">
        <f>IF(AW193="","",IF(AW193="A",'12.パネルラジエーター設備費用算出シート'!$G$13,IF(AW193="B",'12.パネルラジエーター設備費用算出シート'!$N$13,IF(AW193="C",'12.パネルラジエーター設備費用算出シート'!$G$23,IF(AW193="D",'12.パネルラジエーター設備費用算出シート'!$N$23,IF(AW193="E",'12.パネルラジエーター設備費用算出シート'!$G$33,IF(AW193="F",'12.パネルラジエーター設備費用算出シート'!$N$33,IF(AW193="G",'12.パネルラジエーター設備費用算出シート'!$G$43,IF(AW193="H",'12.パネルラジエーター設備費用算出シート'!$N$43,IF(AW193="I",'12.パネルラジエーター設備費用算出シート'!$G$54,'12.パネルラジエーター設備費用算出シート'!$N$54))))))))))</f>
        <v/>
      </c>
      <c r="AY193" s="70"/>
      <c r="AZ193" s="57"/>
      <c r="BA193" s="262"/>
      <c r="BB193" s="70"/>
      <c r="BC193" s="34"/>
      <c r="BD193" s="34"/>
      <c r="BE193" s="34"/>
      <c r="BF193" s="53"/>
      <c r="BG193" s="34"/>
      <c r="BH193" s="34"/>
      <c r="BI193" s="53"/>
      <c r="BJ193" s="34"/>
      <c r="BK193" s="34"/>
      <c r="BL193" s="34"/>
      <c r="BM193" s="34"/>
    </row>
    <row r="194" spans="1:65" s="35" customFormat="1">
      <c r="A194" s="72"/>
      <c r="B194" s="55">
        <v>182</v>
      </c>
      <c r="C194" s="78"/>
      <c r="D194" s="56"/>
      <c r="E194" s="73"/>
      <c r="F194" s="530"/>
      <c r="G194" s="530"/>
      <c r="H194" s="57"/>
      <c r="I194" s="58"/>
      <c r="J194" s="57"/>
      <c r="K194" s="531" t="str">
        <f t="shared" si="6"/>
        <v/>
      </c>
      <c r="L194" s="531" t="str">
        <f>IF($G194="","",IF(OR('2.全体概要'!$C$15=1,'2.全体概要'!$C$15=2),INDEX($BH$15:$BH$16,MATCH($G194,$BG$15:$BG$16,-1)),IF('2.全体概要'!$C$15=3,INDEX($BH$14:$BH$15,MATCH($G194,$BG$14:$BG$15,-1)),INDEX($BH$13:$BH$14,MATCH($G194,$BG$13:$BG$14,-1)))))</f>
        <v/>
      </c>
      <c r="M194" s="531" t="str">
        <f t="shared" si="7"/>
        <v/>
      </c>
      <c r="N194" s="532">
        <f t="shared" si="8"/>
        <v>0</v>
      </c>
      <c r="O194" s="70"/>
      <c r="P194" s="124"/>
      <c r="Q194" s="54"/>
      <c r="R194" s="194"/>
      <c r="S194" s="125"/>
      <c r="T194" s="54"/>
      <c r="U194" s="194"/>
      <c r="V194" s="124"/>
      <c r="W194" s="54"/>
      <c r="X194" s="194"/>
      <c r="Y194" s="125"/>
      <c r="Z194" s="54"/>
      <c r="AA194" s="194"/>
      <c r="AB194" s="57"/>
      <c r="AC194" s="70"/>
      <c r="AD194" s="124"/>
      <c r="AE194" s="70"/>
      <c r="AF194" s="124"/>
      <c r="AG194" s="70"/>
      <c r="AH194" s="57"/>
      <c r="AI194" s="70"/>
      <c r="AJ194" s="124"/>
      <c r="AK194" s="70"/>
      <c r="AL194" s="907"/>
      <c r="AM194" s="890"/>
      <c r="AN194" s="907"/>
      <c r="AO194" s="891"/>
      <c r="AP194" s="907"/>
      <c r="AQ194" s="70"/>
      <c r="AR194" s="59"/>
      <c r="AS194" s="70"/>
      <c r="AT194" s="57"/>
      <c r="AU194" s="262"/>
      <c r="AV194" s="70"/>
      <c r="AW194" s="57"/>
      <c r="AX194" s="533" t="str">
        <f>IF(AW194="","",IF(AW194="A",'12.パネルラジエーター設備費用算出シート'!$G$13,IF(AW194="B",'12.パネルラジエーター設備費用算出シート'!$N$13,IF(AW194="C",'12.パネルラジエーター設備費用算出シート'!$G$23,IF(AW194="D",'12.パネルラジエーター設備費用算出シート'!$N$23,IF(AW194="E",'12.パネルラジエーター設備費用算出シート'!$G$33,IF(AW194="F",'12.パネルラジエーター設備費用算出シート'!$N$33,IF(AW194="G",'12.パネルラジエーター設備費用算出シート'!$G$43,IF(AW194="H",'12.パネルラジエーター設備費用算出シート'!$N$43,IF(AW194="I",'12.パネルラジエーター設備費用算出シート'!$G$54,'12.パネルラジエーター設備費用算出シート'!$N$54))))))))))</f>
        <v/>
      </c>
      <c r="AY194" s="70"/>
      <c r="AZ194" s="57"/>
      <c r="BA194" s="262"/>
      <c r="BB194" s="70"/>
      <c r="BC194" s="34"/>
      <c r="BD194" s="34"/>
      <c r="BE194" s="34"/>
      <c r="BF194" s="53"/>
      <c r="BG194" s="34"/>
      <c r="BH194" s="34"/>
      <c r="BI194" s="53"/>
      <c r="BJ194" s="34"/>
      <c r="BK194" s="34"/>
      <c r="BL194" s="34"/>
      <c r="BM194" s="34"/>
    </row>
    <row r="195" spans="1:65" s="35" customFormat="1">
      <c r="A195" s="72"/>
      <c r="B195" s="55">
        <v>183</v>
      </c>
      <c r="C195" s="78"/>
      <c r="D195" s="56"/>
      <c r="E195" s="73"/>
      <c r="F195" s="530"/>
      <c r="G195" s="530"/>
      <c r="H195" s="57"/>
      <c r="I195" s="58"/>
      <c r="J195" s="57"/>
      <c r="K195" s="531" t="str">
        <f t="shared" si="6"/>
        <v/>
      </c>
      <c r="L195" s="531" t="str">
        <f>IF($G195="","",IF(OR('2.全体概要'!$C$15=1,'2.全体概要'!$C$15=2),INDEX($BH$15:$BH$16,MATCH($G195,$BG$15:$BG$16,-1)),IF('2.全体概要'!$C$15=3,INDEX($BH$14:$BH$15,MATCH($G195,$BG$14:$BG$15,-1)),INDEX($BH$13:$BH$14,MATCH($G195,$BG$13:$BG$14,-1)))))</f>
        <v/>
      </c>
      <c r="M195" s="531" t="str">
        <f t="shared" si="7"/>
        <v/>
      </c>
      <c r="N195" s="532">
        <f t="shared" si="8"/>
        <v>0</v>
      </c>
      <c r="O195" s="70"/>
      <c r="P195" s="124"/>
      <c r="Q195" s="54"/>
      <c r="R195" s="194"/>
      <c r="S195" s="125"/>
      <c r="T195" s="54"/>
      <c r="U195" s="194"/>
      <c r="V195" s="124"/>
      <c r="W195" s="54"/>
      <c r="X195" s="194"/>
      <c r="Y195" s="125"/>
      <c r="Z195" s="54"/>
      <c r="AA195" s="194"/>
      <c r="AB195" s="57"/>
      <c r="AC195" s="70"/>
      <c r="AD195" s="124"/>
      <c r="AE195" s="70"/>
      <c r="AF195" s="124"/>
      <c r="AG195" s="70"/>
      <c r="AH195" s="57"/>
      <c r="AI195" s="70"/>
      <c r="AJ195" s="124"/>
      <c r="AK195" s="70"/>
      <c r="AL195" s="907"/>
      <c r="AM195" s="890"/>
      <c r="AN195" s="907"/>
      <c r="AO195" s="891"/>
      <c r="AP195" s="907"/>
      <c r="AQ195" s="70"/>
      <c r="AR195" s="59"/>
      <c r="AS195" s="70"/>
      <c r="AT195" s="57"/>
      <c r="AU195" s="262"/>
      <c r="AV195" s="70"/>
      <c r="AW195" s="57"/>
      <c r="AX195" s="533" t="str">
        <f>IF(AW195="","",IF(AW195="A",'12.パネルラジエーター設備費用算出シート'!$G$13,IF(AW195="B",'12.パネルラジエーター設備費用算出シート'!$N$13,IF(AW195="C",'12.パネルラジエーター設備費用算出シート'!$G$23,IF(AW195="D",'12.パネルラジエーター設備費用算出シート'!$N$23,IF(AW195="E",'12.パネルラジエーター設備費用算出シート'!$G$33,IF(AW195="F",'12.パネルラジエーター設備費用算出シート'!$N$33,IF(AW195="G",'12.パネルラジエーター設備費用算出シート'!$G$43,IF(AW195="H",'12.パネルラジエーター設備費用算出シート'!$N$43,IF(AW195="I",'12.パネルラジエーター設備費用算出シート'!$G$54,'12.パネルラジエーター設備費用算出シート'!$N$54))))))))))</f>
        <v/>
      </c>
      <c r="AY195" s="70"/>
      <c r="AZ195" s="57"/>
      <c r="BA195" s="262"/>
      <c r="BB195" s="70"/>
      <c r="BC195" s="34"/>
      <c r="BD195" s="34"/>
      <c r="BE195" s="34"/>
      <c r="BF195" s="53"/>
      <c r="BG195" s="34"/>
      <c r="BH195" s="34"/>
      <c r="BI195" s="53"/>
      <c r="BJ195" s="34"/>
      <c r="BK195" s="34"/>
      <c r="BL195" s="34"/>
      <c r="BM195" s="34"/>
    </row>
    <row r="196" spans="1:65" s="35" customFormat="1">
      <c r="A196" s="72"/>
      <c r="B196" s="55">
        <v>184</v>
      </c>
      <c r="C196" s="78"/>
      <c r="D196" s="56"/>
      <c r="E196" s="73"/>
      <c r="F196" s="530"/>
      <c r="G196" s="530"/>
      <c r="H196" s="57"/>
      <c r="I196" s="58"/>
      <c r="J196" s="57"/>
      <c r="K196" s="531" t="str">
        <f t="shared" si="6"/>
        <v/>
      </c>
      <c r="L196" s="531" t="str">
        <f>IF($G196="","",IF(OR('2.全体概要'!$C$15=1,'2.全体概要'!$C$15=2),INDEX($BH$15:$BH$16,MATCH($G196,$BG$15:$BG$16,-1)),IF('2.全体概要'!$C$15=3,INDEX($BH$14:$BH$15,MATCH($G196,$BG$14:$BG$15,-1)),INDEX($BH$13:$BH$14,MATCH($G196,$BG$13:$BG$14,-1)))))</f>
        <v/>
      </c>
      <c r="M196" s="531" t="str">
        <f t="shared" si="7"/>
        <v/>
      </c>
      <c r="N196" s="532">
        <f t="shared" si="8"/>
        <v>0</v>
      </c>
      <c r="O196" s="70"/>
      <c r="P196" s="124"/>
      <c r="Q196" s="54"/>
      <c r="R196" s="194"/>
      <c r="S196" s="125"/>
      <c r="T196" s="54"/>
      <c r="U196" s="194"/>
      <c r="V196" s="124"/>
      <c r="W196" s="54"/>
      <c r="X196" s="194"/>
      <c r="Y196" s="125"/>
      <c r="Z196" s="54"/>
      <c r="AA196" s="194"/>
      <c r="AB196" s="57"/>
      <c r="AC196" s="70"/>
      <c r="AD196" s="124"/>
      <c r="AE196" s="70"/>
      <c r="AF196" s="124"/>
      <c r="AG196" s="70"/>
      <c r="AH196" s="57"/>
      <c r="AI196" s="70"/>
      <c r="AJ196" s="124"/>
      <c r="AK196" s="70"/>
      <c r="AL196" s="907"/>
      <c r="AM196" s="890"/>
      <c r="AN196" s="907"/>
      <c r="AO196" s="891"/>
      <c r="AP196" s="907"/>
      <c r="AQ196" s="70"/>
      <c r="AR196" s="59"/>
      <c r="AS196" s="70"/>
      <c r="AT196" s="57"/>
      <c r="AU196" s="262"/>
      <c r="AV196" s="70"/>
      <c r="AW196" s="57"/>
      <c r="AX196" s="533" t="str">
        <f>IF(AW196="","",IF(AW196="A",'12.パネルラジエーター設備費用算出シート'!$G$13,IF(AW196="B",'12.パネルラジエーター設備費用算出シート'!$N$13,IF(AW196="C",'12.パネルラジエーター設備費用算出シート'!$G$23,IF(AW196="D",'12.パネルラジエーター設備費用算出シート'!$N$23,IF(AW196="E",'12.パネルラジエーター設備費用算出シート'!$G$33,IF(AW196="F",'12.パネルラジエーター設備費用算出シート'!$N$33,IF(AW196="G",'12.パネルラジエーター設備費用算出シート'!$G$43,IF(AW196="H",'12.パネルラジエーター設備費用算出シート'!$N$43,IF(AW196="I",'12.パネルラジエーター設備費用算出シート'!$G$54,'12.パネルラジエーター設備費用算出シート'!$N$54))))))))))</f>
        <v/>
      </c>
      <c r="AY196" s="70"/>
      <c r="AZ196" s="57"/>
      <c r="BA196" s="262"/>
      <c r="BB196" s="70"/>
      <c r="BC196" s="34"/>
      <c r="BD196" s="34"/>
      <c r="BE196" s="34"/>
      <c r="BF196" s="53"/>
      <c r="BG196" s="34"/>
      <c r="BH196" s="34"/>
      <c r="BI196" s="53"/>
      <c r="BJ196" s="34"/>
      <c r="BK196" s="34"/>
      <c r="BL196" s="34"/>
      <c r="BM196" s="34"/>
    </row>
    <row r="197" spans="1:65" s="35" customFormat="1">
      <c r="A197" s="72"/>
      <c r="B197" s="55">
        <v>185</v>
      </c>
      <c r="C197" s="78"/>
      <c r="D197" s="56"/>
      <c r="E197" s="73"/>
      <c r="F197" s="530"/>
      <c r="G197" s="530"/>
      <c r="H197" s="57"/>
      <c r="I197" s="58"/>
      <c r="J197" s="57"/>
      <c r="K197" s="531" t="str">
        <f t="shared" si="6"/>
        <v/>
      </c>
      <c r="L197" s="531" t="str">
        <f>IF($G197="","",IF(OR('2.全体概要'!$C$15=1,'2.全体概要'!$C$15=2),INDEX($BH$15:$BH$16,MATCH($G197,$BG$15:$BG$16,-1)),IF('2.全体概要'!$C$15=3,INDEX($BH$14:$BH$15,MATCH($G197,$BG$14:$BG$15,-1)),INDEX($BH$13:$BH$14,MATCH($G197,$BG$13:$BG$14,-1)))))</f>
        <v/>
      </c>
      <c r="M197" s="531" t="str">
        <f t="shared" si="7"/>
        <v/>
      </c>
      <c r="N197" s="532">
        <f t="shared" si="8"/>
        <v>0</v>
      </c>
      <c r="O197" s="70"/>
      <c r="P197" s="124"/>
      <c r="Q197" s="54"/>
      <c r="R197" s="194"/>
      <c r="S197" s="125"/>
      <c r="T197" s="54"/>
      <c r="U197" s="194"/>
      <c r="V197" s="124"/>
      <c r="W197" s="54"/>
      <c r="X197" s="194"/>
      <c r="Y197" s="125"/>
      <c r="Z197" s="54"/>
      <c r="AA197" s="194"/>
      <c r="AB197" s="57"/>
      <c r="AC197" s="70"/>
      <c r="AD197" s="124"/>
      <c r="AE197" s="70"/>
      <c r="AF197" s="124"/>
      <c r="AG197" s="70"/>
      <c r="AH197" s="57"/>
      <c r="AI197" s="70"/>
      <c r="AJ197" s="124"/>
      <c r="AK197" s="70"/>
      <c r="AL197" s="907"/>
      <c r="AM197" s="890"/>
      <c r="AN197" s="907"/>
      <c r="AO197" s="891"/>
      <c r="AP197" s="907"/>
      <c r="AQ197" s="70"/>
      <c r="AR197" s="59"/>
      <c r="AS197" s="70"/>
      <c r="AT197" s="57"/>
      <c r="AU197" s="262"/>
      <c r="AV197" s="70"/>
      <c r="AW197" s="57"/>
      <c r="AX197" s="533" t="str">
        <f>IF(AW197="","",IF(AW197="A",'12.パネルラジエーター設備費用算出シート'!$G$13,IF(AW197="B",'12.パネルラジエーター設備費用算出シート'!$N$13,IF(AW197="C",'12.パネルラジエーター設備費用算出シート'!$G$23,IF(AW197="D",'12.パネルラジエーター設備費用算出シート'!$N$23,IF(AW197="E",'12.パネルラジエーター設備費用算出シート'!$G$33,IF(AW197="F",'12.パネルラジエーター設備費用算出シート'!$N$33,IF(AW197="G",'12.パネルラジエーター設備費用算出シート'!$G$43,IF(AW197="H",'12.パネルラジエーター設備費用算出シート'!$N$43,IF(AW197="I",'12.パネルラジエーター設備費用算出シート'!$G$54,'12.パネルラジエーター設備費用算出シート'!$N$54))))))))))</f>
        <v/>
      </c>
      <c r="AY197" s="70"/>
      <c r="AZ197" s="57"/>
      <c r="BA197" s="262"/>
      <c r="BB197" s="70"/>
      <c r="BC197" s="34"/>
      <c r="BD197" s="34"/>
      <c r="BE197" s="34"/>
      <c r="BF197" s="53"/>
      <c r="BG197" s="34"/>
      <c r="BH197" s="34"/>
      <c r="BI197" s="53"/>
      <c r="BJ197" s="34"/>
      <c r="BK197" s="34"/>
      <c r="BL197" s="34"/>
      <c r="BM197" s="34"/>
    </row>
    <row r="198" spans="1:65" s="35" customFormat="1">
      <c r="A198" s="72"/>
      <c r="B198" s="55">
        <v>186</v>
      </c>
      <c r="C198" s="78"/>
      <c r="D198" s="56"/>
      <c r="E198" s="73"/>
      <c r="F198" s="530"/>
      <c r="G198" s="530"/>
      <c r="H198" s="57"/>
      <c r="I198" s="58"/>
      <c r="J198" s="57"/>
      <c r="K198" s="531" t="str">
        <f t="shared" si="6"/>
        <v/>
      </c>
      <c r="L198" s="531" t="str">
        <f>IF($G198="","",IF(OR('2.全体概要'!$C$15=1,'2.全体概要'!$C$15=2),INDEX($BH$15:$BH$16,MATCH($G198,$BG$15:$BG$16,-1)),IF('2.全体概要'!$C$15=3,INDEX($BH$14:$BH$15,MATCH($G198,$BG$14:$BG$15,-1)),INDEX($BH$13:$BH$14,MATCH($G198,$BG$13:$BG$14,-1)))))</f>
        <v/>
      </c>
      <c r="M198" s="531" t="str">
        <f t="shared" si="7"/>
        <v/>
      </c>
      <c r="N198" s="532">
        <f t="shared" si="8"/>
        <v>0</v>
      </c>
      <c r="O198" s="70"/>
      <c r="P198" s="124"/>
      <c r="Q198" s="54"/>
      <c r="R198" s="194"/>
      <c r="S198" s="125"/>
      <c r="T198" s="54"/>
      <c r="U198" s="194"/>
      <c r="V198" s="124"/>
      <c r="W198" s="54"/>
      <c r="X198" s="194"/>
      <c r="Y198" s="125"/>
      <c r="Z198" s="54"/>
      <c r="AA198" s="194"/>
      <c r="AB198" s="57"/>
      <c r="AC198" s="70"/>
      <c r="AD198" s="124"/>
      <c r="AE198" s="70"/>
      <c r="AF198" s="124"/>
      <c r="AG198" s="70"/>
      <c r="AH198" s="57"/>
      <c r="AI198" s="70"/>
      <c r="AJ198" s="124"/>
      <c r="AK198" s="70"/>
      <c r="AL198" s="907"/>
      <c r="AM198" s="890"/>
      <c r="AN198" s="907"/>
      <c r="AO198" s="891"/>
      <c r="AP198" s="907"/>
      <c r="AQ198" s="70"/>
      <c r="AR198" s="59"/>
      <c r="AS198" s="70"/>
      <c r="AT198" s="57"/>
      <c r="AU198" s="262"/>
      <c r="AV198" s="70"/>
      <c r="AW198" s="57"/>
      <c r="AX198" s="533" t="str">
        <f>IF(AW198="","",IF(AW198="A",'12.パネルラジエーター設備費用算出シート'!$G$13,IF(AW198="B",'12.パネルラジエーター設備費用算出シート'!$N$13,IF(AW198="C",'12.パネルラジエーター設備費用算出シート'!$G$23,IF(AW198="D",'12.パネルラジエーター設備費用算出シート'!$N$23,IF(AW198="E",'12.パネルラジエーター設備費用算出シート'!$G$33,IF(AW198="F",'12.パネルラジエーター設備費用算出シート'!$N$33,IF(AW198="G",'12.パネルラジエーター設備費用算出シート'!$G$43,IF(AW198="H",'12.パネルラジエーター設備費用算出シート'!$N$43,IF(AW198="I",'12.パネルラジエーター設備費用算出シート'!$G$54,'12.パネルラジエーター設備費用算出シート'!$N$54))))))))))</f>
        <v/>
      </c>
      <c r="AY198" s="70"/>
      <c r="AZ198" s="57"/>
      <c r="BA198" s="262"/>
      <c r="BB198" s="70"/>
      <c r="BC198" s="34"/>
      <c r="BD198" s="34"/>
      <c r="BE198" s="34"/>
      <c r="BF198" s="53"/>
      <c r="BG198" s="34"/>
      <c r="BH198" s="34"/>
      <c r="BI198" s="53"/>
      <c r="BJ198" s="34"/>
      <c r="BK198" s="34"/>
      <c r="BL198" s="34"/>
      <c r="BM198" s="34"/>
    </row>
    <row r="199" spans="1:65" s="35" customFormat="1">
      <c r="A199" s="72"/>
      <c r="B199" s="55">
        <v>187</v>
      </c>
      <c r="C199" s="78"/>
      <c r="D199" s="56"/>
      <c r="E199" s="73"/>
      <c r="F199" s="530"/>
      <c r="G199" s="530"/>
      <c r="H199" s="57"/>
      <c r="I199" s="58"/>
      <c r="J199" s="57"/>
      <c r="K199" s="531" t="str">
        <f t="shared" si="6"/>
        <v/>
      </c>
      <c r="L199" s="531" t="str">
        <f>IF($G199="","",IF(OR('2.全体概要'!$C$15=1,'2.全体概要'!$C$15=2),INDEX($BH$15:$BH$16,MATCH($G199,$BG$15:$BG$16,-1)),IF('2.全体概要'!$C$15=3,INDEX($BH$14:$BH$15,MATCH($G199,$BG$14:$BG$15,-1)),INDEX($BH$13:$BH$14,MATCH($G199,$BG$13:$BG$14,-1)))))</f>
        <v/>
      </c>
      <c r="M199" s="531" t="str">
        <f t="shared" si="7"/>
        <v/>
      </c>
      <c r="N199" s="532">
        <f t="shared" si="8"/>
        <v>0</v>
      </c>
      <c r="O199" s="70"/>
      <c r="P199" s="124"/>
      <c r="Q199" s="54"/>
      <c r="R199" s="194"/>
      <c r="S199" s="125"/>
      <c r="T199" s="54"/>
      <c r="U199" s="194"/>
      <c r="V199" s="124"/>
      <c r="W199" s="54"/>
      <c r="X199" s="194"/>
      <c r="Y199" s="125"/>
      <c r="Z199" s="54"/>
      <c r="AA199" s="194"/>
      <c r="AB199" s="57"/>
      <c r="AC199" s="70"/>
      <c r="AD199" s="124"/>
      <c r="AE199" s="70"/>
      <c r="AF199" s="124"/>
      <c r="AG199" s="70"/>
      <c r="AH199" s="57"/>
      <c r="AI199" s="70"/>
      <c r="AJ199" s="124"/>
      <c r="AK199" s="70"/>
      <c r="AL199" s="907"/>
      <c r="AM199" s="890"/>
      <c r="AN199" s="907"/>
      <c r="AO199" s="891"/>
      <c r="AP199" s="907"/>
      <c r="AQ199" s="70"/>
      <c r="AR199" s="59"/>
      <c r="AS199" s="70"/>
      <c r="AT199" s="57"/>
      <c r="AU199" s="262"/>
      <c r="AV199" s="70"/>
      <c r="AW199" s="57"/>
      <c r="AX199" s="533" t="str">
        <f>IF(AW199="","",IF(AW199="A",'12.パネルラジエーター設備費用算出シート'!$G$13,IF(AW199="B",'12.パネルラジエーター設備費用算出シート'!$N$13,IF(AW199="C",'12.パネルラジエーター設備費用算出シート'!$G$23,IF(AW199="D",'12.パネルラジエーター設備費用算出シート'!$N$23,IF(AW199="E",'12.パネルラジエーター設備費用算出シート'!$G$33,IF(AW199="F",'12.パネルラジエーター設備費用算出シート'!$N$33,IF(AW199="G",'12.パネルラジエーター設備費用算出シート'!$G$43,IF(AW199="H",'12.パネルラジエーター設備費用算出シート'!$N$43,IF(AW199="I",'12.パネルラジエーター設備費用算出シート'!$G$54,'12.パネルラジエーター設備費用算出シート'!$N$54))))))))))</f>
        <v/>
      </c>
      <c r="AY199" s="70"/>
      <c r="AZ199" s="57"/>
      <c r="BA199" s="262"/>
      <c r="BB199" s="70"/>
      <c r="BC199" s="34"/>
      <c r="BD199" s="34"/>
      <c r="BE199" s="34"/>
      <c r="BF199" s="53"/>
      <c r="BG199" s="34"/>
      <c r="BH199" s="34"/>
      <c r="BI199" s="53"/>
      <c r="BJ199" s="34"/>
      <c r="BK199" s="34"/>
      <c r="BL199" s="34"/>
      <c r="BM199" s="34"/>
    </row>
    <row r="200" spans="1:65" s="35" customFormat="1">
      <c r="A200" s="72"/>
      <c r="B200" s="55">
        <v>188</v>
      </c>
      <c r="C200" s="78"/>
      <c r="D200" s="56"/>
      <c r="E200" s="73"/>
      <c r="F200" s="530"/>
      <c r="G200" s="530"/>
      <c r="H200" s="57"/>
      <c r="I200" s="58"/>
      <c r="J200" s="57"/>
      <c r="K200" s="531" t="str">
        <f t="shared" si="6"/>
        <v/>
      </c>
      <c r="L200" s="531" t="str">
        <f>IF($G200="","",IF(OR('2.全体概要'!$C$15=1,'2.全体概要'!$C$15=2),INDEX($BH$15:$BH$16,MATCH($G200,$BG$15:$BG$16,-1)),IF('2.全体概要'!$C$15=3,INDEX($BH$14:$BH$15,MATCH($G200,$BG$14:$BG$15,-1)),INDEX($BH$13:$BH$14,MATCH($G200,$BG$13:$BG$14,-1)))))</f>
        <v/>
      </c>
      <c r="M200" s="531" t="str">
        <f t="shared" si="7"/>
        <v/>
      </c>
      <c r="N200" s="532">
        <f t="shared" si="8"/>
        <v>0</v>
      </c>
      <c r="O200" s="70"/>
      <c r="P200" s="124"/>
      <c r="Q200" s="54"/>
      <c r="R200" s="194"/>
      <c r="S200" s="125"/>
      <c r="T200" s="54"/>
      <c r="U200" s="194"/>
      <c r="V200" s="124"/>
      <c r="W200" s="54"/>
      <c r="X200" s="194"/>
      <c r="Y200" s="125"/>
      <c r="Z200" s="54"/>
      <c r="AA200" s="194"/>
      <c r="AB200" s="57"/>
      <c r="AC200" s="70"/>
      <c r="AD200" s="124"/>
      <c r="AE200" s="70"/>
      <c r="AF200" s="124"/>
      <c r="AG200" s="70"/>
      <c r="AH200" s="57"/>
      <c r="AI200" s="70"/>
      <c r="AJ200" s="124"/>
      <c r="AK200" s="70"/>
      <c r="AL200" s="907"/>
      <c r="AM200" s="890"/>
      <c r="AN200" s="907"/>
      <c r="AO200" s="891"/>
      <c r="AP200" s="907"/>
      <c r="AQ200" s="70"/>
      <c r="AR200" s="59"/>
      <c r="AS200" s="70"/>
      <c r="AT200" s="57"/>
      <c r="AU200" s="262"/>
      <c r="AV200" s="70"/>
      <c r="AW200" s="57"/>
      <c r="AX200" s="533" t="str">
        <f>IF(AW200="","",IF(AW200="A",'12.パネルラジエーター設備費用算出シート'!$G$13,IF(AW200="B",'12.パネルラジエーター設備費用算出シート'!$N$13,IF(AW200="C",'12.パネルラジエーター設備費用算出シート'!$G$23,IF(AW200="D",'12.パネルラジエーター設備費用算出シート'!$N$23,IF(AW200="E",'12.パネルラジエーター設備費用算出シート'!$G$33,IF(AW200="F",'12.パネルラジエーター設備費用算出シート'!$N$33,IF(AW200="G",'12.パネルラジエーター設備費用算出シート'!$G$43,IF(AW200="H",'12.パネルラジエーター設備費用算出シート'!$N$43,IF(AW200="I",'12.パネルラジエーター設備費用算出シート'!$G$54,'12.パネルラジエーター設備費用算出シート'!$N$54))))))))))</f>
        <v/>
      </c>
      <c r="AY200" s="70"/>
      <c r="AZ200" s="57"/>
      <c r="BA200" s="262"/>
      <c r="BB200" s="70"/>
      <c r="BC200" s="34"/>
      <c r="BD200" s="34"/>
      <c r="BE200" s="34"/>
      <c r="BF200" s="53"/>
      <c r="BG200" s="34"/>
      <c r="BH200" s="34"/>
      <c r="BI200" s="53"/>
      <c r="BJ200" s="34"/>
      <c r="BK200" s="34"/>
      <c r="BL200" s="34"/>
      <c r="BM200" s="34"/>
    </row>
    <row r="201" spans="1:65" s="35" customFormat="1">
      <c r="A201" s="72"/>
      <c r="B201" s="55">
        <v>189</v>
      </c>
      <c r="C201" s="78"/>
      <c r="D201" s="56"/>
      <c r="E201" s="73"/>
      <c r="F201" s="530"/>
      <c r="G201" s="530"/>
      <c r="H201" s="57"/>
      <c r="I201" s="58"/>
      <c r="J201" s="57"/>
      <c r="K201" s="531" t="str">
        <f t="shared" si="6"/>
        <v/>
      </c>
      <c r="L201" s="531" t="str">
        <f>IF($G201="","",IF(OR('2.全体概要'!$C$15=1,'2.全体概要'!$C$15=2),INDEX($BH$15:$BH$16,MATCH($G201,$BG$15:$BG$16,-1)),IF('2.全体概要'!$C$15=3,INDEX($BH$14:$BH$15,MATCH($G201,$BG$14:$BG$15,-1)),INDEX($BH$13:$BH$14,MATCH($G201,$BG$13:$BG$14,-1)))))</f>
        <v/>
      </c>
      <c r="M201" s="531" t="str">
        <f t="shared" si="7"/>
        <v/>
      </c>
      <c r="N201" s="532">
        <f t="shared" si="8"/>
        <v>0</v>
      </c>
      <c r="O201" s="70"/>
      <c r="P201" s="124"/>
      <c r="Q201" s="54"/>
      <c r="R201" s="194"/>
      <c r="S201" s="125"/>
      <c r="T201" s="54"/>
      <c r="U201" s="194"/>
      <c r="V201" s="124"/>
      <c r="W201" s="54"/>
      <c r="X201" s="194"/>
      <c r="Y201" s="125"/>
      <c r="Z201" s="54"/>
      <c r="AA201" s="194"/>
      <c r="AB201" s="57"/>
      <c r="AC201" s="70"/>
      <c r="AD201" s="124"/>
      <c r="AE201" s="70"/>
      <c r="AF201" s="124"/>
      <c r="AG201" s="70"/>
      <c r="AH201" s="57"/>
      <c r="AI201" s="70"/>
      <c r="AJ201" s="124"/>
      <c r="AK201" s="70"/>
      <c r="AL201" s="907"/>
      <c r="AM201" s="890"/>
      <c r="AN201" s="907"/>
      <c r="AO201" s="891"/>
      <c r="AP201" s="907"/>
      <c r="AQ201" s="70"/>
      <c r="AR201" s="59"/>
      <c r="AS201" s="70"/>
      <c r="AT201" s="57"/>
      <c r="AU201" s="262"/>
      <c r="AV201" s="70"/>
      <c r="AW201" s="57"/>
      <c r="AX201" s="533" t="str">
        <f>IF(AW201="","",IF(AW201="A",'12.パネルラジエーター設備費用算出シート'!$G$13,IF(AW201="B",'12.パネルラジエーター設備費用算出シート'!$N$13,IF(AW201="C",'12.パネルラジエーター設備費用算出シート'!$G$23,IF(AW201="D",'12.パネルラジエーター設備費用算出シート'!$N$23,IF(AW201="E",'12.パネルラジエーター設備費用算出シート'!$G$33,IF(AW201="F",'12.パネルラジエーター設備費用算出シート'!$N$33,IF(AW201="G",'12.パネルラジエーター設備費用算出シート'!$G$43,IF(AW201="H",'12.パネルラジエーター設備費用算出シート'!$N$43,IF(AW201="I",'12.パネルラジエーター設備費用算出シート'!$G$54,'12.パネルラジエーター設備費用算出シート'!$N$54))))))))))</f>
        <v/>
      </c>
      <c r="AY201" s="70"/>
      <c r="AZ201" s="57"/>
      <c r="BA201" s="262"/>
      <c r="BB201" s="70"/>
      <c r="BC201" s="34"/>
      <c r="BD201" s="34"/>
      <c r="BE201" s="34"/>
      <c r="BF201" s="53"/>
      <c r="BG201" s="34"/>
      <c r="BH201" s="34"/>
      <c r="BI201" s="53"/>
      <c r="BJ201" s="34"/>
      <c r="BK201" s="34"/>
      <c r="BL201" s="34"/>
      <c r="BM201" s="34"/>
    </row>
    <row r="202" spans="1:65" s="35" customFormat="1">
      <c r="A202" s="72"/>
      <c r="B202" s="55">
        <v>190</v>
      </c>
      <c r="C202" s="78"/>
      <c r="D202" s="56"/>
      <c r="E202" s="73"/>
      <c r="F202" s="530"/>
      <c r="G202" s="530"/>
      <c r="H202" s="57"/>
      <c r="I202" s="58"/>
      <c r="J202" s="57"/>
      <c r="K202" s="531" t="str">
        <f t="shared" si="6"/>
        <v/>
      </c>
      <c r="L202" s="531" t="str">
        <f>IF($G202="","",IF(OR('2.全体概要'!$C$15=1,'2.全体概要'!$C$15=2),INDEX($BH$15:$BH$16,MATCH($G202,$BG$15:$BG$16,-1)),IF('2.全体概要'!$C$15=3,INDEX($BH$14:$BH$15,MATCH($G202,$BG$14:$BG$15,-1)),INDEX($BH$13:$BH$14,MATCH($G202,$BG$13:$BG$14,-1)))))</f>
        <v/>
      </c>
      <c r="M202" s="531" t="str">
        <f t="shared" si="7"/>
        <v/>
      </c>
      <c r="N202" s="532">
        <f t="shared" si="8"/>
        <v>0</v>
      </c>
      <c r="O202" s="70"/>
      <c r="P202" s="124"/>
      <c r="Q202" s="54"/>
      <c r="R202" s="194"/>
      <c r="S202" s="125"/>
      <c r="T202" s="54"/>
      <c r="U202" s="194"/>
      <c r="V202" s="124"/>
      <c r="W202" s="54"/>
      <c r="X202" s="194"/>
      <c r="Y202" s="125"/>
      <c r="Z202" s="54"/>
      <c r="AA202" s="194"/>
      <c r="AB202" s="57"/>
      <c r="AC202" s="70"/>
      <c r="AD202" s="124"/>
      <c r="AE202" s="70"/>
      <c r="AF202" s="124"/>
      <c r="AG202" s="70"/>
      <c r="AH202" s="57"/>
      <c r="AI202" s="70"/>
      <c r="AJ202" s="124"/>
      <c r="AK202" s="70"/>
      <c r="AL202" s="907"/>
      <c r="AM202" s="890"/>
      <c r="AN202" s="907"/>
      <c r="AO202" s="891"/>
      <c r="AP202" s="907"/>
      <c r="AQ202" s="70"/>
      <c r="AR202" s="59"/>
      <c r="AS202" s="70"/>
      <c r="AT202" s="57"/>
      <c r="AU202" s="262"/>
      <c r="AV202" s="70"/>
      <c r="AW202" s="57"/>
      <c r="AX202" s="533" t="str">
        <f>IF(AW202="","",IF(AW202="A",'12.パネルラジエーター設備費用算出シート'!$G$13,IF(AW202="B",'12.パネルラジエーター設備費用算出シート'!$N$13,IF(AW202="C",'12.パネルラジエーター設備費用算出シート'!$G$23,IF(AW202="D",'12.パネルラジエーター設備費用算出シート'!$N$23,IF(AW202="E",'12.パネルラジエーター設備費用算出シート'!$G$33,IF(AW202="F",'12.パネルラジエーター設備費用算出シート'!$N$33,IF(AW202="G",'12.パネルラジエーター設備費用算出シート'!$G$43,IF(AW202="H",'12.パネルラジエーター設備費用算出シート'!$N$43,IF(AW202="I",'12.パネルラジエーター設備費用算出シート'!$G$54,'12.パネルラジエーター設備費用算出シート'!$N$54))))))))))</f>
        <v/>
      </c>
      <c r="AY202" s="70"/>
      <c r="AZ202" s="57"/>
      <c r="BA202" s="262"/>
      <c r="BB202" s="70"/>
      <c r="BC202" s="34"/>
      <c r="BD202" s="34"/>
      <c r="BE202" s="34"/>
      <c r="BF202" s="53"/>
      <c r="BG202" s="34"/>
      <c r="BH202" s="34"/>
      <c r="BI202" s="53"/>
      <c r="BJ202" s="34"/>
      <c r="BK202" s="34"/>
      <c r="BL202" s="34"/>
      <c r="BM202" s="34"/>
    </row>
    <row r="203" spans="1:65" s="35" customFormat="1">
      <c r="A203" s="72"/>
      <c r="B203" s="55">
        <v>191</v>
      </c>
      <c r="C203" s="78"/>
      <c r="D203" s="56"/>
      <c r="E203" s="73"/>
      <c r="F203" s="530"/>
      <c r="G203" s="530"/>
      <c r="H203" s="57"/>
      <c r="I203" s="58"/>
      <c r="J203" s="57"/>
      <c r="K203" s="531" t="str">
        <f t="shared" si="6"/>
        <v/>
      </c>
      <c r="L203" s="531" t="str">
        <f>IF($G203="","",IF(OR('2.全体概要'!$C$15=1,'2.全体概要'!$C$15=2),INDEX($BH$15:$BH$16,MATCH($G203,$BG$15:$BG$16,-1)),IF('2.全体概要'!$C$15=3,INDEX($BH$14:$BH$15,MATCH($G203,$BG$14:$BG$15,-1)),INDEX($BH$13:$BH$14,MATCH($G203,$BG$13:$BG$14,-1)))))</f>
        <v/>
      </c>
      <c r="M203" s="531" t="str">
        <f t="shared" si="7"/>
        <v/>
      </c>
      <c r="N203" s="532">
        <f t="shared" si="8"/>
        <v>0</v>
      </c>
      <c r="O203" s="70"/>
      <c r="P203" s="124"/>
      <c r="Q203" s="54"/>
      <c r="R203" s="194"/>
      <c r="S203" s="125"/>
      <c r="T203" s="54"/>
      <c r="U203" s="194"/>
      <c r="V203" s="124"/>
      <c r="W203" s="54"/>
      <c r="X203" s="194"/>
      <c r="Y203" s="125"/>
      <c r="Z203" s="54"/>
      <c r="AA203" s="194"/>
      <c r="AB203" s="57"/>
      <c r="AC203" s="70"/>
      <c r="AD203" s="124"/>
      <c r="AE203" s="70"/>
      <c r="AF203" s="124"/>
      <c r="AG203" s="70"/>
      <c r="AH203" s="57"/>
      <c r="AI203" s="70"/>
      <c r="AJ203" s="124"/>
      <c r="AK203" s="70"/>
      <c r="AL203" s="907"/>
      <c r="AM203" s="890"/>
      <c r="AN203" s="907"/>
      <c r="AO203" s="891"/>
      <c r="AP203" s="907"/>
      <c r="AQ203" s="70"/>
      <c r="AR203" s="59"/>
      <c r="AS203" s="70"/>
      <c r="AT203" s="57"/>
      <c r="AU203" s="262"/>
      <c r="AV203" s="70"/>
      <c r="AW203" s="57"/>
      <c r="AX203" s="533" t="str">
        <f>IF(AW203="","",IF(AW203="A",'12.パネルラジエーター設備費用算出シート'!$G$13,IF(AW203="B",'12.パネルラジエーター設備費用算出シート'!$N$13,IF(AW203="C",'12.パネルラジエーター設備費用算出シート'!$G$23,IF(AW203="D",'12.パネルラジエーター設備費用算出シート'!$N$23,IF(AW203="E",'12.パネルラジエーター設備費用算出シート'!$G$33,IF(AW203="F",'12.パネルラジエーター設備費用算出シート'!$N$33,IF(AW203="G",'12.パネルラジエーター設備費用算出シート'!$G$43,IF(AW203="H",'12.パネルラジエーター設備費用算出シート'!$N$43,IF(AW203="I",'12.パネルラジエーター設備費用算出シート'!$G$54,'12.パネルラジエーター設備費用算出シート'!$N$54))))))))))</f>
        <v/>
      </c>
      <c r="AY203" s="70"/>
      <c r="AZ203" s="57"/>
      <c r="BA203" s="262"/>
      <c r="BB203" s="70"/>
      <c r="BC203" s="34"/>
      <c r="BD203" s="34"/>
      <c r="BE203" s="34"/>
      <c r="BF203" s="53"/>
      <c r="BG203" s="34"/>
      <c r="BH203" s="34"/>
      <c r="BI203" s="53"/>
      <c r="BJ203" s="34"/>
      <c r="BK203" s="34"/>
      <c r="BL203" s="34"/>
      <c r="BM203" s="34"/>
    </row>
    <row r="204" spans="1:65" s="35" customFormat="1">
      <c r="A204" s="72"/>
      <c r="B204" s="55">
        <v>192</v>
      </c>
      <c r="C204" s="78"/>
      <c r="D204" s="56"/>
      <c r="E204" s="73"/>
      <c r="F204" s="530"/>
      <c r="G204" s="530"/>
      <c r="H204" s="57"/>
      <c r="I204" s="58"/>
      <c r="J204" s="57"/>
      <c r="K204" s="531" t="str">
        <f t="shared" si="6"/>
        <v/>
      </c>
      <c r="L204" s="531" t="str">
        <f>IF($G204="","",IF(OR('2.全体概要'!$C$15=1,'2.全体概要'!$C$15=2),INDEX($BH$15:$BH$16,MATCH($G204,$BG$15:$BG$16,-1)),IF('2.全体概要'!$C$15=3,INDEX($BH$14:$BH$15,MATCH($G204,$BG$14:$BG$15,-1)),INDEX($BH$13:$BH$14,MATCH($G204,$BG$13:$BG$14,-1)))))</f>
        <v/>
      </c>
      <c r="M204" s="531" t="str">
        <f t="shared" si="7"/>
        <v/>
      </c>
      <c r="N204" s="532">
        <f t="shared" si="8"/>
        <v>0</v>
      </c>
      <c r="O204" s="70"/>
      <c r="P204" s="124"/>
      <c r="Q204" s="54"/>
      <c r="R204" s="194"/>
      <c r="S204" s="125"/>
      <c r="T204" s="54"/>
      <c r="U204" s="194"/>
      <c r="V204" s="124"/>
      <c r="W204" s="54"/>
      <c r="X204" s="194"/>
      <c r="Y204" s="125"/>
      <c r="Z204" s="54"/>
      <c r="AA204" s="194"/>
      <c r="AB204" s="57"/>
      <c r="AC204" s="70"/>
      <c r="AD204" s="124"/>
      <c r="AE204" s="70"/>
      <c r="AF204" s="124"/>
      <c r="AG204" s="70"/>
      <c r="AH204" s="57"/>
      <c r="AI204" s="70"/>
      <c r="AJ204" s="124"/>
      <c r="AK204" s="70"/>
      <c r="AL204" s="907"/>
      <c r="AM204" s="890"/>
      <c r="AN204" s="907"/>
      <c r="AO204" s="891"/>
      <c r="AP204" s="907"/>
      <c r="AQ204" s="70"/>
      <c r="AR204" s="59"/>
      <c r="AS204" s="70"/>
      <c r="AT204" s="57"/>
      <c r="AU204" s="262"/>
      <c r="AV204" s="70"/>
      <c r="AW204" s="57"/>
      <c r="AX204" s="533" t="str">
        <f>IF(AW204="","",IF(AW204="A",'12.パネルラジエーター設備費用算出シート'!$G$13,IF(AW204="B",'12.パネルラジエーター設備費用算出シート'!$N$13,IF(AW204="C",'12.パネルラジエーター設備費用算出シート'!$G$23,IF(AW204="D",'12.パネルラジエーター設備費用算出シート'!$N$23,IF(AW204="E",'12.パネルラジエーター設備費用算出シート'!$G$33,IF(AW204="F",'12.パネルラジエーター設備費用算出シート'!$N$33,IF(AW204="G",'12.パネルラジエーター設備費用算出シート'!$G$43,IF(AW204="H",'12.パネルラジエーター設備費用算出シート'!$N$43,IF(AW204="I",'12.パネルラジエーター設備費用算出シート'!$G$54,'12.パネルラジエーター設備費用算出シート'!$N$54))))))))))</f>
        <v/>
      </c>
      <c r="AY204" s="70"/>
      <c r="AZ204" s="57"/>
      <c r="BA204" s="262"/>
      <c r="BB204" s="70"/>
      <c r="BC204" s="34"/>
      <c r="BD204" s="34"/>
      <c r="BE204" s="34"/>
      <c r="BF204" s="53"/>
      <c r="BG204" s="34"/>
      <c r="BH204" s="34"/>
      <c r="BI204" s="53"/>
      <c r="BJ204" s="34"/>
      <c r="BK204" s="34"/>
      <c r="BL204" s="34"/>
      <c r="BM204" s="34"/>
    </row>
    <row r="205" spans="1:65" s="35" customFormat="1">
      <c r="A205" s="72"/>
      <c r="B205" s="55">
        <v>193</v>
      </c>
      <c r="C205" s="78"/>
      <c r="D205" s="56"/>
      <c r="E205" s="73"/>
      <c r="F205" s="530"/>
      <c r="G205" s="530"/>
      <c r="H205" s="57"/>
      <c r="I205" s="58"/>
      <c r="J205" s="57"/>
      <c r="K205" s="531" t="str">
        <f t="shared" ref="K205:K268" si="9">IF($F205="","",VLOOKUP($F205,$BD$13:$BE$17,2,TRUE))</f>
        <v/>
      </c>
      <c r="L205" s="531" t="str">
        <f>IF($G205="","",IF(OR('2.全体概要'!$C$15=1,'2.全体概要'!$C$15=2),INDEX($BH$15:$BH$16,MATCH($G205,$BG$15:$BG$16,-1)),IF('2.全体概要'!$C$15=3,INDEX($BH$14:$BH$15,MATCH($G205,$BG$14:$BG$15,-1)),INDEX($BH$13:$BH$14,MATCH($G205,$BG$13:$BG$14,-1)))))</f>
        <v/>
      </c>
      <c r="M205" s="531" t="str">
        <f t="shared" ref="M205:M268" si="10">IF(OR($F205="",$H205="",$I205=""),"",VLOOKUP($H205&amp;$I205,$BJ$13:$BM$18,IF($F205&lt;50,2,IF(AND($J205="該当",$H205="角住戸"),4,3)),FALSE))</f>
        <v/>
      </c>
      <c r="N205" s="532">
        <f t="shared" si="8"/>
        <v>0</v>
      </c>
      <c r="O205" s="70"/>
      <c r="P205" s="124"/>
      <c r="Q205" s="54"/>
      <c r="R205" s="194"/>
      <c r="S205" s="125"/>
      <c r="T205" s="54"/>
      <c r="U205" s="194"/>
      <c r="V205" s="124"/>
      <c r="W205" s="54"/>
      <c r="X205" s="194"/>
      <c r="Y205" s="125"/>
      <c r="Z205" s="54"/>
      <c r="AA205" s="194"/>
      <c r="AB205" s="57"/>
      <c r="AC205" s="70"/>
      <c r="AD205" s="124"/>
      <c r="AE205" s="70"/>
      <c r="AF205" s="124"/>
      <c r="AG205" s="70"/>
      <c r="AH205" s="57"/>
      <c r="AI205" s="70"/>
      <c r="AJ205" s="124"/>
      <c r="AK205" s="70"/>
      <c r="AL205" s="907"/>
      <c r="AM205" s="890"/>
      <c r="AN205" s="907"/>
      <c r="AO205" s="891"/>
      <c r="AP205" s="907"/>
      <c r="AQ205" s="70"/>
      <c r="AR205" s="59"/>
      <c r="AS205" s="70"/>
      <c r="AT205" s="57"/>
      <c r="AU205" s="262"/>
      <c r="AV205" s="70"/>
      <c r="AW205" s="57"/>
      <c r="AX205" s="533" t="str">
        <f>IF(AW205="","",IF(AW205="A",'12.パネルラジエーター設備費用算出シート'!$G$13,IF(AW205="B",'12.パネルラジエーター設備費用算出シート'!$N$13,IF(AW205="C",'12.パネルラジエーター設備費用算出シート'!$G$23,IF(AW205="D",'12.パネルラジエーター設備費用算出シート'!$N$23,IF(AW205="E",'12.パネルラジエーター設備費用算出シート'!$G$33,IF(AW205="F",'12.パネルラジエーター設備費用算出シート'!$N$33,IF(AW205="G",'12.パネルラジエーター設備費用算出シート'!$G$43,IF(AW205="H",'12.パネルラジエーター設備費用算出シート'!$N$43,IF(AW205="I",'12.パネルラジエーター設備費用算出シート'!$G$54,'12.パネルラジエーター設備費用算出シート'!$N$54))))))))))</f>
        <v/>
      </c>
      <c r="AY205" s="70"/>
      <c r="AZ205" s="57"/>
      <c r="BA205" s="262"/>
      <c r="BB205" s="70"/>
      <c r="BC205" s="34"/>
      <c r="BD205" s="34"/>
      <c r="BE205" s="34"/>
      <c r="BF205" s="53"/>
      <c r="BG205" s="34"/>
      <c r="BH205" s="34"/>
      <c r="BI205" s="53"/>
      <c r="BJ205" s="34"/>
      <c r="BK205" s="34"/>
      <c r="BL205" s="34"/>
      <c r="BM205" s="34"/>
    </row>
    <row r="206" spans="1:65" s="35" customFormat="1">
      <c r="A206" s="72"/>
      <c r="B206" s="55">
        <v>194</v>
      </c>
      <c r="C206" s="78"/>
      <c r="D206" s="56"/>
      <c r="E206" s="73"/>
      <c r="F206" s="530"/>
      <c r="G206" s="530"/>
      <c r="H206" s="57"/>
      <c r="I206" s="58"/>
      <c r="J206" s="57"/>
      <c r="K206" s="531" t="str">
        <f t="shared" si="9"/>
        <v/>
      </c>
      <c r="L206" s="531" t="str">
        <f>IF($G206="","",IF(OR('2.全体概要'!$C$15=1,'2.全体概要'!$C$15=2),INDEX($BH$15:$BH$16,MATCH($G206,$BG$15:$BG$16,-1)),IF('2.全体概要'!$C$15=3,INDEX($BH$14:$BH$15,MATCH($G206,$BG$14:$BG$15,-1)),INDEX($BH$13:$BH$14,MATCH($G206,$BG$13:$BG$14,-1)))))</f>
        <v/>
      </c>
      <c r="M206" s="531" t="str">
        <f t="shared" si="10"/>
        <v/>
      </c>
      <c r="N206" s="532">
        <f t="shared" ref="N206:N269" si="11">IF(OR(K206="",L206="",M206=""),0,(800000*K206*L206*M206))</f>
        <v>0</v>
      </c>
      <c r="O206" s="70"/>
      <c r="P206" s="124"/>
      <c r="Q206" s="54"/>
      <c r="R206" s="194"/>
      <c r="S206" s="125"/>
      <c r="T206" s="54"/>
      <c r="U206" s="194"/>
      <c r="V206" s="124"/>
      <c r="W206" s="54"/>
      <c r="X206" s="194"/>
      <c r="Y206" s="125"/>
      <c r="Z206" s="54"/>
      <c r="AA206" s="194"/>
      <c r="AB206" s="57"/>
      <c r="AC206" s="70"/>
      <c r="AD206" s="124"/>
      <c r="AE206" s="70"/>
      <c r="AF206" s="124"/>
      <c r="AG206" s="70"/>
      <c r="AH206" s="57"/>
      <c r="AI206" s="70"/>
      <c r="AJ206" s="124"/>
      <c r="AK206" s="70"/>
      <c r="AL206" s="907"/>
      <c r="AM206" s="890"/>
      <c r="AN206" s="907"/>
      <c r="AO206" s="891"/>
      <c r="AP206" s="907"/>
      <c r="AQ206" s="70"/>
      <c r="AR206" s="59"/>
      <c r="AS206" s="70"/>
      <c r="AT206" s="57"/>
      <c r="AU206" s="262"/>
      <c r="AV206" s="70"/>
      <c r="AW206" s="57"/>
      <c r="AX206" s="533" t="str">
        <f>IF(AW206="","",IF(AW206="A",'12.パネルラジエーター設備費用算出シート'!$G$13,IF(AW206="B",'12.パネルラジエーター設備費用算出シート'!$N$13,IF(AW206="C",'12.パネルラジエーター設備費用算出シート'!$G$23,IF(AW206="D",'12.パネルラジエーター設備費用算出シート'!$N$23,IF(AW206="E",'12.パネルラジエーター設備費用算出シート'!$G$33,IF(AW206="F",'12.パネルラジエーター設備費用算出シート'!$N$33,IF(AW206="G",'12.パネルラジエーター設備費用算出シート'!$G$43,IF(AW206="H",'12.パネルラジエーター設備費用算出シート'!$N$43,IF(AW206="I",'12.パネルラジエーター設備費用算出シート'!$G$54,'12.パネルラジエーター設備費用算出シート'!$N$54))))))))))</f>
        <v/>
      </c>
      <c r="AY206" s="70"/>
      <c r="AZ206" s="57"/>
      <c r="BA206" s="262"/>
      <c r="BB206" s="70"/>
      <c r="BC206" s="34"/>
      <c r="BD206" s="34"/>
      <c r="BE206" s="34"/>
      <c r="BF206" s="53"/>
      <c r="BG206" s="34"/>
      <c r="BH206" s="34"/>
      <c r="BI206" s="53"/>
      <c r="BJ206" s="34"/>
      <c r="BK206" s="34"/>
      <c r="BL206" s="34"/>
      <c r="BM206" s="34"/>
    </row>
    <row r="207" spans="1:65" s="35" customFormat="1">
      <c r="A207" s="72"/>
      <c r="B207" s="55">
        <v>195</v>
      </c>
      <c r="C207" s="78"/>
      <c r="D207" s="56"/>
      <c r="E207" s="73"/>
      <c r="F207" s="530"/>
      <c r="G207" s="530"/>
      <c r="H207" s="57"/>
      <c r="I207" s="58"/>
      <c r="J207" s="57"/>
      <c r="K207" s="531" t="str">
        <f t="shared" si="9"/>
        <v/>
      </c>
      <c r="L207" s="531" t="str">
        <f>IF($G207="","",IF(OR('2.全体概要'!$C$15=1,'2.全体概要'!$C$15=2),INDEX($BH$15:$BH$16,MATCH($G207,$BG$15:$BG$16,-1)),IF('2.全体概要'!$C$15=3,INDEX($BH$14:$BH$15,MATCH($G207,$BG$14:$BG$15,-1)),INDEX($BH$13:$BH$14,MATCH($G207,$BG$13:$BG$14,-1)))))</f>
        <v/>
      </c>
      <c r="M207" s="531" t="str">
        <f t="shared" si="10"/>
        <v/>
      </c>
      <c r="N207" s="532">
        <f t="shared" si="11"/>
        <v>0</v>
      </c>
      <c r="O207" s="70"/>
      <c r="P207" s="124"/>
      <c r="Q207" s="54"/>
      <c r="R207" s="194"/>
      <c r="S207" s="125"/>
      <c r="T207" s="54"/>
      <c r="U207" s="194"/>
      <c r="V207" s="124"/>
      <c r="W207" s="54"/>
      <c r="X207" s="194"/>
      <c r="Y207" s="125"/>
      <c r="Z207" s="54"/>
      <c r="AA207" s="194"/>
      <c r="AB207" s="57"/>
      <c r="AC207" s="70"/>
      <c r="AD207" s="124"/>
      <c r="AE207" s="70"/>
      <c r="AF207" s="124"/>
      <c r="AG207" s="70"/>
      <c r="AH207" s="57"/>
      <c r="AI207" s="70"/>
      <c r="AJ207" s="124"/>
      <c r="AK207" s="70"/>
      <c r="AL207" s="907"/>
      <c r="AM207" s="890"/>
      <c r="AN207" s="907"/>
      <c r="AO207" s="891"/>
      <c r="AP207" s="907"/>
      <c r="AQ207" s="70"/>
      <c r="AR207" s="59"/>
      <c r="AS207" s="70"/>
      <c r="AT207" s="57"/>
      <c r="AU207" s="262"/>
      <c r="AV207" s="70"/>
      <c r="AW207" s="57"/>
      <c r="AX207" s="533" t="str">
        <f>IF(AW207="","",IF(AW207="A",'12.パネルラジエーター設備費用算出シート'!$G$13,IF(AW207="B",'12.パネルラジエーター設備費用算出シート'!$N$13,IF(AW207="C",'12.パネルラジエーター設備費用算出シート'!$G$23,IF(AW207="D",'12.パネルラジエーター設備費用算出シート'!$N$23,IF(AW207="E",'12.パネルラジエーター設備費用算出シート'!$G$33,IF(AW207="F",'12.パネルラジエーター設備費用算出シート'!$N$33,IF(AW207="G",'12.パネルラジエーター設備費用算出シート'!$G$43,IF(AW207="H",'12.パネルラジエーター設備費用算出シート'!$N$43,IF(AW207="I",'12.パネルラジエーター設備費用算出シート'!$G$54,'12.パネルラジエーター設備費用算出シート'!$N$54))))))))))</f>
        <v/>
      </c>
      <c r="AY207" s="70"/>
      <c r="AZ207" s="57"/>
      <c r="BA207" s="262"/>
      <c r="BB207" s="70"/>
      <c r="BC207" s="34"/>
      <c r="BD207" s="34"/>
      <c r="BE207" s="34"/>
      <c r="BF207" s="53"/>
      <c r="BG207" s="34"/>
      <c r="BH207" s="34"/>
      <c r="BI207" s="53"/>
      <c r="BJ207" s="34"/>
      <c r="BK207" s="34"/>
      <c r="BL207" s="34"/>
      <c r="BM207" s="34"/>
    </row>
    <row r="208" spans="1:65" s="35" customFormat="1">
      <c r="A208" s="72"/>
      <c r="B208" s="55">
        <v>196</v>
      </c>
      <c r="C208" s="78"/>
      <c r="D208" s="56"/>
      <c r="E208" s="73"/>
      <c r="F208" s="530"/>
      <c r="G208" s="530"/>
      <c r="H208" s="57"/>
      <c r="I208" s="58"/>
      <c r="J208" s="57"/>
      <c r="K208" s="531" t="str">
        <f t="shared" si="9"/>
        <v/>
      </c>
      <c r="L208" s="531" t="str">
        <f>IF($G208="","",IF(OR('2.全体概要'!$C$15=1,'2.全体概要'!$C$15=2),INDEX($BH$15:$BH$16,MATCH($G208,$BG$15:$BG$16,-1)),IF('2.全体概要'!$C$15=3,INDEX($BH$14:$BH$15,MATCH($G208,$BG$14:$BG$15,-1)),INDEX($BH$13:$BH$14,MATCH($G208,$BG$13:$BG$14,-1)))))</f>
        <v/>
      </c>
      <c r="M208" s="531" t="str">
        <f t="shared" si="10"/>
        <v/>
      </c>
      <c r="N208" s="532">
        <f t="shared" si="11"/>
        <v>0</v>
      </c>
      <c r="O208" s="70"/>
      <c r="P208" s="124"/>
      <c r="Q208" s="54"/>
      <c r="R208" s="194"/>
      <c r="S208" s="125"/>
      <c r="T208" s="54"/>
      <c r="U208" s="194"/>
      <c r="V208" s="124"/>
      <c r="W208" s="54"/>
      <c r="X208" s="194"/>
      <c r="Y208" s="125"/>
      <c r="Z208" s="54"/>
      <c r="AA208" s="194"/>
      <c r="AB208" s="57"/>
      <c r="AC208" s="70"/>
      <c r="AD208" s="124"/>
      <c r="AE208" s="70"/>
      <c r="AF208" s="124"/>
      <c r="AG208" s="70"/>
      <c r="AH208" s="57"/>
      <c r="AI208" s="70"/>
      <c r="AJ208" s="124"/>
      <c r="AK208" s="70"/>
      <c r="AL208" s="907"/>
      <c r="AM208" s="890"/>
      <c r="AN208" s="907"/>
      <c r="AO208" s="891"/>
      <c r="AP208" s="907"/>
      <c r="AQ208" s="70"/>
      <c r="AR208" s="59"/>
      <c r="AS208" s="70"/>
      <c r="AT208" s="57"/>
      <c r="AU208" s="262"/>
      <c r="AV208" s="70"/>
      <c r="AW208" s="57"/>
      <c r="AX208" s="533" t="str">
        <f>IF(AW208="","",IF(AW208="A",'12.パネルラジエーター設備費用算出シート'!$G$13,IF(AW208="B",'12.パネルラジエーター設備費用算出シート'!$N$13,IF(AW208="C",'12.パネルラジエーター設備費用算出シート'!$G$23,IF(AW208="D",'12.パネルラジエーター設備費用算出シート'!$N$23,IF(AW208="E",'12.パネルラジエーター設備費用算出シート'!$G$33,IF(AW208="F",'12.パネルラジエーター設備費用算出シート'!$N$33,IF(AW208="G",'12.パネルラジエーター設備費用算出シート'!$G$43,IF(AW208="H",'12.パネルラジエーター設備費用算出シート'!$N$43,IF(AW208="I",'12.パネルラジエーター設備費用算出シート'!$G$54,'12.パネルラジエーター設備費用算出シート'!$N$54))))))))))</f>
        <v/>
      </c>
      <c r="AY208" s="70"/>
      <c r="AZ208" s="57"/>
      <c r="BA208" s="262"/>
      <c r="BB208" s="70"/>
      <c r="BC208" s="34"/>
      <c r="BD208" s="34"/>
      <c r="BE208" s="34"/>
      <c r="BF208" s="53"/>
      <c r="BG208" s="34"/>
      <c r="BH208" s="34"/>
      <c r="BI208" s="53"/>
      <c r="BJ208" s="34"/>
      <c r="BK208" s="34"/>
      <c r="BL208" s="34"/>
      <c r="BM208" s="34"/>
    </row>
    <row r="209" spans="1:65" s="35" customFormat="1">
      <c r="A209" s="72"/>
      <c r="B209" s="55">
        <v>197</v>
      </c>
      <c r="C209" s="78"/>
      <c r="D209" s="56"/>
      <c r="E209" s="73"/>
      <c r="F209" s="530"/>
      <c r="G209" s="530"/>
      <c r="H209" s="57"/>
      <c r="I209" s="58"/>
      <c r="J209" s="57"/>
      <c r="K209" s="531" t="str">
        <f t="shared" si="9"/>
        <v/>
      </c>
      <c r="L209" s="531" t="str">
        <f>IF($G209="","",IF(OR('2.全体概要'!$C$15=1,'2.全体概要'!$C$15=2),INDEX($BH$15:$BH$16,MATCH($G209,$BG$15:$BG$16,-1)),IF('2.全体概要'!$C$15=3,INDEX($BH$14:$BH$15,MATCH($G209,$BG$14:$BG$15,-1)),INDEX($BH$13:$BH$14,MATCH($G209,$BG$13:$BG$14,-1)))))</f>
        <v/>
      </c>
      <c r="M209" s="531" t="str">
        <f t="shared" si="10"/>
        <v/>
      </c>
      <c r="N209" s="532">
        <f t="shared" si="11"/>
        <v>0</v>
      </c>
      <c r="O209" s="70"/>
      <c r="P209" s="124"/>
      <c r="Q209" s="54"/>
      <c r="R209" s="194"/>
      <c r="S209" s="125"/>
      <c r="T209" s="54"/>
      <c r="U209" s="194"/>
      <c r="V209" s="124"/>
      <c r="W209" s="54"/>
      <c r="X209" s="194"/>
      <c r="Y209" s="125"/>
      <c r="Z209" s="54"/>
      <c r="AA209" s="194"/>
      <c r="AB209" s="57"/>
      <c r="AC209" s="70"/>
      <c r="AD209" s="124"/>
      <c r="AE209" s="70"/>
      <c r="AF209" s="124"/>
      <c r="AG209" s="70"/>
      <c r="AH209" s="57"/>
      <c r="AI209" s="70"/>
      <c r="AJ209" s="124"/>
      <c r="AK209" s="70"/>
      <c r="AL209" s="907"/>
      <c r="AM209" s="890"/>
      <c r="AN209" s="907"/>
      <c r="AO209" s="891"/>
      <c r="AP209" s="907"/>
      <c r="AQ209" s="70"/>
      <c r="AR209" s="59"/>
      <c r="AS209" s="70"/>
      <c r="AT209" s="57"/>
      <c r="AU209" s="262"/>
      <c r="AV209" s="70"/>
      <c r="AW209" s="57"/>
      <c r="AX209" s="533" t="str">
        <f>IF(AW209="","",IF(AW209="A",'12.パネルラジエーター設備費用算出シート'!$G$13,IF(AW209="B",'12.パネルラジエーター設備費用算出シート'!$N$13,IF(AW209="C",'12.パネルラジエーター設備費用算出シート'!$G$23,IF(AW209="D",'12.パネルラジエーター設備費用算出シート'!$N$23,IF(AW209="E",'12.パネルラジエーター設備費用算出シート'!$G$33,IF(AW209="F",'12.パネルラジエーター設備費用算出シート'!$N$33,IF(AW209="G",'12.パネルラジエーター設備費用算出シート'!$G$43,IF(AW209="H",'12.パネルラジエーター設備費用算出シート'!$N$43,IF(AW209="I",'12.パネルラジエーター設備費用算出シート'!$G$54,'12.パネルラジエーター設備費用算出シート'!$N$54))))))))))</f>
        <v/>
      </c>
      <c r="AY209" s="70"/>
      <c r="AZ209" s="57"/>
      <c r="BA209" s="262"/>
      <c r="BB209" s="70"/>
      <c r="BC209" s="34"/>
      <c r="BD209" s="34"/>
      <c r="BE209" s="34"/>
      <c r="BF209" s="53"/>
      <c r="BG209" s="34"/>
      <c r="BH209" s="34"/>
      <c r="BI209" s="53"/>
      <c r="BJ209" s="34"/>
      <c r="BK209" s="34"/>
      <c r="BL209" s="34"/>
      <c r="BM209" s="34"/>
    </row>
    <row r="210" spans="1:65" s="35" customFormat="1">
      <c r="A210" s="72"/>
      <c r="B210" s="55">
        <v>198</v>
      </c>
      <c r="C210" s="78"/>
      <c r="D210" s="56"/>
      <c r="E210" s="73"/>
      <c r="F210" s="530"/>
      <c r="G210" s="530"/>
      <c r="H210" s="57"/>
      <c r="I210" s="58"/>
      <c r="J210" s="57"/>
      <c r="K210" s="531" t="str">
        <f t="shared" si="9"/>
        <v/>
      </c>
      <c r="L210" s="531" t="str">
        <f>IF($G210="","",IF(OR('2.全体概要'!$C$15=1,'2.全体概要'!$C$15=2),INDEX($BH$15:$BH$16,MATCH($G210,$BG$15:$BG$16,-1)),IF('2.全体概要'!$C$15=3,INDEX($BH$14:$BH$15,MATCH($G210,$BG$14:$BG$15,-1)),INDEX($BH$13:$BH$14,MATCH($G210,$BG$13:$BG$14,-1)))))</f>
        <v/>
      </c>
      <c r="M210" s="531" t="str">
        <f t="shared" si="10"/>
        <v/>
      </c>
      <c r="N210" s="532">
        <f t="shared" si="11"/>
        <v>0</v>
      </c>
      <c r="O210" s="70"/>
      <c r="P210" s="124"/>
      <c r="Q210" s="54"/>
      <c r="R210" s="194"/>
      <c r="S210" s="125"/>
      <c r="T210" s="54"/>
      <c r="U210" s="194"/>
      <c r="V210" s="124"/>
      <c r="W210" s="54"/>
      <c r="X210" s="194"/>
      <c r="Y210" s="125"/>
      <c r="Z210" s="54"/>
      <c r="AA210" s="194"/>
      <c r="AB210" s="57"/>
      <c r="AC210" s="70"/>
      <c r="AD210" s="124"/>
      <c r="AE210" s="70"/>
      <c r="AF210" s="124"/>
      <c r="AG210" s="70"/>
      <c r="AH210" s="57"/>
      <c r="AI210" s="70"/>
      <c r="AJ210" s="124"/>
      <c r="AK210" s="70"/>
      <c r="AL210" s="907"/>
      <c r="AM210" s="890"/>
      <c r="AN210" s="907"/>
      <c r="AO210" s="891"/>
      <c r="AP210" s="907"/>
      <c r="AQ210" s="70"/>
      <c r="AR210" s="59"/>
      <c r="AS210" s="70"/>
      <c r="AT210" s="57"/>
      <c r="AU210" s="262"/>
      <c r="AV210" s="70"/>
      <c r="AW210" s="57"/>
      <c r="AX210" s="533" t="str">
        <f>IF(AW210="","",IF(AW210="A",'12.パネルラジエーター設備費用算出シート'!$G$13,IF(AW210="B",'12.パネルラジエーター設備費用算出シート'!$N$13,IF(AW210="C",'12.パネルラジエーター設備費用算出シート'!$G$23,IF(AW210="D",'12.パネルラジエーター設備費用算出シート'!$N$23,IF(AW210="E",'12.パネルラジエーター設備費用算出シート'!$G$33,IF(AW210="F",'12.パネルラジエーター設備費用算出シート'!$N$33,IF(AW210="G",'12.パネルラジエーター設備費用算出シート'!$G$43,IF(AW210="H",'12.パネルラジエーター設備費用算出シート'!$N$43,IF(AW210="I",'12.パネルラジエーター設備費用算出シート'!$G$54,'12.パネルラジエーター設備費用算出シート'!$N$54))))))))))</f>
        <v/>
      </c>
      <c r="AY210" s="70"/>
      <c r="AZ210" s="57"/>
      <c r="BA210" s="262"/>
      <c r="BB210" s="70"/>
      <c r="BC210" s="34"/>
      <c r="BD210" s="34"/>
      <c r="BE210" s="34"/>
      <c r="BF210" s="53"/>
      <c r="BG210" s="34"/>
      <c r="BH210" s="34"/>
      <c r="BI210" s="53"/>
      <c r="BJ210" s="34"/>
      <c r="BK210" s="34"/>
      <c r="BL210" s="34"/>
      <c r="BM210" s="34"/>
    </row>
    <row r="211" spans="1:65" s="35" customFormat="1">
      <c r="A211" s="72"/>
      <c r="B211" s="55">
        <v>199</v>
      </c>
      <c r="C211" s="78"/>
      <c r="D211" s="56"/>
      <c r="E211" s="73"/>
      <c r="F211" s="530"/>
      <c r="G211" s="530"/>
      <c r="H211" s="57"/>
      <c r="I211" s="58"/>
      <c r="J211" s="57"/>
      <c r="K211" s="531" t="str">
        <f t="shared" si="9"/>
        <v/>
      </c>
      <c r="L211" s="531" t="str">
        <f>IF($G211="","",IF(OR('2.全体概要'!$C$15=1,'2.全体概要'!$C$15=2),INDEX($BH$15:$BH$16,MATCH($G211,$BG$15:$BG$16,-1)),IF('2.全体概要'!$C$15=3,INDEX($BH$14:$BH$15,MATCH($G211,$BG$14:$BG$15,-1)),INDEX($BH$13:$BH$14,MATCH($G211,$BG$13:$BG$14,-1)))))</f>
        <v/>
      </c>
      <c r="M211" s="531" t="str">
        <f t="shared" si="10"/>
        <v/>
      </c>
      <c r="N211" s="532">
        <f t="shared" si="11"/>
        <v>0</v>
      </c>
      <c r="O211" s="70"/>
      <c r="P211" s="124"/>
      <c r="Q211" s="54"/>
      <c r="R211" s="194"/>
      <c r="S211" s="125"/>
      <c r="T211" s="54"/>
      <c r="U211" s="194"/>
      <c r="V211" s="124"/>
      <c r="W211" s="54"/>
      <c r="X211" s="194"/>
      <c r="Y211" s="125"/>
      <c r="Z211" s="54"/>
      <c r="AA211" s="194"/>
      <c r="AB211" s="57"/>
      <c r="AC211" s="70"/>
      <c r="AD211" s="124"/>
      <c r="AE211" s="70"/>
      <c r="AF211" s="124"/>
      <c r="AG211" s="70"/>
      <c r="AH211" s="57"/>
      <c r="AI211" s="70"/>
      <c r="AJ211" s="124"/>
      <c r="AK211" s="70"/>
      <c r="AL211" s="907"/>
      <c r="AM211" s="890"/>
      <c r="AN211" s="907"/>
      <c r="AO211" s="891"/>
      <c r="AP211" s="907"/>
      <c r="AQ211" s="70"/>
      <c r="AR211" s="59"/>
      <c r="AS211" s="70"/>
      <c r="AT211" s="57"/>
      <c r="AU211" s="262"/>
      <c r="AV211" s="70"/>
      <c r="AW211" s="57"/>
      <c r="AX211" s="533" t="str">
        <f>IF(AW211="","",IF(AW211="A",'12.パネルラジエーター設備費用算出シート'!$G$13,IF(AW211="B",'12.パネルラジエーター設備費用算出シート'!$N$13,IF(AW211="C",'12.パネルラジエーター設備費用算出シート'!$G$23,IF(AW211="D",'12.パネルラジエーター設備費用算出シート'!$N$23,IF(AW211="E",'12.パネルラジエーター設備費用算出シート'!$G$33,IF(AW211="F",'12.パネルラジエーター設備費用算出シート'!$N$33,IF(AW211="G",'12.パネルラジエーター設備費用算出シート'!$G$43,IF(AW211="H",'12.パネルラジエーター設備費用算出シート'!$N$43,IF(AW211="I",'12.パネルラジエーター設備費用算出シート'!$G$54,'12.パネルラジエーター設備費用算出シート'!$N$54))))))))))</f>
        <v/>
      </c>
      <c r="AY211" s="70"/>
      <c r="AZ211" s="57"/>
      <c r="BA211" s="262"/>
      <c r="BB211" s="70"/>
      <c r="BC211" s="34"/>
      <c r="BD211" s="34"/>
      <c r="BE211" s="34"/>
      <c r="BF211" s="53"/>
      <c r="BG211" s="34"/>
      <c r="BH211" s="34"/>
      <c r="BI211" s="53"/>
      <c r="BJ211" s="34"/>
      <c r="BK211" s="34"/>
      <c r="BL211" s="34"/>
      <c r="BM211" s="34"/>
    </row>
    <row r="212" spans="1:65" s="35" customFormat="1">
      <c r="A212" s="72"/>
      <c r="B212" s="55">
        <v>200</v>
      </c>
      <c r="C212" s="78"/>
      <c r="D212" s="56"/>
      <c r="E212" s="73"/>
      <c r="F212" s="530"/>
      <c r="G212" s="530"/>
      <c r="H212" s="57"/>
      <c r="I212" s="58"/>
      <c r="J212" s="57"/>
      <c r="K212" s="531" t="str">
        <f t="shared" si="9"/>
        <v/>
      </c>
      <c r="L212" s="531" t="str">
        <f>IF($G212="","",IF(OR('2.全体概要'!$C$15=1,'2.全体概要'!$C$15=2),INDEX($BH$15:$BH$16,MATCH($G212,$BG$15:$BG$16,-1)),IF('2.全体概要'!$C$15=3,INDEX($BH$14:$BH$15,MATCH($G212,$BG$14:$BG$15,-1)),INDEX($BH$13:$BH$14,MATCH($G212,$BG$13:$BG$14,-1)))))</f>
        <v/>
      </c>
      <c r="M212" s="531" t="str">
        <f t="shared" si="10"/>
        <v/>
      </c>
      <c r="N212" s="532">
        <f t="shared" si="11"/>
        <v>0</v>
      </c>
      <c r="O212" s="70"/>
      <c r="P212" s="124"/>
      <c r="Q212" s="54"/>
      <c r="R212" s="194"/>
      <c r="S212" s="125"/>
      <c r="T212" s="54"/>
      <c r="U212" s="194"/>
      <c r="V212" s="124"/>
      <c r="W212" s="54"/>
      <c r="X212" s="194"/>
      <c r="Y212" s="125"/>
      <c r="Z212" s="54"/>
      <c r="AA212" s="194"/>
      <c r="AB212" s="57"/>
      <c r="AC212" s="70"/>
      <c r="AD212" s="124"/>
      <c r="AE212" s="70"/>
      <c r="AF212" s="124"/>
      <c r="AG212" s="70"/>
      <c r="AH212" s="57"/>
      <c r="AI212" s="70"/>
      <c r="AJ212" s="124"/>
      <c r="AK212" s="70"/>
      <c r="AL212" s="907"/>
      <c r="AM212" s="890"/>
      <c r="AN212" s="907"/>
      <c r="AO212" s="891"/>
      <c r="AP212" s="907"/>
      <c r="AQ212" s="70"/>
      <c r="AR212" s="59"/>
      <c r="AS212" s="70"/>
      <c r="AT212" s="57"/>
      <c r="AU212" s="262"/>
      <c r="AV212" s="70"/>
      <c r="AW212" s="57"/>
      <c r="AX212" s="533" t="str">
        <f>IF(AW212="","",IF(AW212="A",'12.パネルラジエーター設備費用算出シート'!$G$13,IF(AW212="B",'12.パネルラジエーター設備費用算出シート'!$N$13,IF(AW212="C",'12.パネルラジエーター設備費用算出シート'!$G$23,IF(AW212="D",'12.パネルラジエーター設備費用算出シート'!$N$23,IF(AW212="E",'12.パネルラジエーター設備費用算出シート'!$G$33,IF(AW212="F",'12.パネルラジエーター設備費用算出シート'!$N$33,IF(AW212="G",'12.パネルラジエーター設備費用算出シート'!$G$43,IF(AW212="H",'12.パネルラジエーター設備費用算出シート'!$N$43,IF(AW212="I",'12.パネルラジエーター設備費用算出シート'!$G$54,'12.パネルラジエーター設備費用算出シート'!$N$54))))))))))</f>
        <v/>
      </c>
      <c r="AY212" s="70"/>
      <c r="AZ212" s="57"/>
      <c r="BA212" s="262"/>
      <c r="BB212" s="70"/>
      <c r="BC212" s="34"/>
      <c r="BD212" s="34"/>
      <c r="BE212" s="34"/>
      <c r="BF212" s="53"/>
      <c r="BG212" s="34"/>
      <c r="BH212" s="34"/>
      <c r="BI212" s="53"/>
      <c r="BJ212" s="34"/>
      <c r="BK212" s="34"/>
      <c r="BL212" s="34"/>
      <c r="BM212" s="34"/>
    </row>
    <row r="213" spans="1:65" s="35" customFormat="1">
      <c r="A213" s="72"/>
      <c r="B213" s="55">
        <v>201</v>
      </c>
      <c r="C213" s="78"/>
      <c r="D213" s="56"/>
      <c r="E213" s="73"/>
      <c r="F213" s="530"/>
      <c r="G213" s="530"/>
      <c r="H213" s="57"/>
      <c r="I213" s="58"/>
      <c r="J213" s="57"/>
      <c r="K213" s="531" t="str">
        <f t="shared" si="9"/>
        <v/>
      </c>
      <c r="L213" s="531" t="str">
        <f>IF($G213="","",IF(OR('2.全体概要'!$C$15=1,'2.全体概要'!$C$15=2),INDEX($BH$15:$BH$16,MATCH($G213,$BG$15:$BG$16,-1)),IF('2.全体概要'!$C$15=3,INDEX($BH$14:$BH$15,MATCH($G213,$BG$14:$BG$15,-1)),INDEX($BH$13:$BH$14,MATCH($G213,$BG$13:$BG$14,-1)))))</f>
        <v/>
      </c>
      <c r="M213" s="531" t="str">
        <f t="shared" si="10"/>
        <v/>
      </c>
      <c r="N213" s="532">
        <f t="shared" si="11"/>
        <v>0</v>
      </c>
      <c r="O213" s="70"/>
      <c r="P213" s="124"/>
      <c r="Q213" s="54"/>
      <c r="R213" s="194"/>
      <c r="S213" s="125"/>
      <c r="T213" s="54"/>
      <c r="U213" s="194"/>
      <c r="V213" s="124"/>
      <c r="W213" s="54"/>
      <c r="X213" s="194"/>
      <c r="Y213" s="125"/>
      <c r="Z213" s="54"/>
      <c r="AA213" s="194"/>
      <c r="AB213" s="57"/>
      <c r="AC213" s="70"/>
      <c r="AD213" s="124"/>
      <c r="AE213" s="70"/>
      <c r="AF213" s="124"/>
      <c r="AG213" s="70"/>
      <c r="AH213" s="57"/>
      <c r="AI213" s="70"/>
      <c r="AJ213" s="124"/>
      <c r="AK213" s="70"/>
      <c r="AL213" s="907"/>
      <c r="AM213" s="890"/>
      <c r="AN213" s="907"/>
      <c r="AO213" s="891"/>
      <c r="AP213" s="907"/>
      <c r="AQ213" s="70"/>
      <c r="AR213" s="59"/>
      <c r="AS213" s="70"/>
      <c r="AT213" s="57"/>
      <c r="AU213" s="262"/>
      <c r="AV213" s="70"/>
      <c r="AW213" s="57"/>
      <c r="AX213" s="533" t="str">
        <f>IF(AW213="","",IF(AW213="A",'12.パネルラジエーター設備費用算出シート'!$G$13,IF(AW213="B",'12.パネルラジエーター設備費用算出シート'!$N$13,IF(AW213="C",'12.パネルラジエーター設備費用算出シート'!$G$23,IF(AW213="D",'12.パネルラジエーター設備費用算出シート'!$N$23,IF(AW213="E",'12.パネルラジエーター設備費用算出シート'!$G$33,IF(AW213="F",'12.パネルラジエーター設備費用算出シート'!$N$33,IF(AW213="G",'12.パネルラジエーター設備費用算出シート'!$G$43,IF(AW213="H",'12.パネルラジエーター設備費用算出シート'!$N$43,IF(AW213="I",'12.パネルラジエーター設備費用算出シート'!$G$54,'12.パネルラジエーター設備費用算出シート'!$N$54))))))))))</f>
        <v/>
      </c>
      <c r="AY213" s="70"/>
      <c r="AZ213" s="57"/>
      <c r="BA213" s="262"/>
      <c r="BB213" s="70"/>
      <c r="BC213" s="34"/>
      <c r="BD213" s="34"/>
      <c r="BE213" s="34"/>
      <c r="BF213" s="53"/>
      <c r="BG213" s="34"/>
      <c r="BH213" s="34"/>
      <c r="BI213" s="53"/>
      <c r="BJ213" s="34"/>
      <c r="BK213" s="34"/>
      <c r="BL213" s="34"/>
      <c r="BM213" s="34"/>
    </row>
    <row r="214" spans="1:65" s="35" customFormat="1">
      <c r="A214" s="72"/>
      <c r="B214" s="55">
        <v>202</v>
      </c>
      <c r="C214" s="78"/>
      <c r="D214" s="56"/>
      <c r="E214" s="73"/>
      <c r="F214" s="530"/>
      <c r="G214" s="530"/>
      <c r="H214" s="57"/>
      <c r="I214" s="58"/>
      <c r="J214" s="57"/>
      <c r="K214" s="531" t="str">
        <f t="shared" si="9"/>
        <v/>
      </c>
      <c r="L214" s="531" t="str">
        <f>IF($G214="","",IF(OR('2.全体概要'!$C$15=1,'2.全体概要'!$C$15=2),INDEX($BH$15:$BH$16,MATCH($G214,$BG$15:$BG$16,-1)),IF('2.全体概要'!$C$15=3,INDEX($BH$14:$BH$15,MATCH($G214,$BG$14:$BG$15,-1)),INDEX($BH$13:$BH$14,MATCH($G214,$BG$13:$BG$14,-1)))))</f>
        <v/>
      </c>
      <c r="M214" s="531" t="str">
        <f t="shared" si="10"/>
        <v/>
      </c>
      <c r="N214" s="532">
        <f t="shared" si="11"/>
        <v>0</v>
      </c>
      <c r="O214" s="70"/>
      <c r="P214" s="124"/>
      <c r="Q214" s="54"/>
      <c r="R214" s="194"/>
      <c r="S214" s="125"/>
      <c r="T214" s="54"/>
      <c r="U214" s="194"/>
      <c r="V214" s="124"/>
      <c r="W214" s="54"/>
      <c r="X214" s="194"/>
      <c r="Y214" s="125"/>
      <c r="Z214" s="54"/>
      <c r="AA214" s="194"/>
      <c r="AB214" s="57"/>
      <c r="AC214" s="70"/>
      <c r="AD214" s="124"/>
      <c r="AE214" s="70"/>
      <c r="AF214" s="124"/>
      <c r="AG214" s="70"/>
      <c r="AH214" s="57"/>
      <c r="AI214" s="70"/>
      <c r="AJ214" s="124"/>
      <c r="AK214" s="70"/>
      <c r="AL214" s="907"/>
      <c r="AM214" s="890"/>
      <c r="AN214" s="907"/>
      <c r="AO214" s="891"/>
      <c r="AP214" s="907"/>
      <c r="AQ214" s="70"/>
      <c r="AR214" s="59"/>
      <c r="AS214" s="70"/>
      <c r="AT214" s="57"/>
      <c r="AU214" s="262"/>
      <c r="AV214" s="70"/>
      <c r="AW214" s="57"/>
      <c r="AX214" s="533" t="str">
        <f>IF(AW214="","",IF(AW214="A",'12.パネルラジエーター設備費用算出シート'!$G$13,IF(AW214="B",'12.パネルラジエーター設備費用算出シート'!$N$13,IF(AW214="C",'12.パネルラジエーター設備費用算出シート'!$G$23,IF(AW214="D",'12.パネルラジエーター設備費用算出シート'!$N$23,IF(AW214="E",'12.パネルラジエーター設備費用算出シート'!$G$33,IF(AW214="F",'12.パネルラジエーター設備費用算出シート'!$N$33,IF(AW214="G",'12.パネルラジエーター設備費用算出シート'!$G$43,IF(AW214="H",'12.パネルラジエーター設備費用算出シート'!$N$43,IF(AW214="I",'12.パネルラジエーター設備費用算出シート'!$G$54,'12.パネルラジエーター設備費用算出シート'!$N$54))))))))))</f>
        <v/>
      </c>
      <c r="AY214" s="70"/>
      <c r="AZ214" s="57"/>
      <c r="BA214" s="262"/>
      <c r="BB214" s="70"/>
      <c r="BC214" s="34"/>
      <c r="BD214" s="34"/>
      <c r="BE214" s="34"/>
      <c r="BF214" s="53"/>
      <c r="BG214" s="34"/>
      <c r="BH214" s="34"/>
      <c r="BI214" s="53"/>
      <c r="BJ214" s="34"/>
      <c r="BK214" s="34"/>
      <c r="BL214" s="34"/>
      <c r="BM214" s="34"/>
    </row>
    <row r="215" spans="1:65" s="35" customFormat="1">
      <c r="A215" s="72"/>
      <c r="B215" s="55">
        <v>203</v>
      </c>
      <c r="C215" s="78"/>
      <c r="D215" s="56"/>
      <c r="E215" s="73"/>
      <c r="F215" s="530"/>
      <c r="G215" s="530"/>
      <c r="H215" s="57"/>
      <c r="I215" s="58"/>
      <c r="J215" s="57"/>
      <c r="K215" s="531" t="str">
        <f t="shared" si="9"/>
        <v/>
      </c>
      <c r="L215" s="531" t="str">
        <f>IF($G215="","",IF(OR('2.全体概要'!$C$15=1,'2.全体概要'!$C$15=2),INDEX($BH$15:$BH$16,MATCH($G215,$BG$15:$BG$16,-1)),IF('2.全体概要'!$C$15=3,INDEX($BH$14:$BH$15,MATCH($G215,$BG$14:$BG$15,-1)),INDEX($BH$13:$BH$14,MATCH($G215,$BG$13:$BG$14,-1)))))</f>
        <v/>
      </c>
      <c r="M215" s="531" t="str">
        <f t="shared" si="10"/>
        <v/>
      </c>
      <c r="N215" s="532">
        <f t="shared" si="11"/>
        <v>0</v>
      </c>
      <c r="O215" s="70"/>
      <c r="P215" s="124"/>
      <c r="Q215" s="54"/>
      <c r="R215" s="194"/>
      <c r="S215" s="125"/>
      <c r="T215" s="54"/>
      <c r="U215" s="194"/>
      <c r="V215" s="124"/>
      <c r="W215" s="54"/>
      <c r="X215" s="194"/>
      <c r="Y215" s="125"/>
      <c r="Z215" s="54"/>
      <c r="AA215" s="194"/>
      <c r="AB215" s="57"/>
      <c r="AC215" s="70"/>
      <c r="AD215" s="124"/>
      <c r="AE215" s="70"/>
      <c r="AF215" s="124"/>
      <c r="AG215" s="70"/>
      <c r="AH215" s="57"/>
      <c r="AI215" s="70"/>
      <c r="AJ215" s="124"/>
      <c r="AK215" s="70"/>
      <c r="AL215" s="907"/>
      <c r="AM215" s="890"/>
      <c r="AN215" s="907"/>
      <c r="AO215" s="891"/>
      <c r="AP215" s="907"/>
      <c r="AQ215" s="70"/>
      <c r="AR215" s="59"/>
      <c r="AS215" s="70"/>
      <c r="AT215" s="57"/>
      <c r="AU215" s="262"/>
      <c r="AV215" s="70"/>
      <c r="AW215" s="57"/>
      <c r="AX215" s="533" t="str">
        <f>IF(AW215="","",IF(AW215="A",'12.パネルラジエーター設備費用算出シート'!$G$13,IF(AW215="B",'12.パネルラジエーター設備費用算出シート'!$N$13,IF(AW215="C",'12.パネルラジエーター設備費用算出シート'!$G$23,IF(AW215="D",'12.パネルラジエーター設備費用算出シート'!$N$23,IF(AW215="E",'12.パネルラジエーター設備費用算出シート'!$G$33,IF(AW215="F",'12.パネルラジエーター設備費用算出シート'!$N$33,IF(AW215="G",'12.パネルラジエーター設備費用算出シート'!$G$43,IF(AW215="H",'12.パネルラジエーター設備費用算出シート'!$N$43,IF(AW215="I",'12.パネルラジエーター設備費用算出シート'!$G$54,'12.パネルラジエーター設備費用算出シート'!$N$54))))))))))</f>
        <v/>
      </c>
      <c r="AY215" s="70"/>
      <c r="AZ215" s="57"/>
      <c r="BA215" s="262"/>
      <c r="BB215" s="70"/>
      <c r="BC215" s="34"/>
      <c r="BD215" s="34"/>
      <c r="BE215" s="34"/>
      <c r="BF215" s="53"/>
      <c r="BG215" s="34"/>
      <c r="BH215" s="34"/>
      <c r="BI215" s="53"/>
      <c r="BJ215" s="34"/>
      <c r="BK215" s="34"/>
      <c r="BL215" s="34"/>
      <c r="BM215" s="34"/>
    </row>
    <row r="216" spans="1:65" s="35" customFormat="1">
      <c r="A216" s="72"/>
      <c r="B216" s="55">
        <v>204</v>
      </c>
      <c r="C216" s="78"/>
      <c r="D216" s="56"/>
      <c r="E216" s="73"/>
      <c r="F216" s="530"/>
      <c r="G216" s="530"/>
      <c r="H216" s="57"/>
      <c r="I216" s="58"/>
      <c r="J216" s="57"/>
      <c r="K216" s="531" t="str">
        <f t="shared" si="9"/>
        <v/>
      </c>
      <c r="L216" s="531" t="str">
        <f>IF($G216="","",IF(OR('2.全体概要'!$C$15=1,'2.全体概要'!$C$15=2),INDEX($BH$15:$BH$16,MATCH($G216,$BG$15:$BG$16,-1)),IF('2.全体概要'!$C$15=3,INDEX($BH$14:$BH$15,MATCH($G216,$BG$14:$BG$15,-1)),INDEX($BH$13:$BH$14,MATCH($G216,$BG$13:$BG$14,-1)))))</f>
        <v/>
      </c>
      <c r="M216" s="531" t="str">
        <f t="shared" si="10"/>
        <v/>
      </c>
      <c r="N216" s="532">
        <f t="shared" si="11"/>
        <v>0</v>
      </c>
      <c r="O216" s="70"/>
      <c r="P216" s="124"/>
      <c r="Q216" s="54"/>
      <c r="R216" s="194"/>
      <c r="S216" s="125"/>
      <c r="T216" s="54"/>
      <c r="U216" s="194"/>
      <c r="V216" s="124"/>
      <c r="W216" s="54"/>
      <c r="X216" s="194"/>
      <c r="Y216" s="125"/>
      <c r="Z216" s="54"/>
      <c r="AA216" s="194"/>
      <c r="AB216" s="57"/>
      <c r="AC216" s="70"/>
      <c r="AD216" s="124"/>
      <c r="AE216" s="70"/>
      <c r="AF216" s="124"/>
      <c r="AG216" s="70"/>
      <c r="AH216" s="57"/>
      <c r="AI216" s="70"/>
      <c r="AJ216" s="124"/>
      <c r="AK216" s="70"/>
      <c r="AL216" s="907"/>
      <c r="AM216" s="890"/>
      <c r="AN216" s="907"/>
      <c r="AO216" s="891"/>
      <c r="AP216" s="907"/>
      <c r="AQ216" s="70"/>
      <c r="AR216" s="59"/>
      <c r="AS216" s="70"/>
      <c r="AT216" s="57"/>
      <c r="AU216" s="262"/>
      <c r="AV216" s="70"/>
      <c r="AW216" s="57"/>
      <c r="AX216" s="533" t="str">
        <f>IF(AW216="","",IF(AW216="A",'12.パネルラジエーター設備費用算出シート'!$G$13,IF(AW216="B",'12.パネルラジエーター設備費用算出シート'!$N$13,IF(AW216="C",'12.パネルラジエーター設備費用算出シート'!$G$23,IF(AW216="D",'12.パネルラジエーター設備費用算出シート'!$N$23,IF(AW216="E",'12.パネルラジエーター設備費用算出シート'!$G$33,IF(AW216="F",'12.パネルラジエーター設備費用算出シート'!$N$33,IF(AW216="G",'12.パネルラジエーター設備費用算出シート'!$G$43,IF(AW216="H",'12.パネルラジエーター設備費用算出シート'!$N$43,IF(AW216="I",'12.パネルラジエーター設備費用算出シート'!$G$54,'12.パネルラジエーター設備費用算出シート'!$N$54))))))))))</f>
        <v/>
      </c>
      <c r="AY216" s="70"/>
      <c r="AZ216" s="57"/>
      <c r="BA216" s="262"/>
      <c r="BB216" s="70"/>
      <c r="BC216" s="34"/>
      <c r="BD216" s="34"/>
      <c r="BE216" s="34"/>
      <c r="BF216" s="53"/>
      <c r="BG216" s="34"/>
      <c r="BH216" s="34"/>
      <c r="BI216" s="53"/>
      <c r="BJ216" s="34"/>
      <c r="BK216" s="34"/>
      <c r="BL216" s="34"/>
      <c r="BM216" s="34"/>
    </row>
    <row r="217" spans="1:65" s="35" customFormat="1">
      <c r="A217" s="72"/>
      <c r="B217" s="55">
        <v>205</v>
      </c>
      <c r="C217" s="78"/>
      <c r="D217" s="56"/>
      <c r="E217" s="73"/>
      <c r="F217" s="530"/>
      <c r="G217" s="530"/>
      <c r="H217" s="57"/>
      <c r="I217" s="58"/>
      <c r="J217" s="57"/>
      <c r="K217" s="531" t="str">
        <f t="shared" si="9"/>
        <v/>
      </c>
      <c r="L217" s="531" t="str">
        <f>IF($G217="","",IF(OR('2.全体概要'!$C$15=1,'2.全体概要'!$C$15=2),INDEX($BH$15:$BH$16,MATCH($G217,$BG$15:$BG$16,-1)),IF('2.全体概要'!$C$15=3,INDEX($BH$14:$BH$15,MATCH($G217,$BG$14:$BG$15,-1)),INDEX($BH$13:$BH$14,MATCH($G217,$BG$13:$BG$14,-1)))))</f>
        <v/>
      </c>
      <c r="M217" s="531" t="str">
        <f t="shared" si="10"/>
        <v/>
      </c>
      <c r="N217" s="532">
        <f t="shared" si="11"/>
        <v>0</v>
      </c>
      <c r="O217" s="70"/>
      <c r="P217" s="124"/>
      <c r="Q217" s="54"/>
      <c r="R217" s="194"/>
      <c r="S217" s="125"/>
      <c r="T217" s="54"/>
      <c r="U217" s="194"/>
      <c r="V217" s="124"/>
      <c r="W217" s="54"/>
      <c r="X217" s="194"/>
      <c r="Y217" s="125"/>
      <c r="Z217" s="54"/>
      <c r="AA217" s="194"/>
      <c r="AB217" s="57"/>
      <c r="AC217" s="70"/>
      <c r="AD217" s="124"/>
      <c r="AE217" s="70"/>
      <c r="AF217" s="124"/>
      <c r="AG217" s="70"/>
      <c r="AH217" s="57"/>
      <c r="AI217" s="70"/>
      <c r="AJ217" s="124"/>
      <c r="AK217" s="70"/>
      <c r="AL217" s="907"/>
      <c r="AM217" s="890"/>
      <c r="AN217" s="907"/>
      <c r="AO217" s="891"/>
      <c r="AP217" s="907"/>
      <c r="AQ217" s="70"/>
      <c r="AR217" s="59"/>
      <c r="AS217" s="70"/>
      <c r="AT217" s="57"/>
      <c r="AU217" s="262"/>
      <c r="AV217" s="70"/>
      <c r="AW217" s="57"/>
      <c r="AX217" s="533" t="str">
        <f>IF(AW217="","",IF(AW217="A",'12.パネルラジエーター設備費用算出シート'!$G$13,IF(AW217="B",'12.パネルラジエーター設備費用算出シート'!$N$13,IF(AW217="C",'12.パネルラジエーター設備費用算出シート'!$G$23,IF(AW217="D",'12.パネルラジエーター設備費用算出シート'!$N$23,IF(AW217="E",'12.パネルラジエーター設備費用算出シート'!$G$33,IF(AW217="F",'12.パネルラジエーター設備費用算出シート'!$N$33,IF(AW217="G",'12.パネルラジエーター設備費用算出シート'!$G$43,IF(AW217="H",'12.パネルラジエーター設備費用算出シート'!$N$43,IF(AW217="I",'12.パネルラジエーター設備費用算出シート'!$G$54,'12.パネルラジエーター設備費用算出シート'!$N$54))))))))))</f>
        <v/>
      </c>
      <c r="AY217" s="70"/>
      <c r="AZ217" s="57"/>
      <c r="BA217" s="262"/>
      <c r="BB217" s="70"/>
      <c r="BC217" s="34"/>
      <c r="BD217" s="34"/>
      <c r="BE217" s="34"/>
      <c r="BF217" s="53"/>
      <c r="BG217" s="34"/>
      <c r="BH217" s="34"/>
      <c r="BI217" s="53"/>
      <c r="BJ217" s="34"/>
      <c r="BK217" s="34"/>
      <c r="BL217" s="34"/>
      <c r="BM217" s="34"/>
    </row>
    <row r="218" spans="1:65" s="35" customFormat="1">
      <c r="A218" s="72"/>
      <c r="B218" s="55">
        <v>206</v>
      </c>
      <c r="C218" s="78"/>
      <c r="D218" s="56"/>
      <c r="E218" s="73"/>
      <c r="F218" s="530"/>
      <c r="G218" s="530"/>
      <c r="H218" s="57"/>
      <c r="I218" s="58"/>
      <c r="J218" s="57"/>
      <c r="K218" s="531" t="str">
        <f t="shared" si="9"/>
        <v/>
      </c>
      <c r="L218" s="531" t="str">
        <f>IF($G218="","",IF(OR('2.全体概要'!$C$15=1,'2.全体概要'!$C$15=2),INDEX($BH$15:$BH$16,MATCH($G218,$BG$15:$BG$16,-1)),IF('2.全体概要'!$C$15=3,INDEX($BH$14:$BH$15,MATCH($G218,$BG$14:$BG$15,-1)),INDEX($BH$13:$BH$14,MATCH($G218,$BG$13:$BG$14,-1)))))</f>
        <v/>
      </c>
      <c r="M218" s="531" t="str">
        <f t="shared" si="10"/>
        <v/>
      </c>
      <c r="N218" s="532">
        <f t="shared" si="11"/>
        <v>0</v>
      </c>
      <c r="O218" s="70"/>
      <c r="P218" s="124"/>
      <c r="Q218" s="54"/>
      <c r="R218" s="194"/>
      <c r="S218" s="125"/>
      <c r="T218" s="54"/>
      <c r="U218" s="194"/>
      <c r="V218" s="124"/>
      <c r="W218" s="54"/>
      <c r="X218" s="194"/>
      <c r="Y218" s="125"/>
      <c r="Z218" s="54"/>
      <c r="AA218" s="194"/>
      <c r="AB218" s="57"/>
      <c r="AC218" s="70"/>
      <c r="AD218" s="124"/>
      <c r="AE218" s="70"/>
      <c r="AF218" s="124"/>
      <c r="AG218" s="70"/>
      <c r="AH218" s="57"/>
      <c r="AI218" s="70"/>
      <c r="AJ218" s="124"/>
      <c r="AK218" s="70"/>
      <c r="AL218" s="907"/>
      <c r="AM218" s="890"/>
      <c r="AN218" s="907"/>
      <c r="AO218" s="891"/>
      <c r="AP218" s="907"/>
      <c r="AQ218" s="70"/>
      <c r="AR218" s="59"/>
      <c r="AS218" s="70"/>
      <c r="AT218" s="57"/>
      <c r="AU218" s="262"/>
      <c r="AV218" s="70"/>
      <c r="AW218" s="57"/>
      <c r="AX218" s="533" t="str">
        <f>IF(AW218="","",IF(AW218="A",'12.パネルラジエーター設備費用算出シート'!$G$13,IF(AW218="B",'12.パネルラジエーター設備費用算出シート'!$N$13,IF(AW218="C",'12.パネルラジエーター設備費用算出シート'!$G$23,IF(AW218="D",'12.パネルラジエーター設備費用算出シート'!$N$23,IF(AW218="E",'12.パネルラジエーター設備費用算出シート'!$G$33,IF(AW218="F",'12.パネルラジエーター設備費用算出シート'!$N$33,IF(AW218="G",'12.パネルラジエーター設備費用算出シート'!$G$43,IF(AW218="H",'12.パネルラジエーター設備費用算出シート'!$N$43,IF(AW218="I",'12.パネルラジエーター設備費用算出シート'!$G$54,'12.パネルラジエーター設備費用算出シート'!$N$54))))))))))</f>
        <v/>
      </c>
      <c r="AY218" s="70"/>
      <c r="AZ218" s="57"/>
      <c r="BA218" s="262"/>
      <c r="BB218" s="70"/>
      <c r="BC218" s="34"/>
      <c r="BD218" s="34"/>
      <c r="BE218" s="34"/>
      <c r="BF218" s="53"/>
      <c r="BG218" s="34"/>
      <c r="BH218" s="34"/>
      <c r="BI218" s="53"/>
      <c r="BJ218" s="34"/>
      <c r="BK218" s="34"/>
      <c r="BL218" s="34"/>
      <c r="BM218" s="34"/>
    </row>
    <row r="219" spans="1:65" s="35" customFormat="1">
      <c r="A219" s="72"/>
      <c r="B219" s="55">
        <v>207</v>
      </c>
      <c r="C219" s="78"/>
      <c r="D219" s="56"/>
      <c r="E219" s="73"/>
      <c r="F219" s="530"/>
      <c r="G219" s="530"/>
      <c r="H219" s="57"/>
      <c r="I219" s="58"/>
      <c r="J219" s="57"/>
      <c r="K219" s="531" t="str">
        <f t="shared" si="9"/>
        <v/>
      </c>
      <c r="L219" s="531" t="str">
        <f>IF($G219="","",IF(OR('2.全体概要'!$C$15=1,'2.全体概要'!$C$15=2),INDEX($BH$15:$BH$16,MATCH($G219,$BG$15:$BG$16,-1)),IF('2.全体概要'!$C$15=3,INDEX($BH$14:$BH$15,MATCH($G219,$BG$14:$BG$15,-1)),INDEX($BH$13:$BH$14,MATCH($G219,$BG$13:$BG$14,-1)))))</f>
        <v/>
      </c>
      <c r="M219" s="531" t="str">
        <f t="shared" si="10"/>
        <v/>
      </c>
      <c r="N219" s="532">
        <f t="shared" si="11"/>
        <v>0</v>
      </c>
      <c r="O219" s="70"/>
      <c r="P219" s="124"/>
      <c r="Q219" s="54"/>
      <c r="R219" s="194"/>
      <c r="S219" s="125"/>
      <c r="T219" s="54"/>
      <c r="U219" s="194"/>
      <c r="V219" s="124"/>
      <c r="W219" s="54"/>
      <c r="X219" s="194"/>
      <c r="Y219" s="125"/>
      <c r="Z219" s="54"/>
      <c r="AA219" s="194"/>
      <c r="AB219" s="57"/>
      <c r="AC219" s="70"/>
      <c r="AD219" s="124"/>
      <c r="AE219" s="70"/>
      <c r="AF219" s="124"/>
      <c r="AG219" s="70"/>
      <c r="AH219" s="57"/>
      <c r="AI219" s="70"/>
      <c r="AJ219" s="124"/>
      <c r="AK219" s="70"/>
      <c r="AL219" s="907"/>
      <c r="AM219" s="890"/>
      <c r="AN219" s="907"/>
      <c r="AO219" s="891"/>
      <c r="AP219" s="907"/>
      <c r="AQ219" s="70"/>
      <c r="AR219" s="59"/>
      <c r="AS219" s="70"/>
      <c r="AT219" s="57"/>
      <c r="AU219" s="262"/>
      <c r="AV219" s="70"/>
      <c r="AW219" s="57"/>
      <c r="AX219" s="533" t="str">
        <f>IF(AW219="","",IF(AW219="A",'12.パネルラジエーター設備費用算出シート'!$G$13,IF(AW219="B",'12.パネルラジエーター設備費用算出シート'!$N$13,IF(AW219="C",'12.パネルラジエーター設備費用算出シート'!$G$23,IF(AW219="D",'12.パネルラジエーター設備費用算出シート'!$N$23,IF(AW219="E",'12.パネルラジエーター設備費用算出シート'!$G$33,IF(AW219="F",'12.パネルラジエーター設備費用算出シート'!$N$33,IF(AW219="G",'12.パネルラジエーター設備費用算出シート'!$G$43,IF(AW219="H",'12.パネルラジエーター設備費用算出シート'!$N$43,IF(AW219="I",'12.パネルラジエーター設備費用算出シート'!$G$54,'12.パネルラジエーター設備費用算出シート'!$N$54))))))))))</f>
        <v/>
      </c>
      <c r="AY219" s="70"/>
      <c r="AZ219" s="57"/>
      <c r="BA219" s="262"/>
      <c r="BB219" s="70"/>
      <c r="BC219" s="34"/>
      <c r="BD219" s="34"/>
      <c r="BE219" s="34"/>
      <c r="BF219" s="53"/>
      <c r="BG219" s="34"/>
      <c r="BH219" s="34"/>
      <c r="BI219" s="53"/>
      <c r="BJ219" s="34"/>
      <c r="BK219" s="34"/>
      <c r="BL219" s="34"/>
      <c r="BM219" s="34"/>
    </row>
    <row r="220" spans="1:65" s="35" customFormat="1">
      <c r="A220" s="72"/>
      <c r="B220" s="55">
        <v>208</v>
      </c>
      <c r="C220" s="78"/>
      <c r="D220" s="56"/>
      <c r="E220" s="73"/>
      <c r="F220" s="530"/>
      <c r="G220" s="530"/>
      <c r="H220" s="57"/>
      <c r="I220" s="58"/>
      <c r="J220" s="57"/>
      <c r="K220" s="531" t="str">
        <f t="shared" si="9"/>
        <v/>
      </c>
      <c r="L220" s="531" t="str">
        <f>IF($G220="","",IF(OR('2.全体概要'!$C$15=1,'2.全体概要'!$C$15=2),INDEX($BH$15:$BH$16,MATCH($G220,$BG$15:$BG$16,-1)),IF('2.全体概要'!$C$15=3,INDEX($BH$14:$BH$15,MATCH($G220,$BG$14:$BG$15,-1)),INDEX($BH$13:$BH$14,MATCH($G220,$BG$13:$BG$14,-1)))))</f>
        <v/>
      </c>
      <c r="M220" s="531" t="str">
        <f t="shared" si="10"/>
        <v/>
      </c>
      <c r="N220" s="532">
        <f t="shared" si="11"/>
        <v>0</v>
      </c>
      <c r="O220" s="70"/>
      <c r="P220" s="124"/>
      <c r="Q220" s="54"/>
      <c r="R220" s="194"/>
      <c r="S220" s="125"/>
      <c r="T220" s="54"/>
      <c r="U220" s="194"/>
      <c r="V220" s="124"/>
      <c r="W220" s="54"/>
      <c r="X220" s="194"/>
      <c r="Y220" s="125"/>
      <c r="Z220" s="54"/>
      <c r="AA220" s="194"/>
      <c r="AB220" s="57"/>
      <c r="AC220" s="70"/>
      <c r="AD220" s="124"/>
      <c r="AE220" s="70"/>
      <c r="AF220" s="124"/>
      <c r="AG220" s="70"/>
      <c r="AH220" s="57"/>
      <c r="AI220" s="70"/>
      <c r="AJ220" s="124"/>
      <c r="AK220" s="70"/>
      <c r="AL220" s="907"/>
      <c r="AM220" s="890"/>
      <c r="AN220" s="907"/>
      <c r="AO220" s="891"/>
      <c r="AP220" s="907"/>
      <c r="AQ220" s="70"/>
      <c r="AR220" s="59"/>
      <c r="AS220" s="70"/>
      <c r="AT220" s="57"/>
      <c r="AU220" s="262"/>
      <c r="AV220" s="70"/>
      <c r="AW220" s="57"/>
      <c r="AX220" s="533" t="str">
        <f>IF(AW220="","",IF(AW220="A",'12.パネルラジエーター設備費用算出シート'!$G$13,IF(AW220="B",'12.パネルラジエーター設備費用算出シート'!$N$13,IF(AW220="C",'12.パネルラジエーター設備費用算出シート'!$G$23,IF(AW220="D",'12.パネルラジエーター設備費用算出シート'!$N$23,IF(AW220="E",'12.パネルラジエーター設備費用算出シート'!$G$33,IF(AW220="F",'12.パネルラジエーター設備費用算出シート'!$N$33,IF(AW220="G",'12.パネルラジエーター設備費用算出シート'!$G$43,IF(AW220="H",'12.パネルラジエーター設備費用算出シート'!$N$43,IF(AW220="I",'12.パネルラジエーター設備費用算出シート'!$G$54,'12.パネルラジエーター設備費用算出シート'!$N$54))))))))))</f>
        <v/>
      </c>
      <c r="AY220" s="70"/>
      <c r="AZ220" s="57"/>
      <c r="BA220" s="262"/>
      <c r="BB220" s="70"/>
      <c r="BC220" s="34"/>
      <c r="BD220" s="34"/>
      <c r="BE220" s="34"/>
      <c r="BF220" s="53"/>
      <c r="BG220" s="34"/>
      <c r="BH220" s="34"/>
      <c r="BI220" s="53"/>
      <c r="BJ220" s="34"/>
      <c r="BK220" s="34"/>
      <c r="BL220" s="34"/>
      <c r="BM220" s="34"/>
    </row>
    <row r="221" spans="1:65" s="35" customFormat="1">
      <c r="A221" s="72"/>
      <c r="B221" s="55">
        <v>209</v>
      </c>
      <c r="C221" s="78"/>
      <c r="D221" s="56"/>
      <c r="E221" s="73"/>
      <c r="F221" s="530"/>
      <c r="G221" s="530"/>
      <c r="H221" s="57"/>
      <c r="I221" s="58"/>
      <c r="J221" s="57"/>
      <c r="K221" s="531" t="str">
        <f t="shared" si="9"/>
        <v/>
      </c>
      <c r="L221" s="531" t="str">
        <f>IF($G221="","",IF(OR('2.全体概要'!$C$15=1,'2.全体概要'!$C$15=2),INDEX($BH$15:$BH$16,MATCH($G221,$BG$15:$BG$16,-1)),IF('2.全体概要'!$C$15=3,INDEX($BH$14:$BH$15,MATCH($G221,$BG$14:$BG$15,-1)),INDEX($BH$13:$BH$14,MATCH($G221,$BG$13:$BG$14,-1)))))</f>
        <v/>
      </c>
      <c r="M221" s="531" t="str">
        <f t="shared" si="10"/>
        <v/>
      </c>
      <c r="N221" s="532">
        <f t="shared" si="11"/>
        <v>0</v>
      </c>
      <c r="O221" s="70"/>
      <c r="P221" s="124"/>
      <c r="Q221" s="54"/>
      <c r="R221" s="194"/>
      <c r="S221" s="125"/>
      <c r="T221" s="54"/>
      <c r="U221" s="194"/>
      <c r="V221" s="124"/>
      <c r="W221" s="54"/>
      <c r="X221" s="194"/>
      <c r="Y221" s="125"/>
      <c r="Z221" s="54"/>
      <c r="AA221" s="194"/>
      <c r="AB221" s="57"/>
      <c r="AC221" s="70"/>
      <c r="AD221" s="124"/>
      <c r="AE221" s="70"/>
      <c r="AF221" s="124"/>
      <c r="AG221" s="70"/>
      <c r="AH221" s="57"/>
      <c r="AI221" s="70"/>
      <c r="AJ221" s="124"/>
      <c r="AK221" s="70"/>
      <c r="AL221" s="907"/>
      <c r="AM221" s="890"/>
      <c r="AN221" s="907"/>
      <c r="AO221" s="891"/>
      <c r="AP221" s="907"/>
      <c r="AQ221" s="70"/>
      <c r="AR221" s="59"/>
      <c r="AS221" s="70"/>
      <c r="AT221" s="57"/>
      <c r="AU221" s="262"/>
      <c r="AV221" s="70"/>
      <c r="AW221" s="57"/>
      <c r="AX221" s="533" t="str">
        <f>IF(AW221="","",IF(AW221="A",'12.パネルラジエーター設備費用算出シート'!$G$13,IF(AW221="B",'12.パネルラジエーター設備費用算出シート'!$N$13,IF(AW221="C",'12.パネルラジエーター設備費用算出シート'!$G$23,IF(AW221="D",'12.パネルラジエーター設備費用算出シート'!$N$23,IF(AW221="E",'12.パネルラジエーター設備費用算出シート'!$G$33,IF(AW221="F",'12.パネルラジエーター設備費用算出シート'!$N$33,IF(AW221="G",'12.パネルラジエーター設備費用算出シート'!$G$43,IF(AW221="H",'12.パネルラジエーター設備費用算出シート'!$N$43,IF(AW221="I",'12.パネルラジエーター設備費用算出シート'!$G$54,'12.パネルラジエーター設備費用算出シート'!$N$54))))))))))</f>
        <v/>
      </c>
      <c r="AY221" s="70"/>
      <c r="AZ221" s="57"/>
      <c r="BA221" s="262"/>
      <c r="BB221" s="70"/>
      <c r="BC221" s="34"/>
      <c r="BD221" s="34"/>
      <c r="BE221" s="34"/>
      <c r="BF221" s="53"/>
      <c r="BG221" s="34"/>
      <c r="BH221" s="34"/>
      <c r="BI221" s="53"/>
      <c r="BJ221" s="34"/>
      <c r="BK221" s="34"/>
      <c r="BL221" s="34"/>
      <c r="BM221" s="34"/>
    </row>
    <row r="222" spans="1:65" s="35" customFormat="1">
      <c r="A222" s="72"/>
      <c r="B222" s="55">
        <v>210</v>
      </c>
      <c r="C222" s="78"/>
      <c r="D222" s="56"/>
      <c r="E222" s="73"/>
      <c r="F222" s="530"/>
      <c r="G222" s="530"/>
      <c r="H222" s="57"/>
      <c r="I222" s="58"/>
      <c r="J222" s="57"/>
      <c r="K222" s="531" t="str">
        <f t="shared" si="9"/>
        <v/>
      </c>
      <c r="L222" s="531" t="str">
        <f>IF($G222="","",IF(OR('2.全体概要'!$C$15=1,'2.全体概要'!$C$15=2),INDEX($BH$15:$BH$16,MATCH($G222,$BG$15:$BG$16,-1)),IF('2.全体概要'!$C$15=3,INDEX($BH$14:$BH$15,MATCH($G222,$BG$14:$BG$15,-1)),INDEX($BH$13:$BH$14,MATCH($G222,$BG$13:$BG$14,-1)))))</f>
        <v/>
      </c>
      <c r="M222" s="531" t="str">
        <f t="shared" si="10"/>
        <v/>
      </c>
      <c r="N222" s="532">
        <f t="shared" si="11"/>
        <v>0</v>
      </c>
      <c r="O222" s="70"/>
      <c r="P222" s="124"/>
      <c r="Q222" s="54"/>
      <c r="R222" s="194"/>
      <c r="S222" s="125"/>
      <c r="T222" s="54"/>
      <c r="U222" s="194"/>
      <c r="V222" s="124"/>
      <c r="W222" s="54"/>
      <c r="X222" s="194"/>
      <c r="Y222" s="125"/>
      <c r="Z222" s="54"/>
      <c r="AA222" s="194"/>
      <c r="AB222" s="57"/>
      <c r="AC222" s="70"/>
      <c r="AD222" s="124"/>
      <c r="AE222" s="70"/>
      <c r="AF222" s="124"/>
      <c r="AG222" s="70"/>
      <c r="AH222" s="57"/>
      <c r="AI222" s="70"/>
      <c r="AJ222" s="124"/>
      <c r="AK222" s="70"/>
      <c r="AL222" s="907"/>
      <c r="AM222" s="890"/>
      <c r="AN222" s="907"/>
      <c r="AO222" s="891"/>
      <c r="AP222" s="907"/>
      <c r="AQ222" s="70"/>
      <c r="AR222" s="59"/>
      <c r="AS222" s="70"/>
      <c r="AT222" s="57"/>
      <c r="AU222" s="262"/>
      <c r="AV222" s="70"/>
      <c r="AW222" s="57"/>
      <c r="AX222" s="533" t="str">
        <f>IF(AW222="","",IF(AW222="A",'12.パネルラジエーター設備費用算出シート'!$G$13,IF(AW222="B",'12.パネルラジエーター設備費用算出シート'!$N$13,IF(AW222="C",'12.パネルラジエーター設備費用算出シート'!$G$23,IF(AW222="D",'12.パネルラジエーター設備費用算出シート'!$N$23,IF(AW222="E",'12.パネルラジエーター設備費用算出シート'!$G$33,IF(AW222="F",'12.パネルラジエーター設備費用算出シート'!$N$33,IF(AW222="G",'12.パネルラジエーター設備費用算出シート'!$G$43,IF(AW222="H",'12.パネルラジエーター設備費用算出シート'!$N$43,IF(AW222="I",'12.パネルラジエーター設備費用算出シート'!$G$54,'12.パネルラジエーター設備費用算出シート'!$N$54))))))))))</f>
        <v/>
      </c>
      <c r="AY222" s="70"/>
      <c r="AZ222" s="57"/>
      <c r="BA222" s="262"/>
      <c r="BB222" s="70"/>
      <c r="BC222" s="34"/>
      <c r="BD222" s="34"/>
      <c r="BE222" s="34"/>
      <c r="BF222" s="53"/>
      <c r="BG222" s="34"/>
      <c r="BH222" s="34"/>
      <c r="BI222" s="53"/>
      <c r="BJ222" s="34"/>
      <c r="BK222" s="34"/>
      <c r="BL222" s="34"/>
      <c r="BM222" s="34"/>
    </row>
    <row r="223" spans="1:65" s="35" customFormat="1">
      <c r="A223" s="72"/>
      <c r="B223" s="55">
        <v>211</v>
      </c>
      <c r="C223" s="78"/>
      <c r="D223" s="56"/>
      <c r="E223" s="73"/>
      <c r="F223" s="530"/>
      <c r="G223" s="530"/>
      <c r="H223" s="57"/>
      <c r="I223" s="58"/>
      <c r="J223" s="57"/>
      <c r="K223" s="531" t="str">
        <f t="shared" si="9"/>
        <v/>
      </c>
      <c r="L223" s="531" t="str">
        <f>IF($G223="","",IF(OR('2.全体概要'!$C$15=1,'2.全体概要'!$C$15=2),INDEX($BH$15:$BH$16,MATCH($G223,$BG$15:$BG$16,-1)),IF('2.全体概要'!$C$15=3,INDEX($BH$14:$BH$15,MATCH($G223,$BG$14:$BG$15,-1)),INDEX($BH$13:$BH$14,MATCH($G223,$BG$13:$BG$14,-1)))))</f>
        <v/>
      </c>
      <c r="M223" s="531" t="str">
        <f t="shared" si="10"/>
        <v/>
      </c>
      <c r="N223" s="532">
        <f t="shared" si="11"/>
        <v>0</v>
      </c>
      <c r="O223" s="70"/>
      <c r="P223" s="124"/>
      <c r="Q223" s="54"/>
      <c r="R223" s="194"/>
      <c r="S223" s="125"/>
      <c r="T223" s="54"/>
      <c r="U223" s="194"/>
      <c r="V223" s="124"/>
      <c r="W223" s="54"/>
      <c r="X223" s="194"/>
      <c r="Y223" s="125"/>
      <c r="Z223" s="54"/>
      <c r="AA223" s="194"/>
      <c r="AB223" s="57"/>
      <c r="AC223" s="70"/>
      <c r="AD223" s="124"/>
      <c r="AE223" s="70"/>
      <c r="AF223" s="124"/>
      <c r="AG223" s="70"/>
      <c r="AH223" s="57"/>
      <c r="AI223" s="70"/>
      <c r="AJ223" s="124"/>
      <c r="AK223" s="70"/>
      <c r="AL223" s="907"/>
      <c r="AM223" s="890"/>
      <c r="AN223" s="907"/>
      <c r="AO223" s="891"/>
      <c r="AP223" s="907"/>
      <c r="AQ223" s="70"/>
      <c r="AR223" s="59"/>
      <c r="AS223" s="70"/>
      <c r="AT223" s="57"/>
      <c r="AU223" s="262"/>
      <c r="AV223" s="70"/>
      <c r="AW223" s="57"/>
      <c r="AX223" s="533" t="str">
        <f>IF(AW223="","",IF(AW223="A",'12.パネルラジエーター設備費用算出シート'!$G$13,IF(AW223="B",'12.パネルラジエーター設備費用算出シート'!$N$13,IF(AW223="C",'12.パネルラジエーター設備費用算出シート'!$G$23,IF(AW223="D",'12.パネルラジエーター設備費用算出シート'!$N$23,IF(AW223="E",'12.パネルラジエーター設備費用算出シート'!$G$33,IF(AW223="F",'12.パネルラジエーター設備費用算出シート'!$N$33,IF(AW223="G",'12.パネルラジエーター設備費用算出シート'!$G$43,IF(AW223="H",'12.パネルラジエーター設備費用算出シート'!$N$43,IF(AW223="I",'12.パネルラジエーター設備費用算出シート'!$G$54,'12.パネルラジエーター設備費用算出シート'!$N$54))))))))))</f>
        <v/>
      </c>
      <c r="AY223" s="70"/>
      <c r="AZ223" s="57"/>
      <c r="BA223" s="262"/>
      <c r="BB223" s="70"/>
      <c r="BC223" s="34"/>
      <c r="BD223" s="34"/>
      <c r="BE223" s="34"/>
      <c r="BF223" s="53"/>
      <c r="BG223" s="34"/>
      <c r="BH223" s="34"/>
      <c r="BI223" s="53"/>
      <c r="BJ223" s="34"/>
      <c r="BK223" s="34"/>
      <c r="BL223" s="34"/>
      <c r="BM223" s="34"/>
    </row>
    <row r="224" spans="1:65" s="35" customFormat="1">
      <c r="A224" s="72"/>
      <c r="B224" s="55">
        <v>212</v>
      </c>
      <c r="C224" s="78"/>
      <c r="D224" s="56"/>
      <c r="E224" s="73"/>
      <c r="F224" s="530"/>
      <c r="G224" s="530"/>
      <c r="H224" s="57"/>
      <c r="I224" s="58"/>
      <c r="J224" s="57"/>
      <c r="K224" s="531" t="str">
        <f t="shared" si="9"/>
        <v/>
      </c>
      <c r="L224" s="531" t="str">
        <f>IF($G224="","",IF(OR('2.全体概要'!$C$15=1,'2.全体概要'!$C$15=2),INDEX($BH$15:$BH$16,MATCH($G224,$BG$15:$BG$16,-1)),IF('2.全体概要'!$C$15=3,INDEX($BH$14:$BH$15,MATCH($G224,$BG$14:$BG$15,-1)),INDEX($BH$13:$BH$14,MATCH($G224,$BG$13:$BG$14,-1)))))</f>
        <v/>
      </c>
      <c r="M224" s="531" t="str">
        <f t="shared" si="10"/>
        <v/>
      </c>
      <c r="N224" s="532">
        <f t="shared" si="11"/>
        <v>0</v>
      </c>
      <c r="O224" s="70"/>
      <c r="P224" s="124"/>
      <c r="Q224" s="54"/>
      <c r="R224" s="194"/>
      <c r="S224" s="125"/>
      <c r="T224" s="54"/>
      <c r="U224" s="194"/>
      <c r="V224" s="124"/>
      <c r="W224" s="54"/>
      <c r="X224" s="194"/>
      <c r="Y224" s="125"/>
      <c r="Z224" s="54"/>
      <c r="AA224" s="194"/>
      <c r="AB224" s="57"/>
      <c r="AC224" s="70"/>
      <c r="AD224" s="124"/>
      <c r="AE224" s="70"/>
      <c r="AF224" s="124"/>
      <c r="AG224" s="70"/>
      <c r="AH224" s="57"/>
      <c r="AI224" s="70"/>
      <c r="AJ224" s="124"/>
      <c r="AK224" s="70"/>
      <c r="AL224" s="907"/>
      <c r="AM224" s="890"/>
      <c r="AN224" s="907"/>
      <c r="AO224" s="891"/>
      <c r="AP224" s="907"/>
      <c r="AQ224" s="70"/>
      <c r="AR224" s="59"/>
      <c r="AS224" s="70"/>
      <c r="AT224" s="57"/>
      <c r="AU224" s="262"/>
      <c r="AV224" s="70"/>
      <c r="AW224" s="57"/>
      <c r="AX224" s="533" t="str">
        <f>IF(AW224="","",IF(AW224="A",'12.パネルラジエーター設備費用算出シート'!$G$13,IF(AW224="B",'12.パネルラジエーター設備費用算出シート'!$N$13,IF(AW224="C",'12.パネルラジエーター設備費用算出シート'!$G$23,IF(AW224="D",'12.パネルラジエーター設備費用算出シート'!$N$23,IF(AW224="E",'12.パネルラジエーター設備費用算出シート'!$G$33,IF(AW224="F",'12.パネルラジエーター設備費用算出シート'!$N$33,IF(AW224="G",'12.パネルラジエーター設備費用算出シート'!$G$43,IF(AW224="H",'12.パネルラジエーター設備費用算出シート'!$N$43,IF(AW224="I",'12.パネルラジエーター設備費用算出シート'!$G$54,'12.パネルラジエーター設備費用算出シート'!$N$54))))))))))</f>
        <v/>
      </c>
      <c r="AY224" s="70"/>
      <c r="AZ224" s="57"/>
      <c r="BA224" s="262"/>
      <c r="BB224" s="70"/>
      <c r="BC224" s="34"/>
      <c r="BD224" s="34"/>
      <c r="BE224" s="34"/>
      <c r="BF224" s="53"/>
      <c r="BG224" s="34"/>
      <c r="BH224" s="34"/>
      <c r="BI224" s="53"/>
      <c r="BJ224" s="34"/>
      <c r="BK224" s="34"/>
      <c r="BL224" s="34"/>
      <c r="BM224" s="34"/>
    </row>
    <row r="225" spans="1:65" s="35" customFormat="1">
      <c r="A225" s="72"/>
      <c r="B225" s="55">
        <v>213</v>
      </c>
      <c r="C225" s="78"/>
      <c r="D225" s="56"/>
      <c r="E225" s="73"/>
      <c r="F225" s="530"/>
      <c r="G225" s="530"/>
      <c r="H225" s="57"/>
      <c r="I225" s="58"/>
      <c r="J225" s="57"/>
      <c r="K225" s="531" t="str">
        <f t="shared" si="9"/>
        <v/>
      </c>
      <c r="L225" s="531" t="str">
        <f>IF($G225="","",IF(OR('2.全体概要'!$C$15=1,'2.全体概要'!$C$15=2),INDEX($BH$15:$BH$16,MATCH($G225,$BG$15:$BG$16,-1)),IF('2.全体概要'!$C$15=3,INDEX($BH$14:$BH$15,MATCH($G225,$BG$14:$BG$15,-1)),INDEX($BH$13:$BH$14,MATCH($G225,$BG$13:$BG$14,-1)))))</f>
        <v/>
      </c>
      <c r="M225" s="531" t="str">
        <f t="shared" si="10"/>
        <v/>
      </c>
      <c r="N225" s="532">
        <f t="shared" si="11"/>
        <v>0</v>
      </c>
      <c r="O225" s="70"/>
      <c r="P225" s="124"/>
      <c r="Q225" s="54"/>
      <c r="R225" s="194"/>
      <c r="S225" s="125"/>
      <c r="T225" s="54"/>
      <c r="U225" s="194"/>
      <c r="V225" s="124"/>
      <c r="W225" s="54"/>
      <c r="X225" s="194"/>
      <c r="Y225" s="125"/>
      <c r="Z225" s="54"/>
      <c r="AA225" s="194"/>
      <c r="AB225" s="57"/>
      <c r="AC225" s="70"/>
      <c r="AD225" s="124"/>
      <c r="AE225" s="70"/>
      <c r="AF225" s="124"/>
      <c r="AG225" s="70"/>
      <c r="AH225" s="57"/>
      <c r="AI225" s="70"/>
      <c r="AJ225" s="124"/>
      <c r="AK225" s="70"/>
      <c r="AL225" s="907"/>
      <c r="AM225" s="890"/>
      <c r="AN225" s="907"/>
      <c r="AO225" s="891"/>
      <c r="AP225" s="907"/>
      <c r="AQ225" s="70"/>
      <c r="AR225" s="59"/>
      <c r="AS225" s="70"/>
      <c r="AT225" s="57"/>
      <c r="AU225" s="262"/>
      <c r="AV225" s="70"/>
      <c r="AW225" s="57"/>
      <c r="AX225" s="533" t="str">
        <f>IF(AW225="","",IF(AW225="A",'12.パネルラジエーター設備費用算出シート'!$G$13,IF(AW225="B",'12.パネルラジエーター設備費用算出シート'!$N$13,IF(AW225="C",'12.パネルラジエーター設備費用算出シート'!$G$23,IF(AW225="D",'12.パネルラジエーター設備費用算出シート'!$N$23,IF(AW225="E",'12.パネルラジエーター設備費用算出シート'!$G$33,IF(AW225="F",'12.パネルラジエーター設備費用算出シート'!$N$33,IF(AW225="G",'12.パネルラジエーター設備費用算出シート'!$G$43,IF(AW225="H",'12.パネルラジエーター設備費用算出シート'!$N$43,IF(AW225="I",'12.パネルラジエーター設備費用算出シート'!$G$54,'12.パネルラジエーター設備費用算出シート'!$N$54))))))))))</f>
        <v/>
      </c>
      <c r="AY225" s="70"/>
      <c r="AZ225" s="57"/>
      <c r="BA225" s="262"/>
      <c r="BB225" s="70"/>
      <c r="BC225" s="34"/>
      <c r="BD225" s="34"/>
      <c r="BE225" s="34"/>
      <c r="BF225" s="53"/>
      <c r="BG225" s="34"/>
      <c r="BH225" s="34"/>
      <c r="BI225" s="53"/>
      <c r="BJ225" s="34"/>
      <c r="BK225" s="34"/>
      <c r="BL225" s="34"/>
      <c r="BM225" s="34"/>
    </row>
    <row r="226" spans="1:65" s="35" customFormat="1">
      <c r="A226" s="72"/>
      <c r="B226" s="55">
        <v>214</v>
      </c>
      <c r="C226" s="78"/>
      <c r="D226" s="56"/>
      <c r="E226" s="73"/>
      <c r="F226" s="530"/>
      <c r="G226" s="530"/>
      <c r="H226" s="57"/>
      <c r="I226" s="58"/>
      <c r="J226" s="57"/>
      <c r="K226" s="531" t="str">
        <f t="shared" si="9"/>
        <v/>
      </c>
      <c r="L226" s="531" t="str">
        <f>IF($G226="","",IF(OR('2.全体概要'!$C$15=1,'2.全体概要'!$C$15=2),INDEX($BH$15:$BH$16,MATCH($G226,$BG$15:$BG$16,-1)),IF('2.全体概要'!$C$15=3,INDEX($BH$14:$BH$15,MATCH($G226,$BG$14:$BG$15,-1)),INDEX($BH$13:$BH$14,MATCH($G226,$BG$13:$BG$14,-1)))))</f>
        <v/>
      </c>
      <c r="M226" s="531" t="str">
        <f t="shared" si="10"/>
        <v/>
      </c>
      <c r="N226" s="532">
        <f t="shared" si="11"/>
        <v>0</v>
      </c>
      <c r="O226" s="70"/>
      <c r="P226" s="124"/>
      <c r="Q226" s="54"/>
      <c r="R226" s="194"/>
      <c r="S226" s="125"/>
      <c r="T226" s="54"/>
      <c r="U226" s="194"/>
      <c r="V226" s="124"/>
      <c r="W226" s="54"/>
      <c r="X226" s="194"/>
      <c r="Y226" s="125"/>
      <c r="Z226" s="54"/>
      <c r="AA226" s="194"/>
      <c r="AB226" s="57"/>
      <c r="AC226" s="70"/>
      <c r="AD226" s="124"/>
      <c r="AE226" s="70"/>
      <c r="AF226" s="124"/>
      <c r="AG226" s="70"/>
      <c r="AH226" s="57"/>
      <c r="AI226" s="70"/>
      <c r="AJ226" s="124"/>
      <c r="AK226" s="70"/>
      <c r="AL226" s="907"/>
      <c r="AM226" s="890"/>
      <c r="AN226" s="907"/>
      <c r="AO226" s="891"/>
      <c r="AP226" s="907"/>
      <c r="AQ226" s="70"/>
      <c r="AR226" s="59"/>
      <c r="AS226" s="70"/>
      <c r="AT226" s="57"/>
      <c r="AU226" s="262"/>
      <c r="AV226" s="70"/>
      <c r="AW226" s="57"/>
      <c r="AX226" s="533" t="str">
        <f>IF(AW226="","",IF(AW226="A",'12.パネルラジエーター設備費用算出シート'!$G$13,IF(AW226="B",'12.パネルラジエーター設備費用算出シート'!$N$13,IF(AW226="C",'12.パネルラジエーター設備費用算出シート'!$G$23,IF(AW226="D",'12.パネルラジエーター設備費用算出シート'!$N$23,IF(AW226="E",'12.パネルラジエーター設備費用算出シート'!$G$33,IF(AW226="F",'12.パネルラジエーター設備費用算出シート'!$N$33,IF(AW226="G",'12.パネルラジエーター設備費用算出シート'!$G$43,IF(AW226="H",'12.パネルラジエーター設備費用算出シート'!$N$43,IF(AW226="I",'12.パネルラジエーター設備費用算出シート'!$G$54,'12.パネルラジエーター設備費用算出シート'!$N$54))))))))))</f>
        <v/>
      </c>
      <c r="AY226" s="70"/>
      <c r="AZ226" s="57"/>
      <c r="BA226" s="262"/>
      <c r="BB226" s="70"/>
      <c r="BC226" s="34"/>
      <c r="BD226" s="34"/>
      <c r="BE226" s="34"/>
      <c r="BF226" s="53"/>
      <c r="BG226" s="34"/>
      <c r="BH226" s="34"/>
      <c r="BI226" s="53"/>
      <c r="BJ226" s="34"/>
      <c r="BK226" s="34"/>
      <c r="BL226" s="34"/>
      <c r="BM226" s="34"/>
    </row>
    <row r="227" spans="1:65" s="35" customFormat="1">
      <c r="A227" s="72"/>
      <c r="B227" s="55">
        <v>215</v>
      </c>
      <c r="C227" s="78"/>
      <c r="D227" s="56"/>
      <c r="E227" s="73"/>
      <c r="F227" s="530"/>
      <c r="G227" s="530"/>
      <c r="H227" s="57"/>
      <c r="I227" s="58"/>
      <c r="J227" s="57"/>
      <c r="K227" s="531" t="str">
        <f t="shared" si="9"/>
        <v/>
      </c>
      <c r="L227" s="531" t="str">
        <f>IF($G227="","",IF(OR('2.全体概要'!$C$15=1,'2.全体概要'!$C$15=2),INDEX($BH$15:$BH$16,MATCH($G227,$BG$15:$BG$16,-1)),IF('2.全体概要'!$C$15=3,INDEX($BH$14:$BH$15,MATCH($G227,$BG$14:$BG$15,-1)),INDEX($BH$13:$BH$14,MATCH($G227,$BG$13:$BG$14,-1)))))</f>
        <v/>
      </c>
      <c r="M227" s="531" t="str">
        <f t="shared" si="10"/>
        <v/>
      </c>
      <c r="N227" s="532">
        <f t="shared" si="11"/>
        <v>0</v>
      </c>
      <c r="O227" s="70"/>
      <c r="P227" s="124"/>
      <c r="Q227" s="54"/>
      <c r="R227" s="194"/>
      <c r="S227" s="125"/>
      <c r="T227" s="54"/>
      <c r="U227" s="194"/>
      <c r="V227" s="124"/>
      <c r="W227" s="54"/>
      <c r="X227" s="194"/>
      <c r="Y227" s="125"/>
      <c r="Z227" s="54"/>
      <c r="AA227" s="194"/>
      <c r="AB227" s="57"/>
      <c r="AC227" s="70"/>
      <c r="AD227" s="124"/>
      <c r="AE227" s="70"/>
      <c r="AF227" s="124"/>
      <c r="AG227" s="70"/>
      <c r="AH227" s="57"/>
      <c r="AI227" s="70"/>
      <c r="AJ227" s="124"/>
      <c r="AK227" s="70"/>
      <c r="AL227" s="907"/>
      <c r="AM227" s="890"/>
      <c r="AN227" s="907"/>
      <c r="AO227" s="891"/>
      <c r="AP227" s="907"/>
      <c r="AQ227" s="70"/>
      <c r="AR227" s="59"/>
      <c r="AS227" s="70"/>
      <c r="AT227" s="57"/>
      <c r="AU227" s="262"/>
      <c r="AV227" s="70"/>
      <c r="AW227" s="57"/>
      <c r="AX227" s="533" t="str">
        <f>IF(AW227="","",IF(AW227="A",'12.パネルラジエーター設備費用算出シート'!$G$13,IF(AW227="B",'12.パネルラジエーター設備費用算出シート'!$N$13,IF(AW227="C",'12.パネルラジエーター設備費用算出シート'!$G$23,IF(AW227="D",'12.パネルラジエーター設備費用算出シート'!$N$23,IF(AW227="E",'12.パネルラジエーター設備費用算出シート'!$G$33,IF(AW227="F",'12.パネルラジエーター設備費用算出シート'!$N$33,IF(AW227="G",'12.パネルラジエーター設備費用算出シート'!$G$43,IF(AW227="H",'12.パネルラジエーター設備費用算出シート'!$N$43,IF(AW227="I",'12.パネルラジエーター設備費用算出シート'!$G$54,'12.パネルラジエーター設備費用算出シート'!$N$54))))))))))</f>
        <v/>
      </c>
      <c r="AY227" s="70"/>
      <c r="AZ227" s="57"/>
      <c r="BA227" s="262"/>
      <c r="BB227" s="70"/>
      <c r="BC227" s="34"/>
      <c r="BD227" s="34"/>
      <c r="BE227" s="34"/>
      <c r="BF227" s="53"/>
      <c r="BG227" s="34"/>
      <c r="BH227" s="34"/>
      <c r="BI227" s="53"/>
      <c r="BJ227" s="34"/>
      <c r="BK227" s="34"/>
      <c r="BL227" s="34"/>
      <c r="BM227" s="34"/>
    </row>
    <row r="228" spans="1:65" s="35" customFormat="1">
      <c r="A228" s="72"/>
      <c r="B228" s="55">
        <v>216</v>
      </c>
      <c r="C228" s="78"/>
      <c r="D228" s="56"/>
      <c r="E228" s="73"/>
      <c r="F228" s="530"/>
      <c r="G228" s="530"/>
      <c r="H228" s="57"/>
      <c r="I228" s="58"/>
      <c r="J228" s="57"/>
      <c r="K228" s="531" t="str">
        <f t="shared" si="9"/>
        <v/>
      </c>
      <c r="L228" s="531" t="str">
        <f>IF($G228="","",IF(OR('2.全体概要'!$C$15=1,'2.全体概要'!$C$15=2),INDEX($BH$15:$BH$16,MATCH($G228,$BG$15:$BG$16,-1)),IF('2.全体概要'!$C$15=3,INDEX($BH$14:$BH$15,MATCH($G228,$BG$14:$BG$15,-1)),INDEX($BH$13:$BH$14,MATCH($G228,$BG$13:$BG$14,-1)))))</f>
        <v/>
      </c>
      <c r="M228" s="531" t="str">
        <f t="shared" si="10"/>
        <v/>
      </c>
      <c r="N228" s="532">
        <f t="shared" si="11"/>
        <v>0</v>
      </c>
      <c r="O228" s="70"/>
      <c r="P228" s="124"/>
      <c r="Q228" s="54"/>
      <c r="R228" s="194"/>
      <c r="S228" s="125"/>
      <c r="T228" s="54"/>
      <c r="U228" s="194"/>
      <c r="V228" s="124"/>
      <c r="W228" s="54"/>
      <c r="X228" s="194"/>
      <c r="Y228" s="125"/>
      <c r="Z228" s="54"/>
      <c r="AA228" s="194"/>
      <c r="AB228" s="57"/>
      <c r="AC228" s="70"/>
      <c r="AD228" s="124"/>
      <c r="AE228" s="70"/>
      <c r="AF228" s="124"/>
      <c r="AG228" s="70"/>
      <c r="AH228" s="57"/>
      <c r="AI228" s="70"/>
      <c r="AJ228" s="124"/>
      <c r="AK228" s="70"/>
      <c r="AL228" s="907"/>
      <c r="AM228" s="890"/>
      <c r="AN228" s="907"/>
      <c r="AO228" s="891"/>
      <c r="AP228" s="907"/>
      <c r="AQ228" s="70"/>
      <c r="AR228" s="59"/>
      <c r="AS228" s="70"/>
      <c r="AT228" s="57"/>
      <c r="AU228" s="262"/>
      <c r="AV228" s="70"/>
      <c r="AW228" s="57"/>
      <c r="AX228" s="533" t="str">
        <f>IF(AW228="","",IF(AW228="A",'12.パネルラジエーター設備費用算出シート'!$G$13,IF(AW228="B",'12.パネルラジエーター設備費用算出シート'!$N$13,IF(AW228="C",'12.パネルラジエーター設備費用算出シート'!$G$23,IF(AW228="D",'12.パネルラジエーター設備費用算出シート'!$N$23,IF(AW228="E",'12.パネルラジエーター設備費用算出シート'!$G$33,IF(AW228="F",'12.パネルラジエーター設備費用算出シート'!$N$33,IF(AW228="G",'12.パネルラジエーター設備費用算出シート'!$G$43,IF(AW228="H",'12.パネルラジエーター設備費用算出シート'!$N$43,IF(AW228="I",'12.パネルラジエーター設備費用算出シート'!$G$54,'12.パネルラジエーター設備費用算出シート'!$N$54))))))))))</f>
        <v/>
      </c>
      <c r="AY228" s="70"/>
      <c r="AZ228" s="57"/>
      <c r="BA228" s="262"/>
      <c r="BB228" s="70"/>
      <c r="BC228" s="34"/>
      <c r="BD228" s="34"/>
      <c r="BE228" s="34"/>
      <c r="BF228" s="53"/>
      <c r="BG228" s="34"/>
      <c r="BH228" s="34"/>
      <c r="BI228" s="53"/>
      <c r="BJ228" s="34"/>
      <c r="BK228" s="34"/>
      <c r="BL228" s="34"/>
      <c r="BM228" s="34"/>
    </row>
    <row r="229" spans="1:65" s="35" customFormat="1">
      <c r="A229" s="72"/>
      <c r="B229" s="55">
        <v>217</v>
      </c>
      <c r="C229" s="78"/>
      <c r="D229" s="56"/>
      <c r="E229" s="73"/>
      <c r="F229" s="530"/>
      <c r="G229" s="530"/>
      <c r="H229" s="57"/>
      <c r="I229" s="58"/>
      <c r="J229" s="57"/>
      <c r="K229" s="531" t="str">
        <f t="shared" si="9"/>
        <v/>
      </c>
      <c r="L229" s="531" t="str">
        <f>IF($G229="","",IF(OR('2.全体概要'!$C$15=1,'2.全体概要'!$C$15=2),INDEX($BH$15:$BH$16,MATCH($G229,$BG$15:$BG$16,-1)),IF('2.全体概要'!$C$15=3,INDEX($BH$14:$BH$15,MATCH($G229,$BG$14:$BG$15,-1)),INDEX($BH$13:$BH$14,MATCH($G229,$BG$13:$BG$14,-1)))))</f>
        <v/>
      </c>
      <c r="M229" s="531" t="str">
        <f t="shared" si="10"/>
        <v/>
      </c>
      <c r="N229" s="532">
        <f t="shared" si="11"/>
        <v>0</v>
      </c>
      <c r="O229" s="70"/>
      <c r="P229" s="124"/>
      <c r="Q229" s="54"/>
      <c r="R229" s="194"/>
      <c r="S229" s="125"/>
      <c r="T229" s="54"/>
      <c r="U229" s="194"/>
      <c r="V229" s="124"/>
      <c r="W229" s="54"/>
      <c r="X229" s="194"/>
      <c r="Y229" s="125"/>
      <c r="Z229" s="54"/>
      <c r="AA229" s="194"/>
      <c r="AB229" s="57"/>
      <c r="AC229" s="70"/>
      <c r="AD229" s="124"/>
      <c r="AE229" s="70"/>
      <c r="AF229" s="124"/>
      <c r="AG229" s="70"/>
      <c r="AH229" s="57"/>
      <c r="AI229" s="70"/>
      <c r="AJ229" s="124"/>
      <c r="AK229" s="70"/>
      <c r="AL229" s="907"/>
      <c r="AM229" s="890"/>
      <c r="AN229" s="907"/>
      <c r="AO229" s="891"/>
      <c r="AP229" s="907"/>
      <c r="AQ229" s="70"/>
      <c r="AR229" s="59"/>
      <c r="AS229" s="70"/>
      <c r="AT229" s="57"/>
      <c r="AU229" s="262"/>
      <c r="AV229" s="70"/>
      <c r="AW229" s="57"/>
      <c r="AX229" s="533" t="str">
        <f>IF(AW229="","",IF(AW229="A",'12.パネルラジエーター設備費用算出シート'!$G$13,IF(AW229="B",'12.パネルラジエーター設備費用算出シート'!$N$13,IF(AW229="C",'12.パネルラジエーター設備費用算出シート'!$G$23,IF(AW229="D",'12.パネルラジエーター設備費用算出シート'!$N$23,IF(AW229="E",'12.パネルラジエーター設備費用算出シート'!$G$33,IF(AW229="F",'12.パネルラジエーター設備費用算出シート'!$N$33,IF(AW229="G",'12.パネルラジエーター設備費用算出シート'!$G$43,IF(AW229="H",'12.パネルラジエーター設備費用算出シート'!$N$43,IF(AW229="I",'12.パネルラジエーター設備費用算出シート'!$G$54,'12.パネルラジエーター設備費用算出シート'!$N$54))))))))))</f>
        <v/>
      </c>
      <c r="AY229" s="70"/>
      <c r="AZ229" s="57"/>
      <c r="BA229" s="262"/>
      <c r="BB229" s="70"/>
      <c r="BC229" s="34"/>
      <c r="BD229" s="34"/>
      <c r="BE229" s="34"/>
      <c r="BF229" s="53"/>
      <c r="BG229" s="34"/>
      <c r="BH229" s="34"/>
      <c r="BI229" s="53"/>
      <c r="BJ229" s="34"/>
      <c r="BK229" s="34"/>
      <c r="BL229" s="34"/>
      <c r="BM229" s="34"/>
    </row>
    <row r="230" spans="1:65" s="35" customFormat="1">
      <c r="A230" s="72"/>
      <c r="B230" s="55">
        <v>218</v>
      </c>
      <c r="C230" s="78"/>
      <c r="D230" s="56"/>
      <c r="E230" s="73"/>
      <c r="F230" s="530"/>
      <c r="G230" s="530"/>
      <c r="H230" s="57"/>
      <c r="I230" s="58"/>
      <c r="J230" s="57"/>
      <c r="K230" s="531" t="str">
        <f t="shared" si="9"/>
        <v/>
      </c>
      <c r="L230" s="531" t="str">
        <f>IF($G230="","",IF(OR('2.全体概要'!$C$15=1,'2.全体概要'!$C$15=2),INDEX($BH$15:$BH$16,MATCH($G230,$BG$15:$BG$16,-1)),IF('2.全体概要'!$C$15=3,INDEX($BH$14:$BH$15,MATCH($G230,$BG$14:$BG$15,-1)),INDEX($BH$13:$BH$14,MATCH($G230,$BG$13:$BG$14,-1)))))</f>
        <v/>
      </c>
      <c r="M230" s="531" t="str">
        <f t="shared" si="10"/>
        <v/>
      </c>
      <c r="N230" s="532">
        <f t="shared" si="11"/>
        <v>0</v>
      </c>
      <c r="O230" s="70"/>
      <c r="P230" s="124"/>
      <c r="Q230" s="54"/>
      <c r="R230" s="194"/>
      <c r="S230" s="125"/>
      <c r="T230" s="54"/>
      <c r="U230" s="194"/>
      <c r="V230" s="124"/>
      <c r="W230" s="54"/>
      <c r="X230" s="194"/>
      <c r="Y230" s="125"/>
      <c r="Z230" s="54"/>
      <c r="AA230" s="194"/>
      <c r="AB230" s="57"/>
      <c r="AC230" s="70"/>
      <c r="AD230" s="124"/>
      <c r="AE230" s="70"/>
      <c r="AF230" s="124"/>
      <c r="AG230" s="70"/>
      <c r="AH230" s="57"/>
      <c r="AI230" s="70"/>
      <c r="AJ230" s="124"/>
      <c r="AK230" s="70"/>
      <c r="AL230" s="907"/>
      <c r="AM230" s="890"/>
      <c r="AN230" s="907"/>
      <c r="AO230" s="891"/>
      <c r="AP230" s="907"/>
      <c r="AQ230" s="70"/>
      <c r="AR230" s="59"/>
      <c r="AS230" s="70"/>
      <c r="AT230" s="57"/>
      <c r="AU230" s="262"/>
      <c r="AV230" s="70"/>
      <c r="AW230" s="57"/>
      <c r="AX230" s="533" t="str">
        <f>IF(AW230="","",IF(AW230="A",'12.パネルラジエーター設備費用算出シート'!$G$13,IF(AW230="B",'12.パネルラジエーター設備費用算出シート'!$N$13,IF(AW230="C",'12.パネルラジエーター設備費用算出シート'!$G$23,IF(AW230="D",'12.パネルラジエーター設備費用算出シート'!$N$23,IF(AW230="E",'12.パネルラジエーター設備費用算出シート'!$G$33,IF(AW230="F",'12.パネルラジエーター設備費用算出シート'!$N$33,IF(AW230="G",'12.パネルラジエーター設備費用算出シート'!$G$43,IF(AW230="H",'12.パネルラジエーター設備費用算出シート'!$N$43,IF(AW230="I",'12.パネルラジエーター設備費用算出シート'!$G$54,'12.パネルラジエーター設備費用算出シート'!$N$54))))))))))</f>
        <v/>
      </c>
      <c r="AY230" s="70"/>
      <c r="AZ230" s="57"/>
      <c r="BA230" s="262"/>
      <c r="BB230" s="70"/>
      <c r="BC230" s="34"/>
      <c r="BD230" s="34"/>
      <c r="BE230" s="34"/>
      <c r="BF230" s="53"/>
      <c r="BG230" s="34"/>
      <c r="BH230" s="34"/>
      <c r="BI230" s="53"/>
      <c r="BJ230" s="34"/>
      <c r="BK230" s="34"/>
      <c r="BL230" s="34"/>
      <c r="BM230" s="34"/>
    </row>
    <row r="231" spans="1:65" s="35" customFormat="1">
      <c r="A231" s="72"/>
      <c r="B231" s="55">
        <v>219</v>
      </c>
      <c r="C231" s="78"/>
      <c r="D231" s="56"/>
      <c r="E231" s="73"/>
      <c r="F231" s="530"/>
      <c r="G231" s="530"/>
      <c r="H231" s="57"/>
      <c r="I231" s="58"/>
      <c r="J231" s="57"/>
      <c r="K231" s="531" t="str">
        <f t="shared" si="9"/>
        <v/>
      </c>
      <c r="L231" s="531" t="str">
        <f>IF($G231="","",IF(OR('2.全体概要'!$C$15=1,'2.全体概要'!$C$15=2),INDEX($BH$15:$BH$16,MATCH($G231,$BG$15:$BG$16,-1)),IF('2.全体概要'!$C$15=3,INDEX($BH$14:$BH$15,MATCH($G231,$BG$14:$BG$15,-1)),INDEX($BH$13:$BH$14,MATCH($G231,$BG$13:$BG$14,-1)))))</f>
        <v/>
      </c>
      <c r="M231" s="531" t="str">
        <f t="shared" si="10"/>
        <v/>
      </c>
      <c r="N231" s="532">
        <f t="shared" si="11"/>
        <v>0</v>
      </c>
      <c r="O231" s="70"/>
      <c r="P231" s="124"/>
      <c r="Q231" s="54"/>
      <c r="R231" s="194"/>
      <c r="S231" s="125"/>
      <c r="T231" s="54"/>
      <c r="U231" s="194"/>
      <c r="V231" s="124"/>
      <c r="W231" s="54"/>
      <c r="X231" s="194"/>
      <c r="Y231" s="125"/>
      <c r="Z231" s="54"/>
      <c r="AA231" s="194"/>
      <c r="AB231" s="57"/>
      <c r="AC231" s="70"/>
      <c r="AD231" s="124"/>
      <c r="AE231" s="70"/>
      <c r="AF231" s="124"/>
      <c r="AG231" s="70"/>
      <c r="AH231" s="57"/>
      <c r="AI231" s="70"/>
      <c r="AJ231" s="124"/>
      <c r="AK231" s="70"/>
      <c r="AL231" s="907"/>
      <c r="AM231" s="890"/>
      <c r="AN231" s="907"/>
      <c r="AO231" s="891"/>
      <c r="AP231" s="907"/>
      <c r="AQ231" s="70"/>
      <c r="AR231" s="59"/>
      <c r="AS231" s="70"/>
      <c r="AT231" s="57"/>
      <c r="AU231" s="262"/>
      <c r="AV231" s="70"/>
      <c r="AW231" s="57"/>
      <c r="AX231" s="533" t="str">
        <f>IF(AW231="","",IF(AW231="A",'12.パネルラジエーター設備費用算出シート'!$G$13,IF(AW231="B",'12.パネルラジエーター設備費用算出シート'!$N$13,IF(AW231="C",'12.パネルラジエーター設備費用算出シート'!$G$23,IF(AW231="D",'12.パネルラジエーター設備費用算出シート'!$N$23,IF(AW231="E",'12.パネルラジエーター設備費用算出シート'!$G$33,IF(AW231="F",'12.パネルラジエーター設備費用算出シート'!$N$33,IF(AW231="G",'12.パネルラジエーター設備費用算出シート'!$G$43,IF(AW231="H",'12.パネルラジエーター設備費用算出シート'!$N$43,IF(AW231="I",'12.パネルラジエーター設備費用算出シート'!$G$54,'12.パネルラジエーター設備費用算出シート'!$N$54))))))))))</f>
        <v/>
      </c>
      <c r="AY231" s="70"/>
      <c r="AZ231" s="57"/>
      <c r="BA231" s="262"/>
      <c r="BB231" s="70"/>
      <c r="BC231" s="34"/>
      <c r="BD231" s="34"/>
      <c r="BE231" s="34"/>
      <c r="BF231" s="53"/>
      <c r="BG231" s="34"/>
      <c r="BH231" s="34"/>
      <c r="BI231" s="53"/>
      <c r="BJ231" s="34"/>
      <c r="BK231" s="34"/>
      <c r="BL231" s="34"/>
      <c r="BM231" s="34"/>
    </row>
    <row r="232" spans="1:65" s="35" customFormat="1">
      <c r="A232" s="72"/>
      <c r="B232" s="55">
        <v>220</v>
      </c>
      <c r="C232" s="78"/>
      <c r="D232" s="56"/>
      <c r="E232" s="73"/>
      <c r="F232" s="530"/>
      <c r="G232" s="530"/>
      <c r="H232" s="57"/>
      <c r="I232" s="58"/>
      <c r="J232" s="57"/>
      <c r="K232" s="531" t="str">
        <f t="shared" si="9"/>
        <v/>
      </c>
      <c r="L232" s="531" t="str">
        <f>IF($G232="","",IF(OR('2.全体概要'!$C$15=1,'2.全体概要'!$C$15=2),INDEX($BH$15:$BH$16,MATCH($G232,$BG$15:$BG$16,-1)),IF('2.全体概要'!$C$15=3,INDEX($BH$14:$BH$15,MATCH($G232,$BG$14:$BG$15,-1)),INDEX($BH$13:$BH$14,MATCH($G232,$BG$13:$BG$14,-1)))))</f>
        <v/>
      </c>
      <c r="M232" s="531" t="str">
        <f t="shared" si="10"/>
        <v/>
      </c>
      <c r="N232" s="532">
        <f t="shared" si="11"/>
        <v>0</v>
      </c>
      <c r="O232" s="70"/>
      <c r="P232" s="124"/>
      <c r="Q232" s="54"/>
      <c r="R232" s="194"/>
      <c r="S232" s="125"/>
      <c r="T232" s="54"/>
      <c r="U232" s="194"/>
      <c r="V232" s="124"/>
      <c r="W232" s="54"/>
      <c r="X232" s="194"/>
      <c r="Y232" s="125"/>
      <c r="Z232" s="54"/>
      <c r="AA232" s="194"/>
      <c r="AB232" s="57"/>
      <c r="AC232" s="70"/>
      <c r="AD232" s="124"/>
      <c r="AE232" s="70"/>
      <c r="AF232" s="124"/>
      <c r="AG232" s="70"/>
      <c r="AH232" s="57"/>
      <c r="AI232" s="70"/>
      <c r="AJ232" s="124"/>
      <c r="AK232" s="70"/>
      <c r="AL232" s="907"/>
      <c r="AM232" s="890"/>
      <c r="AN232" s="907"/>
      <c r="AO232" s="891"/>
      <c r="AP232" s="907"/>
      <c r="AQ232" s="70"/>
      <c r="AR232" s="59"/>
      <c r="AS232" s="70"/>
      <c r="AT232" s="57"/>
      <c r="AU232" s="262"/>
      <c r="AV232" s="70"/>
      <c r="AW232" s="57"/>
      <c r="AX232" s="533" t="str">
        <f>IF(AW232="","",IF(AW232="A",'12.パネルラジエーター設備費用算出シート'!$G$13,IF(AW232="B",'12.パネルラジエーター設備費用算出シート'!$N$13,IF(AW232="C",'12.パネルラジエーター設備費用算出シート'!$G$23,IF(AW232="D",'12.パネルラジエーター設備費用算出シート'!$N$23,IF(AW232="E",'12.パネルラジエーター設備費用算出シート'!$G$33,IF(AW232="F",'12.パネルラジエーター設備費用算出シート'!$N$33,IF(AW232="G",'12.パネルラジエーター設備費用算出シート'!$G$43,IF(AW232="H",'12.パネルラジエーター設備費用算出シート'!$N$43,IF(AW232="I",'12.パネルラジエーター設備費用算出シート'!$G$54,'12.パネルラジエーター設備費用算出シート'!$N$54))))))))))</f>
        <v/>
      </c>
      <c r="AY232" s="70"/>
      <c r="AZ232" s="57"/>
      <c r="BA232" s="262"/>
      <c r="BB232" s="70"/>
      <c r="BC232" s="34"/>
      <c r="BD232" s="34"/>
      <c r="BE232" s="34"/>
      <c r="BF232" s="53"/>
      <c r="BG232" s="34"/>
      <c r="BH232" s="34"/>
      <c r="BI232" s="53"/>
      <c r="BJ232" s="34"/>
      <c r="BK232" s="34"/>
      <c r="BL232" s="34"/>
      <c r="BM232" s="34"/>
    </row>
    <row r="233" spans="1:65" s="35" customFormat="1">
      <c r="A233" s="72"/>
      <c r="B233" s="55">
        <v>221</v>
      </c>
      <c r="C233" s="78"/>
      <c r="D233" s="56"/>
      <c r="E233" s="73"/>
      <c r="F233" s="530"/>
      <c r="G233" s="530"/>
      <c r="H233" s="57"/>
      <c r="I233" s="58"/>
      <c r="J233" s="57"/>
      <c r="K233" s="531" t="str">
        <f t="shared" si="9"/>
        <v/>
      </c>
      <c r="L233" s="531" t="str">
        <f>IF($G233="","",IF(OR('2.全体概要'!$C$15=1,'2.全体概要'!$C$15=2),INDEX($BH$15:$BH$16,MATCH($G233,$BG$15:$BG$16,-1)),IF('2.全体概要'!$C$15=3,INDEX($BH$14:$BH$15,MATCH($G233,$BG$14:$BG$15,-1)),INDEX($BH$13:$BH$14,MATCH($G233,$BG$13:$BG$14,-1)))))</f>
        <v/>
      </c>
      <c r="M233" s="531" t="str">
        <f t="shared" si="10"/>
        <v/>
      </c>
      <c r="N233" s="532">
        <f t="shared" si="11"/>
        <v>0</v>
      </c>
      <c r="O233" s="70"/>
      <c r="P233" s="124"/>
      <c r="Q233" s="54"/>
      <c r="R233" s="194"/>
      <c r="S233" s="125"/>
      <c r="T233" s="54"/>
      <c r="U233" s="194"/>
      <c r="V233" s="124"/>
      <c r="W233" s="54"/>
      <c r="X233" s="194"/>
      <c r="Y233" s="125"/>
      <c r="Z233" s="54"/>
      <c r="AA233" s="194"/>
      <c r="AB233" s="57"/>
      <c r="AC233" s="70"/>
      <c r="AD233" s="124"/>
      <c r="AE233" s="70"/>
      <c r="AF233" s="124"/>
      <c r="AG233" s="70"/>
      <c r="AH233" s="57"/>
      <c r="AI233" s="70"/>
      <c r="AJ233" s="124"/>
      <c r="AK233" s="70"/>
      <c r="AL233" s="907"/>
      <c r="AM233" s="890"/>
      <c r="AN233" s="907"/>
      <c r="AO233" s="891"/>
      <c r="AP233" s="907"/>
      <c r="AQ233" s="70"/>
      <c r="AR233" s="59"/>
      <c r="AS233" s="70"/>
      <c r="AT233" s="57"/>
      <c r="AU233" s="262"/>
      <c r="AV233" s="70"/>
      <c r="AW233" s="57"/>
      <c r="AX233" s="533" t="str">
        <f>IF(AW233="","",IF(AW233="A",'12.パネルラジエーター設備費用算出シート'!$G$13,IF(AW233="B",'12.パネルラジエーター設備費用算出シート'!$N$13,IF(AW233="C",'12.パネルラジエーター設備費用算出シート'!$G$23,IF(AW233="D",'12.パネルラジエーター設備費用算出シート'!$N$23,IF(AW233="E",'12.パネルラジエーター設備費用算出シート'!$G$33,IF(AW233="F",'12.パネルラジエーター設備費用算出シート'!$N$33,IF(AW233="G",'12.パネルラジエーター設備費用算出シート'!$G$43,IF(AW233="H",'12.パネルラジエーター設備費用算出シート'!$N$43,IF(AW233="I",'12.パネルラジエーター設備費用算出シート'!$G$54,'12.パネルラジエーター設備費用算出シート'!$N$54))))))))))</f>
        <v/>
      </c>
      <c r="AY233" s="70"/>
      <c r="AZ233" s="57"/>
      <c r="BA233" s="262"/>
      <c r="BB233" s="70"/>
      <c r="BC233" s="34"/>
      <c r="BD233" s="34"/>
      <c r="BE233" s="34"/>
      <c r="BF233" s="53"/>
      <c r="BG233" s="34"/>
      <c r="BH233" s="34"/>
      <c r="BI233" s="53"/>
      <c r="BJ233" s="34"/>
      <c r="BK233" s="34"/>
      <c r="BL233" s="34"/>
      <c r="BM233" s="34"/>
    </row>
    <row r="234" spans="1:65" s="35" customFormat="1">
      <c r="A234" s="72"/>
      <c r="B234" s="55">
        <v>222</v>
      </c>
      <c r="C234" s="78"/>
      <c r="D234" s="56"/>
      <c r="E234" s="73"/>
      <c r="F234" s="530"/>
      <c r="G234" s="530"/>
      <c r="H234" s="57"/>
      <c r="I234" s="58"/>
      <c r="J234" s="57"/>
      <c r="K234" s="531" t="str">
        <f t="shared" si="9"/>
        <v/>
      </c>
      <c r="L234" s="531" t="str">
        <f>IF($G234="","",IF(OR('2.全体概要'!$C$15=1,'2.全体概要'!$C$15=2),INDEX($BH$15:$BH$16,MATCH($G234,$BG$15:$BG$16,-1)),IF('2.全体概要'!$C$15=3,INDEX($BH$14:$BH$15,MATCH($G234,$BG$14:$BG$15,-1)),INDEX($BH$13:$BH$14,MATCH($G234,$BG$13:$BG$14,-1)))))</f>
        <v/>
      </c>
      <c r="M234" s="531" t="str">
        <f t="shared" si="10"/>
        <v/>
      </c>
      <c r="N234" s="532">
        <f t="shared" si="11"/>
        <v>0</v>
      </c>
      <c r="O234" s="70"/>
      <c r="P234" s="124"/>
      <c r="Q234" s="54"/>
      <c r="R234" s="194"/>
      <c r="S234" s="125"/>
      <c r="T234" s="54"/>
      <c r="U234" s="194"/>
      <c r="V234" s="124"/>
      <c r="W234" s="54"/>
      <c r="X234" s="194"/>
      <c r="Y234" s="125"/>
      <c r="Z234" s="54"/>
      <c r="AA234" s="194"/>
      <c r="AB234" s="57"/>
      <c r="AC234" s="70"/>
      <c r="AD234" s="124"/>
      <c r="AE234" s="70"/>
      <c r="AF234" s="124"/>
      <c r="AG234" s="70"/>
      <c r="AH234" s="57"/>
      <c r="AI234" s="70"/>
      <c r="AJ234" s="124"/>
      <c r="AK234" s="70"/>
      <c r="AL234" s="907"/>
      <c r="AM234" s="890"/>
      <c r="AN234" s="907"/>
      <c r="AO234" s="891"/>
      <c r="AP234" s="907"/>
      <c r="AQ234" s="70"/>
      <c r="AR234" s="59"/>
      <c r="AS234" s="70"/>
      <c r="AT234" s="57"/>
      <c r="AU234" s="262"/>
      <c r="AV234" s="70"/>
      <c r="AW234" s="57"/>
      <c r="AX234" s="533" t="str">
        <f>IF(AW234="","",IF(AW234="A",'12.パネルラジエーター設備費用算出シート'!$G$13,IF(AW234="B",'12.パネルラジエーター設備費用算出シート'!$N$13,IF(AW234="C",'12.パネルラジエーター設備費用算出シート'!$G$23,IF(AW234="D",'12.パネルラジエーター設備費用算出シート'!$N$23,IF(AW234="E",'12.パネルラジエーター設備費用算出シート'!$G$33,IF(AW234="F",'12.パネルラジエーター設備費用算出シート'!$N$33,IF(AW234="G",'12.パネルラジエーター設備費用算出シート'!$G$43,IF(AW234="H",'12.パネルラジエーター設備費用算出シート'!$N$43,IF(AW234="I",'12.パネルラジエーター設備費用算出シート'!$G$54,'12.パネルラジエーター設備費用算出シート'!$N$54))))))))))</f>
        <v/>
      </c>
      <c r="AY234" s="70"/>
      <c r="AZ234" s="57"/>
      <c r="BA234" s="262"/>
      <c r="BB234" s="70"/>
      <c r="BC234" s="34"/>
      <c r="BD234" s="34"/>
      <c r="BE234" s="34"/>
      <c r="BF234" s="53"/>
      <c r="BG234" s="34"/>
      <c r="BH234" s="34"/>
      <c r="BI234" s="53"/>
      <c r="BJ234" s="34"/>
      <c r="BK234" s="34"/>
      <c r="BL234" s="34"/>
      <c r="BM234" s="34"/>
    </row>
    <row r="235" spans="1:65" s="35" customFormat="1">
      <c r="A235" s="72"/>
      <c r="B235" s="55">
        <v>223</v>
      </c>
      <c r="C235" s="78"/>
      <c r="D235" s="56"/>
      <c r="E235" s="73"/>
      <c r="F235" s="530"/>
      <c r="G235" s="530"/>
      <c r="H235" s="57"/>
      <c r="I235" s="58"/>
      <c r="J235" s="57"/>
      <c r="K235" s="531" t="str">
        <f t="shared" si="9"/>
        <v/>
      </c>
      <c r="L235" s="531" t="str">
        <f>IF($G235="","",IF(OR('2.全体概要'!$C$15=1,'2.全体概要'!$C$15=2),INDEX($BH$15:$BH$16,MATCH($G235,$BG$15:$BG$16,-1)),IF('2.全体概要'!$C$15=3,INDEX($BH$14:$BH$15,MATCH($G235,$BG$14:$BG$15,-1)),INDEX($BH$13:$BH$14,MATCH($G235,$BG$13:$BG$14,-1)))))</f>
        <v/>
      </c>
      <c r="M235" s="531" t="str">
        <f t="shared" si="10"/>
        <v/>
      </c>
      <c r="N235" s="532">
        <f t="shared" si="11"/>
        <v>0</v>
      </c>
      <c r="O235" s="70"/>
      <c r="P235" s="124"/>
      <c r="Q235" s="54"/>
      <c r="R235" s="194"/>
      <c r="S235" s="125"/>
      <c r="T235" s="54"/>
      <c r="U235" s="194"/>
      <c r="V235" s="124"/>
      <c r="W235" s="54"/>
      <c r="X235" s="194"/>
      <c r="Y235" s="125"/>
      <c r="Z235" s="54"/>
      <c r="AA235" s="194"/>
      <c r="AB235" s="57"/>
      <c r="AC235" s="70"/>
      <c r="AD235" s="124"/>
      <c r="AE235" s="70"/>
      <c r="AF235" s="124"/>
      <c r="AG235" s="70"/>
      <c r="AH235" s="57"/>
      <c r="AI235" s="70"/>
      <c r="AJ235" s="124"/>
      <c r="AK235" s="70"/>
      <c r="AL235" s="907"/>
      <c r="AM235" s="890"/>
      <c r="AN235" s="907"/>
      <c r="AO235" s="891"/>
      <c r="AP235" s="907"/>
      <c r="AQ235" s="70"/>
      <c r="AR235" s="59"/>
      <c r="AS235" s="70"/>
      <c r="AT235" s="57"/>
      <c r="AU235" s="262"/>
      <c r="AV235" s="70"/>
      <c r="AW235" s="57"/>
      <c r="AX235" s="533" t="str">
        <f>IF(AW235="","",IF(AW235="A",'12.パネルラジエーター設備費用算出シート'!$G$13,IF(AW235="B",'12.パネルラジエーター設備費用算出シート'!$N$13,IF(AW235="C",'12.パネルラジエーター設備費用算出シート'!$G$23,IF(AW235="D",'12.パネルラジエーター設備費用算出シート'!$N$23,IF(AW235="E",'12.パネルラジエーター設備費用算出シート'!$G$33,IF(AW235="F",'12.パネルラジエーター設備費用算出シート'!$N$33,IF(AW235="G",'12.パネルラジエーター設備費用算出シート'!$G$43,IF(AW235="H",'12.パネルラジエーター設備費用算出シート'!$N$43,IF(AW235="I",'12.パネルラジエーター設備費用算出シート'!$G$54,'12.パネルラジエーター設備費用算出シート'!$N$54))))))))))</f>
        <v/>
      </c>
      <c r="AY235" s="70"/>
      <c r="AZ235" s="57"/>
      <c r="BA235" s="262"/>
      <c r="BB235" s="70"/>
      <c r="BC235" s="34"/>
      <c r="BD235" s="34"/>
      <c r="BE235" s="34"/>
      <c r="BF235" s="53"/>
      <c r="BG235" s="34"/>
      <c r="BH235" s="34"/>
      <c r="BI235" s="53"/>
      <c r="BJ235" s="34"/>
      <c r="BK235" s="34"/>
      <c r="BL235" s="34"/>
      <c r="BM235" s="34"/>
    </row>
    <row r="236" spans="1:65" s="35" customFormat="1">
      <c r="A236" s="72"/>
      <c r="B236" s="55">
        <v>224</v>
      </c>
      <c r="C236" s="78"/>
      <c r="D236" s="56"/>
      <c r="E236" s="73"/>
      <c r="F236" s="530"/>
      <c r="G236" s="530"/>
      <c r="H236" s="57"/>
      <c r="I236" s="58"/>
      <c r="J236" s="57"/>
      <c r="K236" s="531" t="str">
        <f t="shared" si="9"/>
        <v/>
      </c>
      <c r="L236" s="531" t="str">
        <f>IF($G236="","",IF(OR('2.全体概要'!$C$15=1,'2.全体概要'!$C$15=2),INDEX($BH$15:$BH$16,MATCH($G236,$BG$15:$BG$16,-1)),IF('2.全体概要'!$C$15=3,INDEX($BH$14:$BH$15,MATCH($G236,$BG$14:$BG$15,-1)),INDEX($BH$13:$BH$14,MATCH($G236,$BG$13:$BG$14,-1)))))</f>
        <v/>
      </c>
      <c r="M236" s="531" t="str">
        <f t="shared" si="10"/>
        <v/>
      </c>
      <c r="N236" s="532">
        <f t="shared" si="11"/>
        <v>0</v>
      </c>
      <c r="O236" s="70"/>
      <c r="P236" s="124"/>
      <c r="Q236" s="54"/>
      <c r="R236" s="194"/>
      <c r="S236" s="125"/>
      <c r="T236" s="54"/>
      <c r="U236" s="194"/>
      <c r="V236" s="124"/>
      <c r="W236" s="54"/>
      <c r="X236" s="194"/>
      <c r="Y236" s="125"/>
      <c r="Z236" s="54"/>
      <c r="AA236" s="194"/>
      <c r="AB236" s="57"/>
      <c r="AC236" s="70"/>
      <c r="AD236" s="124"/>
      <c r="AE236" s="70"/>
      <c r="AF236" s="124"/>
      <c r="AG236" s="70"/>
      <c r="AH236" s="57"/>
      <c r="AI236" s="70"/>
      <c r="AJ236" s="124"/>
      <c r="AK236" s="70"/>
      <c r="AL236" s="907"/>
      <c r="AM236" s="890"/>
      <c r="AN236" s="907"/>
      <c r="AO236" s="891"/>
      <c r="AP236" s="907"/>
      <c r="AQ236" s="70"/>
      <c r="AR236" s="59"/>
      <c r="AS236" s="70"/>
      <c r="AT236" s="57"/>
      <c r="AU236" s="262"/>
      <c r="AV236" s="70"/>
      <c r="AW236" s="57"/>
      <c r="AX236" s="533" t="str">
        <f>IF(AW236="","",IF(AW236="A",'12.パネルラジエーター設備費用算出シート'!$G$13,IF(AW236="B",'12.パネルラジエーター設備費用算出シート'!$N$13,IF(AW236="C",'12.パネルラジエーター設備費用算出シート'!$G$23,IF(AW236="D",'12.パネルラジエーター設備費用算出シート'!$N$23,IF(AW236="E",'12.パネルラジエーター設備費用算出シート'!$G$33,IF(AW236="F",'12.パネルラジエーター設備費用算出シート'!$N$33,IF(AW236="G",'12.パネルラジエーター設備費用算出シート'!$G$43,IF(AW236="H",'12.パネルラジエーター設備費用算出シート'!$N$43,IF(AW236="I",'12.パネルラジエーター設備費用算出シート'!$G$54,'12.パネルラジエーター設備費用算出シート'!$N$54))))))))))</f>
        <v/>
      </c>
      <c r="AY236" s="70"/>
      <c r="AZ236" s="57"/>
      <c r="BA236" s="262"/>
      <c r="BB236" s="70"/>
      <c r="BC236" s="34"/>
      <c r="BD236" s="34"/>
      <c r="BE236" s="34"/>
      <c r="BF236" s="53"/>
      <c r="BG236" s="34"/>
      <c r="BH236" s="34"/>
      <c r="BI236" s="53"/>
      <c r="BJ236" s="34"/>
      <c r="BK236" s="34"/>
      <c r="BL236" s="34"/>
      <c r="BM236" s="34"/>
    </row>
    <row r="237" spans="1:65" s="35" customFormat="1">
      <c r="A237" s="72"/>
      <c r="B237" s="55">
        <v>225</v>
      </c>
      <c r="C237" s="78"/>
      <c r="D237" s="56"/>
      <c r="E237" s="73"/>
      <c r="F237" s="530"/>
      <c r="G237" s="530"/>
      <c r="H237" s="57"/>
      <c r="I237" s="58"/>
      <c r="J237" s="57"/>
      <c r="K237" s="531" t="str">
        <f t="shared" si="9"/>
        <v/>
      </c>
      <c r="L237" s="531" t="str">
        <f>IF($G237="","",IF(OR('2.全体概要'!$C$15=1,'2.全体概要'!$C$15=2),INDEX($BH$15:$BH$16,MATCH($G237,$BG$15:$BG$16,-1)),IF('2.全体概要'!$C$15=3,INDEX($BH$14:$BH$15,MATCH($G237,$BG$14:$BG$15,-1)),INDEX($BH$13:$BH$14,MATCH($G237,$BG$13:$BG$14,-1)))))</f>
        <v/>
      </c>
      <c r="M237" s="531" t="str">
        <f t="shared" si="10"/>
        <v/>
      </c>
      <c r="N237" s="532">
        <f t="shared" si="11"/>
        <v>0</v>
      </c>
      <c r="O237" s="70"/>
      <c r="P237" s="124"/>
      <c r="Q237" s="54"/>
      <c r="R237" s="194"/>
      <c r="S237" s="125"/>
      <c r="T237" s="54"/>
      <c r="U237" s="194"/>
      <c r="V237" s="124"/>
      <c r="W237" s="54"/>
      <c r="X237" s="194"/>
      <c r="Y237" s="125"/>
      <c r="Z237" s="54"/>
      <c r="AA237" s="194"/>
      <c r="AB237" s="57"/>
      <c r="AC237" s="70"/>
      <c r="AD237" s="124"/>
      <c r="AE237" s="70"/>
      <c r="AF237" s="124"/>
      <c r="AG237" s="70"/>
      <c r="AH237" s="57"/>
      <c r="AI237" s="70"/>
      <c r="AJ237" s="124"/>
      <c r="AK237" s="70"/>
      <c r="AL237" s="907"/>
      <c r="AM237" s="890"/>
      <c r="AN237" s="907"/>
      <c r="AO237" s="891"/>
      <c r="AP237" s="907"/>
      <c r="AQ237" s="70"/>
      <c r="AR237" s="59"/>
      <c r="AS237" s="70"/>
      <c r="AT237" s="57"/>
      <c r="AU237" s="262"/>
      <c r="AV237" s="70"/>
      <c r="AW237" s="57"/>
      <c r="AX237" s="533" t="str">
        <f>IF(AW237="","",IF(AW237="A",'12.パネルラジエーター設備費用算出シート'!$G$13,IF(AW237="B",'12.パネルラジエーター設備費用算出シート'!$N$13,IF(AW237="C",'12.パネルラジエーター設備費用算出シート'!$G$23,IF(AW237="D",'12.パネルラジエーター設備費用算出シート'!$N$23,IF(AW237="E",'12.パネルラジエーター設備費用算出シート'!$G$33,IF(AW237="F",'12.パネルラジエーター設備費用算出シート'!$N$33,IF(AW237="G",'12.パネルラジエーター設備費用算出シート'!$G$43,IF(AW237="H",'12.パネルラジエーター設備費用算出シート'!$N$43,IF(AW237="I",'12.パネルラジエーター設備費用算出シート'!$G$54,'12.パネルラジエーター設備費用算出シート'!$N$54))))))))))</f>
        <v/>
      </c>
      <c r="AY237" s="70"/>
      <c r="AZ237" s="57"/>
      <c r="BA237" s="262"/>
      <c r="BB237" s="70"/>
      <c r="BC237" s="34"/>
      <c r="BD237" s="34"/>
      <c r="BE237" s="34"/>
      <c r="BF237" s="53"/>
      <c r="BG237" s="34"/>
      <c r="BH237" s="34"/>
      <c r="BI237" s="53"/>
      <c r="BJ237" s="34"/>
      <c r="BK237" s="34"/>
      <c r="BL237" s="34"/>
      <c r="BM237" s="34"/>
    </row>
    <row r="238" spans="1:65" s="35" customFormat="1">
      <c r="A238" s="72"/>
      <c r="B238" s="55">
        <v>226</v>
      </c>
      <c r="C238" s="78"/>
      <c r="D238" s="56"/>
      <c r="E238" s="73"/>
      <c r="F238" s="530"/>
      <c r="G238" s="530"/>
      <c r="H238" s="57"/>
      <c r="I238" s="58"/>
      <c r="J238" s="57"/>
      <c r="K238" s="531" t="str">
        <f t="shared" si="9"/>
        <v/>
      </c>
      <c r="L238" s="531" t="str">
        <f>IF($G238="","",IF(OR('2.全体概要'!$C$15=1,'2.全体概要'!$C$15=2),INDEX($BH$15:$BH$16,MATCH($G238,$BG$15:$BG$16,-1)),IF('2.全体概要'!$C$15=3,INDEX($BH$14:$BH$15,MATCH($G238,$BG$14:$BG$15,-1)),INDEX($BH$13:$BH$14,MATCH($G238,$BG$13:$BG$14,-1)))))</f>
        <v/>
      </c>
      <c r="M238" s="531" t="str">
        <f t="shared" si="10"/>
        <v/>
      </c>
      <c r="N238" s="532">
        <f t="shared" si="11"/>
        <v>0</v>
      </c>
      <c r="O238" s="70"/>
      <c r="P238" s="124"/>
      <c r="Q238" s="54"/>
      <c r="R238" s="194"/>
      <c r="S238" s="125"/>
      <c r="T238" s="54"/>
      <c r="U238" s="194"/>
      <c r="V238" s="124"/>
      <c r="W238" s="54"/>
      <c r="X238" s="194"/>
      <c r="Y238" s="125"/>
      <c r="Z238" s="54"/>
      <c r="AA238" s="194"/>
      <c r="AB238" s="57"/>
      <c r="AC238" s="70"/>
      <c r="AD238" s="124"/>
      <c r="AE238" s="70"/>
      <c r="AF238" s="124"/>
      <c r="AG238" s="70"/>
      <c r="AH238" s="57"/>
      <c r="AI238" s="70"/>
      <c r="AJ238" s="124"/>
      <c r="AK238" s="70"/>
      <c r="AL238" s="907"/>
      <c r="AM238" s="890"/>
      <c r="AN238" s="907"/>
      <c r="AO238" s="891"/>
      <c r="AP238" s="907"/>
      <c r="AQ238" s="70"/>
      <c r="AR238" s="59"/>
      <c r="AS238" s="70"/>
      <c r="AT238" s="57"/>
      <c r="AU238" s="262"/>
      <c r="AV238" s="70"/>
      <c r="AW238" s="57"/>
      <c r="AX238" s="533" t="str">
        <f>IF(AW238="","",IF(AW238="A",'12.パネルラジエーター設備費用算出シート'!$G$13,IF(AW238="B",'12.パネルラジエーター設備費用算出シート'!$N$13,IF(AW238="C",'12.パネルラジエーター設備費用算出シート'!$G$23,IF(AW238="D",'12.パネルラジエーター設備費用算出シート'!$N$23,IF(AW238="E",'12.パネルラジエーター設備費用算出シート'!$G$33,IF(AW238="F",'12.パネルラジエーター設備費用算出シート'!$N$33,IF(AW238="G",'12.パネルラジエーター設備費用算出シート'!$G$43,IF(AW238="H",'12.パネルラジエーター設備費用算出シート'!$N$43,IF(AW238="I",'12.パネルラジエーター設備費用算出シート'!$G$54,'12.パネルラジエーター設備費用算出シート'!$N$54))))))))))</f>
        <v/>
      </c>
      <c r="AY238" s="70"/>
      <c r="AZ238" s="57"/>
      <c r="BA238" s="262"/>
      <c r="BB238" s="70"/>
      <c r="BC238" s="34"/>
      <c r="BD238" s="34"/>
      <c r="BE238" s="34"/>
      <c r="BF238" s="53"/>
      <c r="BG238" s="34"/>
      <c r="BH238" s="34"/>
      <c r="BI238" s="53"/>
      <c r="BJ238" s="34"/>
      <c r="BK238" s="34"/>
      <c r="BL238" s="34"/>
      <c r="BM238" s="34"/>
    </row>
    <row r="239" spans="1:65" s="35" customFormat="1">
      <c r="A239" s="72"/>
      <c r="B239" s="55">
        <v>227</v>
      </c>
      <c r="C239" s="78"/>
      <c r="D239" s="56"/>
      <c r="E239" s="73"/>
      <c r="F239" s="530"/>
      <c r="G239" s="530"/>
      <c r="H239" s="57"/>
      <c r="I239" s="58"/>
      <c r="J239" s="57"/>
      <c r="K239" s="531" t="str">
        <f t="shared" si="9"/>
        <v/>
      </c>
      <c r="L239" s="531" t="str">
        <f>IF($G239="","",IF(OR('2.全体概要'!$C$15=1,'2.全体概要'!$C$15=2),INDEX($BH$15:$BH$16,MATCH($G239,$BG$15:$BG$16,-1)),IF('2.全体概要'!$C$15=3,INDEX($BH$14:$BH$15,MATCH($G239,$BG$14:$BG$15,-1)),INDEX($BH$13:$BH$14,MATCH($G239,$BG$13:$BG$14,-1)))))</f>
        <v/>
      </c>
      <c r="M239" s="531" t="str">
        <f t="shared" si="10"/>
        <v/>
      </c>
      <c r="N239" s="532">
        <f t="shared" si="11"/>
        <v>0</v>
      </c>
      <c r="O239" s="70"/>
      <c r="P239" s="124"/>
      <c r="Q239" s="54"/>
      <c r="R239" s="194"/>
      <c r="S239" s="125"/>
      <c r="T239" s="54"/>
      <c r="U239" s="194"/>
      <c r="V239" s="124"/>
      <c r="W239" s="54"/>
      <c r="X239" s="194"/>
      <c r="Y239" s="125"/>
      <c r="Z239" s="54"/>
      <c r="AA239" s="194"/>
      <c r="AB239" s="57"/>
      <c r="AC239" s="70"/>
      <c r="AD239" s="124"/>
      <c r="AE239" s="70"/>
      <c r="AF239" s="124"/>
      <c r="AG239" s="70"/>
      <c r="AH239" s="57"/>
      <c r="AI239" s="70"/>
      <c r="AJ239" s="124"/>
      <c r="AK239" s="70"/>
      <c r="AL239" s="907"/>
      <c r="AM239" s="890"/>
      <c r="AN239" s="907"/>
      <c r="AO239" s="891"/>
      <c r="AP239" s="907"/>
      <c r="AQ239" s="70"/>
      <c r="AR239" s="59"/>
      <c r="AS239" s="70"/>
      <c r="AT239" s="57"/>
      <c r="AU239" s="262"/>
      <c r="AV239" s="70"/>
      <c r="AW239" s="57"/>
      <c r="AX239" s="533" t="str">
        <f>IF(AW239="","",IF(AW239="A",'12.パネルラジエーター設備費用算出シート'!$G$13,IF(AW239="B",'12.パネルラジエーター設備費用算出シート'!$N$13,IF(AW239="C",'12.パネルラジエーター設備費用算出シート'!$G$23,IF(AW239="D",'12.パネルラジエーター設備費用算出シート'!$N$23,IF(AW239="E",'12.パネルラジエーター設備費用算出シート'!$G$33,IF(AW239="F",'12.パネルラジエーター設備費用算出シート'!$N$33,IF(AW239="G",'12.パネルラジエーター設備費用算出シート'!$G$43,IF(AW239="H",'12.パネルラジエーター設備費用算出シート'!$N$43,IF(AW239="I",'12.パネルラジエーター設備費用算出シート'!$G$54,'12.パネルラジエーター設備費用算出シート'!$N$54))))))))))</f>
        <v/>
      </c>
      <c r="AY239" s="70"/>
      <c r="AZ239" s="57"/>
      <c r="BA239" s="262"/>
      <c r="BB239" s="70"/>
      <c r="BC239" s="34"/>
      <c r="BD239" s="34"/>
      <c r="BE239" s="34"/>
      <c r="BF239" s="53"/>
      <c r="BG239" s="34"/>
      <c r="BH239" s="34"/>
      <c r="BI239" s="53"/>
      <c r="BJ239" s="34"/>
      <c r="BK239" s="34"/>
      <c r="BL239" s="34"/>
      <c r="BM239" s="34"/>
    </row>
    <row r="240" spans="1:65" s="35" customFormat="1">
      <c r="A240" s="72"/>
      <c r="B240" s="55">
        <v>228</v>
      </c>
      <c r="C240" s="78"/>
      <c r="D240" s="56"/>
      <c r="E240" s="73"/>
      <c r="F240" s="530"/>
      <c r="G240" s="530"/>
      <c r="H240" s="57"/>
      <c r="I240" s="58"/>
      <c r="J240" s="57"/>
      <c r="K240" s="531" t="str">
        <f t="shared" si="9"/>
        <v/>
      </c>
      <c r="L240" s="531" t="str">
        <f>IF($G240="","",IF(OR('2.全体概要'!$C$15=1,'2.全体概要'!$C$15=2),INDEX($BH$15:$BH$16,MATCH($G240,$BG$15:$BG$16,-1)),IF('2.全体概要'!$C$15=3,INDEX($BH$14:$BH$15,MATCH($G240,$BG$14:$BG$15,-1)),INDEX($BH$13:$BH$14,MATCH($G240,$BG$13:$BG$14,-1)))))</f>
        <v/>
      </c>
      <c r="M240" s="531" t="str">
        <f t="shared" si="10"/>
        <v/>
      </c>
      <c r="N240" s="532">
        <f t="shared" si="11"/>
        <v>0</v>
      </c>
      <c r="O240" s="70"/>
      <c r="P240" s="124"/>
      <c r="Q240" s="54"/>
      <c r="R240" s="194"/>
      <c r="S240" s="125"/>
      <c r="T240" s="54"/>
      <c r="U240" s="194"/>
      <c r="V240" s="124"/>
      <c r="W240" s="54"/>
      <c r="X240" s="194"/>
      <c r="Y240" s="125"/>
      <c r="Z240" s="54"/>
      <c r="AA240" s="194"/>
      <c r="AB240" s="57"/>
      <c r="AC240" s="70"/>
      <c r="AD240" s="124"/>
      <c r="AE240" s="70"/>
      <c r="AF240" s="124"/>
      <c r="AG240" s="70"/>
      <c r="AH240" s="57"/>
      <c r="AI240" s="70"/>
      <c r="AJ240" s="124"/>
      <c r="AK240" s="70"/>
      <c r="AL240" s="907"/>
      <c r="AM240" s="890"/>
      <c r="AN240" s="907"/>
      <c r="AO240" s="891"/>
      <c r="AP240" s="907"/>
      <c r="AQ240" s="70"/>
      <c r="AR240" s="59"/>
      <c r="AS240" s="70"/>
      <c r="AT240" s="57"/>
      <c r="AU240" s="262"/>
      <c r="AV240" s="70"/>
      <c r="AW240" s="57"/>
      <c r="AX240" s="533" t="str">
        <f>IF(AW240="","",IF(AW240="A",'12.パネルラジエーター設備費用算出シート'!$G$13,IF(AW240="B",'12.パネルラジエーター設備費用算出シート'!$N$13,IF(AW240="C",'12.パネルラジエーター設備費用算出シート'!$G$23,IF(AW240="D",'12.パネルラジエーター設備費用算出シート'!$N$23,IF(AW240="E",'12.パネルラジエーター設備費用算出シート'!$G$33,IF(AW240="F",'12.パネルラジエーター設備費用算出シート'!$N$33,IF(AW240="G",'12.パネルラジエーター設備費用算出シート'!$G$43,IF(AW240="H",'12.パネルラジエーター設備費用算出シート'!$N$43,IF(AW240="I",'12.パネルラジエーター設備費用算出シート'!$G$54,'12.パネルラジエーター設備費用算出シート'!$N$54))))))))))</f>
        <v/>
      </c>
      <c r="AY240" s="70"/>
      <c r="AZ240" s="57"/>
      <c r="BA240" s="262"/>
      <c r="BB240" s="70"/>
      <c r="BC240" s="34"/>
      <c r="BD240" s="34"/>
      <c r="BE240" s="34"/>
      <c r="BF240" s="53"/>
      <c r="BG240" s="34"/>
      <c r="BH240" s="34"/>
      <c r="BI240" s="53"/>
      <c r="BJ240" s="34"/>
      <c r="BK240" s="34"/>
      <c r="BL240" s="34"/>
      <c r="BM240" s="34"/>
    </row>
    <row r="241" spans="1:65" s="35" customFormat="1">
      <c r="A241" s="72"/>
      <c r="B241" s="55">
        <v>229</v>
      </c>
      <c r="C241" s="78"/>
      <c r="D241" s="56"/>
      <c r="E241" s="73"/>
      <c r="F241" s="530"/>
      <c r="G241" s="530"/>
      <c r="H241" s="57"/>
      <c r="I241" s="58"/>
      <c r="J241" s="57"/>
      <c r="K241" s="531" t="str">
        <f t="shared" si="9"/>
        <v/>
      </c>
      <c r="L241" s="531" t="str">
        <f>IF($G241="","",IF(OR('2.全体概要'!$C$15=1,'2.全体概要'!$C$15=2),INDEX($BH$15:$BH$16,MATCH($G241,$BG$15:$BG$16,-1)),IF('2.全体概要'!$C$15=3,INDEX($BH$14:$BH$15,MATCH($G241,$BG$14:$BG$15,-1)),INDEX($BH$13:$BH$14,MATCH($G241,$BG$13:$BG$14,-1)))))</f>
        <v/>
      </c>
      <c r="M241" s="531" t="str">
        <f t="shared" si="10"/>
        <v/>
      </c>
      <c r="N241" s="532">
        <f t="shared" si="11"/>
        <v>0</v>
      </c>
      <c r="O241" s="70"/>
      <c r="P241" s="124"/>
      <c r="Q241" s="54"/>
      <c r="R241" s="194"/>
      <c r="S241" s="125"/>
      <c r="T241" s="54"/>
      <c r="U241" s="194"/>
      <c r="V241" s="124"/>
      <c r="W241" s="54"/>
      <c r="X241" s="194"/>
      <c r="Y241" s="125"/>
      <c r="Z241" s="54"/>
      <c r="AA241" s="194"/>
      <c r="AB241" s="57"/>
      <c r="AC241" s="70"/>
      <c r="AD241" s="124"/>
      <c r="AE241" s="70"/>
      <c r="AF241" s="124"/>
      <c r="AG241" s="70"/>
      <c r="AH241" s="57"/>
      <c r="AI241" s="70"/>
      <c r="AJ241" s="124"/>
      <c r="AK241" s="70"/>
      <c r="AL241" s="907"/>
      <c r="AM241" s="890"/>
      <c r="AN241" s="907"/>
      <c r="AO241" s="891"/>
      <c r="AP241" s="907"/>
      <c r="AQ241" s="70"/>
      <c r="AR241" s="59"/>
      <c r="AS241" s="70"/>
      <c r="AT241" s="57"/>
      <c r="AU241" s="262"/>
      <c r="AV241" s="70"/>
      <c r="AW241" s="57"/>
      <c r="AX241" s="533" t="str">
        <f>IF(AW241="","",IF(AW241="A",'12.パネルラジエーター設備費用算出シート'!$G$13,IF(AW241="B",'12.パネルラジエーター設備費用算出シート'!$N$13,IF(AW241="C",'12.パネルラジエーター設備費用算出シート'!$G$23,IF(AW241="D",'12.パネルラジエーター設備費用算出シート'!$N$23,IF(AW241="E",'12.パネルラジエーター設備費用算出シート'!$G$33,IF(AW241="F",'12.パネルラジエーター設備費用算出シート'!$N$33,IF(AW241="G",'12.パネルラジエーター設備費用算出シート'!$G$43,IF(AW241="H",'12.パネルラジエーター設備費用算出シート'!$N$43,IF(AW241="I",'12.パネルラジエーター設備費用算出シート'!$G$54,'12.パネルラジエーター設備費用算出シート'!$N$54))))))))))</f>
        <v/>
      </c>
      <c r="AY241" s="70"/>
      <c r="AZ241" s="57"/>
      <c r="BA241" s="262"/>
      <c r="BB241" s="70"/>
      <c r="BC241" s="34"/>
      <c r="BD241" s="34"/>
      <c r="BE241" s="34"/>
      <c r="BF241" s="53"/>
      <c r="BG241" s="34"/>
      <c r="BH241" s="34"/>
      <c r="BI241" s="53"/>
      <c r="BJ241" s="34"/>
      <c r="BK241" s="34"/>
      <c r="BL241" s="34"/>
      <c r="BM241" s="34"/>
    </row>
    <row r="242" spans="1:65" s="35" customFormat="1">
      <c r="A242" s="72"/>
      <c r="B242" s="55">
        <v>230</v>
      </c>
      <c r="C242" s="78"/>
      <c r="D242" s="56"/>
      <c r="E242" s="73"/>
      <c r="F242" s="530"/>
      <c r="G242" s="530"/>
      <c r="H242" s="57"/>
      <c r="I242" s="58"/>
      <c r="J242" s="57"/>
      <c r="K242" s="531" t="str">
        <f t="shared" si="9"/>
        <v/>
      </c>
      <c r="L242" s="531" t="str">
        <f>IF($G242="","",IF(OR('2.全体概要'!$C$15=1,'2.全体概要'!$C$15=2),INDEX($BH$15:$BH$16,MATCH($G242,$BG$15:$BG$16,-1)),IF('2.全体概要'!$C$15=3,INDEX($BH$14:$BH$15,MATCH($G242,$BG$14:$BG$15,-1)),INDEX($BH$13:$BH$14,MATCH($G242,$BG$13:$BG$14,-1)))))</f>
        <v/>
      </c>
      <c r="M242" s="531" t="str">
        <f t="shared" si="10"/>
        <v/>
      </c>
      <c r="N242" s="532">
        <f t="shared" si="11"/>
        <v>0</v>
      </c>
      <c r="O242" s="70"/>
      <c r="P242" s="124"/>
      <c r="Q242" s="54"/>
      <c r="R242" s="194"/>
      <c r="S242" s="125"/>
      <c r="T242" s="54"/>
      <c r="U242" s="194"/>
      <c r="V242" s="124"/>
      <c r="W242" s="54"/>
      <c r="X242" s="194"/>
      <c r="Y242" s="125"/>
      <c r="Z242" s="54"/>
      <c r="AA242" s="194"/>
      <c r="AB242" s="57"/>
      <c r="AC242" s="70"/>
      <c r="AD242" s="124"/>
      <c r="AE242" s="70"/>
      <c r="AF242" s="124"/>
      <c r="AG242" s="70"/>
      <c r="AH242" s="57"/>
      <c r="AI242" s="70"/>
      <c r="AJ242" s="124"/>
      <c r="AK242" s="70"/>
      <c r="AL242" s="907"/>
      <c r="AM242" s="890"/>
      <c r="AN242" s="907"/>
      <c r="AO242" s="891"/>
      <c r="AP242" s="907"/>
      <c r="AQ242" s="70"/>
      <c r="AR242" s="59"/>
      <c r="AS242" s="70"/>
      <c r="AT242" s="57"/>
      <c r="AU242" s="262"/>
      <c r="AV242" s="70"/>
      <c r="AW242" s="57"/>
      <c r="AX242" s="533" t="str">
        <f>IF(AW242="","",IF(AW242="A",'12.パネルラジエーター設備費用算出シート'!$G$13,IF(AW242="B",'12.パネルラジエーター設備費用算出シート'!$N$13,IF(AW242="C",'12.パネルラジエーター設備費用算出シート'!$G$23,IF(AW242="D",'12.パネルラジエーター設備費用算出シート'!$N$23,IF(AW242="E",'12.パネルラジエーター設備費用算出シート'!$G$33,IF(AW242="F",'12.パネルラジエーター設備費用算出シート'!$N$33,IF(AW242="G",'12.パネルラジエーター設備費用算出シート'!$G$43,IF(AW242="H",'12.パネルラジエーター設備費用算出シート'!$N$43,IF(AW242="I",'12.パネルラジエーター設備費用算出シート'!$G$54,'12.パネルラジエーター設備費用算出シート'!$N$54))))))))))</f>
        <v/>
      </c>
      <c r="AY242" s="70"/>
      <c r="AZ242" s="57"/>
      <c r="BA242" s="262"/>
      <c r="BB242" s="70"/>
      <c r="BC242" s="34"/>
      <c r="BD242" s="34"/>
      <c r="BE242" s="34"/>
      <c r="BF242" s="53"/>
      <c r="BG242" s="34"/>
      <c r="BH242" s="34"/>
      <c r="BI242" s="53"/>
      <c r="BJ242" s="34"/>
      <c r="BK242" s="34"/>
      <c r="BL242" s="34"/>
      <c r="BM242" s="34"/>
    </row>
    <row r="243" spans="1:65" s="35" customFormat="1">
      <c r="A243" s="72"/>
      <c r="B243" s="55">
        <v>231</v>
      </c>
      <c r="C243" s="78"/>
      <c r="D243" s="56"/>
      <c r="E243" s="73"/>
      <c r="F243" s="530"/>
      <c r="G243" s="530"/>
      <c r="H243" s="57"/>
      <c r="I243" s="58"/>
      <c r="J243" s="57"/>
      <c r="K243" s="531" t="str">
        <f t="shared" si="9"/>
        <v/>
      </c>
      <c r="L243" s="531" t="str">
        <f>IF($G243="","",IF(OR('2.全体概要'!$C$15=1,'2.全体概要'!$C$15=2),INDEX($BH$15:$BH$16,MATCH($G243,$BG$15:$BG$16,-1)),IF('2.全体概要'!$C$15=3,INDEX($BH$14:$BH$15,MATCH($G243,$BG$14:$BG$15,-1)),INDEX($BH$13:$BH$14,MATCH($G243,$BG$13:$BG$14,-1)))))</f>
        <v/>
      </c>
      <c r="M243" s="531" t="str">
        <f t="shared" si="10"/>
        <v/>
      </c>
      <c r="N243" s="532">
        <f t="shared" si="11"/>
        <v>0</v>
      </c>
      <c r="O243" s="70"/>
      <c r="P243" s="124"/>
      <c r="Q243" s="54"/>
      <c r="R243" s="194"/>
      <c r="S243" s="125"/>
      <c r="T243" s="54"/>
      <c r="U243" s="194"/>
      <c r="V243" s="124"/>
      <c r="W243" s="54"/>
      <c r="X243" s="194"/>
      <c r="Y243" s="125"/>
      <c r="Z243" s="54"/>
      <c r="AA243" s="194"/>
      <c r="AB243" s="57"/>
      <c r="AC243" s="70"/>
      <c r="AD243" s="124"/>
      <c r="AE243" s="70"/>
      <c r="AF243" s="124"/>
      <c r="AG243" s="70"/>
      <c r="AH243" s="57"/>
      <c r="AI243" s="70"/>
      <c r="AJ243" s="124"/>
      <c r="AK243" s="70"/>
      <c r="AL243" s="907"/>
      <c r="AM243" s="890"/>
      <c r="AN243" s="907"/>
      <c r="AO243" s="891"/>
      <c r="AP243" s="907"/>
      <c r="AQ243" s="70"/>
      <c r="AR243" s="59"/>
      <c r="AS243" s="70"/>
      <c r="AT243" s="57"/>
      <c r="AU243" s="262"/>
      <c r="AV243" s="70"/>
      <c r="AW243" s="57"/>
      <c r="AX243" s="533" t="str">
        <f>IF(AW243="","",IF(AW243="A",'12.パネルラジエーター設備費用算出シート'!$G$13,IF(AW243="B",'12.パネルラジエーター設備費用算出シート'!$N$13,IF(AW243="C",'12.パネルラジエーター設備費用算出シート'!$G$23,IF(AW243="D",'12.パネルラジエーター設備費用算出シート'!$N$23,IF(AW243="E",'12.パネルラジエーター設備費用算出シート'!$G$33,IF(AW243="F",'12.パネルラジエーター設備費用算出シート'!$N$33,IF(AW243="G",'12.パネルラジエーター設備費用算出シート'!$G$43,IF(AW243="H",'12.パネルラジエーター設備費用算出シート'!$N$43,IF(AW243="I",'12.パネルラジエーター設備費用算出シート'!$G$54,'12.パネルラジエーター設備費用算出シート'!$N$54))))))))))</f>
        <v/>
      </c>
      <c r="AY243" s="70"/>
      <c r="AZ243" s="57"/>
      <c r="BA243" s="262"/>
      <c r="BB243" s="70"/>
      <c r="BC243" s="34"/>
      <c r="BD243" s="34"/>
      <c r="BE243" s="34"/>
      <c r="BF243" s="53"/>
      <c r="BG243" s="34"/>
      <c r="BH243" s="34"/>
      <c r="BI243" s="53"/>
      <c r="BJ243" s="34"/>
      <c r="BK243" s="34"/>
      <c r="BL243" s="34"/>
      <c r="BM243" s="34"/>
    </row>
    <row r="244" spans="1:65" s="35" customFormat="1">
      <c r="A244" s="72"/>
      <c r="B244" s="55">
        <v>232</v>
      </c>
      <c r="C244" s="78"/>
      <c r="D244" s="56"/>
      <c r="E244" s="73"/>
      <c r="F244" s="530"/>
      <c r="G244" s="530"/>
      <c r="H244" s="57"/>
      <c r="I244" s="58"/>
      <c r="J244" s="57"/>
      <c r="K244" s="531" t="str">
        <f t="shared" si="9"/>
        <v/>
      </c>
      <c r="L244" s="531" t="str">
        <f>IF($G244="","",IF(OR('2.全体概要'!$C$15=1,'2.全体概要'!$C$15=2),INDEX($BH$15:$BH$16,MATCH($G244,$BG$15:$BG$16,-1)),IF('2.全体概要'!$C$15=3,INDEX($BH$14:$BH$15,MATCH($G244,$BG$14:$BG$15,-1)),INDEX($BH$13:$BH$14,MATCH($G244,$BG$13:$BG$14,-1)))))</f>
        <v/>
      </c>
      <c r="M244" s="531" t="str">
        <f t="shared" si="10"/>
        <v/>
      </c>
      <c r="N244" s="532">
        <f t="shared" si="11"/>
        <v>0</v>
      </c>
      <c r="O244" s="70"/>
      <c r="P244" s="124"/>
      <c r="Q244" s="54"/>
      <c r="R244" s="194"/>
      <c r="S244" s="125"/>
      <c r="T244" s="54"/>
      <c r="U244" s="194"/>
      <c r="V244" s="124"/>
      <c r="W244" s="54"/>
      <c r="X244" s="194"/>
      <c r="Y244" s="125"/>
      <c r="Z244" s="54"/>
      <c r="AA244" s="194"/>
      <c r="AB244" s="57"/>
      <c r="AC244" s="70"/>
      <c r="AD244" s="124"/>
      <c r="AE244" s="70"/>
      <c r="AF244" s="124"/>
      <c r="AG244" s="70"/>
      <c r="AH244" s="57"/>
      <c r="AI244" s="70"/>
      <c r="AJ244" s="124"/>
      <c r="AK244" s="70"/>
      <c r="AL244" s="907"/>
      <c r="AM244" s="890"/>
      <c r="AN244" s="907"/>
      <c r="AO244" s="891"/>
      <c r="AP244" s="907"/>
      <c r="AQ244" s="70"/>
      <c r="AR244" s="59"/>
      <c r="AS244" s="70"/>
      <c r="AT244" s="57"/>
      <c r="AU244" s="262"/>
      <c r="AV244" s="70"/>
      <c r="AW244" s="57"/>
      <c r="AX244" s="533" t="str">
        <f>IF(AW244="","",IF(AW244="A",'12.パネルラジエーター設備費用算出シート'!$G$13,IF(AW244="B",'12.パネルラジエーター設備費用算出シート'!$N$13,IF(AW244="C",'12.パネルラジエーター設備費用算出シート'!$G$23,IF(AW244="D",'12.パネルラジエーター設備費用算出シート'!$N$23,IF(AW244="E",'12.パネルラジエーター設備費用算出シート'!$G$33,IF(AW244="F",'12.パネルラジエーター設備費用算出シート'!$N$33,IF(AW244="G",'12.パネルラジエーター設備費用算出シート'!$G$43,IF(AW244="H",'12.パネルラジエーター設備費用算出シート'!$N$43,IF(AW244="I",'12.パネルラジエーター設備費用算出シート'!$G$54,'12.パネルラジエーター設備費用算出シート'!$N$54))))))))))</f>
        <v/>
      </c>
      <c r="AY244" s="70"/>
      <c r="AZ244" s="57"/>
      <c r="BA244" s="262"/>
      <c r="BB244" s="70"/>
      <c r="BC244" s="34"/>
      <c r="BD244" s="34"/>
      <c r="BE244" s="34"/>
      <c r="BF244" s="53"/>
      <c r="BG244" s="34"/>
      <c r="BH244" s="34"/>
      <c r="BI244" s="53"/>
      <c r="BJ244" s="34"/>
      <c r="BK244" s="34"/>
      <c r="BL244" s="34"/>
      <c r="BM244" s="34"/>
    </row>
    <row r="245" spans="1:65" s="35" customFormat="1">
      <c r="A245" s="72"/>
      <c r="B245" s="55">
        <v>233</v>
      </c>
      <c r="C245" s="78"/>
      <c r="D245" s="56"/>
      <c r="E245" s="73"/>
      <c r="F245" s="530"/>
      <c r="G245" s="530"/>
      <c r="H245" s="57"/>
      <c r="I245" s="58"/>
      <c r="J245" s="57"/>
      <c r="K245" s="531" t="str">
        <f t="shared" si="9"/>
        <v/>
      </c>
      <c r="L245" s="531" t="str">
        <f>IF($G245="","",IF(OR('2.全体概要'!$C$15=1,'2.全体概要'!$C$15=2),INDEX($BH$15:$BH$16,MATCH($G245,$BG$15:$BG$16,-1)),IF('2.全体概要'!$C$15=3,INDEX($BH$14:$BH$15,MATCH($G245,$BG$14:$BG$15,-1)),INDEX($BH$13:$BH$14,MATCH($G245,$BG$13:$BG$14,-1)))))</f>
        <v/>
      </c>
      <c r="M245" s="531" t="str">
        <f t="shared" si="10"/>
        <v/>
      </c>
      <c r="N245" s="532">
        <f t="shared" si="11"/>
        <v>0</v>
      </c>
      <c r="O245" s="70"/>
      <c r="P245" s="124"/>
      <c r="Q245" s="54"/>
      <c r="R245" s="194"/>
      <c r="S245" s="125"/>
      <c r="T245" s="54"/>
      <c r="U245" s="194"/>
      <c r="V245" s="124"/>
      <c r="W245" s="54"/>
      <c r="X245" s="194"/>
      <c r="Y245" s="125"/>
      <c r="Z245" s="54"/>
      <c r="AA245" s="194"/>
      <c r="AB245" s="57"/>
      <c r="AC245" s="70"/>
      <c r="AD245" s="124"/>
      <c r="AE245" s="70"/>
      <c r="AF245" s="124"/>
      <c r="AG245" s="70"/>
      <c r="AH245" s="57"/>
      <c r="AI245" s="70"/>
      <c r="AJ245" s="124"/>
      <c r="AK245" s="70"/>
      <c r="AL245" s="907"/>
      <c r="AM245" s="890"/>
      <c r="AN245" s="907"/>
      <c r="AO245" s="891"/>
      <c r="AP245" s="907"/>
      <c r="AQ245" s="70"/>
      <c r="AR245" s="59"/>
      <c r="AS245" s="70"/>
      <c r="AT245" s="57"/>
      <c r="AU245" s="262"/>
      <c r="AV245" s="70"/>
      <c r="AW245" s="57"/>
      <c r="AX245" s="533" t="str">
        <f>IF(AW245="","",IF(AW245="A",'12.パネルラジエーター設備費用算出シート'!$G$13,IF(AW245="B",'12.パネルラジエーター設備費用算出シート'!$N$13,IF(AW245="C",'12.パネルラジエーター設備費用算出シート'!$G$23,IF(AW245="D",'12.パネルラジエーター設備費用算出シート'!$N$23,IF(AW245="E",'12.パネルラジエーター設備費用算出シート'!$G$33,IF(AW245="F",'12.パネルラジエーター設備費用算出シート'!$N$33,IF(AW245="G",'12.パネルラジエーター設備費用算出シート'!$G$43,IF(AW245="H",'12.パネルラジエーター設備費用算出シート'!$N$43,IF(AW245="I",'12.パネルラジエーター設備費用算出シート'!$G$54,'12.パネルラジエーター設備費用算出シート'!$N$54))))))))))</f>
        <v/>
      </c>
      <c r="AY245" s="70"/>
      <c r="AZ245" s="57"/>
      <c r="BA245" s="262"/>
      <c r="BB245" s="70"/>
      <c r="BC245" s="34"/>
      <c r="BD245" s="34"/>
      <c r="BE245" s="34"/>
      <c r="BF245" s="53"/>
      <c r="BG245" s="34"/>
      <c r="BH245" s="34"/>
      <c r="BI245" s="53"/>
      <c r="BJ245" s="34"/>
      <c r="BK245" s="34"/>
      <c r="BL245" s="34"/>
      <c r="BM245" s="34"/>
    </row>
    <row r="246" spans="1:65" s="35" customFormat="1">
      <c r="A246" s="72"/>
      <c r="B246" s="55">
        <v>234</v>
      </c>
      <c r="C246" s="78"/>
      <c r="D246" s="56"/>
      <c r="E246" s="73"/>
      <c r="F246" s="530"/>
      <c r="G246" s="530"/>
      <c r="H246" s="57"/>
      <c r="I246" s="58"/>
      <c r="J246" s="57"/>
      <c r="K246" s="531" t="str">
        <f t="shared" si="9"/>
        <v/>
      </c>
      <c r="L246" s="531" t="str">
        <f>IF($G246="","",IF(OR('2.全体概要'!$C$15=1,'2.全体概要'!$C$15=2),INDEX($BH$15:$BH$16,MATCH($G246,$BG$15:$BG$16,-1)),IF('2.全体概要'!$C$15=3,INDEX($BH$14:$BH$15,MATCH($G246,$BG$14:$BG$15,-1)),INDEX($BH$13:$BH$14,MATCH($G246,$BG$13:$BG$14,-1)))))</f>
        <v/>
      </c>
      <c r="M246" s="531" t="str">
        <f t="shared" si="10"/>
        <v/>
      </c>
      <c r="N246" s="532">
        <f t="shared" si="11"/>
        <v>0</v>
      </c>
      <c r="O246" s="70"/>
      <c r="P246" s="124"/>
      <c r="Q246" s="54"/>
      <c r="R246" s="194"/>
      <c r="S246" s="125"/>
      <c r="T246" s="54"/>
      <c r="U246" s="194"/>
      <c r="V246" s="124"/>
      <c r="W246" s="54"/>
      <c r="X246" s="194"/>
      <c r="Y246" s="125"/>
      <c r="Z246" s="54"/>
      <c r="AA246" s="194"/>
      <c r="AB246" s="57"/>
      <c r="AC246" s="70"/>
      <c r="AD246" s="124"/>
      <c r="AE246" s="70"/>
      <c r="AF246" s="124"/>
      <c r="AG246" s="70"/>
      <c r="AH246" s="57"/>
      <c r="AI246" s="70"/>
      <c r="AJ246" s="124"/>
      <c r="AK246" s="70"/>
      <c r="AL246" s="907"/>
      <c r="AM246" s="890"/>
      <c r="AN246" s="907"/>
      <c r="AO246" s="891"/>
      <c r="AP246" s="907"/>
      <c r="AQ246" s="70"/>
      <c r="AR246" s="59"/>
      <c r="AS246" s="70"/>
      <c r="AT246" s="57"/>
      <c r="AU246" s="262"/>
      <c r="AV246" s="70"/>
      <c r="AW246" s="57"/>
      <c r="AX246" s="533" t="str">
        <f>IF(AW246="","",IF(AW246="A",'12.パネルラジエーター設備費用算出シート'!$G$13,IF(AW246="B",'12.パネルラジエーター設備費用算出シート'!$N$13,IF(AW246="C",'12.パネルラジエーター設備費用算出シート'!$G$23,IF(AW246="D",'12.パネルラジエーター設備費用算出シート'!$N$23,IF(AW246="E",'12.パネルラジエーター設備費用算出シート'!$G$33,IF(AW246="F",'12.パネルラジエーター設備費用算出シート'!$N$33,IF(AW246="G",'12.パネルラジエーター設備費用算出シート'!$G$43,IF(AW246="H",'12.パネルラジエーター設備費用算出シート'!$N$43,IF(AW246="I",'12.パネルラジエーター設備費用算出シート'!$G$54,'12.パネルラジエーター設備費用算出シート'!$N$54))))))))))</f>
        <v/>
      </c>
      <c r="AY246" s="70"/>
      <c r="AZ246" s="57"/>
      <c r="BA246" s="262"/>
      <c r="BB246" s="70"/>
      <c r="BC246" s="34"/>
      <c r="BD246" s="34"/>
      <c r="BE246" s="34"/>
      <c r="BF246" s="53"/>
      <c r="BG246" s="34"/>
      <c r="BH246" s="34"/>
      <c r="BI246" s="53"/>
      <c r="BJ246" s="34"/>
      <c r="BK246" s="34"/>
      <c r="BL246" s="34"/>
      <c r="BM246" s="34"/>
    </row>
    <row r="247" spans="1:65" s="35" customFormat="1">
      <c r="A247" s="72"/>
      <c r="B247" s="55">
        <v>235</v>
      </c>
      <c r="C247" s="78"/>
      <c r="D247" s="56"/>
      <c r="E247" s="73"/>
      <c r="F247" s="530"/>
      <c r="G247" s="530"/>
      <c r="H247" s="57"/>
      <c r="I247" s="58"/>
      <c r="J247" s="57"/>
      <c r="K247" s="531" t="str">
        <f t="shared" si="9"/>
        <v/>
      </c>
      <c r="L247" s="531" t="str">
        <f>IF($G247="","",IF(OR('2.全体概要'!$C$15=1,'2.全体概要'!$C$15=2),INDEX($BH$15:$BH$16,MATCH($G247,$BG$15:$BG$16,-1)),IF('2.全体概要'!$C$15=3,INDEX($BH$14:$BH$15,MATCH($G247,$BG$14:$BG$15,-1)),INDEX($BH$13:$BH$14,MATCH($G247,$BG$13:$BG$14,-1)))))</f>
        <v/>
      </c>
      <c r="M247" s="531" t="str">
        <f t="shared" si="10"/>
        <v/>
      </c>
      <c r="N247" s="532">
        <f t="shared" si="11"/>
        <v>0</v>
      </c>
      <c r="O247" s="70"/>
      <c r="P247" s="124"/>
      <c r="Q247" s="54"/>
      <c r="R247" s="194"/>
      <c r="S247" s="125"/>
      <c r="T247" s="54"/>
      <c r="U247" s="194"/>
      <c r="V247" s="124"/>
      <c r="W247" s="54"/>
      <c r="X247" s="194"/>
      <c r="Y247" s="125"/>
      <c r="Z247" s="54"/>
      <c r="AA247" s="194"/>
      <c r="AB247" s="57"/>
      <c r="AC247" s="70"/>
      <c r="AD247" s="124"/>
      <c r="AE247" s="70"/>
      <c r="AF247" s="124"/>
      <c r="AG247" s="70"/>
      <c r="AH247" s="57"/>
      <c r="AI247" s="70"/>
      <c r="AJ247" s="124"/>
      <c r="AK247" s="70"/>
      <c r="AL247" s="907"/>
      <c r="AM247" s="890"/>
      <c r="AN247" s="907"/>
      <c r="AO247" s="891"/>
      <c r="AP247" s="907"/>
      <c r="AQ247" s="70"/>
      <c r="AR247" s="59"/>
      <c r="AS247" s="70"/>
      <c r="AT247" s="57"/>
      <c r="AU247" s="262"/>
      <c r="AV247" s="70"/>
      <c r="AW247" s="57"/>
      <c r="AX247" s="533" t="str">
        <f>IF(AW247="","",IF(AW247="A",'12.パネルラジエーター設備費用算出シート'!$G$13,IF(AW247="B",'12.パネルラジエーター設備費用算出シート'!$N$13,IF(AW247="C",'12.パネルラジエーター設備費用算出シート'!$G$23,IF(AW247="D",'12.パネルラジエーター設備費用算出シート'!$N$23,IF(AW247="E",'12.パネルラジエーター設備費用算出シート'!$G$33,IF(AW247="F",'12.パネルラジエーター設備費用算出シート'!$N$33,IF(AW247="G",'12.パネルラジエーター設備費用算出シート'!$G$43,IF(AW247="H",'12.パネルラジエーター設備費用算出シート'!$N$43,IF(AW247="I",'12.パネルラジエーター設備費用算出シート'!$G$54,'12.パネルラジエーター設備費用算出シート'!$N$54))))))))))</f>
        <v/>
      </c>
      <c r="AY247" s="70"/>
      <c r="AZ247" s="57"/>
      <c r="BA247" s="262"/>
      <c r="BB247" s="70"/>
      <c r="BC247" s="34"/>
      <c r="BD247" s="34"/>
      <c r="BE247" s="34"/>
      <c r="BF247" s="53"/>
      <c r="BG247" s="34"/>
      <c r="BH247" s="34"/>
      <c r="BI247" s="53"/>
      <c r="BJ247" s="34"/>
      <c r="BK247" s="34"/>
      <c r="BL247" s="34"/>
      <c r="BM247" s="34"/>
    </row>
    <row r="248" spans="1:65" s="35" customFormat="1">
      <c r="A248" s="72"/>
      <c r="B248" s="55">
        <v>236</v>
      </c>
      <c r="C248" s="78"/>
      <c r="D248" s="56"/>
      <c r="E248" s="73"/>
      <c r="F248" s="530"/>
      <c r="G248" s="530"/>
      <c r="H248" s="57"/>
      <c r="I248" s="58"/>
      <c r="J248" s="57"/>
      <c r="K248" s="531" t="str">
        <f t="shared" si="9"/>
        <v/>
      </c>
      <c r="L248" s="531" t="str">
        <f>IF($G248="","",IF(OR('2.全体概要'!$C$15=1,'2.全体概要'!$C$15=2),INDEX($BH$15:$BH$16,MATCH($G248,$BG$15:$BG$16,-1)),IF('2.全体概要'!$C$15=3,INDEX($BH$14:$BH$15,MATCH($G248,$BG$14:$BG$15,-1)),INDEX($BH$13:$BH$14,MATCH($G248,$BG$13:$BG$14,-1)))))</f>
        <v/>
      </c>
      <c r="M248" s="531" t="str">
        <f t="shared" si="10"/>
        <v/>
      </c>
      <c r="N248" s="532">
        <f t="shared" si="11"/>
        <v>0</v>
      </c>
      <c r="O248" s="70"/>
      <c r="P248" s="124"/>
      <c r="Q248" s="54"/>
      <c r="R248" s="194"/>
      <c r="S248" s="125"/>
      <c r="T248" s="54"/>
      <c r="U248" s="194"/>
      <c r="V248" s="124"/>
      <c r="W248" s="54"/>
      <c r="X248" s="194"/>
      <c r="Y248" s="125"/>
      <c r="Z248" s="54"/>
      <c r="AA248" s="194"/>
      <c r="AB248" s="57"/>
      <c r="AC248" s="70"/>
      <c r="AD248" s="124"/>
      <c r="AE248" s="70"/>
      <c r="AF248" s="124"/>
      <c r="AG248" s="70"/>
      <c r="AH248" s="57"/>
      <c r="AI248" s="70"/>
      <c r="AJ248" s="124"/>
      <c r="AK248" s="70"/>
      <c r="AL248" s="907"/>
      <c r="AM248" s="890"/>
      <c r="AN248" s="907"/>
      <c r="AO248" s="891"/>
      <c r="AP248" s="907"/>
      <c r="AQ248" s="70"/>
      <c r="AR248" s="59"/>
      <c r="AS248" s="70"/>
      <c r="AT248" s="57"/>
      <c r="AU248" s="262"/>
      <c r="AV248" s="70"/>
      <c r="AW248" s="57"/>
      <c r="AX248" s="533" t="str">
        <f>IF(AW248="","",IF(AW248="A",'12.パネルラジエーター設備費用算出シート'!$G$13,IF(AW248="B",'12.パネルラジエーター設備費用算出シート'!$N$13,IF(AW248="C",'12.パネルラジエーター設備費用算出シート'!$G$23,IF(AW248="D",'12.パネルラジエーター設備費用算出シート'!$N$23,IF(AW248="E",'12.パネルラジエーター設備費用算出シート'!$G$33,IF(AW248="F",'12.パネルラジエーター設備費用算出シート'!$N$33,IF(AW248="G",'12.パネルラジエーター設備費用算出シート'!$G$43,IF(AW248="H",'12.パネルラジエーター設備費用算出シート'!$N$43,IF(AW248="I",'12.パネルラジエーター設備費用算出シート'!$G$54,'12.パネルラジエーター設備費用算出シート'!$N$54))))))))))</f>
        <v/>
      </c>
      <c r="AY248" s="70"/>
      <c r="AZ248" s="57"/>
      <c r="BA248" s="262"/>
      <c r="BB248" s="70"/>
      <c r="BC248" s="34"/>
      <c r="BD248" s="34"/>
      <c r="BE248" s="34"/>
      <c r="BF248" s="53"/>
      <c r="BG248" s="34"/>
      <c r="BH248" s="34"/>
      <c r="BI248" s="53"/>
      <c r="BJ248" s="34"/>
      <c r="BK248" s="34"/>
      <c r="BL248" s="34"/>
      <c r="BM248" s="34"/>
    </row>
    <row r="249" spans="1:65" s="35" customFormat="1">
      <c r="A249" s="72"/>
      <c r="B249" s="55">
        <v>237</v>
      </c>
      <c r="C249" s="78"/>
      <c r="D249" s="56"/>
      <c r="E249" s="73"/>
      <c r="F249" s="530"/>
      <c r="G249" s="530"/>
      <c r="H249" s="57"/>
      <c r="I249" s="58"/>
      <c r="J249" s="57"/>
      <c r="K249" s="531" t="str">
        <f t="shared" si="9"/>
        <v/>
      </c>
      <c r="L249" s="531" t="str">
        <f>IF($G249="","",IF(OR('2.全体概要'!$C$15=1,'2.全体概要'!$C$15=2),INDEX($BH$15:$BH$16,MATCH($G249,$BG$15:$BG$16,-1)),IF('2.全体概要'!$C$15=3,INDEX($BH$14:$BH$15,MATCH($G249,$BG$14:$BG$15,-1)),INDEX($BH$13:$BH$14,MATCH($G249,$BG$13:$BG$14,-1)))))</f>
        <v/>
      </c>
      <c r="M249" s="531" t="str">
        <f t="shared" si="10"/>
        <v/>
      </c>
      <c r="N249" s="532">
        <f t="shared" si="11"/>
        <v>0</v>
      </c>
      <c r="O249" s="70"/>
      <c r="P249" s="124"/>
      <c r="Q249" s="54"/>
      <c r="R249" s="194"/>
      <c r="S249" s="125"/>
      <c r="T249" s="54"/>
      <c r="U249" s="194"/>
      <c r="V249" s="124"/>
      <c r="W249" s="54"/>
      <c r="X249" s="194"/>
      <c r="Y249" s="125"/>
      <c r="Z249" s="54"/>
      <c r="AA249" s="194"/>
      <c r="AB249" s="57"/>
      <c r="AC249" s="70"/>
      <c r="AD249" s="124"/>
      <c r="AE249" s="70"/>
      <c r="AF249" s="124"/>
      <c r="AG249" s="70"/>
      <c r="AH249" s="57"/>
      <c r="AI249" s="70"/>
      <c r="AJ249" s="124"/>
      <c r="AK249" s="70"/>
      <c r="AL249" s="907"/>
      <c r="AM249" s="890"/>
      <c r="AN249" s="907"/>
      <c r="AO249" s="891"/>
      <c r="AP249" s="907"/>
      <c r="AQ249" s="70"/>
      <c r="AR249" s="59"/>
      <c r="AS249" s="70"/>
      <c r="AT249" s="57"/>
      <c r="AU249" s="262"/>
      <c r="AV249" s="70"/>
      <c r="AW249" s="57"/>
      <c r="AX249" s="533" t="str">
        <f>IF(AW249="","",IF(AW249="A",'12.パネルラジエーター設備費用算出シート'!$G$13,IF(AW249="B",'12.パネルラジエーター設備費用算出シート'!$N$13,IF(AW249="C",'12.パネルラジエーター設備費用算出シート'!$G$23,IF(AW249="D",'12.パネルラジエーター設備費用算出シート'!$N$23,IF(AW249="E",'12.パネルラジエーター設備費用算出シート'!$G$33,IF(AW249="F",'12.パネルラジエーター設備費用算出シート'!$N$33,IF(AW249="G",'12.パネルラジエーター設備費用算出シート'!$G$43,IF(AW249="H",'12.パネルラジエーター設備費用算出シート'!$N$43,IF(AW249="I",'12.パネルラジエーター設備費用算出シート'!$G$54,'12.パネルラジエーター設備費用算出シート'!$N$54))))))))))</f>
        <v/>
      </c>
      <c r="AY249" s="70"/>
      <c r="AZ249" s="57"/>
      <c r="BA249" s="262"/>
      <c r="BB249" s="70"/>
      <c r="BC249" s="34"/>
      <c r="BD249" s="34"/>
      <c r="BE249" s="34"/>
      <c r="BF249" s="53"/>
      <c r="BG249" s="34"/>
      <c r="BH249" s="34"/>
      <c r="BI249" s="53"/>
      <c r="BJ249" s="34"/>
      <c r="BK249" s="34"/>
      <c r="BL249" s="34"/>
      <c r="BM249" s="34"/>
    </row>
    <row r="250" spans="1:65" s="35" customFormat="1">
      <c r="A250" s="72"/>
      <c r="B250" s="55">
        <v>238</v>
      </c>
      <c r="C250" s="78"/>
      <c r="D250" s="56"/>
      <c r="E250" s="73"/>
      <c r="F250" s="530"/>
      <c r="G250" s="530"/>
      <c r="H250" s="57"/>
      <c r="I250" s="58"/>
      <c r="J250" s="57"/>
      <c r="K250" s="531" t="str">
        <f t="shared" si="9"/>
        <v/>
      </c>
      <c r="L250" s="531" t="str">
        <f>IF($G250="","",IF(OR('2.全体概要'!$C$15=1,'2.全体概要'!$C$15=2),INDEX($BH$15:$BH$16,MATCH($G250,$BG$15:$BG$16,-1)),IF('2.全体概要'!$C$15=3,INDEX($BH$14:$BH$15,MATCH($G250,$BG$14:$BG$15,-1)),INDEX($BH$13:$BH$14,MATCH($G250,$BG$13:$BG$14,-1)))))</f>
        <v/>
      </c>
      <c r="M250" s="531" t="str">
        <f t="shared" si="10"/>
        <v/>
      </c>
      <c r="N250" s="532">
        <f t="shared" si="11"/>
        <v>0</v>
      </c>
      <c r="O250" s="70"/>
      <c r="P250" s="124"/>
      <c r="Q250" s="54"/>
      <c r="R250" s="194"/>
      <c r="S250" s="125"/>
      <c r="T250" s="54"/>
      <c r="U250" s="194"/>
      <c r="V250" s="124"/>
      <c r="W250" s="54"/>
      <c r="X250" s="194"/>
      <c r="Y250" s="125"/>
      <c r="Z250" s="54"/>
      <c r="AA250" s="194"/>
      <c r="AB250" s="57"/>
      <c r="AC250" s="70"/>
      <c r="AD250" s="124"/>
      <c r="AE250" s="70"/>
      <c r="AF250" s="124"/>
      <c r="AG250" s="70"/>
      <c r="AH250" s="57"/>
      <c r="AI250" s="70"/>
      <c r="AJ250" s="124"/>
      <c r="AK250" s="70"/>
      <c r="AL250" s="907"/>
      <c r="AM250" s="890"/>
      <c r="AN250" s="907"/>
      <c r="AO250" s="891"/>
      <c r="AP250" s="907"/>
      <c r="AQ250" s="70"/>
      <c r="AR250" s="59"/>
      <c r="AS250" s="70"/>
      <c r="AT250" s="57"/>
      <c r="AU250" s="262"/>
      <c r="AV250" s="70"/>
      <c r="AW250" s="57"/>
      <c r="AX250" s="533" t="str">
        <f>IF(AW250="","",IF(AW250="A",'12.パネルラジエーター設備費用算出シート'!$G$13,IF(AW250="B",'12.パネルラジエーター設備費用算出シート'!$N$13,IF(AW250="C",'12.パネルラジエーター設備費用算出シート'!$G$23,IF(AW250="D",'12.パネルラジエーター設備費用算出シート'!$N$23,IF(AW250="E",'12.パネルラジエーター設備費用算出シート'!$G$33,IF(AW250="F",'12.パネルラジエーター設備費用算出シート'!$N$33,IF(AW250="G",'12.パネルラジエーター設備費用算出シート'!$G$43,IF(AW250="H",'12.パネルラジエーター設備費用算出シート'!$N$43,IF(AW250="I",'12.パネルラジエーター設備費用算出シート'!$G$54,'12.パネルラジエーター設備費用算出シート'!$N$54))))))))))</f>
        <v/>
      </c>
      <c r="AY250" s="70"/>
      <c r="AZ250" s="57"/>
      <c r="BA250" s="262"/>
      <c r="BB250" s="70"/>
      <c r="BC250" s="34"/>
      <c r="BD250" s="34"/>
      <c r="BE250" s="34"/>
      <c r="BF250" s="53"/>
      <c r="BG250" s="34"/>
      <c r="BH250" s="34"/>
      <c r="BI250" s="53"/>
      <c r="BJ250" s="34"/>
      <c r="BK250" s="34"/>
      <c r="BL250" s="34"/>
      <c r="BM250" s="34"/>
    </row>
    <row r="251" spans="1:65" s="35" customFormat="1">
      <c r="A251" s="72"/>
      <c r="B251" s="55">
        <v>239</v>
      </c>
      <c r="C251" s="78"/>
      <c r="D251" s="56"/>
      <c r="E251" s="73"/>
      <c r="F251" s="530"/>
      <c r="G251" s="530"/>
      <c r="H251" s="57"/>
      <c r="I251" s="58"/>
      <c r="J251" s="57"/>
      <c r="K251" s="531" t="str">
        <f t="shared" si="9"/>
        <v/>
      </c>
      <c r="L251" s="531" t="str">
        <f>IF($G251="","",IF(OR('2.全体概要'!$C$15=1,'2.全体概要'!$C$15=2),INDEX($BH$15:$BH$16,MATCH($G251,$BG$15:$BG$16,-1)),IF('2.全体概要'!$C$15=3,INDEX($BH$14:$BH$15,MATCH($G251,$BG$14:$BG$15,-1)),INDEX($BH$13:$BH$14,MATCH($G251,$BG$13:$BG$14,-1)))))</f>
        <v/>
      </c>
      <c r="M251" s="531" t="str">
        <f t="shared" si="10"/>
        <v/>
      </c>
      <c r="N251" s="532">
        <f t="shared" si="11"/>
        <v>0</v>
      </c>
      <c r="O251" s="70"/>
      <c r="P251" s="124"/>
      <c r="Q251" s="54"/>
      <c r="R251" s="194"/>
      <c r="S251" s="125"/>
      <c r="T251" s="54"/>
      <c r="U251" s="194"/>
      <c r="V251" s="124"/>
      <c r="W251" s="54"/>
      <c r="X251" s="194"/>
      <c r="Y251" s="125"/>
      <c r="Z251" s="54"/>
      <c r="AA251" s="194"/>
      <c r="AB251" s="57"/>
      <c r="AC251" s="70"/>
      <c r="AD251" s="124"/>
      <c r="AE251" s="70"/>
      <c r="AF251" s="124"/>
      <c r="AG251" s="70"/>
      <c r="AH251" s="57"/>
      <c r="AI251" s="70"/>
      <c r="AJ251" s="124"/>
      <c r="AK251" s="70"/>
      <c r="AL251" s="907"/>
      <c r="AM251" s="890"/>
      <c r="AN251" s="907"/>
      <c r="AO251" s="891"/>
      <c r="AP251" s="907"/>
      <c r="AQ251" s="70"/>
      <c r="AR251" s="59"/>
      <c r="AS251" s="70"/>
      <c r="AT251" s="57"/>
      <c r="AU251" s="262"/>
      <c r="AV251" s="70"/>
      <c r="AW251" s="57"/>
      <c r="AX251" s="533" t="str">
        <f>IF(AW251="","",IF(AW251="A",'12.パネルラジエーター設備費用算出シート'!$G$13,IF(AW251="B",'12.パネルラジエーター設備費用算出シート'!$N$13,IF(AW251="C",'12.パネルラジエーター設備費用算出シート'!$G$23,IF(AW251="D",'12.パネルラジエーター設備費用算出シート'!$N$23,IF(AW251="E",'12.パネルラジエーター設備費用算出シート'!$G$33,IF(AW251="F",'12.パネルラジエーター設備費用算出シート'!$N$33,IF(AW251="G",'12.パネルラジエーター設備費用算出シート'!$G$43,IF(AW251="H",'12.パネルラジエーター設備費用算出シート'!$N$43,IF(AW251="I",'12.パネルラジエーター設備費用算出シート'!$G$54,'12.パネルラジエーター設備費用算出シート'!$N$54))))))))))</f>
        <v/>
      </c>
      <c r="AY251" s="70"/>
      <c r="AZ251" s="57"/>
      <c r="BA251" s="262"/>
      <c r="BB251" s="70"/>
      <c r="BC251" s="34"/>
      <c r="BD251" s="34"/>
      <c r="BE251" s="34"/>
      <c r="BF251" s="53"/>
      <c r="BG251" s="34"/>
      <c r="BH251" s="34"/>
      <c r="BI251" s="53"/>
      <c r="BJ251" s="34"/>
      <c r="BK251" s="34"/>
      <c r="BL251" s="34"/>
      <c r="BM251" s="34"/>
    </row>
    <row r="252" spans="1:65" s="35" customFormat="1">
      <c r="A252" s="72"/>
      <c r="B252" s="55">
        <v>240</v>
      </c>
      <c r="C252" s="78"/>
      <c r="D252" s="56"/>
      <c r="E252" s="73"/>
      <c r="F252" s="530"/>
      <c r="G252" s="530"/>
      <c r="H252" s="57"/>
      <c r="I252" s="58"/>
      <c r="J252" s="57"/>
      <c r="K252" s="531" t="str">
        <f t="shared" si="9"/>
        <v/>
      </c>
      <c r="L252" s="531" t="str">
        <f>IF($G252="","",IF(OR('2.全体概要'!$C$15=1,'2.全体概要'!$C$15=2),INDEX($BH$15:$BH$16,MATCH($G252,$BG$15:$BG$16,-1)),IF('2.全体概要'!$C$15=3,INDEX($BH$14:$BH$15,MATCH($G252,$BG$14:$BG$15,-1)),INDEX($BH$13:$BH$14,MATCH($G252,$BG$13:$BG$14,-1)))))</f>
        <v/>
      </c>
      <c r="M252" s="531" t="str">
        <f t="shared" si="10"/>
        <v/>
      </c>
      <c r="N252" s="532">
        <f t="shared" si="11"/>
        <v>0</v>
      </c>
      <c r="O252" s="70"/>
      <c r="P252" s="124"/>
      <c r="Q252" s="54"/>
      <c r="R252" s="194"/>
      <c r="S252" s="125"/>
      <c r="T252" s="54"/>
      <c r="U252" s="194"/>
      <c r="V252" s="124"/>
      <c r="W252" s="54"/>
      <c r="X252" s="194"/>
      <c r="Y252" s="125"/>
      <c r="Z252" s="54"/>
      <c r="AA252" s="194"/>
      <c r="AB252" s="57"/>
      <c r="AC252" s="70"/>
      <c r="AD252" s="124"/>
      <c r="AE252" s="70"/>
      <c r="AF252" s="124"/>
      <c r="AG252" s="70"/>
      <c r="AH252" s="57"/>
      <c r="AI252" s="70"/>
      <c r="AJ252" s="124"/>
      <c r="AK252" s="70"/>
      <c r="AL252" s="907"/>
      <c r="AM252" s="890"/>
      <c r="AN252" s="907"/>
      <c r="AO252" s="891"/>
      <c r="AP252" s="907"/>
      <c r="AQ252" s="70"/>
      <c r="AR252" s="59"/>
      <c r="AS252" s="70"/>
      <c r="AT252" s="57"/>
      <c r="AU252" s="262"/>
      <c r="AV252" s="70"/>
      <c r="AW252" s="57"/>
      <c r="AX252" s="533" t="str">
        <f>IF(AW252="","",IF(AW252="A",'12.パネルラジエーター設備費用算出シート'!$G$13,IF(AW252="B",'12.パネルラジエーター設備費用算出シート'!$N$13,IF(AW252="C",'12.パネルラジエーター設備費用算出シート'!$G$23,IF(AW252="D",'12.パネルラジエーター設備費用算出シート'!$N$23,IF(AW252="E",'12.パネルラジエーター設備費用算出シート'!$G$33,IF(AW252="F",'12.パネルラジエーター設備費用算出シート'!$N$33,IF(AW252="G",'12.パネルラジエーター設備費用算出シート'!$G$43,IF(AW252="H",'12.パネルラジエーター設備費用算出シート'!$N$43,IF(AW252="I",'12.パネルラジエーター設備費用算出シート'!$G$54,'12.パネルラジエーター設備費用算出シート'!$N$54))))))))))</f>
        <v/>
      </c>
      <c r="AY252" s="70"/>
      <c r="AZ252" s="57"/>
      <c r="BA252" s="262"/>
      <c r="BB252" s="70"/>
      <c r="BC252" s="34"/>
      <c r="BD252" s="34"/>
      <c r="BE252" s="34"/>
      <c r="BF252" s="53"/>
      <c r="BG252" s="34"/>
      <c r="BH252" s="34"/>
      <c r="BI252" s="53"/>
      <c r="BJ252" s="34"/>
      <c r="BK252" s="34"/>
      <c r="BL252" s="34"/>
      <c r="BM252" s="34"/>
    </row>
    <row r="253" spans="1:65" s="35" customFormat="1">
      <c r="A253" s="72"/>
      <c r="B253" s="55">
        <v>241</v>
      </c>
      <c r="C253" s="78"/>
      <c r="D253" s="56"/>
      <c r="E253" s="73"/>
      <c r="F253" s="530"/>
      <c r="G253" s="530"/>
      <c r="H253" s="57"/>
      <c r="I253" s="58"/>
      <c r="J253" s="57"/>
      <c r="K253" s="531" t="str">
        <f t="shared" si="9"/>
        <v/>
      </c>
      <c r="L253" s="531" t="str">
        <f>IF($G253="","",IF(OR('2.全体概要'!$C$15=1,'2.全体概要'!$C$15=2),INDEX($BH$15:$BH$16,MATCH($G253,$BG$15:$BG$16,-1)),IF('2.全体概要'!$C$15=3,INDEX($BH$14:$BH$15,MATCH($G253,$BG$14:$BG$15,-1)),INDEX($BH$13:$BH$14,MATCH($G253,$BG$13:$BG$14,-1)))))</f>
        <v/>
      </c>
      <c r="M253" s="531" t="str">
        <f t="shared" si="10"/>
        <v/>
      </c>
      <c r="N253" s="532">
        <f t="shared" si="11"/>
        <v>0</v>
      </c>
      <c r="O253" s="70"/>
      <c r="P253" s="124"/>
      <c r="Q253" s="54"/>
      <c r="R253" s="194"/>
      <c r="S253" s="125"/>
      <c r="T253" s="54"/>
      <c r="U253" s="194"/>
      <c r="V253" s="124"/>
      <c r="W253" s="54"/>
      <c r="X253" s="194"/>
      <c r="Y253" s="125"/>
      <c r="Z253" s="54"/>
      <c r="AA253" s="194"/>
      <c r="AB253" s="57"/>
      <c r="AC253" s="70"/>
      <c r="AD253" s="124"/>
      <c r="AE253" s="70"/>
      <c r="AF253" s="124"/>
      <c r="AG253" s="70"/>
      <c r="AH253" s="57"/>
      <c r="AI253" s="70"/>
      <c r="AJ253" s="124"/>
      <c r="AK253" s="70"/>
      <c r="AL253" s="907"/>
      <c r="AM253" s="890"/>
      <c r="AN253" s="907"/>
      <c r="AO253" s="891"/>
      <c r="AP253" s="907"/>
      <c r="AQ253" s="70"/>
      <c r="AR253" s="59"/>
      <c r="AS253" s="70"/>
      <c r="AT253" s="57"/>
      <c r="AU253" s="262"/>
      <c r="AV253" s="70"/>
      <c r="AW253" s="57"/>
      <c r="AX253" s="533" t="str">
        <f>IF(AW253="","",IF(AW253="A",'12.パネルラジエーター設備費用算出シート'!$G$13,IF(AW253="B",'12.パネルラジエーター設備費用算出シート'!$N$13,IF(AW253="C",'12.パネルラジエーター設備費用算出シート'!$G$23,IF(AW253="D",'12.パネルラジエーター設備費用算出シート'!$N$23,IF(AW253="E",'12.パネルラジエーター設備費用算出シート'!$G$33,IF(AW253="F",'12.パネルラジエーター設備費用算出シート'!$N$33,IF(AW253="G",'12.パネルラジエーター設備費用算出シート'!$G$43,IF(AW253="H",'12.パネルラジエーター設備費用算出シート'!$N$43,IF(AW253="I",'12.パネルラジエーター設備費用算出シート'!$G$54,'12.パネルラジエーター設備費用算出シート'!$N$54))))))))))</f>
        <v/>
      </c>
      <c r="AY253" s="70"/>
      <c r="AZ253" s="57"/>
      <c r="BA253" s="262"/>
      <c r="BB253" s="70"/>
      <c r="BC253" s="34"/>
      <c r="BD253" s="34"/>
      <c r="BE253" s="34"/>
      <c r="BF253" s="53"/>
      <c r="BG253" s="34"/>
      <c r="BH253" s="34"/>
      <c r="BI253" s="53"/>
      <c r="BJ253" s="34"/>
      <c r="BK253" s="34"/>
      <c r="BL253" s="34"/>
      <c r="BM253" s="34"/>
    </row>
    <row r="254" spans="1:65" s="35" customFormat="1">
      <c r="A254" s="72"/>
      <c r="B254" s="55">
        <v>242</v>
      </c>
      <c r="C254" s="78"/>
      <c r="D254" s="56"/>
      <c r="E254" s="73"/>
      <c r="F254" s="530"/>
      <c r="G254" s="530"/>
      <c r="H254" s="57"/>
      <c r="I254" s="58"/>
      <c r="J254" s="57"/>
      <c r="K254" s="531" t="str">
        <f t="shared" si="9"/>
        <v/>
      </c>
      <c r="L254" s="531" t="str">
        <f>IF($G254="","",IF(OR('2.全体概要'!$C$15=1,'2.全体概要'!$C$15=2),INDEX($BH$15:$BH$16,MATCH($G254,$BG$15:$BG$16,-1)),IF('2.全体概要'!$C$15=3,INDEX($BH$14:$BH$15,MATCH($G254,$BG$14:$BG$15,-1)),INDEX($BH$13:$BH$14,MATCH($G254,$BG$13:$BG$14,-1)))))</f>
        <v/>
      </c>
      <c r="M254" s="531" t="str">
        <f t="shared" si="10"/>
        <v/>
      </c>
      <c r="N254" s="532">
        <f t="shared" si="11"/>
        <v>0</v>
      </c>
      <c r="O254" s="70"/>
      <c r="P254" s="124"/>
      <c r="Q254" s="54"/>
      <c r="R254" s="194"/>
      <c r="S254" s="125"/>
      <c r="T254" s="54"/>
      <c r="U254" s="194"/>
      <c r="V254" s="124"/>
      <c r="W254" s="54"/>
      <c r="X254" s="194"/>
      <c r="Y254" s="125"/>
      <c r="Z254" s="54"/>
      <c r="AA254" s="194"/>
      <c r="AB254" s="57"/>
      <c r="AC254" s="70"/>
      <c r="AD254" s="124"/>
      <c r="AE254" s="70"/>
      <c r="AF254" s="124"/>
      <c r="AG254" s="70"/>
      <c r="AH254" s="57"/>
      <c r="AI254" s="70"/>
      <c r="AJ254" s="124"/>
      <c r="AK254" s="70"/>
      <c r="AL254" s="907"/>
      <c r="AM254" s="890"/>
      <c r="AN254" s="907"/>
      <c r="AO254" s="891"/>
      <c r="AP254" s="907"/>
      <c r="AQ254" s="70"/>
      <c r="AR254" s="59"/>
      <c r="AS254" s="70"/>
      <c r="AT254" s="57"/>
      <c r="AU254" s="262"/>
      <c r="AV254" s="70"/>
      <c r="AW254" s="57"/>
      <c r="AX254" s="533" t="str">
        <f>IF(AW254="","",IF(AW254="A",'12.パネルラジエーター設備費用算出シート'!$G$13,IF(AW254="B",'12.パネルラジエーター設備費用算出シート'!$N$13,IF(AW254="C",'12.パネルラジエーター設備費用算出シート'!$G$23,IF(AW254="D",'12.パネルラジエーター設備費用算出シート'!$N$23,IF(AW254="E",'12.パネルラジエーター設備費用算出シート'!$G$33,IF(AW254="F",'12.パネルラジエーター設備費用算出シート'!$N$33,IF(AW254="G",'12.パネルラジエーター設備費用算出シート'!$G$43,IF(AW254="H",'12.パネルラジエーター設備費用算出シート'!$N$43,IF(AW254="I",'12.パネルラジエーター設備費用算出シート'!$G$54,'12.パネルラジエーター設備費用算出シート'!$N$54))))))))))</f>
        <v/>
      </c>
      <c r="AY254" s="70"/>
      <c r="AZ254" s="57"/>
      <c r="BA254" s="262"/>
      <c r="BB254" s="70"/>
      <c r="BC254" s="34"/>
      <c r="BD254" s="34"/>
      <c r="BE254" s="34"/>
      <c r="BF254" s="53"/>
      <c r="BG254" s="34"/>
      <c r="BH254" s="34"/>
      <c r="BI254" s="53"/>
      <c r="BJ254" s="34"/>
      <c r="BK254" s="34"/>
      <c r="BL254" s="34"/>
      <c r="BM254" s="34"/>
    </row>
    <row r="255" spans="1:65" s="35" customFormat="1">
      <c r="A255" s="72"/>
      <c r="B255" s="55">
        <v>243</v>
      </c>
      <c r="C255" s="78"/>
      <c r="D255" s="56"/>
      <c r="E255" s="73"/>
      <c r="F255" s="530"/>
      <c r="G255" s="530"/>
      <c r="H255" s="57"/>
      <c r="I255" s="58"/>
      <c r="J255" s="57"/>
      <c r="K255" s="531" t="str">
        <f t="shared" si="9"/>
        <v/>
      </c>
      <c r="L255" s="531" t="str">
        <f>IF($G255="","",IF(OR('2.全体概要'!$C$15=1,'2.全体概要'!$C$15=2),INDEX($BH$15:$BH$16,MATCH($G255,$BG$15:$BG$16,-1)),IF('2.全体概要'!$C$15=3,INDEX($BH$14:$BH$15,MATCH($G255,$BG$14:$BG$15,-1)),INDEX($BH$13:$BH$14,MATCH($G255,$BG$13:$BG$14,-1)))))</f>
        <v/>
      </c>
      <c r="M255" s="531" t="str">
        <f t="shared" si="10"/>
        <v/>
      </c>
      <c r="N255" s="532">
        <f t="shared" si="11"/>
        <v>0</v>
      </c>
      <c r="O255" s="70"/>
      <c r="P255" s="124"/>
      <c r="Q255" s="54"/>
      <c r="R255" s="194"/>
      <c r="S255" s="125"/>
      <c r="T255" s="54"/>
      <c r="U255" s="194"/>
      <c r="V255" s="124"/>
      <c r="W255" s="54"/>
      <c r="X255" s="194"/>
      <c r="Y255" s="125"/>
      <c r="Z255" s="54"/>
      <c r="AA255" s="194"/>
      <c r="AB255" s="57"/>
      <c r="AC255" s="70"/>
      <c r="AD255" s="124"/>
      <c r="AE255" s="70"/>
      <c r="AF255" s="124"/>
      <c r="AG255" s="70"/>
      <c r="AH255" s="57"/>
      <c r="AI255" s="70"/>
      <c r="AJ255" s="124"/>
      <c r="AK255" s="70"/>
      <c r="AL255" s="907"/>
      <c r="AM255" s="890"/>
      <c r="AN255" s="907"/>
      <c r="AO255" s="891"/>
      <c r="AP255" s="907"/>
      <c r="AQ255" s="70"/>
      <c r="AR255" s="59"/>
      <c r="AS255" s="70"/>
      <c r="AT255" s="57"/>
      <c r="AU255" s="262"/>
      <c r="AV255" s="70"/>
      <c r="AW255" s="57"/>
      <c r="AX255" s="533" t="str">
        <f>IF(AW255="","",IF(AW255="A",'12.パネルラジエーター設備費用算出シート'!$G$13,IF(AW255="B",'12.パネルラジエーター設備費用算出シート'!$N$13,IF(AW255="C",'12.パネルラジエーター設備費用算出シート'!$G$23,IF(AW255="D",'12.パネルラジエーター設備費用算出シート'!$N$23,IF(AW255="E",'12.パネルラジエーター設備費用算出シート'!$G$33,IF(AW255="F",'12.パネルラジエーター設備費用算出シート'!$N$33,IF(AW255="G",'12.パネルラジエーター設備費用算出シート'!$G$43,IF(AW255="H",'12.パネルラジエーター設備費用算出シート'!$N$43,IF(AW255="I",'12.パネルラジエーター設備費用算出シート'!$G$54,'12.パネルラジエーター設備費用算出シート'!$N$54))))))))))</f>
        <v/>
      </c>
      <c r="AY255" s="70"/>
      <c r="AZ255" s="57"/>
      <c r="BA255" s="262"/>
      <c r="BB255" s="70"/>
      <c r="BC255" s="34"/>
      <c r="BD255" s="34"/>
      <c r="BE255" s="34"/>
      <c r="BF255" s="53"/>
      <c r="BG255" s="34"/>
      <c r="BH255" s="34"/>
      <c r="BI255" s="53"/>
      <c r="BJ255" s="34"/>
      <c r="BK255" s="34"/>
      <c r="BL255" s="34"/>
      <c r="BM255" s="34"/>
    </row>
    <row r="256" spans="1:65" s="35" customFormat="1">
      <c r="A256" s="72"/>
      <c r="B256" s="55">
        <v>244</v>
      </c>
      <c r="C256" s="78"/>
      <c r="D256" s="56"/>
      <c r="E256" s="73"/>
      <c r="F256" s="530"/>
      <c r="G256" s="530"/>
      <c r="H256" s="57"/>
      <c r="I256" s="58"/>
      <c r="J256" s="57"/>
      <c r="K256" s="531" t="str">
        <f t="shared" si="9"/>
        <v/>
      </c>
      <c r="L256" s="531" t="str">
        <f>IF($G256="","",IF(OR('2.全体概要'!$C$15=1,'2.全体概要'!$C$15=2),INDEX($BH$15:$BH$16,MATCH($G256,$BG$15:$BG$16,-1)),IF('2.全体概要'!$C$15=3,INDEX($BH$14:$BH$15,MATCH($G256,$BG$14:$BG$15,-1)),INDEX($BH$13:$BH$14,MATCH($G256,$BG$13:$BG$14,-1)))))</f>
        <v/>
      </c>
      <c r="M256" s="531" t="str">
        <f t="shared" si="10"/>
        <v/>
      </c>
      <c r="N256" s="532">
        <f t="shared" si="11"/>
        <v>0</v>
      </c>
      <c r="O256" s="70"/>
      <c r="P256" s="124"/>
      <c r="Q256" s="54"/>
      <c r="R256" s="194"/>
      <c r="S256" s="125"/>
      <c r="T256" s="54"/>
      <c r="U256" s="194"/>
      <c r="V256" s="124"/>
      <c r="W256" s="54"/>
      <c r="X256" s="194"/>
      <c r="Y256" s="125"/>
      <c r="Z256" s="54"/>
      <c r="AA256" s="194"/>
      <c r="AB256" s="57"/>
      <c r="AC256" s="70"/>
      <c r="AD256" s="124"/>
      <c r="AE256" s="70"/>
      <c r="AF256" s="124"/>
      <c r="AG256" s="70"/>
      <c r="AH256" s="57"/>
      <c r="AI256" s="70"/>
      <c r="AJ256" s="124"/>
      <c r="AK256" s="70"/>
      <c r="AL256" s="907"/>
      <c r="AM256" s="890"/>
      <c r="AN256" s="907"/>
      <c r="AO256" s="891"/>
      <c r="AP256" s="907"/>
      <c r="AQ256" s="70"/>
      <c r="AR256" s="59"/>
      <c r="AS256" s="70"/>
      <c r="AT256" s="57"/>
      <c r="AU256" s="262"/>
      <c r="AV256" s="70"/>
      <c r="AW256" s="57"/>
      <c r="AX256" s="533" t="str">
        <f>IF(AW256="","",IF(AW256="A",'12.パネルラジエーター設備費用算出シート'!$G$13,IF(AW256="B",'12.パネルラジエーター設備費用算出シート'!$N$13,IF(AW256="C",'12.パネルラジエーター設備費用算出シート'!$G$23,IF(AW256="D",'12.パネルラジエーター設備費用算出シート'!$N$23,IF(AW256="E",'12.パネルラジエーター設備費用算出シート'!$G$33,IF(AW256="F",'12.パネルラジエーター設備費用算出シート'!$N$33,IF(AW256="G",'12.パネルラジエーター設備費用算出シート'!$G$43,IF(AW256="H",'12.パネルラジエーター設備費用算出シート'!$N$43,IF(AW256="I",'12.パネルラジエーター設備費用算出シート'!$G$54,'12.パネルラジエーター設備費用算出シート'!$N$54))))))))))</f>
        <v/>
      </c>
      <c r="AY256" s="70"/>
      <c r="AZ256" s="57"/>
      <c r="BA256" s="262"/>
      <c r="BB256" s="70"/>
      <c r="BC256" s="34"/>
      <c r="BD256" s="34"/>
      <c r="BE256" s="34"/>
      <c r="BF256" s="53"/>
      <c r="BG256" s="34"/>
      <c r="BH256" s="34"/>
      <c r="BI256" s="53"/>
      <c r="BJ256" s="34"/>
      <c r="BK256" s="34"/>
      <c r="BL256" s="34"/>
      <c r="BM256" s="34"/>
    </row>
    <row r="257" spans="1:65" s="35" customFormat="1">
      <c r="A257" s="72"/>
      <c r="B257" s="55">
        <v>245</v>
      </c>
      <c r="C257" s="78"/>
      <c r="D257" s="56"/>
      <c r="E257" s="73"/>
      <c r="F257" s="530"/>
      <c r="G257" s="530"/>
      <c r="H257" s="57"/>
      <c r="I257" s="58"/>
      <c r="J257" s="57"/>
      <c r="K257" s="531" t="str">
        <f t="shared" si="9"/>
        <v/>
      </c>
      <c r="L257" s="531" t="str">
        <f>IF($G257="","",IF(OR('2.全体概要'!$C$15=1,'2.全体概要'!$C$15=2),INDEX($BH$15:$BH$16,MATCH($G257,$BG$15:$BG$16,-1)),IF('2.全体概要'!$C$15=3,INDEX($BH$14:$BH$15,MATCH($G257,$BG$14:$BG$15,-1)),INDEX($BH$13:$BH$14,MATCH($G257,$BG$13:$BG$14,-1)))))</f>
        <v/>
      </c>
      <c r="M257" s="531" t="str">
        <f t="shared" si="10"/>
        <v/>
      </c>
      <c r="N257" s="532">
        <f t="shared" si="11"/>
        <v>0</v>
      </c>
      <c r="O257" s="70"/>
      <c r="P257" s="124"/>
      <c r="Q257" s="54"/>
      <c r="R257" s="194"/>
      <c r="S257" s="125"/>
      <c r="T257" s="54"/>
      <c r="U257" s="194"/>
      <c r="V257" s="124"/>
      <c r="W257" s="54"/>
      <c r="X257" s="194"/>
      <c r="Y257" s="125"/>
      <c r="Z257" s="54"/>
      <c r="AA257" s="194"/>
      <c r="AB257" s="57"/>
      <c r="AC257" s="70"/>
      <c r="AD257" s="124"/>
      <c r="AE257" s="70"/>
      <c r="AF257" s="124"/>
      <c r="AG257" s="70"/>
      <c r="AH257" s="57"/>
      <c r="AI257" s="70"/>
      <c r="AJ257" s="124"/>
      <c r="AK257" s="70"/>
      <c r="AL257" s="907"/>
      <c r="AM257" s="890"/>
      <c r="AN257" s="907"/>
      <c r="AO257" s="891"/>
      <c r="AP257" s="907"/>
      <c r="AQ257" s="70"/>
      <c r="AR257" s="59"/>
      <c r="AS257" s="70"/>
      <c r="AT257" s="57"/>
      <c r="AU257" s="262"/>
      <c r="AV257" s="70"/>
      <c r="AW257" s="57"/>
      <c r="AX257" s="533" t="str">
        <f>IF(AW257="","",IF(AW257="A",'12.パネルラジエーター設備費用算出シート'!$G$13,IF(AW257="B",'12.パネルラジエーター設備費用算出シート'!$N$13,IF(AW257="C",'12.パネルラジエーター設備費用算出シート'!$G$23,IF(AW257="D",'12.パネルラジエーター設備費用算出シート'!$N$23,IF(AW257="E",'12.パネルラジエーター設備費用算出シート'!$G$33,IF(AW257="F",'12.パネルラジエーター設備費用算出シート'!$N$33,IF(AW257="G",'12.パネルラジエーター設備費用算出シート'!$G$43,IF(AW257="H",'12.パネルラジエーター設備費用算出シート'!$N$43,IF(AW257="I",'12.パネルラジエーター設備費用算出シート'!$G$54,'12.パネルラジエーター設備費用算出シート'!$N$54))))))))))</f>
        <v/>
      </c>
      <c r="AY257" s="70"/>
      <c r="AZ257" s="57"/>
      <c r="BA257" s="262"/>
      <c r="BB257" s="70"/>
      <c r="BC257" s="34"/>
      <c r="BD257" s="34"/>
      <c r="BE257" s="34"/>
      <c r="BF257" s="53"/>
      <c r="BG257" s="34"/>
      <c r="BH257" s="34"/>
      <c r="BI257" s="53"/>
      <c r="BJ257" s="34"/>
      <c r="BK257" s="34"/>
      <c r="BL257" s="34"/>
      <c r="BM257" s="34"/>
    </row>
    <row r="258" spans="1:65" s="35" customFormat="1">
      <c r="A258" s="72"/>
      <c r="B258" s="55">
        <v>246</v>
      </c>
      <c r="C258" s="78"/>
      <c r="D258" s="56"/>
      <c r="E258" s="73"/>
      <c r="F258" s="530"/>
      <c r="G258" s="530"/>
      <c r="H258" s="57"/>
      <c r="I258" s="58"/>
      <c r="J258" s="57"/>
      <c r="K258" s="531" t="str">
        <f t="shared" si="9"/>
        <v/>
      </c>
      <c r="L258" s="531" t="str">
        <f>IF($G258="","",IF(OR('2.全体概要'!$C$15=1,'2.全体概要'!$C$15=2),INDEX($BH$15:$BH$16,MATCH($G258,$BG$15:$BG$16,-1)),IF('2.全体概要'!$C$15=3,INDEX($BH$14:$BH$15,MATCH($G258,$BG$14:$BG$15,-1)),INDEX($BH$13:$BH$14,MATCH($G258,$BG$13:$BG$14,-1)))))</f>
        <v/>
      </c>
      <c r="M258" s="531" t="str">
        <f t="shared" si="10"/>
        <v/>
      </c>
      <c r="N258" s="532">
        <f t="shared" si="11"/>
        <v>0</v>
      </c>
      <c r="O258" s="70"/>
      <c r="P258" s="124"/>
      <c r="Q258" s="54"/>
      <c r="R258" s="194"/>
      <c r="S258" s="125"/>
      <c r="T258" s="54"/>
      <c r="U258" s="194"/>
      <c r="V258" s="124"/>
      <c r="W258" s="54"/>
      <c r="X258" s="194"/>
      <c r="Y258" s="125"/>
      <c r="Z258" s="54"/>
      <c r="AA258" s="194"/>
      <c r="AB258" s="57"/>
      <c r="AC258" s="70"/>
      <c r="AD258" s="124"/>
      <c r="AE258" s="70"/>
      <c r="AF258" s="124"/>
      <c r="AG258" s="70"/>
      <c r="AH258" s="57"/>
      <c r="AI258" s="70"/>
      <c r="AJ258" s="124"/>
      <c r="AK258" s="70"/>
      <c r="AL258" s="907"/>
      <c r="AM258" s="890"/>
      <c r="AN258" s="907"/>
      <c r="AO258" s="891"/>
      <c r="AP258" s="907"/>
      <c r="AQ258" s="70"/>
      <c r="AR258" s="59"/>
      <c r="AS258" s="70"/>
      <c r="AT258" s="57"/>
      <c r="AU258" s="262"/>
      <c r="AV258" s="70"/>
      <c r="AW258" s="57"/>
      <c r="AX258" s="533" t="str">
        <f>IF(AW258="","",IF(AW258="A",'12.パネルラジエーター設備費用算出シート'!$G$13,IF(AW258="B",'12.パネルラジエーター設備費用算出シート'!$N$13,IF(AW258="C",'12.パネルラジエーター設備費用算出シート'!$G$23,IF(AW258="D",'12.パネルラジエーター設備費用算出シート'!$N$23,IF(AW258="E",'12.パネルラジエーター設備費用算出シート'!$G$33,IF(AW258="F",'12.パネルラジエーター設備費用算出シート'!$N$33,IF(AW258="G",'12.パネルラジエーター設備費用算出シート'!$G$43,IF(AW258="H",'12.パネルラジエーター設備費用算出シート'!$N$43,IF(AW258="I",'12.パネルラジエーター設備費用算出シート'!$G$54,'12.パネルラジエーター設備費用算出シート'!$N$54))))))))))</f>
        <v/>
      </c>
      <c r="AY258" s="70"/>
      <c r="AZ258" s="57"/>
      <c r="BA258" s="262"/>
      <c r="BB258" s="70"/>
      <c r="BC258" s="34"/>
      <c r="BD258" s="34"/>
      <c r="BE258" s="34"/>
      <c r="BF258" s="53"/>
      <c r="BG258" s="34"/>
      <c r="BH258" s="34"/>
      <c r="BI258" s="53"/>
      <c r="BJ258" s="34"/>
      <c r="BK258" s="34"/>
      <c r="BL258" s="34"/>
      <c r="BM258" s="34"/>
    </row>
    <row r="259" spans="1:65" s="35" customFormat="1">
      <c r="A259" s="72"/>
      <c r="B259" s="55">
        <v>247</v>
      </c>
      <c r="C259" s="78"/>
      <c r="D259" s="56"/>
      <c r="E259" s="73"/>
      <c r="F259" s="530"/>
      <c r="G259" s="530"/>
      <c r="H259" s="57"/>
      <c r="I259" s="58"/>
      <c r="J259" s="57"/>
      <c r="K259" s="531" t="str">
        <f t="shared" si="9"/>
        <v/>
      </c>
      <c r="L259" s="531" t="str">
        <f>IF($G259="","",IF(OR('2.全体概要'!$C$15=1,'2.全体概要'!$C$15=2),INDEX($BH$15:$BH$16,MATCH($G259,$BG$15:$BG$16,-1)),IF('2.全体概要'!$C$15=3,INDEX($BH$14:$BH$15,MATCH($G259,$BG$14:$BG$15,-1)),INDEX($BH$13:$BH$14,MATCH($G259,$BG$13:$BG$14,-1)))))</f>
        <v/>
      </c>
      <c r="M259" s="531" t="str">
        <f t="shared" si="10"/>
        <v/>
      </c>
      <c r="N259" s="532">
        <f t="shared" si="11"/>
        <v>0</v>
      </c>
      <c r="O259" s="70"/>
      <c r="P259" s="124"/>
      <c r="Q259" s="54"/>
      <c r="R259" s="194"/>
      <c r="S259" s="125"/>
      <c r="T259" s="54"/>
      <c r="U259" s="194"/>
      <c r="V259" s="124"/>
      <c r="W259" s="54"/>
      <c r="X259" s="194"/>
      <c r="Y259" s="125"/>
      <c r="Z259" s="54"/>
      <c r="AA259" s="194"/>
      <c r="AB259" s="57"/>
      <c r="AC259" s="70"/>
      <c r="AD259" s="124"/>
      <c r="AE259" s="70"/>
      <c r="AF259" s="124"/>
      <c r="AG259" s="70"/>
      <c r="AH259" s="57"/>
      <c r="AI259" s="70"/>
      <c r="AJ259" s="124"/>
      <c r="AK259" s="70"/>
      <c r="AL259" s="907"/>
      <c r="AM259" s="890"/>
      <c r="AN259" s="907"/>
      <c r="AO259" s="891"/>
      <c r="AP259" s="907"/>
      <c r="AQ259" s="70"/>
      <c r="AR259" s="59"/>
      <c r="AS259" s="70"/>
      <c r="AT259" s="57"/>
      <c r="AU259" s="262"/>
      <c r="AV259" s="70"/>
      <c r="AW259" s="57"/>
      <c r="AX259" s="533" t="str">
        <f>IF(AW259="","",IF(AW259="A",'12.パネルラジエーター設備費用算出シート'!$G$13,IF(AW259="B",'12.パネルラジエーター設備費用算出シート'!$N$13,IF(AW259="C",'12.パネルラジエーター設備費用算出シート'!$G$23,IF(AW259="D",'12.パネルラジエーター設備費用算出シート'!$N$23,IF(AW259="E",'12.パネルラジエーター設備費用算出シート'!$G$33,IF(AW259="F",'12.パネルラジエーター設備費用算出シート'!$N$33,IF(AW259="G",'12.パネルラジエーター設備費用算出シート'!$G$43,IF(AW259="H",'12.パネルラジエーター設備費用算出シート'!$N$43,IF(AW259="I",'12.パネルラジエーター設備費用算出シート'!$G$54,'12.パネルラジエーター設備費用算出シート'!$N$54))))))))))</f>
        <v/>
      </c>
      <c r="AY259" s="70"/>
      <c r="AZ259" s="57"/>
      <c r="BA259" s="262"/>
      <c r="BB259" s="70"/>
      <c r="BC259" s="34"/>
      <c r="BD259" s="34"/>
      <c r="BE259" s="34"/>
      <c r="BF259" s="53"/>
      <c r="BG259" s="34"/>
      <c r="BH259" s="34"/>
      <c r="BI259" s="53"/>
      <c r="BJ259" s="34"/>
      <c r="BK259" s="34"/>
      <c r="BL259" s="34"/>
      <c r="BM259" s="34"/>
    </row>
    <row r="260" spans="1:65" s="35" customFormat="1">
      <c r="A260" s="72"/>
      <c r="B260" s="55">
        <v>248</v>
      </c>
      <c r="C260" s="78"/>
      <c r="D260" s="56"/>
      <c r="E260" s="73"/>
      <c r="F260" s="530"/>
      <c r="G260" s="530"/>
      <c r="H260" s="57"/>
      <c r="I260" s="58"/>
      <c r="J260" s="57"/>
      <c r="K260" s="531" t="str">
        <f t="shared" si="9"/>
        <v/>
      </c>
      <c r="L260" s="531" t="str">
        <f>IF($G260="","",IF(OR('2.全体概要'!$C$15=1,'2.全体概要'!$C$15=2),INDEX($BH$15:$BH$16,MATCH($G260,$BG$15:$BG$16,-1)),IF('2.全体概要'!$C$15=3,INDEX($BH$14:$BH$15,MATCH($G260,$BG$14:$BG$15,-1)),INDEX($BH$13:$BH$14,MATCH($G260,$BG$13:$BG$14,-1)))))</f>
        <v/>
      </c>
      <c r="M260" s="531" t="str">
        <f t="shared" si="10"/>
        <v/>
      </c>
      <c r="N260" s="532">
        <f t="shared" si="11"/>
        <v>0</v>
      </c>
      <c r="O260" s="70"/>
      <c r="P260" s="124"/>
      <c r="Q260" s="54"/>
      <c r="R260" s="194"/>
      <c r="S260" s="125"/>
      <c r="T260" s="54"/>
      <c r="U260" s="194"/>
      <c r="V260" s="124"/>
      <c r="W260" s="54"/>
      <c r="X260" s="194"/>
      <c r="Y260" s="125"/>
      <c r="Z260" s="54"/>
      <c r="AA260" s="194"/>
      <c r="AB260" s="57"/>
      <c r="AC260" s="70"/>
      <c r="AD260" s="124"/>
      <c r="AE260" s="70"/>
      <c r="AF260" s="124"/>
      <c r="AG260" s="70"/>
      <c r="AH260" s="57"/>
      <c r="AI260" s="70"/>
      <c r="AJ260" s="124"/>
      <c r="AK260" s="70"/>
      <c r="AL260" s="907"/>
      <c r="AM260" s="890"/>
      <c r="AN260" s="907"/>
      <c r="AO260" s="891"/>
      <c r="AP260" s="907"/>
      <c r="AQ260" s="70"/>
      <c r="AR260" s="59"/>
      <c r="AS260" s="70"/>
      <c r="AT260" s="57"/>
      <c r="AU260" s="262"/>
      <c r="AV260" s="70"/>
      <c r="AW260" s="57"/>
      <c r="AX260" s="533" t="str">
        <f>IF(AW260="","",IF(AW260="A",'12.パネルラジエーター設備費用算出シート'!$G$13,IF(AW260="B",'12.パネルラジエーター設備費用算出シート'!$N$13,IF(AW260="C",'12.パネルラジエーター設備費用算出シート'!$G$23,IF(AW260="D",'12.パネルラジエーター設備費用算出シート'!$N$23,IF(AW260="E",'12.パネルラジエーター設備費用算出シート'!$G$33,IF(AW260="F",'12.パネルラジエーター設備費用算出シート'!$N$33,IF(AW260="G",'12.パネルラジエーター設備費用算出シート'!$G$43,IF(AW260="H",'12.パネルラジエーター設備費用算出シート'!$N$43,IF(AW260="I",'12.パネルラジエーター設備費用算出シート'!$G$54,'12.パネルラジエーター設備費用算出シート'!$N$54))))))))))</f>
        <v/>
      </c>
      <c r="AY260" s="70"/>
      <c r="AZ260" s="57"/>
      <c r="BA260" s="262"/>
      <c r="BB260" s="70"/>
      <c r="BC260" s="34"/>
      <c r="BD260" s="34"/>
      <c r="BE260" s="34"/>
      <c r="BF260" s="53"/>
      <c r="BG260" s="34"/>
      <c r="BH260" s="34"/>
      <c r="BI260" s="53"/>
      <c r="BJ260" s="34"/>
      <c r="BK260" s="34"/>
      <c r="BL260" s="34"/>
      <c r="BM260" s="34"/>
    </row>
    <row r="261" spans="1:65" s="35" customFormat="1">
      <c r="A261" s="72"/>
      <c r="B261" s="55">
        <v>249</v>
      </c>
      <c r="C261" s="78"/>
      <c r="D261" s="56"/>
      <c r="E261" s="73"/>
      <c r="F261" s="530"/>
      <c r="G261" s="530"/>
      <c r="H261" s="57"/>
      <c r="I261" s="58"/>
      <c r="J261" s="57"/>
      <c r="K261" s="531" t="str">
        <f t="shared" si="9"/>
        <v/>
      </c>
      <c r="L261" s="531" t="str">
        <f>IF($G261="","",IF(OR('2.全体概要'!$C$15=1,'2.全体概要'!$C$15=2),INDEX($BH$15:$BH$16,MATCH($G261,$BG$15:$BG$16,-1)),IF('2.全体概要'!$C$15=3,INDEX($BH$14:$BH$15,MATCH($G261,$BG$14:$BG$15,-1)),INDEX($BH$13:$BH$14,MATCH($G261,$BG$13:$BG$14,-1)))))</f>
        <v/>
      </c>
      <c r="M261" s="531" t="str">
        <f t="shared" si="10"/>
        <v/>
      </c>
      <c r="N261" s="532">
        <f t="shared" si="11"/>
        <v>0</v>
      </c>
      <c r="O261" s="70"/>
      <c r="P261" s="124"/>
      <c r="Q261" s="54"/>
      <c r="R261" s="194"/>
      <c r="S261" s="125"/>
      <c r="T261" s="54"/>
      <c r="U261" s="194"/>
      <c r="V261" s="124"/>
      <c r="W261" s="54"/>
      <c r="X261" s="194"/>
      <c r="Y261" s="125"/>
      <c r="Z261" s="54"/>
      <c r="AA261" s="194"/>
      <c r="AB261" s="57"/>
      <c r="AC261" s="70"/>
      <c r="AD261" s="124"/>
      <c r="AE261" s="70"/>
      <c r="AF261" s="124"/>
      <c r="AG261" s="70"/>
      <c r="AH261" s="57"/>
      <c r="AI261" s="70"/>
      <c r="AJ261" s="124"/>
      <c r="AK261" s="70"/>
      <c r="AL261" s="907"/>
      <c r="AM261" s="890"/>
      <c r="AN261" s="907"/>
      <c r="AO261" s="891"/>
      <c r="AP261" s="907"/>
      <c r="AQ261" s="70"/>
      <c r="AR261" s="59"/>
      <c r="AS261" s="70"/>
      <c r="AT261" s="57"/>
      <c r="AU261" s="262"/>
      <c r="AV261" s="70"/>
      <c r="AW261" s="57"/>
      <c r="AX261" s="533" t="str">
        <f>IF(AW261="","",IF(AW261="A",'12.パネルラジエーター設備費用算出シート'!$G$13,IF(AW261="B",'12.パネルラジエーター設備費用算出シート'!$N$13,IF(AW261="C",'12.パネルラジエーター設備費用算出シート'!$G$23,IF(AW261="D",'12.パネルラジエーター設備費用算出シート'!$N$23,IF(AW261="E",'12.パネルラジエーター設備費用算出シート'!$G$33,IF(AW261="F",'12.パネルラジエーター設備費用算出シート'!$N$33,IF(AW261="G",'12.パネルラジエーター設備費用算出シート'!$G$43,IF(AW261="H",'12.パネルラジエーター設備費用算出シート'!$N$43,IF(AW261="I",'12.パネルラジエーター設備費用算出シート'!$G$54,'12.パネルラジエーター設備費用算出シート'!$N$54))))))))))</f>
        <v/>
      </c>
      <c r="AY261" s="70"/>
      <c r="AZ261" s="57"/>
      <c r="BA261" s="262"/>
      <c r="BB261" s="70"/>
      <c r="BC261" s="34"/>
      <c r="BD261" s="34"/>
      <c r="BE261" s="34"/>
      <c r="BF261" s="53"/>
      <c r="BG261" s="34"/>
      <c r="BH261" s="34"/>
      <c r="BI261" s="53"/>
      <c r="BJ261" s="34"/>
      <c r="BK261" s="34"/>
      <c r="BL261" s="34"/>
      <c r="BM261" s="34"/>
    </row>
    <row r="262" spans="1:65" s="35" customFormat="1">
      <c r="A262" s="72"/>
      <c r="B262" s="55">
        <v>250</v>
      </c>
      <c r="C262" s="78"/>
      <c r="D262" s="56"/>
      <c r="E262" s="73"/>
      <c r="F262" s="530"/>
      <c r="G262" s="530"/>
      <c r="H262" s="57"/>
      <c r="I262" s="58"/>
      <c r="J262" s="57"/>
      <c r="K262" s="531" t="str">
        <f t="shared" si="9"/>
        <v/>
      </c>
      <c r="L262" s="531" t="str">
        <f>IF($G262="","",IF(OR('2.全体概要'!$C$15=1,'2.全体概要'!$C$15=2),INDEX($BH$15:$BH$16,MATCH($G262,$BG$15:$BG$16,-1)),IF('2.全体概要'!$C$15=3,INDEX($BH$14:$BH$15,MATCH($G262,$BG$14:$BG$15,-1)),INDEX($BH$13:$BH$14,MATCH($G262,$BG$13:$BG$14,-1)))))</f>
        <v/>
      </c>
      <c r="M262" s="531" t="str">
        <f t="shared" si="10"/>
        <v/>
      </c>
      <c r="N262" s="532">
        <f t="shared" si="11"/>
        <v>0</v>
      </c>
      <c r="O262" s="70"/>
      <c r="P262" s="124"/>
      <c r="Q262" s="54"/>
      <c r="R262" s="194"/>
      <c r="S262" s="125"/>
      <c r="T262" s="54"/>
      <c r="U262" s="194"/>
      <c r="V262" s="124"/>
      <c r="W262" s="54"/>
      <c r="X262" s="194"/>
      <c r="Y262" s="125"/>
      <c r="Z262" s="54"/>
      <c r="AA262" s="194"/>
      <c r="AB262" s="57"/>
      <c r="AC262" s="70"/>
      <c r="AD262" s="124"/>
      <c r="AE262" s="70"/>
      <c r="AF262" s="124"/>
      <c r="AG262" s="70"/>
      <c r="AH262" s="57"/>
      <c r="AI262" s="70"/>
      <c r="AJ262" s="124"/>
      <c r="AK262" s="70"/>
      <c r="AL262" s="907"/>
      <c r="AM262" s="890"/>
      <c r="AN262" s="907"/>
      <c r="AO262" s="891"/>
      <c r="AP262" s="907"/>
      <c r="AQ262" s="70"/>
      <c r="AR262" s="59"/>
      <c r="AS262" s="70"/>
      <c r="AT262" s="57"/>
      <c r="AU262" s="262"/>
      <c r="AV262" s="70"/>
      <c r="AW262" s="57"/>
      <c r="AX262" s="533" t="str">
        <f>IF(AW262="","",IF(AW262="A",'12.パネルラジエーター設備費用算出シート'!$G$13,IF(AW262="B",'12.パネルラジエーター設備費用算出シート'!$N$13,IF(AW262="C",'12.パネルラジエーター設備費用算出シート'!$G$23,IF(AW262="D",'12.パネルラジエーター設備費用算出シート'!$N$23,IF(AW262="E",'12.パネルラジエーター設備費用算出シート'!$G$33,IF(AW262="F",'12.パネルラジエーター設備費用算出シート'!$N$33,IF(AW262="G",'12.パネルラジエーター設備費用算出シート'!$G$43,IF(AW262="H",'12.パネルラジエーター設備費用算出シート'!$N$43,IF(AW262="I",'12.パネルラジエーター設備費用算出シート'!$G$54,'12.パネルラジエーター設備費用算出シート'!$N$54))))))))))</f>
        <v/>
      </c>
      <c r="AY262" s="70"/>
      <c r="AZ262" s="57"/>
      <c r="BA262" s="262"/>
      <c r="BB262" s="70"/>
      <c r="BC262" s="34"/>
      <c r="BD262" s="34"/>
      <c r="BE262" s="34"/>
      <c r="BF262" s="53"/>
      <c r="BG262" s="34"/>
      <c r="BH262" s="34"/>
      <c r="BI262" s="53"/>
      <c r="BJ262" s="34"/>
      <c r="BK262" s="34"/>
      <c r="BL262" s="34"/>
      <c r="BM262" s="34"/>
    </row>
    <row r="263" spans="1:65" s="35" customFormat="1">
      <c r="A263" s="72"/>
      <c r="B263" s="55">
        <v>251</v>
      </c>
      <c r="C263" s="78"/>
      <c r="D263" s="56"/>
      <c r="E263" s="73"/>
      <c r="F263" s="530"/>
      <c r="G263" s="530"/>
      <c r="H263" s="57"/>
      <c r="I263" s="58"/>
      <c r="J263" s="57"/>
      <c r="K263" s="531" t="str">
        <f t="shared" si="9"/>
        <v/>
      </c>
      <c r="L263" s="531" t="str">
        <f>IF($G263="","",IF(OR('2.全体概要'!$C$15=1,'2.全体概要'!$C$15=2),INDEX($BH$15:$BH$16,MATCH($G263,$BG$15:$BG$16,-1)),IF('2.全体概要'!$C$15=3,INDEX($BH$14:$BH$15,MATCH($G263,$BG$14:$BG$15,-1)),INDEX($BH$13:$BH$14,MATCH($G263,$BG$13:$BG$14,-1)))))</f>
        <v/>
      </c>
      <c r="M263" s="531" t="str">
        <f t="shared" si="10"/>
        <v/>
      </c>
      <c r="N263" s="532">
        <f t="shared" si="11"/>
        <v>0</v>
      </c>
      <c r="O263" s="70"/>
      <c r="P263" s="124"/>
      <c r="Q263" s="54"/>
      <c r="R263" s="194"/>
      <c r="S263" s="125"/>
      <c r="T263" s="54"/>
      <c r="U263" s="194"/>
      <c r="V263" s="124"/>
      <c r="W263" s="54"/>
      <c r="X263" s="194"/>
      <c r="Y263" s="125"/>
      <c r="Z263" s="54"/>
      <c r="AA263" s="194"/>
      <c r="AB263" s="57"/>
      <c r="AC263" s="70"/>
      <c r="AD263" s="124"/>
      <c r="AE263" s="70"/>
      <c r="AF263" s="124"/>
      <c r="AG263" s="70"/>
      <c r="AH263" s="57"/>
      <c r="AI263" s="70"/>
      <c r="AJ263" s="124"/>
      <c r="AK263" s="70"/>
      <c r="AL263" s="907"/>
      <c r="AM263" s="890"/>
      <c r="AN263" s="907"/>
      <c r="AO263" s="891"/>
      <c r="AP263" s="907"/>
      <c r="AQ263" s="70"/>
      <c r="AR263" s="59"/>
      <c r="AS263" s="70"/>
      <c r="AT263" s="57"/>
      <c r="AU263" s="262"/>
      <c r="AV263" s="70"/>
      <c r="AW263" s="57"/>
      <c r="AX263" s="533" t="str">
        <f>IF(AW263="","",IF(AW263="A",'12.パネルラジエーター設備費用算出シート'!$G$13,IF(AW263="B",'12.パネルラジエーター設備費用算出シート'!$N$13,IF(AW263="C",'12.パネルラジエーター設備費用算出シート'!$G$23,IF(AW263="D",'12.パネルラジエーター設備費用算出シート'!$N$23,IF(AW263="E",'12.パネルラジエーター設備費用算出シート'!$G$33,IF(AW263="F",'12.パネルラジエーター設備費用算出シート'!$N$33,IF(AW263="G",'12.パネルラジエーター設備費用算出シート'!$G$43,IF(AW263="H",'12.パネルラジエーター設備費用算出シート'!$N$43,IF(AW263="I",'12.パネルラジエーター設備費用算出シート'!$G$54,'12.パネルラジエーター設備費用算出シート'!$N$54))))))))))</f>
        <v/>
      </c>
      <c r="AY263" s="70"/>
      <c r="AZ263" s="57"/>
      <c r="BA263" s="262"/>
      <c r="BB263" s="70"/>
      <c r="BC263" s="34"/>
      <c r="BD263" s="34"/>
      <c r="BE263" s="34"/>
      <c r="BF263" s="53"/>
      <c r="BG263" s="34"/>
      <c r="BH263" s="34"/>
      <c r="BI263" s="53"/>
      <c r="BJ263" s="34"/>
      <c r="BK263" s="34"/>
      <c r="BL263" s="34"/>
      <c r="BM263" s="34"/>
    </row>
    <row r="264" spans="1:65" s="35" customFormat="1">
      <c r="A264" s="72"/>
      <c r="B264" s="55">
        <v>252</v>
      </c>
      <c r="C264" s="78"/>
      <c r="D264" s="56"/>
      <c r="E264" s="73"/>
      <c r="F264" s="530"/>
      <c r="G264" s="530"/>
      <c r="H264" s="57"/>
      <c r="I264" s="58"/>
      <c r="J264" s="57"/>
      <c r="K264" s="531" t="str">
        <f t="shared" si="9"/>
        <v/>
      </c>
      <c r="L264" s="531" t="str">
        <f>IF($G264="","",IF(OR('2.全体概要'!$C$15=1,'2.全体概要'!$C$15=2),INDEX($BH$15:$BH$16,MATCH($G264,$BG$15:$BG$16,-1)),IF('2.全体概要'!$C$15=3,INDEX($BH$14:$BH$15,MATCH($G264,$BG$14:$BG$15,-1)),INDEX($BH$13:$BH$14,MATCH($G264,$BG$13:$BG$14,-1)))))</f>
        <v/>
      </c>
      <c r="M264" s="531" t="str">
        <f t="shared" si="10"/>
        <v/>
      </c>
      <c r="N264" s="532">
        <f t="shared" si="11"/>
        <v>0</v>
      </c>
      <c r="O264" s="70"/>
      <c r="P264" s="124"/>
      <c r="Q264" s="54"/>
      <c r="R264" s="194"/>
      <c r="S264" s="125"/>
      <c r="T264" s="54"/>
      <c r="U264" s="194"/>
      <c r="V264" s="124"/>
      <c r="W264" s="54"/>
      <c r="X264" s="194"/>
      <c r="Y264" s="125"/>
      <c r="Z264" s="54"/>
      <c r="AA264" s="194"/>
      <c r="AB264" s="57"/>
      <c r="AC264" s="70"/>
      <c r="AD264" s="124"/>
      <c r="AE264" s="70"/>
      <c r="AF264" s="124"/>
      <c r="AG264" s="70"/>
      <c r="AH264" s="57"/>
      <c r="AI264" s="70"/>
      <c r="AJ264" s="124"/>
      <c r="AK264" s="70"/>
      <c r="AL264" s="907"/>
      <c r="AM264" s="890"/>
      <c r="AN264" s="907"/>
      <c r="AO264" s="891"/>
      <c r="AP264" s="907"/>
      <c r="AQ264" s="70"/>
      <c r="AR264" s="59"/>
      <c r="AS264" s="70"/>
      <c r="AT264" s="57"/>
      <c r="AU264" s="262"/>
      <c r="AV264" s="70"/>
      <c r="AW264" s="57"/>
      <c r="AX264" s="533" t="str">
        <f>IF(AW264="","",IF(AW264="A",'12.パネルラジエーター設備費用算出シート'!$G$13,IF(AW264="B",'12.パネルラジエーター設備費用算出シート'!$N$13,IF(AW264="C",'12.パネルラジエーター設備費用算出シート'!$G$23,IF(AW264="D",'12.パネルラジエーター設備費用算出シート'!$N$23,IF(AW264="E",'12.パネルラジエーター設備費用算出シート'!$G$33,IF(AW264="F",'12.パネルラジエーター設備費用算出シート'!$N$33,IF(AW264="G",'12.パネルラジエーター設備費用算出シート'!$G$43,IF(AW264="H",'12.パネルラジエーター設備費用算出シート'!$N$43,IF(AW264="I",'12.パネルラジエーター設備費用算出シート'!$G$54,'12.パネルラジエーター設備費用算出シート'!$N$54))))))))))</f>
        <v/>
      </c>
      <c r="AY264" s="70"/>
      <c r="AZ264" s="57"/>
      <c r="BA264" s="262"/>
      <c r="BB264" s="70"/>
      <c r="BC264" s="34"/>
      <c r="BD264" s="34"/>
      <c r="BE264" s="34"/>
      <c r="BF264" s="53"/>
      <c r="BG264" s="34"/>
      <c r="BH264" s="34"/>
      <c r="BI264" s="53"/>
      <c r="BJ264" s="34"/>
      <c r="BK264" s="34"/>
      <c r="BL264" s="34"/>
      <c r="BM264" s="34"/>
    </row>
    <row r="265" spans="1:65" s="35" customFormat="1">
      <c r="A265" s="72"/>
      <c r="B265" s="55">
        <v>253</v>
      </c>
      <c r="C265" s="78"/>
      <c r="D265" s="56"/>
      <c r="E265" s="73"/>
      <c r="F265" s="530"/>
      <c r="G265" s="530"/>
      <c r="H265" s="57"/>
      <c r="I265" s="58"/>
      <c r="J265" s="57"/>
      <c r="K265" s="531" t="str">
        <f t="shared" si="9"/>
        <v/>
      </c>
      <c r="L265" s="531" t="str">
        <f>IF($G265="","",IF(OR('2.全体概要'!$C$15=1,'2.全体概要'!$C$15=2),INDEX($BH$15:$BH$16,MATCH($G265,$BG$15:$BG$16,-1)),IF('2.全体概要'!$C$15=3,INDEX($BH$14:$BH$15,MATCH($G265,$BG$14:$BG$15,-1)),INDEX($BH$13:$BH$14,MATCH($G265,$BG$13:$BG$14,-1)))))</f>
        <v/>
      </c>
      <c r="M265" s="531" t="str">
        <f t="shared" si="10"/>
        <v/>
      </c>
      <c r="N265" s="532">
        <f t="shared" si="11"/>
        <v>0</v>
      </c>
      <c r="O265" s="70"/>
      <c r="P265" s="124"/>
      <c r="Q265" s="54"/>
      <c r="R265" s="194"/>
      <c r="S265" s="125"/>
      <c r="T265" s="54"/>
      <c r="U265" s="194"/>
      <c r="V265" s="124"/>
      <c r="W265" s="54"/>
      <c r="X265" s="194"/>
      <c r="Y265" s="125"/>
      <c r="Z265" s="54"/>
      <c r="AA265" s="194"/>
      <c r="AB265" s="57"/>
      <c r="AC265" s="70"/>
      <c r="AD265" s="124"/>
      <c r="AE265" s="70"/>
      <c r="AF265" s="124"/>
      <c r="AG265" s="70"/>
      <c r="AH265" s="57"/>
      <c r="AI265" s="70"/>
      <c r="AJ265" s="124"/>
      <c r="AK265" s="70"/>
      <c r="AL265" s="907"/>
      <c r="AM265" s="890"/>
      <c r="AN265" s="907"/>
      <c r="AO265" s="891"/>
      <c r="AP265" s="907"/>
      <c r="AQ265" s="70"/>
      <c r="AR265" s="59"/>
      <c r="AS265" s="70"/>
      <c r="AT265" s="57"/>
      <c r="AU265" s="262"/>
      <c r="AV265" s="70"/>
      <c r="AW265" s="57"/>
      <c r="AX265" s="533" t="str">
        <f>IF(AW265="","",IF(AW265="A",'12.パネルラジエーター設備費用算出シート'!$G$13,IF(AW265="B",'12.パネルラジエーター設備費用算出シート'!$N$13,IF(AW265="C",'12.パネルラジエーター設備費用算出シート'!$G$23,IF(AW265="D",'12.パネルラジエーター設備費用算出シート'!$N$23,IF(AW265="E",'12.パネルラジエーター設備費用算出シート'!$G$33,IF(AW265="F",'12.パネルラジエーター設備費用算出シート'!$N$33,IF(AW265="G",'12.パネルラジエーター設備費用算出シート'!$G$43,IF(AW265="H",'12.パネルラジエーター設備費用算出シート'!$N$43,IF(AW265="I",'12.パネルラジエーター設備費用算出シート'!$G$54,'12.パネルラジエーター設備費用算出シート'!$N$54))))))))))</f>
        <v/>
      </c>
      <c r="AY265" s="70"/>
      <c r="AZ265" s="57"/>
      <c r="BA265" s="262"/>
      <c r="BB265" s="70"/>
      <c r="BC265" s="34"/>
      <c r="BD265" s="34"/>
      <c r="BE265" s="34"/>
      <c r="BF265" s="53"/>
      <c r="BG265" s="34"/>
      <c r="BH265" s="34"/>
      <c r="BI265" s="53"/>
      <c r="BJ265" s="34"/>
      <c r="BK265" s="34"/>
      <c r="BL265" s="34"/>
      <c r="BM265" s="34"/>
    </row>
    <row r="266" spans="1:65" s="35" customFormat="1">
      <c r="A266" s="72"/>
      <c r="B266" s="55">
        <v>254</v>
      </c>
      <c r="C266" s="78"/>
      <c r="D266" s="56"/>
      <c r="E266" s="73"/>
      <c r="F266" s="530"/>
      <c r="G266" s="530"/>
      <c r="H266" s="57"/>
      <c r="I266" s="58"/>
      <c r="J266" s="57"/>
      <c r="K266" s="531" t="str">
        <f t="shared" si="9"/>
        <v/>
      </c>
      <c r="L266" s="531" t="str">
        <f>IF($G266="","",IF(OR('2.全体概要'!$C$15=1,'2.全体概要'!$C$15=2),INDEX($BH$15:$BH$16,MATCH($G266,$BG$15:$BG$16,-1)),IF('2.全体概要'!$C$15=3,INDEX($BH$14:$BH$15,MATCH($G266,$BG$14:$BG$15,-1)),INDEX($BH$13:$BH$14,MATCH($G266,$BG$13:$BG$14,-1)))))</f>
        <v/>
      </c>
      <c r="M266" s="531" t="str">
        <f t="shared" si="10"/>
        <v/>
      </c>
      <c r="N266" s="532">
        <f t="shared" si="11"/>
        <v>0</v>
      </c>
      <c r="O266" s="70"/>
      <c r="P266" s="124"/>
      <c r="Q266" s="54"/>
      <c r="R266" s="194"/>
      <c r="S266" s="125"/>
      <c r="T266" s="54"/>
      <c r="U266" s="194"/>
      <c r="V266" s="124"/>
      <c r="W266" s="54"/>
      <c r="X266" s="194"/>
      <c r="Y266" s="125"/>
      <c r="Z266" s="54"/>
      <c r="AA266" s="194"/>
      <c r="AB266" s="57"/>
      <c r="AC266" s="70"/>
      <c r="AD266" s="124"/>
      <c r="AE266" s="70"/>
      <c r="AF266" s="124"/>
      <c r="AG266" s="70"/>
      <c r="AH266" s="57"/>
      <c r="AI266" s="70"/>
      <c r="AJ266" s="124"/>
      <c r="AK266" s="70"/>
      <c r="AL266" s="907"/>
      <c r="AM266" s="890"/>
      <c r="AN266" s="907"/>
      <c r="AO266" s="891"/>
      <c r="AP266" s="907"/>
      <c r="AQ266" s="70"/>
      <c r="AR266" s="59"/>
      <c r="AS266" s="70"/>
      <c r="AT266" s="57"/>
      <c r="AU266" s="262"/>
      <c r="AV266" s="70"/>
      <c r="AW266" s="57"/>
      <c r="AX266" s="533" t="str">
        <f>IF(AW266="","",IF(AW266="A",'12.パネルラジエーター設備費用算出シート'!$G$13,IF(AW266="B",'12.パネルラジエーター設備費用算出シート'!$N$13,IF(AW266="C",'12.パネルラジエーター設備費用算出シート'!$G$23,IF(AW266="D",'12.パネルラジエーター設備費用算出シート'!$N$23,IF(AW266="E",'12.パネルラジエーター設備費用算出シート'!$G$33,IF(AW266="F",'12.パネルラジエーター設備費用算出シート'!$N$33,IF(AW266="G",'12.パネルラジエーター設備費用算出シート'!$G$43,IF(AW266="H",'12.パネルラジエーター設備費用算出シート'!$N$43,IF(AW266="I",'12.パネルラジエーター設備費用算出シート'!$G$54,'12.パネルラジエーター設備費用算出シート'!$N$54))))))))))</f>
        <v/>
      </c>
      <c r="AY266" s="70"/>
      <c r="AZ266" s="57"/>
      <c r="BA266" s="262"/>
      <c r="BB266" s="70"/>
      <c r="BC266" s="34"/>
      <c r="BD266" s="34"/>
      <c r="BE266" s="34"/>
      <c r="BF266" s="53"/>
      <c r="BG266" s="34"/>
      <c r="BH266" s="34"/>
      <c r="BI266" s="53"/>
      <c r="BJ266" s="34"/>
      <c r="BK266" s="34"/>
      <c r="BL266" s="34"/>
      <c r="BM266" s="34"/>
    </row>
    <row r="267" spans="1:65" s="35" customFormat="1">
      <c r="A267" s="72"/>
      <c r="B267" s="55">
        <v>255</v>
      </c>
      <c r="C267" s="78"/>
      <c r="D267" s="56"/>
      <c r="E267" s="73"/>
      <c r="F267" s="530"/>
      <c r="G267" s="530"/>
      <c r="H267" s="57"/>
      <c r="I267" s="58"/>
      <c r="J267" s="57"/>
      <c r="K267" s="531" t="str">
        <f t="shared" si="9"/>
        <v/>
      </c>
      <c r="L267" s="531" t="str">
        <f>IF($G267="","",IF(OR('2.全体概要'!$C$15=1,'2.全体概要'!$C$15=2),INDEX($BH$15:$BH$16,MATCH($G267,$BG$15:$BG$16,-1)),IF('2.全体概要'!$C$15=3,INDEX($BH$14:$BH$15,MATCH($G267,$BG$14:$BG$15,-1)),INDEX($BH$13:$BH$14,MATCH($G267,$BG$13:$BG$14,-1)))))</f>
        <v/>
      </c>
      <c r="M267" s="531" t="str">
        <f t="shared" si="10"/>
        <v/>
      </c>
      <c r="N267" s="532">
        <f t="shared" si="11"/>
        <v>0</v>
      </c>
      <c r="O267" s="70"/>
      <c r="P267" s="124"/>
      <c r="Q267" s="54"/>
      <c r="R267" s="194"/>
      <c r="S267" s="125"/>
      <c r="T267" s="54"/>
      <c r="U267" s="194"/>
      <c r="V267" s="124"/>
      <c r="W267" s="54"/>
      <c r="X267" s="194"/>
      <c r="Y267" s="125"/>
      <c r="Z267" s="54"/>
      <c r="AA267" s="194"/>
      <c r="AB267" s="57"/>
      <c r="AC267" s="70"/>
      <c r="AD267" s="124"/>
      <c r="AE267" s="70"/>
      <c r="AF267" s="124"/>
      <c r="AG267" s="70"/>
      <c r="AH267" s="57"/>
      <c r="AI267" s="70"/>
      <c r="AJ267" s="124"/>
      <c r="AK267" s="70"/>
      <c r="AL267" s="907"/>
      <c r="AM267" s="890"/>
      <c r="AN267" s="907"/>
      <c r="AO267" s="891"/>
      <c r="AP267" s="907"/>
      <c r="AQ267" s="70"/>
      <c r="AR267" s="59"/>
      <c r="AS267" s="70"/>
      <c r="AT267" s="57"/>
      <c r="AU267" s="262"/>
      <c r="AV267" s="70"/>
      <c r="AW267" s="57"/>
      <c r="AX267" s="533" t="str">
        <f>IF(AW267="","",IF(AW267="A",'12.パネルラジエーター設備費用算出シート'!$G$13,IF(AW267="B",'12.パネルラジエーター設備費用算出シート'!$N$13,IF(AW267="C",'12.パネルラジエーター設備費用算出シート'!$G$23,IF(AW267="D",'12.パネルラジエーター設備費用算出シート'!$N$23,IF(AW267="E",'12.パネルラジエーター設備費用算出シート'!$G$33,IF(AW267="F",'12.パネルラジエーター設備費用算出シート'!$N$33,IF(AW267="G",'12.パネルラジエーター設備費用算出シート'!$G$43,IF(AW267="H",'12.パネルラジエーター設備費用算出シート'!$N$43,IF(AW267="I",'12.パネルラジエーター設備費用算出シート'!$G$54,'12.パネルラジエーター設備費用算出シート'!$N$54))))))))))</f>
        <v/>
      </c>
      <c r="AY267" s="70"/>
      <c r="AZ267" s="57"/>
      <c r="BA267" s="262"/>
      <c r="BB267" s="70"/>
      <c r="BC267" s="34"/>
      <c r="BD267" s="34"/>
      <c r="BE267" s="34"/>
      <c r="BF267" s="53"/>
      <c r="BG267" s="34"/>
      <c r="BH267" s="34"/>
      <c r="BI267" s="53"/>
      <c r="BJ267" s="34"/>
      <c r="BK267" s="34"/>
      <c r="BL267" s="34"/>
      <c r="BM267" s="34"/>
    </row>
    <row r="268" spans="1:65" s="35" customFormat="1">
      <c r="A268" s="72"/>
      <c r="B268" s="55">
        <v>256</v>
      </c>
      <c r="C268" s="78"/>
      <c r="D268" s="56"/>
      <c r="E268" s="73"/>
      <c r="F268" s="530"/>
      <c r="G268" s="530"/>
      <c r="H268" s="57"/>
      <c r="I268" s="58"/>
      <c r="J268" s="57"/>
      <c r="K268" s="531" t="str">
        <f t="shared" si="9"/>
        <v/>
      </c>
      <c r="L268" s="531" t="str">
        <f>IF($G268="","",IF(OR('2.全体概要'!$C$15=1,'2.全体概要'!$C$15=2),INDEX($BH$15:$BH$16,MATCH($G268,$BG$15:$BG$16,-1)),IF('2.全体概要'!$C$15=3,INDEX($BH$14:$BH$15,MATCH($G268,$BG$14:$BG$15,-1)),INDEX($BH$13:$BH$14,MATCH($G268,$BG$13:$BG$14,-1)))))</f>
        <v/>
      </c>
      <c r="M268" s="531" t="str">
        <f t="shared" si="10"/>
        <v/>
      </c>
      <c r="N268" s="532">
        <f t="shared" si="11"/>
        <v>0</v>
      </c>
      <c r="O268" s="70"/>
      <c r="P268" s="124"/>
      <c r="Q268" s="54"/>
      <c r="R268" s="194"/>
      <c r="S268" s="125"/>
      <c r="T268" s="54"/>
      <c r="U268" s="194"/>
      <c r="V268" s="124"/>
      <c r="W268" s="54"/>
      <c r="X268" s="194"/>
      <c r="Y268" s="125"/>
      <c r="Z268" s="54"/>
      <c r="AA268" s="194"/>
      <c r="AB268" s="57"/>
      <c r="AC268" s="70"/>
      <c r="AD268" s="124"/>
      <c r="AE268" s="70"/>
      <c r="AF268" s="124"/>
      <c r="AG268" s="70"/>
      <c r="AH268" s="57"/>
      <c r="AI268" s="70"/>
      <c r="AJ268" s="124"/>
      <c r="AK268" s="70"/>
      <c r="AL268" s="907"/>
      <c r="AM268" s="890"/>
      <c r="AN268" s="907"/>
      <c r="AO268" s="891"/>
      <c r="AP268" s="907"/>
      <c r="AQ268" s="70"/>
      <c r="AR268" s="59"/>
      <c r="AS268" s="70"/>
      <c r="AT268" s="57"/>
      <c r="AU268" s="262"/>
      <c r="AV268" s="70"/>
      <c r="AW268" s="57"/>
      <c r="AX268" s="533" t="str">
        <f>IF(AW268="","",IF(AW268="A",'12.パネルラジエーター設備費用算出シート'!$G$13,IF(AW268="B",'12.パネルラジエーター設備費用算出シート'!$N$13,IF(AW268="C",'12.パネルラジエーター設備費用算出シート'!$G$23,IF(AW268="D",'12.パネルラジエーター設備費用算出シート'!$N$23,IF(AW268="E",'12.パネルラジエーター設備費用算出シート'!$G$33,IF(AW268="F",'12.パネルラジエーター設備費用算出シート'!$N$33,IF(AW268="G",'12.パネルラジエーター設備費用算出シート'!$G$43,IF(AW268="H",'12.パネルラジエーター設備費用算出シート'!$N$43,IF(AW268="I",'12.パネルラジエーター設備費用算出シート'!$G$54,'12.パネルラジエーター設備費用算出シート'!$N$54))))))))))</f>
        <v/>
      </c>
      <c r="AY268" s="70"/>
      <c r="AZ268" s="57"/>
      <c r="BA268" s="262"/>
      <c r="BB268" s="70"/>
      <c r="BC268" s="34"/>
      <c r="BD268" s="34"/>
      <c r="BE268" s="34"/>
      <c r="BF268" s="53"/>
      <c r="BG268" s="34"/>
      <c r="BH268" s="34"/>
      <c r="BI268" s="53"/>
      <c r="BJ268" s="34"/>
      <c r="BK268" s="34"/>
      <c r="BL268" s="34"/>
      <c r="BM268" s="34"/>
    </row>
    <row r="269" spans="1:65" s="35" customFormat="1">
      <c r="A269" s="72"/>
      <c r="B269" s="55">
        <v>257</v>
      </c>
      <c r="C269" s="78"/>
      <c r="D269" s="56"/>
      <c r="E269" s="73"/>
      <c r="F269" s="530"/>
      <c r="G269" s="530"/>
      <c r="H269" s="57"/>
      <c r="I269" s="58"/>
      <c r="J269" s="57"/>
      <c r="K269" s="531" t="str">
        <f t="shared" ref="K269:K332" si="12">IF($F269="","",VLOOKUP($F269,$BD$13:$BE$17,2,TRUE))</f>
        <v/>
      </c>
      <c r="L269" s="531" t="str">
        <f>IF($G269="","",IF(OR('2.全体概要'!$C$15=1,'2.全体概要'!$C$15=2),INDEX($BH$15:$BH$16,MATCH($G269,$BG$15:$BG$16,-1)),IF('2.全体概要'!$C$15=3,INDEX($BH$14:$BH$15,MATCH($G269,$BG$14:$BG$15,-1)),INDEX($BH$13:$BH$14,MATCH($G269,$BG$13:$BG$14,-1)))))</f>
        <v/>
      </c>
      <c r="M269" s="531" t="str">
        <f t="shared" ref="M269:M332" si="13">IF(OR($F269="",$H269="",$I269=""),"",VLOOKUP($H269&amp;$I269,$BJ$13:$BM$18,IF($F269&lt;50,2,IF(AND($J269="該当",$H269="角住戸"),4,3)),FALSE))</f>
        <v/>
      </c>
      <c r="N269" s="532">
        <f t="shared" si="11"/>
        <v>0</v>
      </c>
      <c r="O269" s="70"/>
      <c r="P269" s="124"/>
      <c r="Q269" s="54"/>
      <c r="R269" s="194"/>
      <c r="S269" s="125"/>
      <c r="T269" s="54"/>
      <c r="U269" s="194"/>
      <c r="V269" s="124"/>
      <c r="W269" s="54"/>
      <c r="X269" s="194"/>
      <c r="Y269" s="125"/>
      <c r="Z269" s="54"/>
      <c r="AA269" s="194"/>
      <c r="AB269" s="57"/>
      <c r="AC269" s="70"/>
      <c r="AD269" s="124"/>
      <c r="AE269" s="70"/>
      <c r="AF269" s="124"/>
      <c r="AG269" s="70"/>
      <c r="AH269" s="57"/>
      <c r="AI269" s="70"/>
      <c r="AJ269" s="124"/>
      <c r="AK269" s="70"/>
      <c r="AL269" s="907"/>
      <c r="AM269" s="890"/>
      <c r="AN269" s="907"/>
      <c r="AO269" s="891"/>
      <c r="AP269" s="907"/>
      <c r="AQ269" s="70"/>
      <c r="AR269" s="59"/>
      <c r="AS269" s="70"/>
      <c r="AT269" s="57"/>
      <c r="AU269" s="262"/>
      <c r="AV269" s="70"/>
      <c r="AW269" s="57"/>
      <c r="AX269" s="533" t="str">
        <f>IF(AW269="","",IF(AW269="A",'12.パネルラジエーター設備費用算出シート'!$G$13,IF(AW269="B",'12.パネルラジエーター設備費用算出シート'!$N$13,IF(AW269="C",'12.パネルラジエーター設備費用算出シート'!$G$23,IF(AW269="D",'12.パネルラジエーター設備費用算出シート'!$N$23,IF(AW269="E",'12.パネルラジエーター設備費用算出シート'!$G$33,IF(AW269="F",'12.パネルラジエーター設備費用算出シート'!$N$33,IF(AW269="G",'12.パネルラジエーター設備費用算出シート'!$G$43,IF(AW269="H",'12.パネルラジエーター設備費用算出シート'!$N$43,IF(AW269="I",'12.パネルラジエーター設備費用算出シート'!$G$54,'12.パネルラジエーター設備費用算出シート'!$N$54))))))))))</f>
        <v/>
      </c>
      <c r="AY269" s="70"/>
      <c r="AZ269" s="57"/>
      <c r="BA269" s="262"/>
      <c r="BB269" s="70"/>
      <c r="BC269" s="34"/>
      <c r="BD269" s="34"/>
      <c r="BE269" s="34"/>
      <c r="BF269" s="53"/>
      <c r="BG269" s="34"/>
      <c r="BH269" s="34"/>
      <c r="BI269" s="53"/>
      <c r="BJ269" s="34"/>
      <c r="BK269" s="34"/>
      <c r="BL269" s="34"/>
      <c r="BM269" s="34"/>
    </row>
    <row r="270" spans="1:65" s="35" customFormat="1">
      <c r="A270" s="72"/>
      <c r="B270" s="55">
        <v>258</v>
      </c>
      <c r="C270" s="78"/>
      <c r="D270" s="56"/>
      <c r="E270" s="73"/>
      <c r="F270" s="530"/>
      <c r="G270" s="530"/>
      <c r="H270" s="57"/>
      <c r="I270" s="58"/>
      <c r="J270" s="57"/>
      <c r="K270" s="531" t="str">
        <f t="shared" si="12"/>
        <v/>
      </c>
      <c r="L270" s="531" t="str">
        <f>IF($G270="","",IF(OR('2.全体概要'!$C$15=1,'2.全体概要'!$C$15=2),INDEX($BH$15:$BH$16,MATCH($G270,$BG$15:$BG$16,-1)),IF('2.全体概要'!$C$15=3,INDEX($BH$14:$BH$15,MATCH($G270,$BG$14:$BG$15,-1)),INDEX($BH$13:$BH$14,MATCH($G270,$BG$13:$BG$14,-1)))))</f>
        <v/>
      </c>
      <c r="M270" s="531" t="str">
        <f t="shared" si="13"/>
        <v/>
      </c>
      <c r="N270" s="532">
        <f t="shared" ref="N270:N333" si="14">IF(OR(K270="",L270="",M270=""),0,(800000*K270*L270*M270))</f>
        <v>0</v>
      </c>
      <c r="O270" s="70"/>
      <c r="P270" s="124"/>
      <c r="Q270" s="54"/>
      <c r="R270" s="194"/>
      <c r="S270" s="125"/>
      <c r="T270" s="54"/>
      <c r="U270" s="194"/>
      <c r="V270" s="124"/>
      <c r="W270" s="54"/>
      <c r="X270" s="194"/>
      <c r="Y270" s="125"/>
      <c r="Z270" s="54"/>
      <c r="AA270" s="194"/>
      <c r="AB270" s="57"/>
      <c r="AC270" s="70"/>
      <c r="AD270" s="124"/>
      <c r="AE270" s="70"/>
      <c r="AF270" s="124"/>
      <c r="AG270" s="70"/>
      <c r="AH270" s="57"/>
      <c r="AI270" s="70"/>
      <c r="AJ270" s="124"/>
      <c r="AK270" s="70"/>
      <c r="AL270" s="907"/>
      <c r="AM270" s="890"/>
      <c r="AN270" s="907"/>
      <c r="AO270" s="891"/>
      <c r="AP270" s="907"/>
      <c r="AQ270" s="70"/>
      <c r="AR270" s="59"/>
      <c r="AS270" s="70"/>
      <c r="AT270" s="57"/>
      <c r="AU270" s="262"/>
      <c r="AV270" s="70"/>
      <c r="AW270" s="57"/>
      <c r="AX270" s="533" t="str">
        <f>IF(AW270="","",IF(AW270="A",'12.パネルラジエーター設備費用算出シート'!$G$13,IF(AW270="B",'12.パネルラジエーター設備費用算出シート'!$N$13,IF(AW270="C",'12.パネルラジエーター設備費用算出シート'!$G$23,IF(AW270="D",'12.パネルラジエーター設備費用算出シート'!$N$23,IF(AW270="E",'12.パネルラジエーター設備費用算出シート'!$G$33,IF(AW270="F",'12.パネルラジエーター設備費用算出シート'!$N$33,IF(AW270="G",'12.パネルラジエーター設備費用算出シート'!$G$43,IF(AW270="H",'12.パネルラジエーター設備費用算出シート'!$N$43,IF(AW270="I",'12.パネルラジエーター設備費用算出シート'!$G$54,'12.パネルラジエーター設備費用算出シート'!$N$54))))))))))</f>
        <v/>
      </c>
      <c r="AY270" s="70"/>
      <c r="AZ270" s="57"/>
      <c r="BA270" s="262"/>
      <c r="BB270" s="70"/>
      <c r="BC270" s="34"/>
      <c r="BD270" s="34"/>
      <c r="BE270" s="34"/>
      <c r="BF270" s="53"/>
      <c r="BG270" s="34"/>
      <c r="BH270" s="34"/>
      <c r="BI270" s="53"/>
      <c r="BJ270" s="34"/>
      <c r="BK270" s="34"/>
      <c r="BL270" s="34"/>
      <c r="BM270" s="34"/>
    </row>
    <row r="271" spans="1:65" s="35" customFormat="1">
      <c r="A271" s="72"/>
      <c r="B271" s="55">
        <v>259</v>
      </c>
      <c r="C271" s="78"/>
      <c r="D271" s="56"/>
      <c r="E271" s="73"/>
      <c r="F271" s="530"/>
      <c r="G271" s="530"/>
      <c r="H271" s="57"/>
      <c r="I271" s="58"/>
      <c r="J271" s="57"/>
      <c r="K271" s="531" t="str">
        <f t="shared" si="12"/>
        <v/>
      </c>
      <c r="L271" s="531" t="str">
        <f>IF($G271="","",IF(OR('2.全体概要'!$C$15=1,'2.全体概要'!$C$15=2),INDEX($BH$15:$BH$16,MATCH($G271,$BG$15:$BG$16,-1)),IF('2.全体概要'!$C$15=3,INDEX($BH$14:$BH$15,MATCH($G271,$BG$14:$BG$15,-1)),INDEX($BH$13:$BH$14,MATCH($G271,$BG$13:$BG$14,-1)))))</f>
        <v/>
      </c>
      <c r="M271" s="531" t="str">
        <f t="shared" si="13"/>
        <v/>
      </c>
      <c r="N271" s="532">
        <f t="shared" si="14"/>
        <v>0</v>
      </c>
      <c r="O271" s="70"/>
      <c r="P271" s="124"/>
      <c r="Q271" s="54"/>
      <c r="R271" s="194"/>
      <c r="S271" s="125"/>
      <c r="T271" s="54"/>
      <c r="U271" s="194"/>
      <c r="V271" s="124"/>
      <c r="W271" s="54"/>
      <c r="X271" s="194"/>
      <c r="Y271" s="125"/>
      <c r="Z271" s="54"/>
      <c r="AA271" s="194"/>
      <c r="AB271" s="57"/>
      <c r="AC271" s="70"/>
      <c r="AD271" s="124"/>
      <c r="AE271" s="70"/>
      <c r="AF271" s="124"/>
      <c r="AG271" s="70"/>
      <c r="AH271" s="57"/>
      <c r="AI271" s="70"/>
      <c r="AJ271" s="124"/>
      <c r="AK271" s="70"/>
      <c r="AL271" s="907"/>
      <c r="AM271" s="890"/>
      <c r="AN271" s="907"/>
      <c r="AO271" s="891"/>
      <c r="AP271" s="907"/>
      <c r="AQ271" s="70"/>
      <c r="AR271" s="59"/>
      <c r="AS271" s="70"/>
      <c r="AT271" s="57"/>
      <c r="AU271" s="262"/>
      <c r="AV271" s="70"/>
      <c r="AW271" s="57"/>
      <c r="AX271" s="533" t="str">
        <f>IF(AW271="","",IF(AW271="A",'12.パネルラジエーター設備費用算出シート'!$G$13,IF(AW271="B",'12.パネルラジエーター設備費用算出シート'!$N$13,IF(AW271="C",'12.パネルラジエーター設備費用算出シート'!$G$23,IF(AW271="D",'12.パネルラジエーター設備費用算出シート'!$N$23,IF(AW271="E",'12.パネルラジエーター設備費用算出シート'!$G$33,IF(AW271="F",'12.パネルラジエーター設備費用算出シート'!$N$33,IF(AW271="G",'12.パネルラジエーター設備費用算出シート'!$G$43,IF(AW271="H",'12.パネルラジエーター設備費用算出シート'!$N$43,IF(AW271="I",'12.パネルラジエーター設備費用算出シート'!$G$54,'12.パネルラジエーター設備費用算出シート'!$N$54))))))))))</f>
        <v/>
      </c>
      <c r="AY271" s="70"/>
      <c r="AZ271" s="57"/>
      <c r="BA271" s="262"/>
      <c r="BB271" s="70"/>
      <c r="BC271" s="34"/>
      <c r="BD271" s="34"/>
      <c r="BE271" s="34"/>
      <c r="BF271" s="53"/>
      <c r="BG271" s="34"/>
      <c r="BH271" s="34"/>
      <c r="BI271" s="53"/>
      <c r="BJ271" s="34"/>
      <c r="BK271" s="34"/>
      <c r="BL271" s="34"/>
      <c r="BM271" s="34"/>
    </row>
    <row r="272" spans="1:65" s="35" customFormat="1">
      <c r="A272" s="72"/>
      <c r="B272" s="55">
        <v>260</v>
      </c>
      <c r="C272" s="78"/>
      <c r="D272" s="56"/>
      <c r="E272" s="73"/>
      <c r="F272" s="530"/>
      <c r="G272" s="530"/>
      <c r="H272" s="57"/>
      <c r="I272" s="58"/>
      <c r="J272" s="57"/>
      <c r="K272" s="531" t="str">
        <f t="shared" si="12"/>
        <v/>
      </c>
      <c r="L272" s="531" t="str">
        <f>IF($G272="","",IF(OR('2.全体概要'!$C$15=1,'2.全体概要'!$C$15=2),INDEX($BH$15:$BH$16,MATCH($G272,$BG$15:$BG$16,-1)),IF('2.全体概要'!$C$15=3,INDEX($BH$14:$BH$15,MATCH($G272,$BG$14:$BG$15,-1)),INDEX($BH$13:$BH$14,MATCH($G272,$BG$13:$BG$14,-1)))))</f>
        <v/>
      </c>
      <c r="M272" s="531" t="str">
        <f t="shared" si="13"/>
        <v/>
      </c>
      <c r="N272" s="532">
        <f t="shared" si="14"/>
        <v>0</v>
      </c>
      <c r="O272" s="70"/>
      <c r="P272" s="124"/>
      <c r="Q272" s="54"/>
      <c r="R272" s="194"/>
      <c r="S272" s="125"/>
      <c r="T272" s="54"/>
      <c r="U272" s="194"/>
      <c r="V272" s="124"/>
      <c r="W272" s="54"/>
      <c r="X272" s="194"/>
      <c r="Y272" s="125"/>
      <c r="Z272" s="54"/>
      <c r="AA272" s="194"/>
      <c r="AB272" s="57"/>
      <c r="AC272" s="70"/>
      <c r="AD272" s="124"/>
      <c r="AE272" s="70"/>
      <c r="AF272" s="124"/>
      <c r="AG272" s="70"/>
      <c r="AH272" s="57"/>
      <c r="AI272" s="70"/>
      <c r="AJ272" s="124"/>
      <c r="AK272" s="70"/>
      <c r="AL272" s="907"/>
      <c r="AM272" s="890"/>
      <c r="AN272" s="907"/>
      <c r="AO272" s="891"/>
      <c r="AP272" s="907"/>
      <c r="AQ272" s="70"/>
      <c r="AR272" s="59"/>
      <c r="AS272" s="70"/>
      <c r="AT272" s="57"/>
      <c r="AU272" s="262"/>
      <c r="AV272" s="70"/>
      <c r="AW272" s="57"/>
      <c r="AX272" s="533" t="str">
        <f>IF(AW272="","",IF(AW272="A",'12.パネルラジエーター設備費用算出シート'!$G$13,IF(AW272="B",'12.パネルラジエーター設備費用算出シート'!$N$13,IF(AW272="C",'12.パネルラジエーター設備費用算出シート'!$G$23,IF(AW272="D",'12.パネルラジエーター設備費用算出シート'!$N$23,IF(AW272="E",'12.パネルラジエーター設備費用算出シート'!$G$33,IF(AW272="F",'12.パネルラジエーター設備費用算出シート'!$N$33,IF(AW272="G",'12.パネルラジエーター設備費用算出シート'!$G$43,IF(AW272="H",'12.パネルラジエーター設備費用算出シート'!$N$43,IF(AW272="I",'12.パネルラジエーター設備費用算出シート'!$G$54,'12.パネルラジエーター設備費用算出シート'!$N$54))))))))))</f>
        <v/>
      </c>
      <c r="AY272" s="70"/>
      <c r="AZ272" s="57"/>
      <c r="BA272" s="262"/>
      <c r="BB272" s="70"/>
      <c r="BC272" s="34"/>
      <c r="BD272" s="34"/>
      <c r="BE272" s="34"/>
      <c r="BF272" s="53"/>
      <c r="BG272" s="34"/>
      <c r="BH272" s="34"/>
      <c r="BI272" s="53"/>
      <c r="BJ272" s="34"/>
      <c r="BK272" s="34"/>
      <c r="BL272" s="34"/>
      <c r="BM272" s="34"/>
    </row>
    <row r="273" spans="1:65" s="35" customFormat="1">
      <c r="A273" s="72"/>
      <c r="B273" s="55">
        <v>261</v>
      </c>
      <c r="C273" s="78"/>
      <c r="D273" s="56"/>
      <c r="E273" s="73"/>
      <c r="F273" s="530"/>
      <c r="G273" s="530"/>
      <c r="H273" s="57"/>
      <c r="I273" s="58"/>
      <c r="J273" s="57"/>
      <c r="K273" s="531" t="str">
        <f t="shared" si="12"/>
        <v/>
      </c>
      <c r="L273" s="531" t="str">
        <f>IF($G273="","",IF(OR('2.全体概要'!$C$15=1,'2.全体概要'!$C$15=2),INDEX($BH$15:$BH$16,MATCH($G273,$BG$15:$BG$16,-1)),IF('2.全体概要'!$C$15=3,INDEX($BH$14:$BH$15,MATCH($G273,$BG$14:$BG$15,-1)),INDEX($BH$13:$BH$14,MATCH($G273,$BG$13:$BG$14,-1)))))</f>
        <v/>
      </c>
      <c r="M273" s="531" t="str">
        <f t="shared" si="13"/>
        <v/>
      </c>
      <c r="N273" s="532">
        <f t="shared" si="14"/>
        <v>0</v>
      </c>
      <c r="O273" s="70"/>
      <c r="P273" s="124"/>
      <c r="Q273" s="54"/>
      <c r="R273" s="194"/>
      <c r="S273" s="125"/>
      <c r="T273" s="54"/>
      <c r="U273" s="194"/>
      <c r="V273" s="124"/>
      <c r="W273" s="54"/>
      <c r="X273" s="194"/>
      <c r="Y273" s="125"/>
      <c r="Z273" s="54"/>
      <c r="AA273" s="194"/>
      <c r="AB273" s="57"/>
      <c r="AC273" s="70"/>
      <c r="AD273" s="124"/>
      <c r="AE273" s="70"/>
      <c r="AF273" s="124"/>
      <c r="AG273" s="70"/>
      <c r="AH273" s="57"/>
      <c r="AI273" s="70"/>
      <c r="AJ273" s="124"/>
      <c r="AK273" s="70"/>
      <c r="AL273" s="907"/>
      <c r="AM273" s="890"/>
      <c r="AN273" s="907"/>
      <c r="AO273" s="891"/>
      <c r="AP273" s="907"/>
      <c r="AQ273" s="70"/>
      <c r="AR273" s="59"/>
      <c r="AS273" s="70"/>
      <c r="AT273" s="57"/>
      <c r="AU273" s="262"/>
      <c r="AV273" s="70"/>
      <c r="AW273" s="57"/>
      <c r="AX273" s="533" t="str">
        <f>IF(AW273="","",IF(AW273="A",'12.パネルラジエーター設備費用算出シート'!$G$13,IF(AW273="B",'12.パネルラジエーター設備費用算出シート'!$N$13,IF(AW273="C",'12.パネルラジエーター設備費用算出シート'!$G$23,IF(AW273="D",'12.パネルラジエーター設備費用算出シート'!$N$23,IF(AW273="E",'12.パネルラジエーター設備費用算出シート'!$G$33,IF(AW273="F",'12.パネルラジエーター設備費用算出シート'!$N$33,IF(AW273="G",'12.パネルラジエーター設備費用算出シート'!$G$43,IF(AW273="H",'12.パネルラジエーター設備費用算出シート'!$N$43,IF(AW273="I",'12.パネルラジエーター設備費用算出シート'!$G$54,'12.パネルラジエーター設備費用算出シート'!$N$54))))))))))</f>
        <v/>
      </c>
      <c r="AY273" s="70"/>
      <c r="AZ273" s="57"/>
      <c r="BA273" s="262"/>
      <c r="BB273" s="70"/>
      <c r="BC273" s="34"/>
      <c r="BD273" s="34"/>
      <c r="BE273" s="34"/>
      <c r="BF273" s="53"/>
      <c r="BG273" s="34"/>
      <c r="BH273" s="34"/>
      <c r="BI273" s="53"/>
      <c r="BJ273" s="34"/>
      <c r="BK273" s="34"/>
      <c r="BL273" s="34"/>
      <c r="BM273" s="34"/>
    </row>
    <row r="274" spans="1:65" s="35" customFormat="1">
      <c r="A274" s="72"/>
      <c r="B274" s="55">
        <v>262</v>
      </c>
      <c r="C274" s="78"/>
      <c r="D274" s="56"/>
      <c r="E274" s="73"/>
      <c r="F274" s="530"/>
      <c r="G274" s="530"/>
      <c r="H274" s="57"/>
      <c r="I274" s="58"/>
      <c r="J274" s="57"/>
      <c r="K274" s="531" t="str">
        <f t="shared" si="12"/>
        <v/>
      </c>
      <c r="L274" s="531" t="str">
        <f>IF($G274="","",IF(OR('2.全体概要'!$C$15=1,'2.全体概要'!$C$15=2),INDEX($BH$15:$BH$16,MATCH($G274,$BG$15:$BG$16,-1)),IF('2.全体概要'!$C$15=3,INDEX($BH$14:$BH$15,MATCH($G274,$BG$14:$BG$15,-1)),INDEX($BH$13:$BH$14,MATCH($G274,$BG$13:$BG$14,-1)))))</f>
        <v/>
      </c>
      <c r="M274" s="531" t="str">
        <f t="shared" si="13"/>
        <v/>
      </c>
      <c r="N274" s="532">
        <f t="shared" si="14"/>
        <v>0</v>
      </c>
      <c r="O274" s="70"/>
      <c r="P274" s="124"/>
      <c r="Q274" s="54"/>
      <c r="R274" s="194"/>
      <c r="S274" s="125"/>
      <c r="T274" s="54"/>
      <c r="U274" s="194"/>
      <c r="V274" s="124"/>
      <c r="W274" s="54"/>
      <c r="X274" s="194"/>
      <c r="Y274" s="125"/>
      <c r="Z274" s="54"/>
      <c r="AA274" s="194"/>
      <c r="AB274" s="57"/>
      <c r="AC274" s="70"/>
      <c r="AD274" s="124"/>
      <c r="AE274" s="70"/>
      <c r="AF274" s="124"/>
      <c r="AG274" s="70"/>
      <c r="AH274" s="57"/>
      <c r="AI274" s="70"/>
      <c r="AJ274" s="124"/>
      <c r="AK274" s="70"/>
      <c r="AL274" s="907"/>
      <c r="AM274" s="890"/>
      <c r="AN274" s="907"/>
      <c r="AO274" s="891"/>
      <c r="AP274" s="907"/>
      <c r="AQ274" s="70"/>
      <c r="AR274" s="59"/>
      <c r="AS274" s="70"/>
      <c r="AT274" s="57"/>
      <c r="AU274" s="262"/>
      <c r="AV274" s="70"/>
      <c r="AW274" s="57"/>
      <c r="AX274" s="533" t="str">
        <f>IF(AW274="","",IF(AW274="A",'12.パネルラジエーター設備費用算出シート'!$G$13,IF(AW274="B",'12.パネルラジエーター設備費用算出シート'!$N$13,IF(AW274="C",'12.パネルラジエーター設備費用算出シート'!$G$23,IF(AW274="D",'12.パネルラジエーター設備費用算出シート'!$N$23,IF(AW274="E",'12.パネルラジエーター設備費用算出シート'!$G$33,IF(AW274="F",'12.パネルラジエーター設備費用算出シート'!$N$33,IF(AW274="G",'12.パネルラジエーター設備費用算出シート'!$G$43,IF(AW274="H",'12.パネルラジエーター設備費用算出シート'!$N$43,IF(AW274="I",'12.パネルラジエーター設備費用算出シート'!$G$54,'12.パネルラジエーター設備費用算出シート'!$N$54))))))))))</f>
        <v/>
      </c>
      <c r="AY274" s="70"/>
      <c r="AZ274" s="57"/>
      <c r="BA274" s="262"/>
      <c r="BB274" s="70"/>
      <c r="BC274" s="34"/>
      <c r="BD274" s="34"/>
      <c r="BE274" s="34"/>
      <c r="BF274" s="53"/>
      <c r="BG274" s="34"/>
      <c r="BH274" s="34"/>
      <c r="BI274" s="53"/>
      <c r="BJ274" s="34"/>
      <c r="BK274" s="34"/>
      <c r="BL274" s="34"/>
      <c r="BM274" s="34"/>
    </row>
    <row r="275" spans="1:65" s="35" customFormat="1">
      <c r="A275" s="72"/>
      <c r="B275" s="55">
        <v>263</v>
      </c>
      <c r="C275" s="78"/>
      <c r="D275" s="56"/>
      <c r="E275" s="73"/>
      <c r="F275" s="530"/>
      <c r="G275" s="530"/>
      <c r="H275" s="57"/>
      <c r="I275" s="58"/>
      <c r="J275" s="57"/>
      <c r="K275" s="531" t="str">
        <f t="shared" si="12"/>
        <v/>
      </c>
      <c r="L275" s="531" t="str">
        <f>IF($G275="","",IF(OR('2.全体概要'!$C$15=1,'2.全体概要'!$C$15=2),INDEX($BH$15:$BH$16,MATCH($G275,$BG$15:$BG$16,-1)),IF('2.全体概要'!$C$15=3,INDEX($BH$14:$BH$15,MATCH($G275,$BG$14:$BG$15,-1)),INDEX($BH$13:$BH$14,MATCH($G275,$BG$13:$BG$14,-1)))))</f>
        <v/>
      </c>
      <c r="M275" s="531" t="str">
        <f t="shared" si="13"/>
        <v/>
      </c>
      <c r="N275" s="532">
        <f t="shared" si="14"/>
        <v>0</v>
      </c>
      <c r="O275" s="70"/>
      <c r="P275" s="124"/>
      <c r="Q275" s="54"/>
      <c r="R275" s="194"/>
      <c r="S275" s="125"/>
      <c r="T275" s="54"/>
      <c r="U275" s="194"/>
      <c r="V275" s="124"/>
      <c r="W275" s="54"/>
      <c r="X275" s="194"/>
      <c r="Y275" s="125"/>
      <c r="Z275" s="54"/>
      <c r="AA275" s="194"/>
      <c r="AB275" s="57"/>
      <c r="AC275" s="70"/>
      <c r="AD275" s="124"/>
      <c r="AE275" s="70"/>
      <c r="AF275" s="124"/>
      <c r="AG275" s="70"/>
      <c r="AH275" s="57"/>
      <c r="AI275" s="70"/>
      <c r="AJ275" s="124"/>
      <c r="AK275" s="70"/>
      <c r="AL275" s="907"/>
      <c r="AM275" s="890"/>
      <c r="AN275" s="907"/>
      <c r="AO275" s="891"/>
      <c r="AP275" s="907"/>
      <c r="AQ275" s="70"/>
      <c r="AR275" s="59"/>
      <c r="AS275" s="70"/>
      <c r="AT275" s="57"/>
      <c r="AU275" s="262"/>
      <c r="AV275" s="70"/>
      <c r="AW275" s="57"/>
      <c r="AX275" s="533" t="str">
        <f>IF(AW275="","",IF(AW275="A",'12.パネルラジエーター設備費用算出シート'!$G$13,IF(AW275="B",'12.パネルラジエーター設備費用算出シート'!$N$13,IF(AW275="C",'12.パネルラジエーター設備費用算出シート'!$G$23,IF(AW275="D",'12.パネルラジエーター設備費用算出シート'!$N$23,IF(AW275="E",'12.パネルラジエーター設備費用算出シート'!$G$33,IF(AW275="F",'12.パネルラジエーター設備費用算出シート'!$N$33,IF(AW275="G",'12.パネルラジエーター設備費用算出シート'!$G$43,IF(AW275="H",'12.パネルラジエーター設備費用算出シート'!$N$43,IF(AW275="I",'12.パネルラジエーター設備費用算出シート'!$G$54,'12.パネルラジエーター設備費用算出シート'!$N$54))))))))))</f>
        <v/>
      </c>
      <c r="AY275" s="70"/>
      <c r="AZ275" s="57"/>
      <c r="BA275" s="262"/>
      <c r="BB275" s="70"/>
      <c r="BC275" s="34"/>
      <c r="BD275" s="34"/>
      <c r="BE275" s="34"/>
      <c r="BF275" s="53"/>
      <c r="BG275" s="34"/>
      <c r="BH275" s="34"/>
      <c r="BI275" s="53"/>
      <c r="BJ275" s="34"/>
      <c r="BK275" s="34"/>
      <c r="BL275" s="34"/>
      <c r="BM275" s="34"/>
    </row>
    <row r="276" spans="1:65" s="35" customFormat="1">
      <c r="A276" s="72"/>
      <c r="B276" s="55">
        <v>264</v>
      </c>
      <c r="C276" s="78"/>
      <c r="D276" s="56"/>
      <c r="E276" s="73"/>
      <c r="F276" s="530"/>
      <c r="G276" s="530"/>
      <c r="H276" s="57"/>
      <c r="I276" s="58"/>
      <c r="J276" s="57"/>
      <c r="K276" s="531" t="str">
        <f t="shared" si="12"/>
        <v/>
      </c>
      <c r="L276" s="531" t="str">
        <f>IF($G276="","",IF(OR('2.全体概要'!$C$15=1,'2.全体概要'!$C$15=2),INDEX($BH$15:$BH$16,MATCH($G276,$BG$15:$BG$16,-1)),IF('2.全体概要'!$C$15=3,INDEX($BH$14:$BH$15,MATCH($G276,$BG$14:$BG$15,-1)),INDEX($BH$13:$BH$14,MATCH($G276,$BG$13:$BG$14,-1)))))</f>
        <v/>
      </c>
      <c r="M276" s="531" t="str">
        <f t="shared" si="13"/>
        <v/>
      </c>
      <c r="N276" s="532">
        <f t="shared" si="14"/>
        <v>0</v>
      </c>
      <c r="O276" s="70"/>
      <c r="P276" s="124"/>
      <c r="Q276" s="54"/>
      <c r="R276" s="194"/>
      <c r="S276" s="125"/>
      <c r="T276" s="54"/>
      <c r="U276" s="194"/>
      <c r="V276" s="124"/>
      <c r="W276" s="54"/>
      <c r="X276" s="194"/>
      <c r="Y276" s="125"/>
      <c r="Z276" s="54"/>
      <c r="AA276" s="194"/>
      <c r="AB276" s="57"/>
      <c r="AC276" s="70"/>
      <c r="AD276" s="124"/>
      <c r="AE276" s="70"/>
      <c r="AF276" s="124"/>
      <c r="AG276" s="70"/>
      <c r="AH276" s="57"/>
      <c r="AI276" s="70"/>
      <c r="AJ276" s="124"/>
      <c r="AK276" s="70"/>
      <c r="AL276" s="907"/>
      <c r="AM276" s="890"/>
      <c r="AN276" s="907"/>
      <c r="AO276" s="891"/>
      <c r="AP276" s="907"/>
      <c r="AQ276" s="70"/>
      <c r="AR276" s="59"/>
      <c r="AS276" s="70"/>
      <c r="AT276" s="57"/>
      <c r="AU276" s="262"/>
      <c r="AV276" s="70"/>
      <c r="AW276" s="57"/>
      <c r="AX276" s="533" t="str">
        <f>IF(AW276="","",IF(AW276="A",'12.パネルラジエーター設備費用算出シート'!$G$13,IF(AW276="B",'12.パネルラジエーター設備費用算出シート'!$N$13,IF(AW276="C",'12.パネルラジエーター設備費用算出シート'!$G$23,IF(AW276="D",'12.パネルラジエーター設備費用算出シート'!$N$23,IF(AW276="E",'12.パネルラジエーター設備費用算出シート'!$G$33,IF(AW276="F",'12.パネルラジエーター設備費用算出シート'!$N$33,IF(AW276="G",'12.パネルラジエーター設備費用算出シート'!$G$43,IF(AW276="H",'12.パネルラジエーター設備費用算出シート'!$N$43,IF(AW276="I",'12.パネルラジエーター設備費用算出シート'!$G$54,'12.パネルラジエーター設備費用算出シート'!$N$54))))))))))</f>
        <v/>
      </c>
      <c r="AY276" s="70"/>
      <c r="AZ276" s="57"/>
      <c r="BA276" s="262"/>
      <c r="BB276" s="70"/>
      <c r="BC276" s="34"/>
      <c r="BD276" s="34"/>
      <c r="BE276" s="34"/>
      <c r="BF276" s="53"/>
      <c r="BG276" s="34"/>
      <c r="BH276" s="34"/>
      <c r="BI276" s="53"/>
      <c r="BJ276" s="34"/>
      <c r="BK276" s="34"/>
      <c r="BL276" s="34"/>
      <c r="BM276" s="34"/>
    </row>
    <row r="277" spans="1:65" s="35" customFormat="1">
      <c r="A277" s="72"/>
      <c r="B277" s="55">
        <v>265</v>
      </c>
      <c r="C277" s="78"/>
      <c r="D277" s="56"/>
      <c r="E277" s="73"/>
      <c r="F277" s="530"/>
      <c r="G277" s="530"/>
      <c r="H277" s="57"/>
      <c r="I277" s="58"/>
      <c r="J277" s="57"/>
      <c r="K277" s="531" t="str">
        <f t="shared" si="12"/>
        <v/>
      </c>
      <c r="L277" s="531" t="str">
        <f>IF($G277="","",IF(OR('2.全体概要'!$C$15=1,'2.全体概要'!$C$15=2),INDEX($BH$15:$BH$16,MATCH($G277,$BG$15:$BG$16,-1)),IF('2.全体概要'!$C$15=3,INDEX($BH$14:$BH$15,MATCH($G277,$BG$14:$BG$15,-1)),INDEX($BH$13:$BH$14,MATCH($G277,$BG$13:$BG$14,-1)))))</f>
        <v/>
      </c>
      <c r="M277" s="531" t="str">
        <f t="shared" si="13"/>
        <v/>
      </c>
      <c r="N277" s="532">
        <f t="shared" si="14"/>
        <v>0</v>
      </c>
      <c r="O277" s="70"/>
      <c r="P277" s="124"/>
      <c r="Q277" s="54"/>
      <c r="R277" s="194"/>
      <c r="S277" s="125"/>
      <c r="T277" s="54"/>
      <c r="U277" s="194"/>
      <c r="V277" s="124"/>
      <c r="W277" s="54"/>
      <c r="X277" s="194"/>
      <c r="Y277" s="125"/>
      <c r="Z277" s="54"/>
      <c r="AA277" s="194"/>
      <c r="AB277" s="57"/>
      <c r="AC277" s="70"/>
      <c r="AD277" s="124"/>
      <c r="AE277" s="70"/>
      <c r="AF277" s="124"/>
      <c r="AG277" s="70"/>
      <c r="AH277" s="57"/>
      <c r="AI277" s="70"/>
      <c r="AJ277" s="124"/>
      <c r="AK277" s="70"/>
      <c r="AL277" s="907"/>
      <c r="AM277" s="890"/>
      <c r="AN277" s="907"/>
      <c r="AO277" s="891"/>
      <c r="AP277" s="907"/>
      <c r="AQ277" s="70"/>
      <c r="AR277" s="59"/>
      <c r="AS277" s="70"/>
      <c r="AT277" s="57"/>
      <c r="AU277" s="262"/>
      <c r="AV277" s="70"/>
      <c r="AW277" s="57"/>
      <c r="AX277" s="533" t="str">
        <f>IF(AW277="","",IF(AW277="A",'12.パネルラジエーター設備費用算出シート'!$G$13,IF(AW277="B",'12.パネルラジエーター設備費用算出シート'!$N$13,IF(AW277="C",'12.パネルラジエーター設備費用算出シート'!$G$23,IF(AW277="D",'12.パネルラジエーター設備費用算出シート'!$N$23,IF(AW277="E",'12.パネルラジエーター設備費用算出シート'!$G$33,IF(AW277="F",'12.パネルラジエーター設備費用算出シート'!$N$33,IF(AW277="G",'12.パネルラジエーター設備費用算出シート'!$G$43,IF(AW277="H",'12.パネルラジエーター設備費用算出シート'!$N$43,IF(AW277="I",'12.パネルラジエーター設備費用算出シート'!$G$54,'12.パネルラジエーター設備費用算出シート'!$N$54))))))))))</f>
        <v/>
      </c>
      <c r="AY277" s="70"/>
      <c r="AZ277" s="57"/>
      <c r="BA277" s="262"/>
      <c r="BB277" s="70"/>
      <c r="BC277" s="34"/>
      <c r="BD277" s="34"/>
      <c r="BE277" s="34"/>
      <c r="BF277" s="53"/>
      <c r="BG277" s="34"/>
      <c r="BH277" s="34"/>
      <c r="BI277" s="53"/>
      <c r="BJ277" s="34"/>
      <c r="BK277" s="34"/>
      <c r="BL277" s="34"/>
      <c r="BM277" s="34"/>
    </row>
    <row r="278" spans="1:65" s="35" customFormat="1">
      <c r="A278" s="72"/>
      <c r="B278" s="55">
        <v>266</v>
      </c>
      <c r="C278" s="78"/>
      <c r="D278" s="56"/>
      <c r="E278" s="73"/>
      <c r="F278" s="530"/>
      <c r="G278" s="530"/>
      <c r="H278" s="57"/>
      <c r="I278" s="58"/>
      <c r="J278" s="57"/>
      <c r="K278" s="531" t="str">
        <f t="shared" si="12"/>
        <v/>
      </c>
      <c r="L278" s="531" t="str">
        <f>IF($G278="","",IF(OR('2.全体概要'!$C$15=1,'2.全体概要'!$C$15=2),INDEX($BH$15:$BH$16,MATCH($G278,$BG$15:$BG$16,-1)),IF('2.全体概要'!$C$15=3,INDEX($BH$14:$BH$15,MATCH($G278,$BG$14:$BG$15,-1)),INDEX($BH$13:$BH$14,MATCH($G278,$BG$13:$BG$14,-1)))))</f>
        <v/>
      </c>
      <c r="M278" s="531" t="str">
        <f t="shared" si="13"/>
        <v/>
      </c>
      <c r="N278" s="532">
        <f t="shared" si="14"/>
        <v>0</v>
      </c>
      <c r="O278" s="70"/>
      <c r="P278" s="124"/>
      <c r="Q278" s="54"/>
      <c r="R278" s="194"/>
      <c r="S278" s="125"/>
      <c r="T278" s="54"/>
      <c r="U278" s="194"/>
      <c r="V278" s="124"/>
      <c r="W278" s="54"/>
      <c r="X278" s="194"/>
      <c r="Y278" s="125"/>
      <c r="Z278" s="54"/>
      <c r="AA278" s="194"/>
      <c r="AB278" s="57"/>
      <c r="AC278" s="70"/>
      <c r="AD278" s="124"/>
      <c r="AE278" s="70"/>
      <c r="AF278" s="124"/>
      <c r="AG278" s="70"/>
      <c r="AH278" s="57"/>
      <c r="AI278" s="70"/>
      <c r="AJ278" s="124"/>
      <c r="AK278" s="70"/>
      <c r="AL278" s="907"/>
      <c r="AM278" s="890"/>
      <c r="AN278" s="907"/>
      <c r="AO278" s="891"/>
      <c r="AP278" s="907"/>
      <c r="AQ278" s="70"/>
      <c r="AR278" s="59"/>
      <c r="AS278" s="70"/>
      <c r="AT278" s="57"/>
      <c r="AU278" s="262"/>
      <c r="AV278" s="70"/>
      <c r="AW278" s="57"/>
      <c r="AX278" s="533" t="str">
        <f>IF(AW278="","",IF(AW278="A",'12.パネルラジエーター設備費用算出シート'!$G$13,IF(AW278="B",'12.パネルラジエーター設備費用算出シート'!$N$13,IF(AW278="C",'12.パネルラジエーター設備費用算出シート'!$G$23,IF(AW278="D",'12.パネルラジエーター設備費用算出シート'!$N$23,IF(AW278="E",'12.パネルラジエーター設備費用算出シート'!$G$33,IF(AW278="F",'12.パネルラジエーター設備費用算出シート'!$N$33,IF(AW278="G",'12.パネルラジエーター設備費用算出シート'!$G$43,IF(AW278="H",'12.パネルラジエーター設備費用算出シート'!$N$43,IF(AW278="I",'12.パネルラジエーター設備費用算出シート'!$G$54,'12.パネルラジエーター設備費用算出シート'!$N$54))))))))))</f>
        <v/>
      </c>
      <c r="AY278" s="70"/>
      <c r="AZ278" s="57"/>
      <c r="BA278" s="262"/>
      <c r="BB278" s="70"/>
      <c r="BC278" s="34"/>
      <c r="BD278" s="34"/>
      <c r="BE278" s="34"/>
      <c r="BF278" s="53"/>
      <c r="BG278" s="34"/>
      <c r="BH278" s="34"/>
      <c r="BI278" s="53"/>
      <c r="BJ278" s="34"/>
      <c r="BK278" s="34"/>
      <c r="BL278" s="34"/>
      <c r="BM278" s="34"/>
    </row>
    <row r="279" spans="1:65" s="35" customFormat="1">
      <c r="A279" s="72"/>
      <c r="B279" s="55">
        <v>267</v>
      </c>
      <c r="C279" s="78"/>
      <c r="D279" s="56"/>
      <c r="E279" s="73"/>
      <c r="F279" s="530"/>
      <c r="G279" s="530"/>
      <c r="H279" s="57"/>
      <c r="I279" s="58"/>
      <c r="J279" s="57"/>
      <c r="K279" s="531" t="str">
        <f t="shared" si="12"/>
        <v/>
      </c>
      <c r="L279" s="531" t="str">
        <f>IF($G279="","",IF(OR('2.全体概要'!$C$15=1,'2.全体概要'!$C$15=2),INDEX($BH$15:$BH$16,MATCH($G279,$BG$15:$BG$16,-1)),IF('2.全体概要'!$C$15=3,INDEX($BH$14:$BH$15,MATCH($G279,$BG$14:$BG$15,-1)),INDEX($BH$13:$BH$14,MATCH($G279,$BG$13:$BG$14,-1)))))</f>
        <v/>
      </c>
      <c r="M279" s="531" t="str">
        <f t="shared" si="13"/>
        <v/>
      </c>
      <c r="N279" s="532">
        <f t="shared" si="14"/>
        <v>0</v>
      </c>
      <c r="O279" s="70"/>
      <c r="P279" s="124"/>
      <c r="Q279" s="54"/>
      <c r="R279" s="194"/>
      <c r="S279" s="125"/>
      <c r="T279" s="54"/>
      <c r="U279" s="194"/>
      <c r="V279" s="124"/>
      <c r="W279" s="54"/>
      <c r="X279" s="194"/>
      <c r="Y279" s="125"/>
      <c r="Z279" s="54"/>
      <c r="AA279" s="194"/>
      <c r="AB279" s="57"/>
      <c r="AC279" s="70"/>
      <c r="AD279" s="124"/>
      <c r="AE279" s="70"/>
      <c r="AF279" s="124"/>
      <c r="AG279" s="70"/>
      <c r="AH279" s="57"/>
      <c r="AI279" s="70"/>
      <c r="AJ279" s="124"/>
      <c r="AK279" s="70"/>
      <c r="AL279" s="907"/>
      <c r="AM279" s="890"/>
      <c r="AN279" s="907"/>
      <c r="AO279" s="891"/>
      <c r="AP279" s="907"/>
      <c r="AQ279" s="70"/>
      <c r="AR279" s="59"/>
      <c r="AS279" s="70"/>
      <c r="AT279" s="57"/>
      <c r="AU279" s="262"/>
      <c r="AV279" s="70"/>
      <c r="AW279" s="57"/>
      <c r="AX279" s="533" t="str">
        <f>IF(AW279="","",IF(AW279="A",'12.パネルラジエーター設備費用算出シート'!$G$13,IF(AW279="B",'12.パネルラジエーター設備費用算出シート'!$N$13,IF(AW279="C",'12.パネルラジエーター設備費用算出シート'!$G$23,IF(AW279="D",'12.パネルラジエーター設備費用算出シート'!$N$23,IF(AW279="E",'12.パネルラジエーター設備費用算出シート'!$G$33,IF(AW279="F",'12.パネルラジエーター設備費用算出シート'!$N$33,IF(AW279="G",'12.パネルラジエーター設備費用算出シート'!$G$43,IF(AW279="H",'12.パネルラジエーター設備費用算出シート'!$N$43,IF(AW279="I",'12.パネルラジエーター設備費用算出シート'!$G$54,'12.パネルラジエーター設備費用算出シート'!$N$54))))))))))</f>
        <v/>
      </c>
      <c r="AY279" s="70"/>
      <c r="AZ279" s="57"/>
      <c r="BA279" s="262"/>
      <c r="BB279" s="70"/>
      <c r="BC279" s="34"/>
      <c r="BD279" s="34"/>
      <c r="BE279" s="34"/>
      <c r="BF279" s="53"/>
      <c r="BG279" s="34"/>
      <c r="BH279" s="34"/>
      <c r="BI279" s="53"/>
      <c r="BJ279" s="34"/>
      <c r="BK279" s="34"/>
      <c r="BL279" s="34"/>
      <c r="BM279" s="34"/>
    </row>
    <row r="280" spans="1:65" s="35" customFormat="1">
      <c r="A280" s="72"/>
      <c r="B280" s="55">
        <v>268</v>
      </c>
      <c r="C280" s="78"/>
      <c r="D280" s="56"/>
      <c r="E280" s="73"/>
      <c r="F280" s="530"/>
      <c r="G280" s="530"/>
      <c r="H280" s="57"/>
      <c r="I280" s="58"/>
      <c r="J280" s="57"/>
      <c r="K280" s="531" t="str">
        <f t="shared" si="12"/>
        <v/>
      </c>
      <c r="L280" s="531" t="str">
        <f>IF($G280="","",IF(OR('2.全体概要'!$C$15=1,'2.全体概要'!$C$15=2),INDEX($BH$15:$BH$16,MATCH($G280,$BG$15:$BG$16,-1)),IF('2.全体概要'!$C$15=3,INDEX($BH$14:$BH$15,MATCH($G280,$BG$14:$BG$15,-1)),INDEX($BH$13:$BH$14,MATCH($G280,$BG$13:$BG$14,-1)))))</f>
        <v/>
      </c>
      <c r="M280" s="531" t="str">
        <f t="shared" si="13"/>
        <v/>
      </c>
      <c r="N280" s="532">
        <f t="shared" si="14"/>
        <v>0</v>
      </c>
      <c r="O280" s="70"/>
      <c r="P280" s="124"/>
      <c r="Q280" s="54"/>
      <c r="R280" s="194"/>
      <c r="S280" s="125"/>
      <c r="T280" s="54"/>
      <c r="U280" s="194"/>
      <c r="V280" s="124"/>
      <c r="W280" s="54"/>
      <c r="X280" s="194"/>
      <c r="Y280" s="125"/>
      <c r="Z280" s="54"/>
      <c r="AA280" s="194"/>
      <c r="AB280" s="57"/>
      <c r="AC280" s="70"/>
      <c r="AD280" s="124"/>
      <c r="AE280" s="70"/>
      <c r="AF280" s="124"/>
      <c r="AG280" s="70"/>
      <c r="AH280" s="57"/>
      <c r="AI280" s="70"/>
      <c r="AJ280" s="124"/>
      <c r="AK280" s="70"/>
      <c r="AL280" s="907"/>
      <c r="AM280" s="890"/>
      <c r="AN280" s="907"/>
      <c r="AO280" s="891"/>
      <c r="AP280" s="907"/>
      <c r="AQ280" s="70"/>
      <c r="AR280" s="59"/>
      <c r="AS280" s="70"/>
      <c r="AT280" s="57"/>
      <c r="AU280" s="262"/>
      <c r="AV280" s="70"/>
      <c r="AW280" s="57"/>
      <c r="AX280" s="533" t="str">
        <f>IF(AW280="","",IF(AW280="A",'12.パネルラジエーター設備費用算出シート'!$G$13,IF(AW280="B",'12.パネルラジエーター設備費用算出シート'!$N$13,IF(AW280="C",'12.パネルラジエーター設備費用算出シート'!$G$23,IF(AW280="D",'12.パネルラジエーター設備費用算出シート'!$N$23,IF(AW280="E",'12.パネルラジエーター設備費用算出シート'!$G$33,IF(AW280="F",'12.パネルラジエーター設備費用算出シート'!$N$33,IF(AW280="G",'12.パネルラジエーター設備費用算出シート'!$G$43,IF(AW280="H",'12.パネルラジエーター設備費用算出シート'!$N$43,IF(AW280="I",'12.パネルラジエーター設備費用算出シート'!$G$54,'12.パネルラジエーター設備費用算出シート'!$N$54))))))))))</f>
        <v/>
      </c>
      <c r="AY280" s="70"/>
      <c r="AZ280" s="57"/>
      <c r="BA280" s="262"/>
      <c r="BB280" s="70"/>
      <c r="BC280" s="34"/>
      <c r="BD280" s="34"/>
      <c r="BE280" s="34"/>
      <c r="BF280" s="53"/>
      <c r="BG280" s="34"/>
      <c r="BH280" s="34"/>
      <c r="BI280" s="53"/>
      <c r="BJ280" s="34"/>
      <c r="BK280" s="34"/>
      <c r="BL280" s="34"/>
      <c r="BM280" s="34"/>
    </row>
    <row r="281" spans="1:65" s="35" customFormat="1">
      <c r="A281" s="72"/>
      <c r="B281" s="55">
        <v>269</v>
      </c>
      <c r="C281" s="78"/>
      <c r="D281" s="56"/>
      <c r="E281" s="73"/>
      <c r="F281" s="530"/>
      <c r="G281" s="530"/>
      <c r="H281" s="57"/>
      <c r="I281" s="58"/>
      <c r="J281" s="57"/>
      <c r="K281" s="531" t="str">
        <f t="shared" si="12"/>
        <v/>
      </c>
      <c r="L281" s="531" t="str">
        <f>IF($G281="","",IF(OR('2.全体概要'!$C$15=1,'2.全体概要'!$C$15=2),INDEX($BH$15:$BH$16,MATCH($G281,$BG$15:$BG$16,-1)),IF('2.全体概要'!$C$15=3,INDEX($BH$14:$BH$15,MATCH($G281,$BG$14:$BG$15,-1)),INDEX($BH$13:$BH$14,MATCH($G281,$BG$13:$BG$14,-1)))))</f>
        <v/>
      </c>
      <c r="M281" s="531" t="str">
        <f t="shared" si="13"/>
        <v/>
      </c>
      <c r="N281" s="532">
        <f t="shared" si="14"/>
        <v>0</v>
      </c>
      <c r="O281" s="70"/>
      <c r="P281" s="124"/>
      <c r="Q281" s="54"/>
      <c r="R281" s="194"/>
      <c r="S281" s="125"/>
      <c r="T281" s="54"/>
      <c r="U281" s="194"/>
      <c r="V281" s="124"/>
      <c r="W281" s="54"/>
      <c r="X281" s="194"/>
      <c r="Y281" s="125"/>
      <c r="Z281" s="54"/>
      <c r="AA281" s="194"/>
      <c r="AB281" s="57"/>
      <c r="AC281" s="70"/>
      <c r="AD281" s="124"/>
      <c r="AE281" s="70"/>
      <c r="AF281" s="124"/>
      <c r="AG281" s="70"/>
      <c r="AH281" s="57"/>
      <c r="AI281" s="70"/>
      <c r="AJ281" s="124"/>
      <c r="AK281" s="70"/>
      <c r="AL281" s="907"/>
      <c r="AM281" s="890"/>
      <c r="AN281" s="907"/>
      <c r="AO281" s="891"/>
      <c r="AP281" s="907"/>
      <c r="AQ281" s="70"/>
      <c r="AR281" s="59"/>
      <c r="AS281" s="70"/>
      <c r="AT281" s="57"/>
      <c r="AU281" s="262"/>
      <c r="AV281" s="70"/>
      <c r="AW281" s="57"/>
      <c r="AX281" s="533" t="str">
        <f>IF(AW281="","",IF(AW281="A",'12.パネルラジエーター設備費用算出シート'!$G$13,IF(AW281="B",'12.パネルラジエーター設備費用算出シート'!$N$13,IF(AW281="C",'12.パネルラジエーター設備費用算出シート'!$G$23,IF(AW281="D",'12.パネルラジエーター設備費用算出シート'!$N$23,IF(AW281="E",'12.パネルラジエーター設備費用算出シート'!$G$33,IF(AW281="F",'12.パネルラジエーター設備費用算出シート'!$N$33,IF(AW281="G",'12.パネルラジエーター設備費用算出シート'!$G$43,IF(AW281="H",'12.パネルラジエーター設備費用算出シート'!$N$43,IF(AW281="I",'12.パネルラジエーター設備費用算出シート'!$G$54,'12.パネルラジエーター設備費用算出シート'!$N$54))))))))))</f>
        <v/>
      </c>
      <c r="AY281" s="70"/>
      <c r="AZ281" s="57"/>
      <c r="BA281" s="262"/>
      <c r="BB281" s="70"/>
      <c r="BC281" s="34"/>
      <c r="BD281" s="34"/>
      <c r="BE281" s="34"/>
      <c r="BF281" s="53"/>
      <c r="BG281" s="34"/>
      <c r="BH281" s="34"/>
      <c r="BI281" s="53"/>
      <c r="BJ281" s="34"/>
      <c r="BK281" s="34"/>
      <c r="BL281" s="34"/>
      <c r="BM281" s="34"/>
    </row>
    <row r="282" spans="1:65" s="35" customFormat="1">
      <c r="A282" s="72"/>
      <c r="B282" s="55">
        <v>270</v>
      </c>
      <c r="C282" s="78"/>
      <c r="D282" s="56"/>
      <c r="E282" s="73"/>
      <c r="F282" s="530"/>
      <c r="G282" s="530"/>
      <c r="H282" s="57"/>
      <c r="I282" s="58"/>
      <c r="J282" s="57"/>
      <c r="K282" s="531" t="str">
        <f t="shared" si="12"/>
        <v/>
      </c>
      <c r="L282" s="531" t="str">
        <f>IF($G282="","",IF(OR('2.全体概要'!$C$15=1,'2.全体概要'!$C$15=2),INDEX($BH$15:$BH$16,MATCH($G282,$BG$15:$BG$16,-1)),IF('2.全体概要'!$C$15=3,INDEX($BH$14:$BH$15,MATCH($G282,$BG$14:$BG$15,-1)),INDEX($BH$13:$BH$14,MATCH($G282,$BG$13:$BG$14,-1)))))</f>
        <v/>
      </c>
      <c r="M282" s="531" t="str">
        <f t="shared" si="13"/>
        <v/>
      </c>
      <c r="N282" s="532">
        <f t="shared" si="14"/>
        <v>0</v>
      </c>
      <c r="O282" s="70"/>
      <c r="P282" s="124"/>
      <c r="Q282" s="54"/>
      <c r="R282" s="194"/>
      <c r="S282" s="125"/>
      <c r="T282" s="54"/>
      <c r="U282" s="194"/>
      <c r="V282" s="124"/>
      <c r="W282" s="54"/>
      <c r="X282" s="194"/>
      <c r="Y282" s="125"/>
      <c r="Z282" s="54"/>
      <c r="AA282" s="194"/>
      <c r="AB282" s="57"/>
      <c r="AC282" s="70"/>
      <c r="AD282" s="124"/>
      <c r="AE282" s="70"/>
      <c r="AF282" s="124"/>
      <c r="AG282" s="70"/>
      <c r="AH282" s="57"/>
      <c r="AI282" s="70"/>
      <c r="AJ282" s="124"/>
      <c r="AK282" s="70"/>
      <c r="AL282" s="907"/>
      <c r="AM282" s="890"/>
      <c r="AN282" s="907"/>
      <c r="AO282" s="891"/>
      <c r="AP282" s="907"/>
      <c r="AQ282" s="70"/>
      <c r="AR282" s="59"/>
      <c r="AS282" s="70"/>
      <c r="AT282" s="57"/>
      <c r="AU282" s="262"/>
      <c r="AV282" s="70"/>
      <c r="AW282" s="57"/>
      <c r="AX282" s="533" t="str">
        <f>IF(AW282="","",IF(AW282="A",'12.パネルラジエーター設備費用算出シート'!$G$13,IF(AW282="B",'12.パネルラジエーター設備費用算出シート'!$N$13,IF(AW282="C",'12.パネルラジエーター設備費用算出シート'!$G$23,IF(AW282="D",'12.パネルラジエーター設備費用算出シート'!$N$23,IF(AW282="E",'12.パネルラジエーター設備費用算出シート'!$G$33,IF(AW282="F",'12.パネルラジエーター設備費用算出シート'!$N$33,IF(AW282="G",'12.パネルラジエーター設備費用算出シート'!$G$43,IF(AW282="H",'12.パネルラジエーター設備費用算出シート'!$N$43,IF(AW282="I",'12.パネルラジエーター設備費用算出シート'!$G$54,'12.パネルラジエーター設備費用算出シート'!$N$54))))))))))</f>
        <v/>
      </c>
      <c r="AY282" s="70"/>
      <c r="AZ282" s="57"/>
      <c r="BA282" s="262"/>
      <c r="BB282" s="70"/>
      <c r="BC282" s="34"/>
      <c r="BD282" s="34"/>
      <c r="BE282" s="34"/>
      <c r="BF282" s="53"/>
      <c r="BG282" s="34"/>
      <c r="BH282" s="34"/>
      <c r="BI282" s="53"/>
      <c r="BJ282" s="34"/>
      <c r="BK282" s="34"/>
      <c r="BL282" s="34"/>
      <c r="BM282" s="34"/>
    </row>
    <row r="283" spans="1:65" s="35" customFormat="1">
      <c r="A283" s="72"/>
      <c r="B283" s="55">
        <v>271</v>
      </c>
      <c r="C283" s="78"/>
      <c r="D283" s="56"/>
      <c r="E283" s="73"/>
      <c r="F283" s="530"/>
      <c r="G283" s="530"/>
      <c r="H283" s="57"/>
      <c r="I283" s="58"/>
      <c r="J283" s="57"/>
      <c r="K283" s="531" t="str">
        <f t="shared" si="12"/>
        <v/>
      </c>
      <c r="L283" s="531" t="str">
        <f>IF($G283="","",IF(OR('2.全体概要'!$C$15=1,'2.全体概要'!$C$15=2),INDEX($BH$15:$BH$16,MATCH($G283,$BG$15:$BG$16,-1)),IF('2.全体概要'!$C$15=3,INDEX($BH$14:$BH$15,MATCH($G283,$BG$14:$BG$15,-1)),INDEX($BH$13:$BH$14,MATCH($G283,$BG$13:$BG$14,-1)))))</f>
        <v/>
      </c>
      <c r="M283" s="531" t="str">
        <f t="shared" si="13"/>
        <v/>
      </c>
      <c r="N283" s="532">
        <f t="shared" si="14"/>
        <v>0</v>
      </c>
      <c r="O283" s="70"/>
      <c r="P283" s="124"/>
      <c r="Q283" s="54"/>
      <c r="R283" s="194"/>
      <c r="S283" s="125"/>
      <c r="T283" s="54"/>
      <c r="U283" s="194"/>
      <c r="V283" s="124"/>
      <c r="W283" s="54"/>
      <c r="X283" s="194"/>
      <c r="Y283" s="125"/>
      <c r="Z283" s="54"/>
      <c r="AA283" s="194"/>
      <c r="AB283" s="57"/>
      <c r="AC283" s="70"/>
      <c r="AD283" s="124"/>
      <c r="AE283" s="70"/>
      <c r="AF283" s="124"/>
      <c r="AG283" s="70"/>
      <c r="AH283" s="57"/>
      <c r="AI283" s="70"/>
      <c r="AJ283" s="124"/>
      <c r="AK283" s="70"/>
      <c r="AL283" s="907"/>
      <c r="AM283" s="890"/>
      <c r="AN283" s="907"/>
      <c r="AO283" s="891"/>
      <c r="AP283" s="907"/>
      <c r="AQ283" s="70"/>
      <c r="AR283" s="59"/>
      <c r="AS283" s="70"/>
      <c r="AT283" s="57"/>
      <c r="AU283" s="262"/>
      <c r="AV283" s="70"/>
      <c r="AW283" s="57"/>
      <c r="AX283" s="533" t="str">
        <f>IF(AW283="","",IF(AW283="A",'12.パネルラジエーター設備費用算出シート'!$G$13,IF(AW283="B",'12.パネルラジエーター設備費用算出シート'!$N$13,IF(AW283="C",'12.パネルラジエーター設備費用算出シート'!$G$23,IF(AW283="D",'12.パネルラジエーター設備費用算出シート'!$N$23,IF(AW283="E",'12.パネルラジエーター設備費用算出シート'!$G$33,IF(AW283="F",'12.パネルラジエーター設備費用算出シート'!$N$33,IF(AW283="G",'12.パネルラジエーター設備費用算出シート'!$G$43,IF(AW283="H",'12.パネルラジエーター設備費用算出シート'!$N$43,IF(AW283="I",'12.パネルラジエーター設備費用算出シート'!$G$54,'12.パネルラジエーター設備費用算出シート'!$N$54))))))))))</f>
        <v/>
      </c>
      <c r="AY283" s="70"/>
      <c r="AZ283" s="57"/>
      <c r="BA283" s="262"/>
      <c r="BB283" s="70"/>
      <c r="BC283" s="34"/>
      <c r="BD283" s="34"/>
      <c r="BE283" s="34"/>
      <c r="BF283" s="53"/>
      <c r="BG283" s="34"/>
      <c r="BH283" s="34"/>
      <c r="BI283" s="53"/>
      <c r="BJ283" s="34"/>
      <c r="BK283" s="34"/>
      <c r="BL283" s="34"/>
      <c r="BM283" s="34"/>
    </row>
    <row r="284" spans="1:65" s="35" customFormat="1">
      <c r="A284" s="72"/>
      <c r="B284" s="55">
        <v>272</v>
      </c>
      <c r="C284" s="78"/>
      <c r="D284" s="56"/>
      <c r="E284" s="73"/>
      <c r="F284" s="530"/>
      <c r="G284" s="530"/>
      <c r="H284" s="57"/>
      <c r="I284" s="58"/>
      <c r="J284" s="57"/>
      <c r="K284" s="531" t="str">
        <f t="shared" si="12"/>
        <v/>
      </c>
      <c r="L284" s="531" t="str">
        <f>IF($G284="","",IF(OR('2.全体概要'!$C$15=1,'2.全体概要'!$C$15=2),INDEX($BH$15:$BH$16,MATCH($G284,$BG$15:$BG$16,-1)),IF('2.全体概要'!$C$15=3,INDEX($BH$14:$BH$15,MATCH($G284,$BG$14:$BG$15,-1)),INDEX($BH$13:$BH$14,MATCH($G284,$BG$13:$BG$14,-1)))))</f>
        <v/>
      </c>
      <c r="M284" s="531" t="str">
        <f t="shared" si="13"/>
        <v/>
      </c>
      <c r="N284" s="532">
        <f t="shared" si="14"/>
        <v>0</v>
      </c>
      <c r="O284" s="70"/>
      <c r="P284" s="124"/>
      <c r="Q284" s="54"/>
      <c r="R284" s="194"/>
      <c r="S284" s="125"/>
      <c r="T284" s="54"/>
      <c r="U284" s="194"/>
      <c r="V284" s="124"/>
      <c r="W284" s="54"/>
      <c r="X284" s="194"/>
      <c r="Y284" s="125"/>
      <c r="Z284" s="54"/>
      <c r="AA284" s="194"/>
      <c r="AB284" s="57"/>
      <c r="AC284" s="70"/>
      <c r="AD284" s="124"/>
      <c r="AE284" s="70"/>
      <c r="AF284" s="124"/>
      <c r="AG284" s="70"/>
      <c r="AH284" s="57"/>
      <c r="AI284" s="70"/>
      <c r="AJ284" s="124"/>
      <c r="AK284" s="70"/>
      <c r="AL284" s="907"/>
      <c r="AM284" s="890"/>
      <c r="AN284" s="907"/>
      <c r="AO284" s="891"/>
      <c r="AP284" s="907"/>
      <c r="AQ284" s="70"/>
      <c r="AR284" s="59"/>
      <c r="AS284" s="70"/>
      <c r="AT284" s="57"/>
      <c r="AU284" s="262"/>
      <c r="AV284" s="70"/>
      <c r="AW284" s="57"/>
      <c r="AX284" s="533" t="str">
        <f>IF(AW284="","",IF(AW284="A",'12.パネルラジエーター設備費用算出シート'!$G$13,IF(AW284="B",'12.パネルラジエーター設備費用算出シート'!$N$13,IF(AW284="C",'12.パネルラジエーター設備費用算出シート'!$G$23,IF(AW284="D",'12.パネルラジエーター設備費用算出シート'!$N$23,IF(AW284="E",'12.パネルラジエーター設備費用算出シート'!$G$33,IF(AW284="F",'12.パネルラジエーター設備費用算出シート'!$N$33,IF(AW284="G",'12.パネルラジエーター設備費用算出シート'!$G$43,IF(AW284="H",'12.パネルラジエーター設備費用算出シート'!$N$43,IF(AW284="I",'12.パネルラジエーター設備費用算出シート'!$G$54,'12.パネルラジエーター設備費用算出シート'!$N$54))))))))))</f>
        <v/>
      </c>
      <c r="AY284" s="70"/>
      <c r="AZ284" s="57"/>
      <c r="BA284" s="262"/>
      <c r="BB284" s="70"/>
      <c r="BC284" s="34"/>
      <c r="BD284" s="34"/>
      <c r="BE284" s="34"/>
      <c r="BF284" s="53"/>
      <c r="BG284" s="34"/>
      <c r="BH284" s="34"/>
      <c r="BI284" s="53"/>
      <c r="BJ284" s="34"/>
      <c r="BK284" s="34"/>
      <c r="BL284" s="34"/>
      <c r="BM284" s="34"/>
    </row>
    <row r="285" spans="1:65" s="35" customFormat="1">
      <c r="A285" s="72"/>
      <c r="B285" s="55">
        <v>273</v>
      </c>
      <c r="C285" s="78"/>
      <c r="D285" s="56"/>
      <c r="E285" s="73"/>
      <c r="F285" s="530"/>
      <c r="G285" s="530"/>
      <c r="H285" s="57"/>
      <c r="I285" s="58"/>
      <c r="J285" s="57"/>
      <c r="K285" s="531" t="str">
        <f t="shared" si="12"/>
        <v/>
      </c>
      <c r="L285" s="531" t="str">
        <f>IF($G285="","",IF(OR('2.全体概要'!$C$15=1,'2.全体概要'!$C$15=2),INDEX($BH$15:$BH$16,MATCH($G285,$BG$15:$BG$16,-1)),IF('2.全体概要'!$C$15=3,INDEX($BH$14:$BH$15,MATCH($G285,$BG$14:$BG$15,-1)),INDEX($BH$13:$BH$14,MATCH($G285,$BG$13:$BG$14,-1)))))</f>
        <v/>
      </c>
      <c r="M285" s="531" t="str">
        <f t="shared" si="13"/>
        <v/>
      </c>
      <c r="N285" s="532">
        <f t="shared" si="14"/>
        <v>0</v>
      </c>
      <c r="O285" s="70"/>
      <c r="P285" s="124"/>
      <c r="Q285" s="54"/>
      <c r="R285" s="194"/>
      <c r="S285" s="125"/>
      <c r="T285" s="54"/>
      <c r="U285" s="194"/>
      <c r="V285" s="124"/>
      <c r="W285" s="54"/>
      <c r="X285" s="194"/>
      <c r="Y285" s="125"/>
      <c r="Z285" s="54"/>
      <c r="AA285" s="194"/>
      <c r="AB285" s="57"/>
      <c r="AC285" s="70"/>
      <c r="AD285" s="124"/>
      <c r="AE285" s="70"/>
      <c r="AF285" s="124"/>
      <c r="AG285" s="70"/>
      <c r="AH285" s="57"/>
      <c r="AI285" s="70"/>
      <c r="AJ285" s="124"/>
      <c r="AK285" s="70"/>
      <c r="AL285" s="907"/>
      <c r="AM285" s="890"/>
      <c r="AN285" s="907"/>
      <c r="AO285" s="891"/>
      <c r="AP285" s="907"/>
      <c r="AQ285" s="70"/>
      <c r="AR285" s="59"/>
      <c r="AS285" s="70"/>
      <c r="AT285" s="57"/>
      <c r="AU285" s="262"/>
      <c r="AV285" s="70"/>
      <c r="AW285" s="57"/>
      <c r="AX285" s="533" t="str">
        <f>IF(AW285="","",IF(AW285="A",'12.パネルラジエーター設備費用算出シート'!$G$13,IF(AW285="B",'12.パネルラジエーター設備費用算出シート'!$N$13,IF(AW285="C",'12.パネルラジエーター設備費用算出シート'!$G$23,IF(AW285="D",'12.パネルラジエーター設備費用算出シート'!$N$23,IF(AW285="E",'12.パネルラジエーター設備費用算出シート'!$G$33,IF(AW285="F",'12.パネルラジエーター設備費用算出シート'!$N$33,IF(AW285="G",'12.パネルラジエーター設備費用算出シート'!$G$43,IF(AW285="H",'12.パネルラジエーター設備費用算出シート'!$N$43,IF(AW285="I",'12.パネルラジエーター設備費用算出シート'!$G$54,'12.パネルラジエーター設備費用算出シート'!$N$54))))))))))</f>
        <v/>
      </c>
      <c r="AY285" s="70"/>
      <c r="AZ285" s="57"/>
      <c r="BA285" s="262"/>
      <c r="BB285" s="70"/>
      <c r="BC285" s="34"/>
      <c r="BD285" s="34"/>
      <c r="BE285" s="34"/>
      <c r="BF285" s="53"/>
      <c r="BG285" s="34"/>
      <c r="BH285" s="34"/>
      <c r="BI285" s="53"/>
      <c r="BJ285" s="34"/>
      <c r="BK285" s="34"/>
      <c r="BL285" s="34"/>
      <c r="BM285" s="34"/>
    </row>
    <row r="286" spans="1:65" s="35" customFormat="1">
      <c r="A286" s="72"/>
      <c r="B286" s="55">
        <v>274</v>
      </c>
      <c r="C286" s="78"/>
      <c r="D286" s="56"/>
      <c r="E286" s="73"/>
      <c r="F286" s="530"/>
      <c r="G286" s="530"/>
      <c r="H286" s="57"/>
      <c r="I286" s="58"/>
      <c r="J286" s="57"/>
      <c r="K286" s="531" t="str">
        <f t="shared" si="12"/>
        <v/>
      </c>
      <c r="L286" s="531" t="str">
        <f>IF($G286="","",IF(OR('2.全体概要'!$C$15=1,'2.全体概要'!$C$15=2),INDEX($BH$15:$BH$16,MATCH($G286,$BG$15:$BG$16,-1)),IF('2.全体概要'!$C$15=3,INDEX($BH$14:$BH$15,MATCH($G286,$BG$14:$BG$15,-1)),INDEX($BH$13:$BH$14,MATCH($G286,$BG$13:$BG$14,-1)))))</f>
        <v/>
      </c>
      <c r="M286" s="531" t="str">
        <f t="shared" si="13"/>
        <v/>
      </c>
      <c r="N286" s="532">
        <f t="shared" si="14"/>
        <v>0</v>
      </c>
      <c r="O286" s="70"/>
      <c r="P286" s="124"/>
      <c r="Q286" s="54"/>
      <c r="R286" s="194"/>
      <c r="S286" s="125"/>
      <c r="T286" s="54"/>
      <c r="U286" s="194"/>
      <c r="V286" s="124"/>
      <c r="W286" s="54"/>
      <c r="X286" s="194"/>
      <c r="Y286" s="125"/>
      <c r="Z286" s="54"/>
      <c r="AA286" s="194"/>
      <c r="AB286" s="57"/>
      <c r="AC286" s="70"/>
      <c r="AD286" s="124"/>
      <c r="AE286" s="70"/>
      <c r="AF286" s="124"/>
      <c r="AG286" s="70"/>
      <c r="AH286" s="57"/>
      <c r="AI286" s="70"/>
      <c r="AJ286" s="124"/>
      <c r="AK286" s="70"/>
      <c r="AL286" s="907"/>
      <c r="AM286" s="890"/>
      <c r="AN286" s="907"/>
      <c r="AO286" s="891"/>
      <c r="AP286" s="907"/>
      <c r="AQ286" s="70"/>
      <c r="AR286" s="59"/>
      <c r="AS286" s="70"/>
      <c r="AT286" s="57"/>
      <c r="AU286" s="262"/>
      <c r="AV286" s="70"/>
      <c r="AW286" s="57"/>
      <c r="AX286" s="533" t="str">
        <f>IF(AW286="","",IF(AW286="A",'12.パネルラジエーター設備費用算出シート'!$G$13,IF(AW286="B",'12.パネルラジエーター設備費用算出シート'!$N$13,IF(AW286="C",'12.パネルラジエーター設備費用算出シート'!$G$23,IF(AW286="D",'12.パネルラジエーター設備費用算出シート'!$N$23,IF(AW286="E",'12.パネルラジエーター設備費用算出シート'!$G$33,IF(AW286="F",'12.パネルラジエーター設備費用算出シート'!$N$33,IF(AW286="G",'12.パネルラジエーター設備費用算出シート'!$G$43,IF(AW286="H",'12.パネルラジエーター設備費用算出シート'!$N$43,IF(AW286="I",'12.パネルラジエーター設備費用算出シート'!$G$54,'12.パネルラジエーター設備費用算出シート'!$N$54))))))))))</f>
        <v/>
      </c>
      <c r="AY286" s="70"/>
      <c r="AZ286" s="57"/>
      <c r="BA286" s="262"/>
      <c r="BB286" s="70"/>
      <c r="BC286" s="34"/>
      <c r="BD286" s="34"/>
      <c r="BE286" s="34"/>
      <c r="BF286" s="53"/>
      <c r="BG286" s="34"/>
      <c r="BH286" s="34"/>
      <c r="BI286" s="53"/>
      <c r="BJ286" s="34"/>
      <c r="BK286" s="34"/>
      <c r="BL286" s="34"/>
      <c r="BM286" s="34"/>
    </row>
    <row r="287" spans="1:65" s="35" customFormat="1">
      <c r="A287" s="72"/>
      <c r="B287" s="55">
        <v>275</v>
      </c>
      <c r="C287" s="78"/>
      <c r="D287" s="56"/>
      <c r="E287" s="73"/>
      <c r="F287" s="530"/>
      <c r="G287" s="530"/>
      <c r="H287" s="57"/>
      <c r="I287" s="58"/>
      <c r="J287" s="57"/>
      <c r="K287" s="531" t="str">
        <f t="shared" si="12"/>
        <v/>
      </c>
      <c r="L287" s="531" t="str">
        <f>IF($G287="","",IF(OR('2.全体概要'!$C$15=1,'2.全体概要'!$C$15=2),INDEX($BH$15:$BH$16,MATCH($G287,$BG$15:$BG$16,-1)),IF('2.全体概要'!$C$15=3,INDEX($BH$14:$BH$15,MATCH($G287,$BG$14:$BG$15,-1)),INDEX($BH$13:$BH$14,MATCH($G287,$BG$13:$BG$14,-1)))))</f>
        <v/>
      </c>
      <c r="M287" s="531" t="str">
        <f t="shared" si="13"/>
        <v/>
      </c>
      <c r="N287" s="532">
        <f t="shared" si="14"/>
        <v>0</v>
      </c>
      <c r="O287" s="70"/>
      <c r="P287" s="124"/>
      <c r="Q287" s="54"/>
      <c r="R287" s="194"/>
      <c r="S287" s="125"/>
      <c r="T287" s="54"/>
      <c r="U287" s="194"/>
      <c r="V287" s="124"/>
      <c r="W287" s="54"/>
      <c r="X287" s="194"/>
      <c r="Y287" s="125"/>
      <c r="Z287" s="54"/>
      <c r="AA287" s="194"/>
      <c r="AB287" s="57"/>
      <c r="AC287" s="70"/>
      <c r="AD287" s="124"/>
      <c r="AE287" s="70"/>
      <c r="AF287" s="124"/>
      <c r="AG287" s="70"/>
      <c r="AH287" s="57"/>
      <c r="AI287" s="70"/>
      <c r="AJ287" s="124"/>
      <c r="AK287" s="70"/>
      <c r="AL287" s="907"/>
      <c r="AM287" s="890"/>
      <c r="AN287" s="907"/>
      <c r="AO287" s="891"/>
      <c r="AP287" s="907"/>
      <c r="AQ287" s="70"/>
      <c r="AR287" s="59"/>
      <c r="AS287" s="70"/>
      <c r="AT287" s="57"/>
      <c r="AU287" s="262"/>
      <c r="AV287" s="70"/>
      <c r="AW287" s="57"/>
      <c r="AX287" s="533" t="str">
        <f>IF(AW287="","",IF(AW287="A",'12.パネルラジエーター設備費用算出シート'!$G$13,IF(AW287="B",'12.パネルラジエーター設備費用算出シート'!$N$13,IF(AW287="C",'12.パネルラジエーター設備費用算出シート'!$G$23,IF(AW287="D",'12.パネルラジエーター設備費用算出シート'!$N$23,IF(AW287="E",'12.パネルラジエーター設備費用算出シート'!$G$33,IF(AW287="F",'12.パネルラジエーター設備費用算出シート'!$N$33,IF(AW287="G",'12.パネルラジエーター設備費用算出シート'!$G$43,IF(AW287="H",'12.パネルラジエーター設備費用算出シート'!$N$43,IF(AW287="I",'12.パネルラジエーター設備費用算出シート'!$G$54,'12.パネルラジエーター設備費用算出シート'!$N$54))))))))))</f>
        <v/>
      </c>
      <c r="AY287" s="70"/>
      <c r="AZ287" s="57"/>
      <c r="BA287" s="262"/>
      <c r="BB287" s="70"/>
      <c r="BC287" s="34"/>
      <c r="BD287" s="34"/>
      <c r="BE287" s="34"/>
      <c r="BF287" s="53"/>
      <c r="BG287" s="34"/>
      <c r="BH287" s="34"/>
      <c r="BI287" s="53"/>
      <c r="BJ287" s="34"/>
      <c r="BK287" s="34"/>
      <c r="BL287" s="34"/>
      <c r="BM287" s="34"/>
    </row>
    <row r="288" spans="1:65" s="35" customFormat="1">
      <c r="A288" s="72"/>
      <c r="B288" s="55">
        <v>276</v>
      </c>
      <c r="C288" s="78"/>
      <c r="D288" s="56"/>
      <c r="E288" s="73"/>
      <c r="F288" s="530"/>
      <c r="G288" s="530"/>
      <c r="H288" s="57"/>
      <c r="I288" s="58"/>
      <c r="J288" s="57"/>
      <c r="K288" s="531" t="str">
        <f t="shared" si="12"/>
        <v/>
      </c>
      <c r="L288" s="531" t="str">
        <f>IF($G288="","",IF(OR('2.全体概要'!$C$15=1,'2.全体概要'!$C$15=2),INDEX($BH$15:$BH$16,MATCH($G288,$BG$15:$BG$16,-1)),IF('2.全体概要'!$C$15=3,INDEX($BH$14:$BH$15,MATCH($G288,$BG$14:$BG$15,-1)),INDEX($BH$13:$BH$14,MATCH($G288,$BG$13:$BG$14,-1)))))</f>
        <v/>
      </c>
      <c r="M288" s="531" t="str">
        <f t="shared" si="13"/>
        <v/>
      </c>
      <c r="N288" s="532">
        <f t="shared" si="14"/>
        <v>0</v>
      </c>
      <c r="O288" s="70"/>
      <c r="P288" s="124"/>
      <c r="Q288" s="54"/>
      <c r="R288" s="194"/>
      <c r="S288" s="125"/>
      <c r="T288" s="54"/>
      <c r="U288" s="194"/>
      <c r="V288" s="124"/>
      <c r="W288" s="54"/>
      <c r="X288" s="194"/>
      <c r="Y288" s="125"/>
      <c r="Z288" s="54"/>
      <c r="AA288" s="194"/>
      <c r="AB288" s="57"/>
      <c r="AC288" s="70"/>
      <c r="AD288" s="124"/>
      <c r="AE288" s="70"/>
      <c r="AF288" s="124"/>
      <c r="AG288" s="70"/>
      <c r="AH288" s="57"/>
      <c r="AI288" s="70"/>
      <c r="AJ288" s="124"/>
      <c r="AK288" s="70"/>
      <c r="AL288" s="907"/>
      <c r="AM288" s="890"/>
      <c r="AN288" s="907"/>
      <c r="AO288" s="891"/>
      <c r="AP288" s="907"/>
      <c r="AQ288" s="70"/>
      <c r="AR288" s="59"/>
      <c r="AS288" s="70"/>
      <c r="AT288" s="57"/>
      <c r="AU288" s="262"/>
      <c r="AV288" s="70"/>
      <c r="AW288" s="57"/>
      <c r="AX288" s="533" t="str">
        <f>IF(AW288="","",IF(AW288="A",'12.パネルラジエーター設備費用算出シート'!$G$13,IF(AW288="B",'12.パネルラジエーター設備費用算出シート'!$N$13,IF(AW288="C",'12.パネルラジエーター設備費用算出シート'!$G$23,IF(AW288="D",'12.パネルラジエーター設備費用算出シート'!$N$23,IF(AW288="E",'12.パネルラジエーター設備費用算出シート'!$G$33,IF(AW288="F",'12.パネルラジエーター設備費用算出シート'!$N$33,IF(AW288="G",'12.パネルラジエーター設備費用算出シート'!$G$43,IF(AW288="H",'12.パネルラジエーター設備費用算出シート'!$N$43,IF(AW288="I",'12.パネルラジエーター設備費用算出シート'!$G$54,'12.パネルラジエーター設備費用算出シート'!$N$54))))))))))</f>
        <v/>
      </c>
      <c r="AY288" s="70"/>
      <c r="AZ288" s="57"/>
      <c r="BA288" s="262"/>
      <c r="BB288" s="70"/>
      <c r="BC288" s="34"/>
      <c r="BD288" s="34"/>
      <c r="BE288" s="34"/>
      <c r="BF288" s="53"/>
      <c r="BG288" s="34"/>
      <c r="BH288" s="34"/>
      <c r="BI288" s="53"/>
      <c r="BJ288" s="34"/>
      <c r="BK288" s="34"/>
      <c r="BL288" s="34"/>
      <c r="BM288" s="34"/>
    </row>
    <row r="289" spans="1:65" s="35" customFormat="1">
      <c r="A289" s="72"/>
      <c r="B289" s="55">
        <v>277</v>
      </c>
      <c r="C289" s="78"/>
      <c r="D289" s="56"/>
      <c r="E289" s="73"/>
      <c r="F289" s="530"/>
      <c r="G289" s="530"/>
      <c r="H289" s="57"/>
      <c r="I289" s="58"/>
      <c r="J289" s="57"/>
      <c r="K289" s="531" t="str">
        <f t="shared" si="12"/>
        <v/>
      </c>
      <c r="L289" s="531" t="str">
        <f>IF($G289="","",IF(OR('2.全体概要'!$C$15=1,'2.全体概要'!$C$15=2),INDEX($BH$15:$BH$16,MATCH($G289,$BG$15:$BG$16,-1)),IF('2.全体概要'!$C$15=3,INDEX($BH$14:$BH$15,MATCH($G289,$BG$14:$BG$15,-1)),INDEX($BH$13:$BH$14,MATCH($G289,$BG$13:$BG$14,-1)))))</f>
        <v/>
      </c>
      <c r="M289" s="531" t="str">
        <f t="shared" si="13"/>
        <v/>
      </c>
      <c r="N289" s="532">
        <f t="shared" si="14"/>
        <v>0</v>
      </c>
      <c r="O289" s="70"/>
      <c r="P289" s="124"/>
      <c r="Q289" s="54"/>
      <c r="R289" s="194"/>
      <c r="S289" s="125"/>
      <c r="T289" s="54"/>
      <c r="U289" s="194"/>
      <c r="V289" s="124"/>
      <c r="W289" s="54"/>
      <c r="X289" s="194"/>
      <c r="Y289" s="125"/>
      <c r="Z289" s="54"/>
      <c r="AA289" s="194"/>
      <c r="AB289" s="57"/>
      <c r="AC289" s="70"/>
      <c r="AD289" s="124"/>
      <c r="AE289" s="70"/>
      <c r="AF289" s="124"/>
      <c r="AG289" s="70"/>
      <c r="AH289" s="57"/>
      <c r="AI289" s="70"/>
      <c r="AJ289" s="124"/>
      <c r="AK289" s="70"/>
      <c r="AL289" s="907"/>
      <c r="AM289" s="890"/>
      <c r="AN289" s="907"/>
      <c r="AO289" s="891"/>
      <c r="AP289" s="907"/>
      <c r="AQ289" s="70"/>
      <c r="AR289" s="59"/>
      <c r="AS289" s="70"/>
      <c r="AT289" s="57"/>
      <c r="AU289" s="262"/>
      <c r="AV289" s="70"/>
      <c r="AW289" s="57"/>
      <c r="AX289" s="533" t="str">
        <f>IF(AW289="","",IF(AW289="A",'12.パネルラジエーター設備費用算出シート'!$G$13,IF(AW289="B",'12.パネルラジエーター設備費用算出シート'!$N$13,IF(AW289="C",'12.パネルラジエーター設備費用算出シート'!$G$23,IF(AW289="D",'12.パネルラジエーター設備費用算出シート'!$N$23,IF(AW289="E",'12.パネルラジエーター設備費用算出シート'!$G$33,IF(AW289="F",'12.パネルラジエーター設備費用算出シート'!$N$33,IF(AW289="G",'12.パネルラジエーター設備費用算出シート'!$G$43,IF(AW289="H",'12.パネルラジエーター設備費用算出シート'!$N$43,IF(AW289="I",'12.パネルラジエーター設備費用算出シート'!$G$54,'12.パネルラジエーター設備費用算出シート'!$N$54))))))))))</f>
        <v/>
      </c>
      <c r="AY289" s="70"/>
      <c r="AZ289" s="57"/>
      <c r="BA289" s="262"/>
      <c r="BB289" s="70"/>
      <c r="BC289" s="34"/>
      <c r="BD289" s="34"/>
      <c r="BE289" s="34"/>
      <c r="BF289" s="53"/>
      <c r="BG289" s="34"/>
      <c r="BH289" s="34"/>
      <c r="BI289" s="53"/>
      <c r="BJ289" s="34"/>
      <c r="BK289" s="34"/>
      <c r="BL289" s="34"/>
      <c r="BM289" s="34"/>
    </row>
    <row r="290" spans="1:65" s="35" customFormat="1">
      <c r="A290" s="72"/>
      <c r="B290" s="55">
        <v>278</v>
      </c>
      <c r="C290" s="78"/>
      <c r="D290" s="56"/>
      <c r="E290" s="73"/>
      <c r="F290" s="530"/>
      <c r="G290" s="530"/>
      <c r="H290" s="57"/>
      <c r="I290" s="58"/>
      <c r="J290" s="57"/>
      <c r="K290" s="531" t="str">
        <f t="shared" si="12"/>
        <v/>
      </c>
      <c r="L290" s="531" t="str">
        <f>IF($G290="","",IF(OR('2.全体概要'!$C$15=1,'2.全体概要'!$C$15=2),INDEX($BH$15:$BH$16,MATCH($G290,$BG$15:$BG$16,-1)),IF('2.全体概要'!$C$15=3,INDEX($BH$14:$BH$15,MATCH($G290,$BG$14:$BG$15,-1)),INDEX($BH$13:$BH$14,MATCH($G290,$BG$13:$BG$14,-1)))))</f>
        <v/>
      </c>
      <c r="M290" s="531" t="str">
        <f t="shared" si="13"/>
        <v/>
      </c>
      <c r="N290" s="532">
        <f t="shared" si="14"/>
        <v>0</v>
      </c>
      <c r="O290" s="70"/>
      <c r="P290" s="124"/>
      <c r="Q290" s="54"/>
      <c r="R290" s="194"/>
      <c r="S290" s="125"/>
      <c r="T290" s="54"/>
      <c r="U290" s="194"/>
      <c r="V290" s="124"/>
      <c r="W290" s="54"/>
      <c r="X290" s="194"/>
      <c r="Y290" s="125"/>
      <c r="Z290" s="54"/>
      <c r="AA290" s="194"/>
      <c r="AB290" s="57"/>
      <c r="AC290" s="70"/>
      <c r="AD290" s="124"/>
      <c r="AE290" s="70"/>
      <c r="AF290" s="124"/>
      <c r="AG290" s="70"/>
      <c r="AH290" s="57"/>
      <c r="AI290" s="70"/>
      <c r="AJ290" s="124"/>
      <c r="AK290" s="70"/>
      <c r="AL290" s="907"/>
      <c r="AM290" s="890"/>
      <c r="AN290" s="907"/>
      <c r="AO290" s="891"/>
      <c r="AP290" s="907"/>
      <c r="AQ290" s="70"/>
      <c r="AR290" s="59"/>
      <c r="AS290" s="70"/>
      <c r="AT290" s="57"/>
      <c r="AU290" s="262"/>
      <c r="AV290" s="70"/>
      <c r="AW290" s="57"/>
      <c r="AX290" s="533" t="str">
        <f>IF(AW290="","",IF(AW290="A",'12.パネルラジエーター設備費用算出シート'!$G$13,IF(AW290="B",'12.パネルラジエーター設備費用算出シート'!$N$13,IF(AW290="C",'12.パネルラジエーター設備費用算出シート'!$G$23,IF(AW290="D",'12.パネルラジエーター設備費用算出シート'!$N$23,IF(AW290="E",'12.パネルラジエーター設備費用算出シート'!$G$33,IF(AW290="F",'12.パネルラジエーター設備費用算出シート'!$N$33,IF(AW290="G",'12.パネルラジエーター設備費用算出シート'!$G$43,IF(AW290="H",'12.パネルラジエーター設備費用算出シート'!$N$43,IF(AW290="I",'12.パネルラジエーター設備費用算出シート'!$G$54,'12.パネルラジエーター設備費用算出シート'!$N$54))))))))))</f>
        <v/>
      </c>
      <c r="AY290" s="70"/>
      <c r="AZ290" s="57"/>
      <c r="BA290" s="262"/>
      <c r="BB290" s="70"/>
      <c r="BC290" s="34"/>
      <c r="BD290" s="34"/>
      <c r="BE290" s="34"/>
      <c r="BF290" s="53"/>
      <c r="BG290" s="34"/>
      <c r="BH290" s="34"/>
      <c r="BI290" s="53"/>
      <c r="BJ290" s="34"/>
      <c r="BK290" s="34"/>
      <c r="BL290" s="34"/>
      <c r="BM290" s="34"/>
    </row>
    <row r="291" spans="1:65" s="35" customFormat="1">
      <c r="A291" s="72"/>
      <c r="B291" s="55">
        <v>279</v>
      </c>
      <c r="C291" s="78"/>
      <c r="D291" s="56"/>
      <c r="E291" s="73"/>
      <c r="F291" s="530"/>
      <c r="G291" s="530"/>
      <c r="H291" s="57"/>
      <c r="I291" s="58"/>
      <c r="J291" s="57"/>
      <c r="K291" s="531" t="str">
        <f t="shared" si="12"/>
        <v/>
      </c>
      <c r="L291" s="531" t="str">
        <f>IF($G291="","",IF(OR('2.全体概要'!$C$15=1,'2.全体概要'!$C$15=2),INDEX($BH$15:$BH$16,MATCH($G291,$BG$15:$BG$16,-1)),IF('2.全体概要'!$C$15=3,INDEX($BH$14:$BH$15,MATCH($G291,$BG$14:$BG$15,-1)),INDEX($BH$13:$BH$14,MATCH($G291,$BG$13:$BG$14,-1)))))</f>
        <v/>
      </c>
      <c r="M291" s="531" t="str">
        <f t="shared" si="13"/>
        <v/>
      </c>
      <c r="N291" s="532">
        <f t="shared" si="14"/>
        <v>0</v>
      </c>
      <c r="O291" s="70"/>
      <c r="P291" s="124"/>
      <c r="Q291" s="54"/>
      <c r="R291" s="194"/>
      <c r="S291" s="125"/>
      <c r="T291" s="54"/>
      <c r="U291" s="194"/>
      <c r="V291" s="124"/>
      <c r="W291" s="54"/>
      <c r="X291" s="194"/>
      <c r="Y291" s="125"/>
      <c r="Z291" s="54"/>
      <c r="AA291" s="194"/>
      <c r="AB291" s="57"/>
      <c r="AC291" s="70"/>
      <c r="AD291" s="124"/>
      <c r="AE291" s="70"/>
      <c r="AF291" s="124"/>
      <c r="AG291" s="70"/>
      <c r="AH291" s="57"/>
      <c r="AI291" s="70"/>
      <c r="AJ291" s="124"/>
      <c r="AK291" s="70"/>
      <c r="AL291" s="907"/>
      <c r="AM291" s="890"/>
      <c r="AN291" s="907"/>
      <c r="AO291" s="891"/>
      <c r="AP291" s="907"/>
      <c r="AQ291" s="70"/>
      <c r="AR291" s="59"/>
      <c r="AS291" s="70"/>
      <c r="AT291" s="57"/>
      <c r="AU291" s="262"/>
      <c r="AV291" s="70"/>
      <c r="AW291" s="57"/>
      <c r="AX291" s="533" t="str">
        <f>IF(AW291="","",IF(AW291="A",'12.パネルラジエーター設備費用算出シート'!$G$13,IF(AW291="B",'12.パネルラジエーター設備費用算出シート'!$N$13,IF(AW291="C",'12.パネルラジエーター設備費用算出シート'!$G$23,IF(AW291="D",'12.パネルラジエーター設備費用算出シート'!$N$23,IF(AW291="E",'12.パネルラジエーター設備費用算出シート'!$G$33,IF(AW291="F",'12.パネルラジエーター設備費用算出シート'!$N$33,IF(AW291="G",'12.パネルラジエーター設備費用算出シート'!$G$43,IF(AW291="H",'12.パネルラジエーター設備費用算出シート'!$N$43,IF(AW291="I",'12.パネルラジエーター設備費用算出シート'!$G$54,'12.パネルラジエーター設備費用算出シート'!$N$54))))))))))</f>
        <v/>
      </c>
      <c r="AY291" s="70"/>
      <c r="AZ291" s="57"/>
      <c r="BA291" s="262"/>
      <c r="BB291" s="70"/>
      <c r="BC291" s="34"/>
      <c r="BD291" s="34"/>
      <c r="BE291" s="34"/>
      <c r="BF291" s="53"/>
      <c r="BG291" s="34"/>
      <c r="BH291" s="34"/>
      <c r="BI291" s="53"/>
      <c r="BJ291" s="34"/>
      <c r="BK291" s="34"/>
      <c r="BL291" s="34"/>
      <c r="BM291" s="34"/>
    </row>
    <row r="292" spans="1:65" s="35" customFormat="1">
      <c r="A292" s="72"/>
      <c r="B292" s="55">
        <v>280</v>
      </c>
      <c r="C292" s="78"/>
      <c r="D292" s="56"/>
      <c r="E292" s="73"/>
      <c r="F292" s="530"/>
      <c r="G292" s="530"/>
      <c r="H292" s="57"/>
      <c r="I292" s="58"/>
      <c r="J292" s="57"/>
      <c r="K292" s="531" t="str">
        <f t="shared" si="12"/>
        <v/>
      </c>
      <c r="L292" s="531" t="str">
        <f>IF($G292="","",IF(OR('2.全体概要'!$C$15=1,'2.全体概要'!$C$15=2),INDEX($BH$15:$BH$16,MATCH($G292,$BG$15:$BG$16,-1)),IF('2.全体概要'!$C$15=3,INDEX($BH$14:$BH$15,MATCH($G292,$BG$14:$BG$15,-1)),INDEX($BH$13:$BH$14,MATCH($G292,$BG$13:$BG$14,-1)))))</f>
        <v/>
      </c>
      <c r="M292" s="531" t="str">
        <f t="shared" si="13"/>
        <v/>
      </c>
      <c r="N292" s="532">
        <f t="shared" si="14"/>
        <v>0</v>
      </c>
      <c r="O292" s="70"/>
      <c r="P292" s="124"/>
      <c r="Q292" s="54"/>
      <c r="R292" s="194"/>
      <c r="S292" s="125"/>
      <c r="T292" s="54"/>
      <c r="U292" s="194"/>
      <c r="V292" s="124"/>
      <c r="W292" s="54"/>
      <c r="X292" s="194"/>
      <c r="Y292" s="125"/>
      <c r="Z292" s="54"/>
      <c r="AA292" s="194"/>
      <c r="AB292" s="57"/>
      <c r="AC292" s="70"/>
      <c r="AD292" s="124"/>
      <c r="AE292" s="70"/>
      <c r="AF292" s="124"/>
      <c r="AG292" s="70"/>
      <c r="AH292" s="57"/>
      <c r="AI292" s="70"/>
      <c r="AJ292" s="124"/>
      <c r="AK292" s="70"/>
      <c r="AL292" s="907"/>
      <c r="AM292" s="890"/>
      <c r="AN292" s="907"/>
      <c r="AO292" s="891"/>
      <c r="AP292" s="907"/>
      <c r="AQ292" s="70"/>
      <c r="AR292" s="59"/>
      <c r="AS292" s="70"/>
      <c r="AT292" s="57"/>
      <c r="AU292" s="262"/>
      <c r="AV292" s="70"/>
      <c r="AW292" s="57"/>
      <c r="AX292" s="533" t="str">
        <f>IF(AW292="","",IF(AW292="A",'12.パネルラジエーター設備費用算出シート'!$G$13,IF(AW292="B",'12.パネルラジエーター設備費用算出シート'!$N$13,IF(AW292="C",'12.パネルラジエーター設備費用算出シート'!$G$23,IF(AW292="D",'12.パネルラジエーター設備費用算出シート'!$N$23,IF(AW292="E",'12.パネルラジエーター設備費用算出シート'!$G$33,IF(AW292="F",'12.パネルラジエーター設備費用算出シート'!$N$33,IF(AW292="G",'12.パネルラジエーター設備費用算出シート'!$G$43,IF(AW292="H",'12.パネルラジエーター設備費用算出シート'!$N$43,IF(AW292="I",'12.パネルラジエーター設備費用算出シート'!$G$54,'12.パネルラジエーター設備費用算出シート'!$N$54))))))))))</f>
        <v/>
      </c>
      <c r="AY292" s="70"/>
      <c r="AZ292" s="57"/>
      <c r="BA292" s="262"/>
      <c r="BB292" s="70"/>
      <c r="BC292" s="34"/>
      <c r="BD292" s="34"/>
      <c r="BE292" s="34"/>
      <c r="BF292" s="53"/>
      <c r="BG292" s="34"/>
      <c r="BH292" s="34"/>
      <c r="BI292" s="53"/>
      <c r="BJ292" s="34"/>
      <c r="BK292" s="34"/>
      <c r="BL292" s="34"/>
      <c r="BM292" s="34"/>
    </row>
    <row r="293" spans="1:65" s="35" customFormat="1">
      <c r="A293" s="72"/>
      <c r="B293" s="55">
        <v>281</v>
      </c>
      <c r="C293" s="78"/>
      <c r="D293" s="56"/>
      <c r="E293" s="73"/>
      <c r="F293" s="530"/>
      <c r="G293" s="530"/>
      <c r="H293" s="57"/>
      <c r="I293" s="58"/>
      <c r="J293" s="57"/>
      <c r="K293" s="531" t="str">
        <f t="shared" si="12"/>
        <v/>
      </c>
      <c r="L293" s="531" t="str">
        <f>IF($G293="","",IF(OR('2.全体概要'!$C$15=1,'2.全体概要'!$C$15=2),INDEX($BH$15:$BH$16,MATCH($G293,$BG$15:$BG$16,-1)),IF('2.全体概要'!$C$15=3,INDEX($BH$14:$BH$15,MATCH($G293,$BG$14:$BG$15,-1)),INDEX($BH$13:$BH$14,MATCH($G293,$BG$13:$BG$14,-1)))))</f>
        <v/>
      </c>
      <c r="M293" s="531" t="str">
        <f t="shared" si="13"/>
        <v/>
      </c>
      <c r="N293" s="532">
        <f t="shared" si="14"/>
        <v>0</v>
      </c>
      <c r="O293" s="70"/>
      <c r="P293" s="124"/>
      <c r="Q293" s="54"/>
      <c r="R293" s="194"/>
      <c r="S293" s="125"/>
      <c r="T293" s="54"/>
      <c r="U293" s="194"/>
      <c r="V293" s="124"/>
      <c r="W293" s="54"/>
      <c r="X293" s="194"/>
      <c r="Y293" s="125"/>
      <c r="Z293" s="54"/>
      <c r="AA293" s="194"/>
      <c r="AB293" s="57"/>
      <c r="AC293" s="70"/>
      <c r="AD293" s="124"/>
      <c r="AE293" s="70"/>
      <c r="AF293" s="124"/>
      <c r="AG293" s="70"/>
      <c r="AH293" s="57"/>
      <c r="AI293" s="70"/>
      <c r="AJ293" s="124"/>
      <c r="AK293" s="70"/>
      <c r="AL293" s="907"/>
      <c r="AM293" s="890"/>
      <c r="AN293" s="907"/>
      <c r="AO293" s="891"/>
      <c r="AP293" s="907"/>
      <c r="AQ293" s="70"/>
      <c r="AR293" s="59"/>
      <c r="AS293" s="70"/>
      <c r="AT293" s="57"/>
      <c r="AU293" s="262"/>
      <c r="AV293" s="70"/>
      <c r="AW293" s="57"/>
      <c r="AX293" s="533" t="str">
        <f>IF(AW293="","",IF(AW293="A",'12.パネルラジエーター設備費用算出シート'!$G$13,IF(AW293="B",'12.パネルラジエーター設備費用算出シート'!$N$13,IF(AW293="C",'12.パネルラジエーター設備費用算出シート'!$G$23,IF(AW293="D",'12.パネルラジエーター設備費用算出シート'!$N$23,IF(AW293="E",'12.パネルラジエーター設備費用算出シート'!$G$33,IF(AW293="F",'12.パネルラジエーター設備費用算出シート'!$N$33,IF(AW293="G",'12.パネルラジエーター設備費用算出シート'!$G$43,IF(AW293="H",'12.パネルラジエーター設備費用算出シート'!$N$43,IF(AW293="I",'12.パネルラジエーター設備費用算出シート'!$G$54,'12.パネルラジエーター設備費用算出シート'!$N$54))))))))))</f>
        <v/>
      </c>
      <c r="AY293" s="70"/>
      <c r="AZ293" s="57"/>
      <c r="BA293" s="262"/>
      <c r="BB293" s="70"/>
      <c r="BC293" s="34"/>
      <c r="BD293" s="34"/>
      <c r="BE293" s="34"/>
      <c r="BF293" s="53"/>
      <c r="BG293" s="34"/>
      <c r="BH293" s="34"/>
      <c r="BI293" s="53"/>
      <c r="BJ293" s="34"/>
      <c r="BK293" s="34"/>
      <c r="BL293" s="34"/>
      <c r="BM293" s="34"/>
    </row>
    <row r="294" spans="1:65" s="35" customFormat="1">
      <c r="A294" s="72"/>
      <c r="B294" s="55">
        <v>282</v>
      </c>
      <c r="C294" s="78"/>
      <c r="D294" s="56"/>
      <c r="E294" s="73"/>
      <c r="F294" s="530"/>
      <c r="G294" s="530"/>
      <c r="H294" s="57"/>
      <c r="I294" s="58"/>
      <c r="J294" s="57"/>
      <c r="K294" s="531" t="str">
        <f t="shared" si="12"/>
        <v/>
      </c>
      <c r="L294" s="531" t="str">
        <f>IF($G294="","",IF(OR('2.全体概要'!$C$15=1,'2.全体概要'!$C$15=2),INDEX($BH$15:$BH$16,MATCH($G294,$BG$15:$BG$16,-1)),IF('2.全体概要'!$C$15=3,INDEX($BH$14:$BH$15,MATCH($G294,$BG$14:$BG$15,-1)),INDEX($BH$13:$BH$14,MATCH($G294,$BG$13:$BG$14,-1)))))</f>
        <v/>
      </c>
      <c r="M294" s="531" t="str">
        <f t="shared" si="13"/>
        <v/>
      </c>
      <c r="N294" s="532">
        <f t="shared" si="14"/>
        <v>0</v>
      </c>
      <c r="O294" s="70"/>
      <c r="P294" s="124"/>
      <c r="Q294" s="54"/>
      <c r="R294" s="194"/>
      <c r="S294" s="125"/>
      <c r="T294" s="54"/>
      <c r="U294" s="194"/>
      <c r="V294" s="124"/>
      <c r="W294" s="54"/>
      <c r="X294" s="194"/>
      <c r="Y294" s="125"/>
      <c r="Z294" s="54"/>
      <c r="AA294" s="194"/>
      <c r="AB294" s="57"/>
      <c r="AC294" s="70"/>
      <c r="AD294" s="124"/>
      <c r="AE294" s="70"/>
      <c r="AF294" s="124"/>
      <c r="AG294" s="70"/>
      <c r="AH294" s="57"/>
      <c r="AI294" s="70"/>
      <c r="AJ294" s="124"/>
      <c r="AK294" s="70"/>
      <c r="AL294" s="907"/>
      <c r="AM294" s="890"/>
      <c r="AN294" s="907"/>
      <c r="AO294" s="891"/>
      <c r="AP294" s="907"/>
      <c r="AQ294" s="70"/>
      <c r="AR294" s="59"/>
      <c r="AS294" s="70"/>
      <c r="AT294" s="57"/>
      <c r="AU294" s="262"/>
      <c r="AV294" s="70"/>
      <c r="AW294" s="57"/>
      <c r="AX294" s="533" t="str">
        <f>IF(AW294="","",IF(AW294="A",'12.パネルラジエーター設備費用算出シート'!$G$13,IF(AW294="B",'12.パネルラジエーター設備費用算出シート'!$N$13,IF(AW294="C",'12.パネルラジエーター設備費用算出シート'!$G$23,IF(AW294="D",'12.パネルラジエーター設備費用算出シート'!$N$23,IF(AW294="E",'12.パネルラジエーター設備費用算出シート'!$G$33,IF(AW294="F",'12.パネルラジエーター設備費用算出シート'!$N$33,IF(AW294="G",'12.パネルラジエーター設備費用算出シート'!$G$43,IF(AW294="H",'12.パネルラジエーター設備費用算出シート'!$N$43,IF(AW294="I",'12.パネルラジエーター設備費用算出シート'!$G$54,'12.パネルラジエーター設備費用算出シート'!$N$54))))))))))</f>
        <v/>
      </c>
      <c r="AY294" s="70"/>
      <c r="AZ294" s="57"/>
      <c r="BA294" s="262"/>
      <c r="BB294" s="70"/>
      <c r="BC294" s="34"/>
      <c r="BD294" s="34"/>
      <c r="BE294" s="34"/>
      <c r="BF294" s="53"/>
      <c r="BG294" s="34"/>
      <c r="BH294" s="34"/>
      <c r="BI294" s="53"/>
      <c r="BJ294" s="34"/>
      <c r="BK294" s="34"/>
      <c r="BL294" s="34"/>
      <c r="BM294" s="34"/>
    </row>
    <row r="295" spans="1:65" s="35" customFormat="1">
      <c r="A295" s="72"/>
      <c r="B295" s="55">
        <v>283</v>
      </c>
      <c r="C295" s="78"/>
      <c r="D295" s="56"/>
      <c r="E295" s="73"/>
      <c r="F295" s="530"/>
      <c r="G295" s="530"/>
      <c r="H295" s="57"/>
      <c r="I295" s="58"/>
      <c r="J295" s="57"/>
      <c r="K295" s="531" t="str">
        <f t="shared" si="12"/>
        <v/>
      </c>
      <c r="L295" s="531" t="str">
        <f>IF($G295="","",IF(OR('2.全体概要'!$C$15=1,'2.全体概要'!$C$15=2),INDEX($BH$15:$BH$16,MATCH($G295,$BG$15:$BG$16,-1)),IF('2.全体概要'!$C$15=3,INDEX($BH$14:$BH$15,MATCH($G295,$BG$14:$BG$15,-1)),INDEX($BH$13:$BH$14,MATCH($G295,$BG$13:$BG$14,-1)))))</f>
        <v/>
      </c>
      <c r="M295" s="531" t="str">
        <f t="shared" si="13"/>
        <v/>
      </c>
      <c r="N295" s="532">
        <f t="shared" si="14"/>
        <v>0</v>
      </c>
      <c r="O295" s="70"/>
      <c r="P295" s="124"/>
      <c r="Q295" s="54"/>
      <c r="R295" s="194"/>
      <c r="S295" s="125"/>
      <c r="T295" s="54"/>
      <c r="U295" s="194"/>
      <c r="V295" s="124"/>
      <c r="W295" s="54"/>
      <c r="X295" s="194"/>
      <c r="Y295" s="125"/>
      <c r="Z295" s="54"/>
      <c r="AA295" s="194"/>
      <c r="AB295" s="57"/>
      <c r="AC295" s="70"/>
      <c r="AD295" s="124"/>
      <c r="AE295" s="70"/>
      <c r="AF295" s="124"/>
      <c r="AG295" s="70"/>
      <c r="AH295" s="57"/>
      <c r="AI295" s="70"/>
      <c r="AJ295" s="124"/>
      <c r="AK295" s="70"/>
      <c r="AL295" s="907"/>
      <c r="AM295" s="890"/>
      <c r="AN295" s="907"/>
      <c r="AO295" s="891"/>
      <c r="AP295" s="907"/>
      <c r="AQ295" s="70"/>
      <c r="AR295" s="59"/>
      <c r="AS295" s="70"/>
      <c r="AT295" s="57"/>
      <c r="AU295" s="262"/>
      <c r="AV295" s="70"/>
      <c r="AW295" s="57"/>
      <c r="AX295" s="533" t="str">
        <f>IF(AW295="","",IF(AW295="A",'12.パネルラジエーター設備費用算出シート'!$G$13,IF(AW295="B",'12.パネルラジエーター設備費用算出シート'!$N$13,IF(AW295="C",'12.パネルラジエーター設備費用算出シート'!$G$23,IF(AW295="D",'12.パネルラジエーター設備費用算出シート'!$N$23,IF(AW295="E",'12.パネルラジエーター設備費用算出シート'!$G$33,IF(AW295="F",'12.パネルラジエーター設備費用算出シート'!$N$33,IF(AW295="G",'12.パネルラジエーター設備費用算出シート'!$G$43,IF(AW295="H",'12.パネルラジエーター設備費用算出シート'!$N$43,IF(AW295="I",'12.パネルラジエーター設備費用算出シート'!$G$54,'12.パネルラジエーター設備費用算出シート'!$N$54))))))))))</f>
        <v/>
      </c>
      <c r="AY295" s="70"/>
      <c r="AZ295" s="57"/>
      <c r="BA295" s="262"/>
      <c r="BB295" s="70"/>
      <c r="BC295" s="34"/>
      <c r="BD295" s="34"/>
      <c r="BE295" s="34"/>
      <c r="BF295" s="53"/>
      <c r="BG295" s="34"/>
      <c r="BH295" s="34"/>
      <c r="BI295" s="53"/>
      <c r="BJ295" s="34"/>
      <c r="BK295" s="34"/>
      <c r="BL295" s="34"/>
      <c r="BM295" s="34"/>
    </row>
    <row r="296" spans="1:65" s="35" customFormat="1">
      <c r="A296" s="72"/>
      <c r="B296" s="55">
        <v>284</v>
      </c>
      <c r="C296" s="78"/>
      <c r="D296" s="56"/>
      <c r="E296" s="73"/>
      <c r="F296" s="530"/>
      <c r="G296" s="530"/>
      <c r="H296" s="57"/>
      <c r="I296" s="58"/>
      <c r="J296" s="57"/>
      <c r="K296" s="531" t="str">
        <f t="shared" si="12"/>
        <v/>
      </c>
      <c r="L296" s="531" t="str">
        <f>IF($G296="","",IF(OR('2.全体概要'!$C$15=1,'2.全体概要'!$C$15=2),INDEX($BH$15:$BH$16,MATCH($G296,$BG$15:$BG$16,-1)),IF('2.全体概要'!$C$15=3,INDEX($BH$14:$BH$15,MATCH($G296,$BG$14:$BG$15,-1)),INDEX($BH$13:$BH$14,MATCH($G296,$BG$13:$BG$14,-1)))))</f>
        <v/>
      </c>
      <c r="M296" s="531" t="str">
        <f t="shared" si="13"/>
        <v/>
      </c>
      <c r="N296" s="532">
        <f t="shared" si="14"/>
        <v>0</v>
      </c>
      <c r="O296" s="70"/>
      <c r="P296" s="124"/>
      <c r="Q296" s="54"/>
      <c r="R296" s="194"/>
      <c r="S296" s="125"/>
      <c r="T296" s="54"/>
      <c r="U296" s="194"/>
      <c r="V296" s="124"/>
      <c r="W296" s="54"/>
      <c r="X296" s="194"/>
      <c r="Y296" s="125"/>
      <c r="Z296" s="54"/>
      <c r="AA296" s="194"/>
      <c r="AB296" s="57"/>
      <c r="AC296" s="70"/>
      <c r="AD296" s="124"/>
      <c r="AE296" s="70"/>
      <c r="AF296" s="124"/>
      <c r="AG296" s="70"/>
      <c r="AH296" s="57"/>
      <c r="AI296" s="70"/>
      <c r="AJ296" s="124"/>
      <c r="AK296" s="70"/>
      <c r="AL296" s="907"/>
      <c r="AM296" s="890"/>
      <c r="AN296" s="907"/>
      <c r="AO296" s="891"/>
      <c r="AP296" s="907"/>
      <c r="AQ296" s="70"/>
      <c r="AR296" s="59"/>
      <c r="AS296" s="70"/>
      <c r="AT296" s="57"/>
      <c r="AU296" s="262"/>
      <c r="AV296" s="70"/>
      <c r="AW296" s="57"/>
      <c r="AX296" s="533" t="str">
        <f>IF(AW296="","",IF(AW296="A",'12.パネルラジエーター設備費用算出シート'!$G$13,IF(AW296="B",'12.パネルラジエーター設備費用算出シート'!$N$13,IF(AW296="C",'12.パネルラジエーター設備費用算出シート'!$G$23,IF(AW296="D",'12.パネルラジエーター設備費用算出シート'!$N$23,IF(AW296="E",'12.パネルラジエーター設備費用算出シート'!$G$33,IF(AW296="F",'12.パネルラジエーター設備費用算出シート'!$N$33,IF(AW296="G",'12.パネルラジエーター設備費用算出シート'!$G$43,IF(AW296="H",'12.パネルラジエーター設備費用算出シート'!$N$43,IF(AW296="I",'12.パネルラジエーター設備費用算出シート'!$G$54,'12.パネルラジエーター設備費用算出シート'!$N$54))))))))))</f>
        <v/>
      </c>
      <c r="AY296" s="70"/>
      <c r="AZ296" s="57"/>
      <c r="BA296" s="262"/>
      <c r="BB296" s="70"/>
      <c r="BC296" s="34"/>
      <c r="BD296" s="34"/>
      <c r="BE296" s="34"/>
      <c r="BF296" s="53"/>
      <c r="BG296" s="34"/>
      <c r="BH296" s="34"/>
      <c r="BI296" s="53"/>
      <c r="BJ296" s="34"/>
      <c r="BK296" s="34"/>
      <c r="BL296" s="34"/>
      <c r="BM296" s="34"/>
    </row>
    <row r="297" spans="1:65" s="35" customFormat="1">
      <c r="A297" s="72"/>
      <c r="B297" s="55">
        <v>285</v>
      </c>
      <c r="C297" s="78"/>
      <c r="D297" s="56"/>
      <c r="E297" s="73"/>
      <c r="F297" s="530"/>
      <c r="G297" s="530"/>
      <c r="H297" s="57"/>
      <c r="I297" s="58"/>
      <c r="J297" s="57"/>
      <c r="K297" s="531" t="str">
        <f t="shared" si="12"/>
        <v/>
      </c>
      <c r="L297" s="531" t="str">
        <f>IF($G297="","",IF(OR('2.全体概要'!$C$15=1,'2.全体概要'!$C$15=2),INDEX($BH$15:$BH$16,MATCH($G297,$BG$15:$BG$16,-1)),IF('2.全体概要'!$C$15=3,INDEX($BH$14:$BH$15,MATCH($G297,$BG$14:$BG$15,-1)),INDEX($BH$13:$BH$14,MATCH($G297,$BG$13:$BG$14,-1)))))</f>
        <v/>
      </c>
      <c r="M297" s="531" t="str">
        <f t="shared" si="13"/>
        <v/>
      </c>
      <c r="N297" s="532">
        <f t="shared" si="14"/>
        <v>0</v>
      </c>
      <c r="O297" s="70"/>
      <c r="P297" s="124"/>
      <c r="Q297" s="54"/>
      <c r="R297" s="194"/>
      <c r="S297" s="125"/>
      <c r="T297" s="54"/>
      <c r="U297" s="194"/>
      <c r="V297" s="124"/>
      <c r="W297" s="54"/>
      <c r="X297" s="194"/>
      <c r="Y297" s="125"/>
      <c r="Z297" s="54"/>
      <c r="AA297" s="194"/>
      <c r="AB297" s="57"/>
      <c r="AC297" s="70"/>
      <c r="AD297" s="124"/>
      <c r="AE297" s="70"/>
      <c r="AF297" s="124"/>
      <c r="AG297" s="70"/>
      <c r="AH297" s="57"/>
      <c r="AI297" s="70"/>
      <c r="AJ297" s="124"/>
      <c r="AK297" s="70"/>
      <c r="AL297" s="907"/>
      <c r="AM297" s="890"/>
      <c r="AN297" s="907"/>
      <c r="AO297" s="891"/>
      <c r="AP297" s="907"/>
      <c r="AQ297" s="70"/>
      <c r="AR297" s="59"/>
      <c r="AS297" s="70"/>
      <c r="AT297" s="57"/>
      <c r="AU297" s="262"/>
      <c r="AV297" s="70"/>
      <c r="AW297" s="57"/>
      <c r="AX297" s="533" t="str">
        <f>IF(AW297="","",IF(AW297="A",'12.パネルラジエーター設備費用算出シート'!$G$13,IF(AW297="B",'12.パネルラジエーター設備費用算出シート'!$N$13,IF(AW297="C",'12.パネルラジエーター設備費用算出シート'!$G$23,IF(AW297="D",'12.パネルラジエーター設備費用算出シート'!$N$23,IF(AW297="E",'12.パネルラジエーター設備費用算出シート'!$G$33,IF(AW297="F",'12.パネルラジエーター設備費用算出シート'!$N$33,IF(AW297="G",'12.パネルラジエーター設備費用算出シート'!$G$43,IF(AW297="H",'12.パネルラジエーター設備費用算出シート'!$N$43,IF(AW297="I",'12.パネルラジエーター設備費用算出シート'!$G$54,'12.パネルラジエーター設備費用算出シート'!$N$54))))))))))</f>
        <v/>
      </c>
      <c r="AY297" s="70"/>
      <c r="AZ297" s="57"/>
      <c r="BA297" s="262"/>
      <c r="BB297" s="70"/>
      <c r="BC297" s="34"/>
      <c r="BD297" s="34"/>
      <c r="BE297" s="34"/>
      <c r="BF297" s="53"/>
      <c r="BG297" s="34"/>
      <c r="BH297" s="34"/>
      <c r="BI297" s="53"/>
      <c r="BJ297" s="34"/>
      <c r="BK297" s="34"/>
      <c r="BL297" s="34"/>
      <c r="BM297" s="34"/>
    </row>
    <row r="298" spans="1:65" s="35" customFormat="1">
      <c r="A298" s="72"/>
      <c r="B298" s="55">
        <v>286</v>
      </c>
      <c r="C298" s="78"/>
      <c r="D298" s="56"/>
      <c r="E298" s="73"/>
      <c r="F298" s="530"/>
      <c r="G298" s="530"/>
      <c r="H298" s="57"/>
      <c r="I298" s="58"/>
      <c r="J298" s="57"/>
      <c r="K298" s="531" t="str">
        <f t="shared" si="12"/>
        <v/>
      </c>
      <c r="L298" s="531" t="str">
        <f>IF($G298="","",IF(OR('2.全体概要'!$C$15=1,'2.全体概要'!$C$15=2),INDEX($BH$15:$BH$16,MATCH($G298,$BG$15:$BG$16,-1)),IF('2.全体概要'!$C$15=3,INDEX($BH$14:$BH$15,MATCH($G298,$BG$14:$BG$15,-1)),INDEX($BH$13:$BH$14,MATCH($G298,$BG$13:$BG$14,-1)))))</f>
        <v/>
      </c>
      <c r="M298" s="531" t="str">
        <f t="shared" si="13"/>
        <v/>
      </c>
      <c r="N298" s="532">
        <f t="shared" si="14"/>
        <v>0</v>
      </c>
      <c r="O298" s="70"/>
      <c r="P298" s="124"/>
      <c r="Q298" s="54"/>
      <c r="R298" s="194"/>
      <c r="S298" s="125"/>
      <c r="T298" s="54"/>
      <c r="U298" s="194"/>
      <c r="V298" s="124"/>
      <c r="W298" s="54"/>
      <c r="X298" s="194"/>
      <c r="Y298" s="125"/>
      <c r="Z298" s="54"/>
      <c r="AA298" s="194"/>
      <c r="AB298" s="57"/>
      <c r="AC298" s="70"/>
      <c r="AD298" s="124"/>
      <c r="AE298" s="70"/>
      <c r="AF298" s="124"/>
      <c r="AG298" s="70"/>
      <c r="AH298" s="57"/>
      <c r="AI298" s="70"/>
      <c r="AJ298" s="124"/>
      <c r="AK298" s="70"/>
      <c r="AL298" s="907"/>
      <c r="AM298" s="890"/>
      <c r="AN298" s="907"/>
      <c r="AO298" s="891"/>
      <c r="AP298" s="907"/>
      <c r="AQ298" s="70"/>
      <c r="AR298" s="59"/>
      <c r="AS298" s="70"/>
      <c r="AT298" s="57"/>
      <c r="AU298" s="262"/>
      <c r="AV298" s="70"/>
      <c r="AW298" s="57"/>
      <c r="AX298" s="533" t="str">
        <f>IF(AW298="","",IF(AW298="A",'12.パネルラジエーター設備費用算出シート'!$G$13,IF(AW298="B",'12.パネルラジエーター設備費用算出シート'!$N$13,IF(AW298="C",'12.パネルラジエーター設備費用算出シート'!$G$23,IF(AW298="D",'12.パネルラジエーター設備費用算出シート'!$N$23,IF(AW298="E",'12.パネルラジエーター設備費用算出シート'!$G$33,IF(AW298="F",'12.パネルラジエーター設備費用算出シート'!$N$33,IF(AW298="G",'12.パネルラジエーター設備費用算出シート'!$G$43,IF(AW298="H",'12.パネルラジエーター設備費用算出シート'!$N$43,IF(AW298="I",'12.パネルラジエーター設備費用算出シート'!$G$54,'12.パネルラジエーター設備費用算出シート'!$N$54))))))))))</f>
        <v/>
      </c>
      <c r="AY298" s="70"/>
      <c r="AZ298" s="57"/>
      <c r="BA298" s="262"/>
      <c r="BB298" s="70"/>
      <c r="BC298" s="34"/>
      <c r="BD298" s="34"/>
      <c r="BE298" s="34"/>
      <c r="BF298" s="53"/>
      <c r="BG298" s="34"/>
      <c r="BH298" s="34"/>
      <c r="BI298" s="53"/>
      <c r="BJ298" s="34"/>
      <c r="BK298" s="34"/>
      <c r="BL298" s="34"/>
      <c r="BM298" s="34"/>
    </row>
    <row r="299" spans="1:65" s="35" customFormat="1">
      <c r="A299" s="72"/>
      <c r="B299" s="55">
        <v>287</v>
      </c>
      <c r="C299" s="78"/>
      <c r="D299" s="56"/>
      <c r="E299" s="73"/>
      <c r="F299" s="530"/>
      <c r="G299" s="530"/>
      <c r="H299" s="57"/>
      <c r="I299" s="58"/>
      <c r="J299" s="57"/>
      <c r="K299" s="531" t="str">
        <f t="shared" si="12"/>
        <v/>
      </c>
      <c r="L299" s="531" t="str">
        <f>IF($G299="","",IF(OR('2.全体概要'!$C$15=1,'2.全体概要'!$C$15=2),INDEX($BH$15:$BH$16,MATCH($G299,$BG$15:$BG$16,-1)),IF('2.全体概要'!$C$15=3,INDEX($BH$14:$BH$15,MATCH($G299,$BG$14:$BG$15,-1)),INDEX($BH$13:$BH$14,MATCH($G299,$BG$13:$BG$14,-1)))))</f>
        <v/>
      </c>
      <c r="M299" s="531" t="str">
        <f t="shared" si="13"/>
        <v/>
      </c>
      <c r="N299" s="532">
        <f t="shared" si="14"/>
        <v>0</v>
      </c>
      <c r="O299" s="70"/>
      <c r="P299" s="124"/>
      <c r="Q299" s="54"/>
      <c r="R299" s="194"/>
      <c r="S299" s="125"/>
      <c r="T299" s="54"/>
      <c r="U299" s="194"/>
      <c r="V299" s="124"/>
      <c r="W299" s="54"/>
      <c r="X299" s="194"/>
      <c r="Y299" s="125"/>
      <c r="Z299" s="54"/>
      <c r="AA299" s="194"/>
      <c r="AB299" s="57"/>
      <c r="AC299" s="70"/>
      <c r="AD299" s="124"/>
      <c r="AE299" s="70"/>
      <c r="AF299" s="124"/>
      <c r="AG299" s="70"/>
      <c r="AH299" s="57"/>
      <c r="AI299" s="70"/>
      <c r="AJ299" s="124"/>
      <c r="AK299" s="70"/>
      <c r="AL299" s="907"/>
      <c r="AM299" s="890"/>
      <c r="AN299" s="907"/>
      <c r="AO299" s="891"/>
      <c r="AP299" s="907"/>
      <c r="AQ299" s="70"/>
      <c r="AR299" s="59"/>
      <c r="AS299" s="70"/>
      <c r="AT299" s="57"/>
      <c r="AU299" s="262"/>
      <c r="AV299" s="70"/>
      <c r="AW299" s="57"/>
      <c r="AX299" s="533" t="str">
        <f>IF(AW299="","",IF(AW299="A",'12.パネルラジエーター設備費用算出シート'!$G$13,IF(AW299="B",'12.パネルラジエーター設備費用算出シート'!$N$13,IF(AW299="C",'12.パネルラジエーター設備費用算出シート'!$G$23,IF(AW299="D",'12.パネルラジエーター設備費用算出シート'!$N$23,IF(AW299="E",'12.パネルラジエーター設備費用算出シート'!$G$33,IF(AW299="F",'12.パネルラジエーター設備費用算出シート'!$N$33,IF(AW299="G",'12.パネルラジエーター設備費用算出シート'!$G$43,IF(AW299="H",'12.パネルラジエーター設備費用算出シート'!$N$43,IF(AW299="I",'12.パネルラジエーター設備費用算出シート'!$G$54,'12.パネルラジエーター設備費用算出シート'!$N$54))))))))))</f>
        <v/>
      </c>
      <c r="AY299" s="70"/>
      <c r="AZ299" s="57"/>
      <c r="BA299" s="262"/>
      <c r="BB299" s="70"/>
      <c r="BC299" s="34"/>
      <c r="BD299" s="34"/>
      <c r="BE299" s="34"/>
      <c r="BF299" s="53"/>
      <c r="BG299" s="34"/>
      <c r="BH299" s="34"/>
      <c r="BI299" s="53"/>
      <c r="BJ299" s="34"/>
      <c r="BK299" s="34"/>
      <c r="BL299" s="34"/>
      <c r="BM299" s="34"/>
    </row>
    <row r="300" spans="1:65" s="35" customFormat="1">
      <c r="A300" s="72"/>
      <c r="B300" s="55">
        <v>288</v>
      </c>
      <c r="C300" s="78"/>
      <c r="D300" s="56"/>
      <c r="E300" s="73"/>
      <c r="F300" s="530"/>
      <c r="G300" s="530"/>
      <c r="H300" s="57"/>
      <c r="I300" s="58"/>
      <c r="J300" s="57"/>
      <c r="K300" s="531" t="str">
        <f t="shared" si="12"/>
        <v/>
      </c>
      <c r="L300" s="531" t="str">
        <f>IF($G300="","",IF(OR('2.全体概要'!$C$15=1,'2.全体概要'!$C$15=2),INDEX($BH$15:$BH$16,MATCH($G300,$BG$15:$BG$16,-1)),IF('2.全体概要'!$C$15=3,INDEX($BH$14:$BH$15,MATCH($G300,$BG$14:$BG$15,-1)),INDEX($BH$13:$BH$14,MATCH($G300,$BG$13:$BG$14,-1)))))</f>
        <v/>
      </c>
      <c r="M300" s="531" t="str">
        <f t="shared" si="13"/>
        <v/>
      </c>
      <c r="N300" s="532">
        <f t="shared" si="14"/>
        <v>0</v>
      </c>
      <c r="O300" s="70"/>
      <c r="P300" s="124"/>
      <c r="Q300" s="54"/>
      <c r="R300" s="194"/>
      <c r="S300" s="125"/>
      <c r="T300" s="54"/>
      <c r="U300" s="194"/>
      <c r="V300" s="124"/>
      <c r="W300" s="54"/>
      <c r="X300" s="194"/>
      <c r="Y300" s="125"/>
      <c r="Z300" s="54"/>
      <c r="AA300" s="194"/>
      <c r="AB300" s="57"/>
      <c r="AC300" s="70"/>
      <c r="AD300" s="124"/>
      <c r="AE300" s="70"/>
      <c r="AF300" s="124"/>
      <c r="AG300" s="70"/>
      <c r="AH300" s="57"/>
      <c r="AI300" s="70"/>
      <c r="AJ300" s="124"/>
      <c r="AK300" s="70"/>
      <c r="AL300" s="907"/>
      <c r="AM300" s="890"/>
      <c r="AN300" s="907"/>
      <c r="AO300" s="891"/>
      <c r="AP300" s="907"/>
      <c r="AQ300" s="70"/>
      <c r="AR300" s="59"/>
      <c r="AS300" s="70"/>
      <c r="AT300" s="57"/>
      <c r="AU300" s="262"/>
      <c r="AV300" s="70"/>
      <c r="AW300" s="57"/>
      <c r="AX300" s="533" t="str">
        <f>IF(AW300="","",IF(AW300="A",'12.パネルラジエーター設備費用算出シート'!$G$13,IF(AW300="B",'12.パネルラジエーター設備費用算出シート'!$N$13,IF(AW300="C",'12.パネルラジエーター設備費用算出シート'!$G$23,IF(AW300="D",'12.パネルラジエーター設備費用算出シート'!$N$23,IF(AW300="E",'12.パネルラジエーター設備費用算出シート'!$G$33,IF(AW300="F",'12.パネルラジエーター設備費用算出シート'!$N$33,IF(AW300="G",'12.パネルラジエーター設備費用算出シート'!$G$43,IF(AW300="H",'12.パネルラジエーター設備費用算出シート'!$N$43,IF(AW300="I",'12.パネルラジエーター設備費用算出シート'!$G$54,'12.パネルラジエーター設備費用算出シート'!$N$54))))))))))</f>
        <v/>
      </c>
      <c r="AY300" s="70"/>
      <c r="AZ300" s="57"/>
      <c r="BA300" s="262"/>
      <c r="BB300" s="70"/>
      <c r="BC300" s="34"/>
      <c r="BD300" s="34"/>
      <c r="BE300" s="34"/>
      <c r="BF300" s="53"/>
      <c r="BG300" s="34"/>
      <c r="BH300" s="34"/>
      <c r="BI300" s="53"/>
      <c r="BJ300" s="34"/>
      <c r="BK300" s="34"/>
      <c r="BL300" s="34"/>
      <c r="BM300" s="34"/>
    </row>
    <row r="301" spans="1:65" s="35" customFormat="1">
      <c r="A301" s="72"/>
      <c r="B301" s="55">
        <v>289</v>
      </c>
      <c r="C301" s="78"/>
      <c r="D301" s="56"/>
      <c r="E301" s="73"/>
      <c r="F301" s="530"/>
      <c r="G301" s="530"/>
      <c r="H301" s="57"/>
      <c r="I301" s="58"/>
      <c r="J301" s="57"/>
      <c r="K301" s="531" t="str">
        <f t="shared" si="12"/>
        <v/>
      </c>
      <c r="L301" s="531" t="str">
        <f>IF($G301="","",IF(OR('2.全体概要'!$C$15=1,'2.全体概要'!$C$15=2),INDEX($BH$15:$BH$16,MATCH($G301,$BG$15:$BG$16,-1)),IF('2.全体概要'!$C$15=3,INDEX($BH$14:$BH$15,MATCH($G301,$BG$14:$BG$15,-1)),INDEX($BH$13:$BH$14,MATCH($G301,$BG$13:$BG$14,-1)))))</f>
        <v/>
      </c>
      <c r="M301" s="531" t="str">
        <f t="shared" si="13"/>
        <v/>
      </c>
      <c r="N301" s="532">
        <f t="shared" si="14"/>
        <v>0</v>
      </c>
      <c r="O301" s="70"/>
      <c r="P301" s="124"/>
      <c r="Q301" s="54"/>
      <c r="R301" s="194"/>
      <c r="S301" s="125"/>
      <c r="T301" s="54"/>
      <c r="U301" s="194"/>
      <c r="V301" s="124"/>
      <c r="W301" s="54"/>
      <c r="X301" s="194"/>
      <c r="Y301" s="125"/>
      <c r="Z301" s="54"/>
      <c r="AA301" s="194"/>
      <c r="AB301" s="57"/>
      <c r="AC301" s="70"/>
      <c r="AD301" s="124"/>
      <c r="AE301" s="70"/>
      <c r="AF301" s="124"/>
      <c r="AG301" s="70"/>
      <c r="AH301" s="57"/>
      <c r="AI301" s="70"/>
      <c r="AJ301" s="124"/>
      <c r="AK301" s="70"/>
      <c r="AL301" s="907"/>
      <c r="AM301" s="890"/>
      <c r="AN301" s="907"/>
      <c r="AO301" s="891"/>
      <c r="AP301" s="907"/>
      <c r="AQ301" s="70"/>
      <c r="AR301" s="59"/>
      <c r="AS301" s="70"/>
      <c r="AT301" s="57"/>
      <c r="AU301" s="262"/>
      <c r="AV301" s="70"/>
      <c r="AW301" s="57"/>
      <c r="AX301" s="533" t="str">
        <f>IF(AW301="","",IF(AW301="A",'12.パネルラジエーター設備費用算出シート'!$G$13,IF(AW301="B",'12.パネルラジエーター設備費用算出シート'!$N$13,IF(AW301="C",'12.パネルラジエーター設備費用算出シート'!$G$23,IF(AW301="D",'12.パネルラジエーター設備費用算出シート'!$N$23,IF(AW301="E",'12.パネルラジエーター設備費用算出シート'!$G$33,IF(AW301="F",'12.パネルラジエーター設備費用算出シート'!$N$33,IF(AW301="G",'12.パネルラジエーター設備費用算出シート'!$G$43,IF(AW301="H",'12.パネルラジエーター設備費用算出シート'!$N$43,IF(AW301="I",'12.パネルラジエーター設備費用算出シート'!$G$54,'12.パネルラジエーター設備費用算出シート'!$N$54))))))))))</f>
        <v/>
      </c>
      <c r="AY301" s="70"/>
      <c r="AZ301" s="57"/>
      <c r="BA301" s="262"/>
      <c r="BB301" s="70"/>
      <c r="BC301" s="34"/>
      <c r="BD301" s="34"/>
      <c r="BE301" s="34"/>
      <c r="BF301" s="53"/>
      <c r="BG301" s="34"/>
      <c r="BH301" s="34"/>
      <c r="BI301" s="53"/>
      <c r="BJ301" s="34"/>
      <c r="BK301" s="34"/>
      <c r="BL301" s="34"/>
      <c r="BM301" s="34"/>
    </row>
    <row r="302" spans="1:65" s="35" customFormat="1">
      <c r="A302" s="72"/>
      <c r="B302" s="55">
        <v>290</v>
      </c>
      <c r="C302" s="78"/>
      <c r="D302" s="56"/>
      <c r="E302" s="73"/>
      <c r="F302" s="530"/>
      <c r="G302" s="530"/>
      <c r="H302" s="57"/>
      <c r="I302" s="58"/>
      <c r="J302" s="57"/>
      <c r="K302" s="531" t="str">
        <f t="shared" si="12"/>
        <v/>
      </c>
      <c r="L302" s="531" t="str">
        <f>IF($G302="","",IF(OR('2.全体概要'!$C$15=1,'2.全体概要'!$C$15=2),INDEX($BH$15:$BH$16,MATCH($G302,$BG$15:$BG$16,-1)),IF('2.全体概要'!$C$15=3,INDEX($BH$14:$BH$15,MATCH($G302,$BG$14:$BG$15,-1)),INDEX($BH$13:$BH$14,MATCH($G302,$BG$13:$BG$14,-1)))))</f>
        <v/>
      </c>
      <c r="M302" s="531" t="str">
        <f t="shared" si="13"/>
        <v/>
      </c>
      <c r="N302" s="532">
        <f t="shared" si="14"/>
        <v>0</v>
      </c>
      <c r="O302" s="70"/>
      <c r="P302" s="124"/>
      <c r="Q302" s="54"/>
      <c r="R302" s="194"/>
      <c r="S302" s="125"/>
      <c r="T302" s="54"/>
      <c r="U302" s="194"/>
      <c r="V302" s="124"/>
      <c r="W302" s="54"/>
      <c r="X302" s="194"/>
      <c r="Y302" s="125"/>
      <c r="Z302" s="54"/>
      <c r="AA302" s="194"/>
      <c r="AB302" s="57"/>
      <c r="AC302" s="70"/>
      <c r="AD302" s="124"/>
      <c r="AE302" s="70"/>
      <c r="AF302" s="124"/>
      <c r="AG302" s="70"/>
      <c r="AH302" s="57"/>
      <c r="AI302" s="70"/>
      <c r="AJ302" s="124"/>
      <c r="AK302" s="70"/>
      <c r="AL302" s="907"/>
      <c r="AM302" s="890"/>
      <c r="AN302" s="907"/>
      <c r="AO302" s="891"/>
      <c r="AP302" s="907"/>
      <c r="AQ302" s="70"/>
      <c r="AR302" s="59"/>
      <c r="AS302" s="70"/>
      <c r="AT302" s="57"/>
      <c r="AU302" s="262"/>
      <c r="AV302" s="70"/>
      <c r="AW302" s="57"/>
      <c r="AX302" s="533" t="str">
        <f>IF(AW302="","",IF(AW302="A",'12.パネルラジエーター設備費用算出シート'!$G$13,IF(AW302="B",'12.パネルラジエーター設備費用算出シート'!$N$13,IF(AW302="C",'12.パネルラジエーター設備費用算出シート'!$G$23,IF(AW302="D",'12.パネルラジエーター設備費用算出シート'!$N$23,IF(AW302="E",'12.パネルラジエーター設備費用算出シート'!$G$33,IF(AW302="F",'12.パネルラジエーター設備費用算出シート'!$N$33,IF(AW302="G",'12.パネルラジエーター設備費用算出シート'!$G$43,IF(AW302="H",'12.パネルラジエーター設備費用算出シート'!$N$43,IF(AW302="I",'12.パネルラジエーター設備費用算出シート'!$G$54,'12.パネルラジエーター設備費用算出シート'!$N$54))))))))))</f>
        <v/>
      </c>
      <c r="AY302" s="70"/>
      <c r="AZ302" s="57"/>
      <c r="BA302" s="262"/>
      <c r="BB302" s="70"/>
      <c r="BC302" s="34"/>
      <c r="BD302" s="34"/>
      <c r="BE302" s="34"/>
      <c r="BF302" s="53"/>
      <c r="BG302" s="34"/>
      <c r="BH302" s="34"/>
      <c r="BI302" s="53"/>
      <c r="BJ302" s="34"/>
      <c r="BK302" s="34"/>
      <c r="BL302" s="34"/>
      <c r="BM302" s="34"/>
    </row>
    <row r="303" spans="1:65" s="35" customFormat="1">
      <c r="A303" s="72"/>
      <c r="B303" s="55">
        <v>291</v>
      </c>
      <c r="C303" s="78"/>
      <c r="D303" s="56"/>
      <c r="E303" s="73"/>
      <c r="F303" s="530"/>
      <c r="G303" s="530"/>
      <c r="H303" s="57"/>
      <c r="I303" s="58"/>
      <c r="J303" s="57"/>
      <c r="K303" s="531" t="str">
        <f t="shared" si="12"/>
        <v/>
      </c>
      <c r="L303" s="531" t="str">
        <f>IF($G303="","",IF(OR('2.全体概要'!$C$15=1,'2.全体概要'!$C$15=2),INDEX($BH$15:$BH$16,MATCH($G303,$BG$15:$BG$16,-1)),IF('2.全体概要'!$C$15=3,INDEX($BH$14:$BH$15,MATCH($G303,$BG$14:$BG$15,-1)),INDEX($BH$13:$BH$14,MATCH($G303,$BG$13:$BG$14,-1)))))</f>
        <v/>
      </c>
      <c r="M303" s="531" t="str">
        <f t="shared" si="13"/>
        <v/>
      </c>
      <c r="N303" s="532">
        <f t="shared" si="14"/>
        <v>0</v>
      </c>
      <c r="O303" s="70"/>
      <c r="P303" s="124"/>
      <c r="Q303" s="54"/>
      <c r="R303" s="194"/>
      <c r="S303" s="125"/>
      <c r="T303" s="54"/>
      <c r="U303" s="194"/>
      <c r="V303" s="124"/>
      <c r="W303" s="54"/>
      <c r="X303" s="194"/>
      <c r="Y303" s="125"/>
      <c r="Z303" s="54"/>
      <c r="AA303" s="194"/>
      <c r="AB303" s="57"/>
      <c r="AC303" s="70"/>
      <c r="AD303" s="124"/>
      <c r="AE303" s="70"/>
      <c r="AF303" s="124"/>
      <c r="AG303" s="70"/>
      <c r="AH303" s="57"/>
      <c r="AI303" s="70"/>
      <c r="AJ303" s="124"/>
      <c r="AK303" s="70"/>
      <c r="AL303" s="907"/>
      <c r="AM303" s="890"/>
      <c r="AN303" s="907"/>
      <c r="AO303" s="891"/>
      <c r="AP303" s="907"/>
      <c r="AQ303" s="70"/>
      <c r="AR303" s="59"/>
      <c r="AS303" s="70"/>
      <c r="AT303" s="57"/>
      <c r="AU303" s="262"/>
      <c r="AV303" s="70"/>
      <c r="AW303" s="57"/>
      <c r="AX303" s="533" t="str">
        <f>IF(AW303="","",IF(AW303="A",'12.パネルラジエーター設備費用算出シート'!$G$13,IF(AW303="B",'12.パネルラジエーター設備費用算出シート'!$N$13,IF(AW303="C",'12.パネルラジエーター設備費用算出シート'!$G$23,IF(AW303="D",'12.パネルラジエーター設備費用算出シート'!$N$23,IF(AW303="E",'12.パネルラジエーター設備費用算出シート'!$G$33,IF(AW303="F",'12.パネルラジエーター設備費用算出シート'!$N$33,IF(AW303="G",'12.パネルラジエーター設備費用算出シート'!$G$43,IF(AW303="H",'12.パネルラジエーター設備費用算出シート'!$N$43,IF(AW303="I",'12.パネルラジエーター設備費用算出シート'!$G$54,'12.パネルラジエーター設備費用算出シート'!$N$54))))))))))</f>
        <v/>
      </c>
      <c r="AY303" s="70"/>
      <c r="AZ303" s="57"/>
      <c r="BA303" s="262"/>
      <c r="BB303" s="70"/>
      <c r="BC303" s="34"/>
      <c r="BD303" s="34"/>
      <c r="BE303" s="34"/>
      <c r="BF303" s="53"/>
      <c r="BG303" s="34"/>
      <c r="BH303" s="34"/>
      <c r="BI303" s="53"/>
      <c r="BJ303" s="34"/>
      <c r="BK303" s="34"/>
      <c r="BL303" s="34"/>
      <c r="BM303" s="34"/>
    </row>
    <row r="304" spans="1:65" s="35" customFormat="1">
      <c r="A304" s="72"/>
      <c r="B304" s="55">
        <v>292</v>
      </c>
      <c r="C304" s="78"/>
      <c r="D304" s="56"/>
      <c r="E304" s="73"/>
      <c r="F304" s="530"/>
      <c r="G304" s="530"/>
      <c r="H304" s="57"/>
      <c r="I304" s="58"/>
      <c r="J304" s="57"/>
      <c r="K304" s="531" t="str">
        <f t="shared" si="12"/>
        <v/>
      </c>
      <c r="L304" s="531" t="str">
        <f>IF($G304="","",IF(OR('2.全体概要'!$C$15=1,'2.全体概要'!$C$15=2),INDEX($BH$15:$BH$16,MATCH($G304,$BG$15:$BG$16,-1)),IF('2.全体概要'!$C$15=3,INDEX($BH$14:$BH$15,MATCH($G304,$BG$14:$BG$15,-1)),INDEX($BH$13:$BH$14,MATCH($G304,$BG$13:$BG$14,-1)))))</f>
        <v/>
      </c>
      <c r="M304" s="531" t="str">
        <f t="shared" si="13"/>
        <v/>
      </c>
      <c r="N304" s="532">
        <f t="shared" si="14"/>
        <v>0</v>
      </c>
      <c r="O304" s="70"/>
      <c r="P304" s="124"/>
      <c r="Q304" s="54"/>
      <c r="R304" s="194"/>
      <c r="S304" s="125"/>
      <c r="T304" s="54"/>
      <c r="U304" s="194"/>
      <c r="V304" s="124"/>
      <c r="W304" s="54"/>
      <c r="X304" s="194"/>
      <c r="Y304" s="125"/>
      <c r="Z304" s="54"/>
      <c r="AA304" s="194"/>
      <c r="AB304" s="57"/>
      <c r="AC304" s="70"/>
      <c r="AD304" s="124"/>
      <c r="AE304" s="70"/>
      <c r="AF304" s="124"/>
      <c r="AG304" s="70"/>
      <c r="AH304" s="57"/>
      <c r="AI304" s="70"/>
      <c r="AJ304" s="124"/>
      <c r="AK304" s="70"/>
      <c r="AL304" s="907"/>
      <c r="AM304" s="890"/>
      <c r="AN304" s="907"/>
      <c r="AO304" s="891"/>
      <c r="AP304" s="907"/>
      <c r="AQ304" s="70"/>
      <c r="AR304" s="59"/>
      <c r="AS304" s="70"/>
      <c r="AT304" s="57"/>
      <c r="AU304" s="262"/>
      <c r="AV304" s="70"/>
      <c r="AW304" s="57"/>
      <c r="AX304" s="533" t="str">
        <f>IF(AW304="","",IF(AW304="A",'12.パネルラジエーター設備費用算出シート'!$G$13,IF(AW304="B",'12.パネルラジエーター設備費用算出シート'!$N$13,IF(AW304="C",'12.パネルラジエーター設備費用算出シート'!$G$23,IF(AW304="D",'12.パネルラジエーター設備費用算出シート'!$N$23,IF(AW304="E",'12.パネルラジエーター設備費用算出シート'!$G$33,IF(AW304="F",'12.パネルラジエーター設備費用算出シート'!$N$33,IF(AW304="G",'12.パネルラジエーター設備費用算出シート'!$G$43,IF(AW304="H",'12.パネルラジエーター設備費用算出シート'!$N$43,IF(AW304="I",'12.パネルラジエーター設備費用算出シート'!$G$54,'12.パネルラジエーター設備費用算出シート'!$N$54))))))))))</f>
        <v/>
      </c>
      <c r="AY304" s="70"/>
      <c r="AZ304" s="57"/>
      <c r="BA304" s="262"/>
      <c r="BB304" s="70"/>
      <c r="BC304" s="34"/>
      <c r="BD304" s="34"/>
      <c r="BE304" s="34"/>
      <c r="BF304" s="53"/>
      <c r="BG304" s="34"/>
      <c r="BH304" s="34"/>
      <c r="BI304" s="53"/>
      <c r="BJ304" s="34"/>
      <c r="BK304" s="34"/>
      <c r="BL304" s="34"/>
      <c r="BM304" s="34"/>
    </row>
    <row r="305" spans="1:65" s="35" customFormat="1">
      <c r="A305" s="72"/>
      <c r="B305" s="55">
        <v>293</v>
      </c>
      <c r="C305" s="78"/>
      <c r="D305" s="56"/>
      <c r="E305" s="73"/>
      <c r="F305" s="530"/>
      <c r="G305" s="530"/>
      <c r="H305" s="57"/>
      <c r="I305" s="58"/>
      <c r="J305" s="57"/>
      <c r="K305" s="531" t="str">
        <f t="shared" si="12"/>
        <v/>
      </c>
      <c r="L305" s="531" t="str">
        <f>IF($G305="","",IF(OR('2.全体概要'!$C$15=1,'2.全体概要'!$C$15=2),INDEX($BH$15:$BH$16,MATCH($G305,$BG$15:$BG$16,-1)),IF('2.全体概要'!$C$15=3,INDEX($BH$14:$BH$15,MATCH($G305,$BG$14:$BG$15,-1)),INDEX($BH$13:$BH$14,MATCH($G305,$BG$13:$BG$14,-1)))))</f>
        <v/>
      </c>
      <c r="M305" s="531" t="str">
        <f t="shared" si="13"/>
        <v/>
      </c>
      <c r="N305" s="532">
        <f t="shared" si="14"/>
        <v>0</v>
      </c>
      <c r="O305" s="70"/>
      <c r="P305" s="124"/>
      <c r="Q305" s="54"/>
      <c r="R305" s="194"/>
      <c r="S305" s="125"/>
      <c r="T305" s="54"/>
      <c r="U305" s="194"/>
      <c r="V305" s="124"/>
      <c r="W305" s="54"/>
      <c r="X305" s="194"/>
      <c r="Y305" s="125"/>
      <c r="Z305" s="54"/>
      <c r="AA305" s="194"/>
      <c r="AB305" s="57"/>
      <c r="AC305" s="70"/>
      <c r="AD305" s="124"/>
      <c r="AE305" s="70"/>
      <c r="AF305" s="124"/>
      <c r="AG305" s="70"/>
      <c r="AH305" s="57"/>
      <c r="AI305" s="70"/>
      <c r="AJ305" s="124"/>
      <c r="AK305" s="70"/>
      <c r="AL305" s="907"/>
      <c r="AM305" s="890"/>
      <c r="AN305" s="907"/>
      <c r="AO305" s="891"/>
      <c r="AP305" s="907"/>
      <c r="AQ305" s="70"/>
      <c r="AR305" s="59"/>
      <c r="AS305" s="70"/>
      <c r="AT305" s="57"/>
      <c r="AU305" s="262"/>
      <c r="AV305" s="70"/>
      <c r="AW305" s="57"/>
      <c r="AX305" s="533" t="str">
        <f>IF(AW305="","",IF(AW305="A",'12.パネルラジエーター設備費用算出シート'!$G$13,IF(AW305="B",'12.パネルラジエーター設備費用算出シート'!$N$13,IF(AW305="C",'12.パネルラジエーター設備費用算出シート'!$G$23,IF(AW305="D",'12.パネルラジエーター設備費用算出シート'!$N$23,IF(AW305="E",'12.パネルラジエーター設備費用算出シート'!$G$33,IF(AW305="F",'12.パネルラジエーター設備費用算出シート'!$N$33,IF(AW305="G",'12.パネルラジエーター設備費用算出シート'!$G$43,IF(AW305="H",'12.パネルラジエーター設備費用算出シート'!$N$43,IF(AW305="I",'12.パネルラジエーター設備費用算出シート'!$G$54,'12.パネルラジエーター設備費用算出シート'!$N$54))))))))))</f>
        <v/>
      </c>
      <c r="AY305" s="70"/>
      <c r="AZ305" s="57"/>
      <c r="BA305" s="262"/>
      <c r="BB305" s="70"/>
      <c r="BC305" s="34"/>
      <c r="BD305" s="34"/>
      <c r="BE305" s="34"/>
      <c r="BF305" s="53"/>
      <c r="BG305" s="34"/>
      <c r="BH305" s="34"/>
      <c r="BI305" s="53"/>
      <c r="BJ305" s="34"/>
      <c r="BK305" s="34"/>
      <c r="BL305" s="34"/>
      <c r="BM305" s="34"/>
    </row>
    <row r="306" spans="1:65" s="35" customFormat="1">
      <c r="A306" s="72"/>
      <c r="B306" s="55">
        <v>294</v>
      </c>
      <c r="C306" s="78"/>
      <c r="D306" s="56"/>
      <c r="E306" s="73"/>
      <c r="F306" s="530"/>
      <c r="G306" s="530"/>
      <c r="H306" s="57"/>
      <c r="I306" s="58"/>
      <c r="J306" s="57"/>
      <c r="K306" s="531" t="str">
        <f t="shared" si="12"/>
        <v/>
      </c>
      <c r="L306" s="531" t="str">
        <f>IF($G306="","",IF(OR('2.全体概要'!$C$15=1,'2.全体概要'!$C$15=2),INDEX($BH$15:$BH$16,MATCH($G306,$BG$15:$BG$16,-1)),IF('2.全体概要'!$C$15=3,INDEX($BH$14:$BH$15,MATCH($G306,$BG$14:$BG$15,-1)),INDEX($BH$13:$BH$14,MATCH($G306,$BG$13:$BG$14,-1)))))</f>
        <v/>
      </c>
      <c r="M306" s="531" t="str">
        <f t="shared" si="13"/>
        <v/>
      </c>
      <c r="N306" s="532">
        <f t="shared" si="14"/>
        <v>0</v>
      </c>
      <c r="O306" s="70"/>
      <c r="P306" s="124"/>
      <c r="Q306" s="54"/>
      <c r="R306" s="194"/>
      <c r="S306" s="125"/>
      <c r="T306" s="54"/>
      <c r="U306" s="194"/>
      <c r="V306" s="124"/>
      <c r="W306" s="54"/>
      <c r="X306" s="194"/>
      <c r="Y306" s="125"/>
      <c r="Z306" s="54"/>
      <c r="AA306" s="194"/>
      <c r="AB306" s="57"/>
      <c r="AC306" s="70"/>
      <c r="AD306" s="124"/>
      <c r="AE306" s="70"/>
      <c r="AF306" s="124"/>
      <c r="AG306" s="70"/>
      <c r="AH306" s="57"/>
      <c r="AI306" s="70"/>
      <c r="AJ306" s="124"/>
      <c r="AK306" s="70"/>
      <c r="AL306" s="907"/>
      <c r="AM306" s="890"/>
      <c r="AN306" s="907"/>
      <c r="AO306" s="891"/>
      <c r="AP306" s="907"/>
      <c r="AQ306" s="70"/>
      <c r="AR306" s="59"/>
      <c r="AS306" s="70"/>
      <c r="AT306" s="57"/>
      <c r="AU306" s="262"/>
      <c r="AV306" s="70"/>
      <c r="AW306" s="57"/>
      <c r="AX306" s="533" t="str">
        <f>IF(AW306="","",IF(AW306="A",'12.パネルラジエーター設備費用算出シート'!$G$13,IF(AW306="B",'12.パネルラジエーター設備費用算出シート'!$N$13,IF(AW306="C",'12.パネルラジエーター設備費用算出シート'!$G$23,IF(AW306="D",'12.パネルラジエーター設備費用算出シート'!$N$23,IF(AW306="E",'12.パネルラジエーター設備費用算出シート'!$G$33,IF(AW306="F",'12.パネルラジエーター設備費用算出シート'!$N$33,IF(AW306="G",'12.パネルラジエーター設備費用算出シート'!$G$43,IF(AW306="H",'12.パネルラジエーター設備費用算出シート'!$N$43,IF(AW306="I",'12.パネルラジエーター設備費用算出シート'!$G$54,'12.パネルラジエーター設備費用算出シート'!$N$54))))))))))</f>
        <v/>
      </c>
      <c r="AY306" s="70"/>
      <c r="AZ306" s="57"/>
      <c r="BA306" s="262"/>
      <c r="BB306" s="70"/>
      <c r="BC306" s="34"/>
      <c r="BD306" s="34"/>
      <c r="BE306" s="34"/>
      <c r="BF306" s="53"/>
      <c r="BG306" s="34"/>
      <c r="BH306" s="34"/>
      <c r="BI306" s="53"/>
      <c r="BJ306" s="34"/>
      <c r="BK306" s="34"/>
      <c r="BL306" s="34"/>
      <c r="BM306" s="34"/>
    </row>
    <row r="307" spans="1:65">
      <c r="B307" s="55">
        <v>295</v>
      </c>
      <c r="C307" s="78"/>
      <c r="D307" s="56"/>
      <c r="E307" s="73"/>
      <c r="F307" s="530"/>
      <c r="G307" s="530"/>
      <c r="H307" s="57"/>
      <c r="I307" s="58"/>
      <c r="J307" s="57"/>
      <c r="K307" s="531" t="str">
        <f t="shared" si="12"/>
        <v/>
      </c>
      <c r="L307" s="531" t="str">
        <f>IF($G307="","",IF(OR('2.全体概要'!$C$15=1,'2.全体概要'!$C$15=2),INDEX($BH$15:$BH$16,MATCH($G307,$BG$15:$BG$16,-1)),IF('2.全体概要'!$C$15=3,INDEX($BH$14:$BH$15,MATCH($G307,$BG$14:$BG$15,-1)),INDEX($BH$13:$BH$14,MATCH($G307,$BG$13:$BG$14,-1)))))</f>
        <v/>
      </c>
      <c r="M307" s="531" t="str">
        <f t="shared" si="13"/>
        <v/>
      </c>
      <c r="N307" s="532">
        <f t="shared" si="14"/>
        <v>0</v>
      </c>
      <c r="O307" s="70"/>
      <c r="P307" s="124"/>
      <c r="Q307" s="54"/>
      <c r="R307" s="194"/>
      <c r="S307" s="125"/>
      <c r="T307" s="54"/>
      <c r="U307" s="194"/>
      <c r="V307" s="124"/>
      <c r="W307" s="54"/>
      <c r="X307" s="194"/>
      <c r="Y307" s="125"/>
      <c r="Z307" s="54"/>
      <c r="AA307" s="194"/>
      <c r="AB307" s="57"/>
      <c r="AC307" s="70"/>
      <c r="AD307" s="124"/>
      <c r="AE307" s="70"/>
      <c r="AF307" s="124"/>
      <c r="AG307" s="70"/>
      <c r="AH307" s="57"/>
      <c r="AI307" s="70"/>
      <c r="AJ307" s="124"/>
      <c r="AK307" s="70"/>
      <c r="AL307" s="907"/>
      <c r="AM307" s="890"/>
      <c r="AN307" s="907"/>
      <c r="AO307" s="891"/>
      <c r="AP307" s="907"/>
      <c r="AQ307" s="70"/>
      <c r="AR307" s="59"/>
      <c r="AS307" s="70"/>
      <c r="AT307" s="57"/>
      <c r="AU307" s="262"/>
      <c r="AV307" s="70"/>
      <c r="AW307" s="57"/>
      <c r="AX307" s="533" t="str">
        <f>IF(AW307="","",IF(AW307="A",'12.パネルラジエーター設備費用算出シート'!$G$13,IF(AW307="B",'12.パネルラジエーター設備費用算出シート'!$N$13,IF(AW307="C",'12.パネルラジエーター設備費用算出シート'!$G$23,IF(AW307="D",'12.パネルラジエーター設備費用算出シート'!$N$23,IF(AW307="E",'12.パネルラジエーター設備費用算出シート'!$G$33,IF(AW307="F",'12.パネルラジエーター設備費用算出シート'!$N$33,IF(AW307="G",'12.パネルラジエーター設備費用算出シート'!$G$43,IF(AW307="H",'12.パネルラジエーター設備費用算出シート'!$N$43,IF(AW307="I",'12.パネルラジエーター設備費用算出シート'!$G$54,'12.パネルラジエーター設備費用算出シート'!$N$54))))))))))</f>
        <v/>
      </c>
      <c r="AY307" s="70"/>
      <c r="AZ307" s="57"/>
      <c r="BA307" s="262"/>
      <c r="BB307" s="70"/>
    </row>
    <row r="308" spans="1:65">
      <c r="B308" s="55">
        <v>296</v>
      </c>
      <c r="C308" s="78"/>
      <c r="D308" s="56"/>
      <c r="E308" s="73"/>
      <c r="F308" s="530"/>
      <c r="G308" s="530"/>
      <c r="H308" s="57"/>
      <c r="I308" s="58"/>
      <c r="J308" s="57"/>
      <c r="K308" s="531" t="str">
        <f t="shared" si="12"/>
        <v/>
      </c>
      <c r="L308" s="531" t="str">
        <f>IF($G308="","",IF(OR('2.全体概要'!$C$15=1,'2.全体概要'!$C$15=2),INDEX($BH$15:$BH$16,MATCH($G308,$BG$15:$BG$16,-1)),IF('2.全体概要'!$C$15=3,INDEX($BH$14:$BH$15,MATCH($G308,$BG$14:$BG$15,-1)),INDEX($BH$13:$BH$14,MATCH($G308,$BG$13:$BG$14,-1)))))</f>
        <v/>
      </c>
      <c r="M308" s="531" t="str">
        <f t="shared" si="13"/>
        <v/>
      </c>
      <c r="N308" s="532">
        <f t="shared" si="14"/>
        <v>0</v>
      </c>
      <c r="O308" s="70"/>
      <c r="P308" s="124"/>
      <c r="Q308" s="54"/>
      <c r="R308" s="194"/>
      <c r="S308" s="125"/>
      <c r="T308" s="54"/>
      <c r="U308" s="194"/>
      <c r="V308" s="124"/>
      <c r="W308" s="54"/>
      <c r="X308" s="194"/>
      <c r="Y308" s="125"/>
      <c r="Z308" s="54"/>
      <c r="AA308" s="194"/>
      <c r="AB308" s="57"/>
      <c r="AC308" s="70"/>
      <c r="AD308" s="124"/>
      <c r="AE308" s="70"/>
      <c r="AF308" s="124"/>
      <c r="AG308" s="70"/>
      <c r="AH308" s="57"/>
      <c r="AI308" s="70"/>
      <c r="AJ308" s="124"/>
      <c r="AK308" s="70"/>
      <c r="AL308" s="907"/>
      <c r="AM308" s="890"/>
      <c r="AN308" s="907"/>
      <c r="AO308" s="890"/>
      <c r="AP308" s="908"/>
      <c r="AQ308" s="70"/>
      <c r="AR308" s="59"/>
      <c r="AS308" s="70"/>
      <c r="AT308" s="57"/>
      <c r="AU308" s="262"/>
      <c r="AV308" s="70"/>
      <c r="AW308" s="57"/>
      <c r="AX308" s="533" t="str">
        <f>IF(AW308="","",IF(AW308="A",'12.パネルラジエーター設備費用算出シート'!$G$13,IF(AW308="B",'12.パネルラジエーター設備費用算出シート'!$N$13,IF(AW308="C",'12.パネルラジエーター設備費用算出シート'!$G$23,IF(AW308="D",'12.パネルラジエーター設備費用算出シート'!$N$23,IF(AW308="E",'12.パネルラジエーター設備費用算出シート'!$G$33,IF(AW308="F",'12.パネルラジエーター設備費用算出シート'!$N$33,IF(AW308="G",'12.パネルラジエーター設備費用算出シート'!$G$43,IF(AW308="H",'12.パネルラジエーター設備費用算出シート'!$N$43,IF(AW308="I",'12.パネルラジエーター設備費用算出シート'!$G$54,'12.パネルラジエーター設備費用算出シート'!$N$54))))))))))</f>
        <v/>
      </c>
      <c r="AY308" s="70"/>
      <c r="AZ308" s="57"/>
      <c r="BA308" s="262"/>
      <c r="BB308" s="70"/>
    </row>
    <row r="309" spans="1:65">
      <c r="B309" s="55">
        <v>297</v>
      </c>
      <c r="C309" s="78"/>
      <c r="D309" s="56"/>
      <c r="E309" s="73"/>
      <c r="F309" s="530"/>
      <c r="G309" s="530"/>
      <c r="H309" s="57"/>
      <c r="I309" s="58"/>
      <c r="J309" s="57"/>
      <c r="K309" s="531" t="str">
        <f t="shared" si="12"/>
        <v/>
      </c>
      <c r="L309" s="531" t="str">
        <f>IF($G309="","",IF(OR('2.全体概要'!$C$15=1,'2.全体概要'!$C$15=2),INDEX($BH$15:$BH$16,MATCH($G309,$BG$15:$BG$16,-1)),IF('2.全体概要'!$C$15=3,INDEX($BH$14:$BH$15,MATCH($G309,$BG$14:$BG$15,-1)),INDEX($BH$13:$BH$14,MATCH($G309,$BG$13:$BG$14,-1)))))</f>
        <v/>
      </c>
      <c r="M309" s="531" t="str">
        <f t="shared" si="13"/>
        <v/>
      </c>
      <c r="N309" s="532">
        <f t="shared" si="14"/>
        <v>0</v>
      </c>
      <c r="O309" s="70"/>
      <c r="P309" s="124"/>
      <c r="Q309" s="54"/>
      <c r="R309" s="194"/>
      <c r="S309" s="125"/>
      <c r="T309" s="54"/>
      <c r="U309" s="194"/>
      <c r="V309" s="124"/>
      <c r="W309" s="54"/>
      <c r="X309" s="194"/>
      <c r="Y309" s="125"/>
      <c r="Z309" s="54"/>
      <c r="AA309" s="194"/>
      <c r="AB309" s="57"/>
      <c r="AC309" s="70"/>
      <c r="AD309" s="124"/>
      <c r="AE309" s="70"/>
      <c r="AF309" s="124"/>
      <c r="AG309" s="70"/>
      <c r="AH309" s="57"/>
      <c r="AI309" s="70"/>
      <c r="AJ309" s="124"/>
      <c r="AK309" s="70"/>
      <c r="AL309" s="907"/>
      <c r="AM309" s="890"/>
      <c r="AN309" s="907"/>
      <c r="AO309" s="890"/>
      <c r="AP309" s="908"/>
      <c r="AQ309" s="70"/>
      <c r="AR309" s="59"/>
      <c r="AS309" s="70"/>
      <c r="AT309" s="57"/>
      <c r="AU309" s="262"/>
      <c r="AV309" s="70"/>
      <c r="AW309" s="57"/>
      <c r="AX309" s="533" t="str">
        <f>IF(AW309="","",IF(AW309="A",'12.パネルラジエーター設備費用算出シート'!$G$13,IF(AW309="B",'12.パネルラジエーター設備費用算出シート'!$N$13,IF(AW309="C",'12.パネルラジエーター設備費用算出シート'!$G$23,IF(AW309="D",'12.パネルラジエーター設備費用算出シート'!$N$23,IF(AW309="E",'12.パネルラジエーター設備費用算出シート'!$G$33,IF(AW309="F",'12.パネルラジエーター設備費用算出シート'!$N$33,IF(AW309="G",'12.パネルラジエーター設備費用算出シート'!$G$43,IF(AW309="H",'12.パネルラジエーター設備費用算出シート'!$N$43,IF(AW309="I",'12.パネルラジエーター設備費用算出シート'!$G$54,'12.パネルラジエーター設備費用算出シート'!$N$54))))))))))</f>
        <v/>
      </c>
      <c r="AY309" s="70"/>
      <c r="AZ309" s="57"/>
      <c r="BA309" s="262"/>
      <c r="BB309" s="70"/>
    </row>
    <row r="310" spans="1:65">
      <c r="B310" s="55">
        <v>298</v>
      </c>
      <c r="C310" s="78"/>
      <c r="D310" s="56"/>
      <c r="E310" s="73"/>
      <c r="F310" s="530"/>
      <c r="G310" s="530"/>
      <c r="H310" s="57"/>
      <c r="I310" s="58"/>
      <c r="J310" s="57"/>
      <c r="K310" s="531" t="str">
        <f t="shared" si="12"/>
        <v/>
      </c>
      <c r="L310" s="531" t="str">
        <f>IF($G310="","",IF(OR('2.全体概要'!$C$15=1,'2.全体概要'!$C$15=2),INDEX($BH$15:$BH$16,MATCH($G310,$BG$15:$BG$16,-1)),IF('2.全体概要'!$C$15=3,INDEX($BH$14:$BH$15,MATCH($G310,$BG$14:$BG$15,-1)),INDEX($BH$13:$BH$14,MATCH($G310,$BG$13:$BG$14,-1)))))</f>
        <v/>
      </c>
      <c r="M310" s="531" t="str">
        <f t="shared" si="13"/>
        <v/>
      </c>
      <c r="N310" s="532">
        <f t="shared" si="14"/>
        <v>0</v>
      </c>
      <c r="O310" s="70"/>
      <c r="P310" s="124"/>
      <c r="Q310" s="54"/>
      <c r="R310" s="194"/>
      <c r="S310" s="125"/>
      <c r="T310" s="54"/>
      <c r="U310" s="194"/>
      <c r="V310" s="124"/>
      <c r="W310" s="54"/>
      <c r="X310" s="194"/>
      <c r="Y310" s="125"/>
      <c r="Z310" s="54"/>
      <c r="AA310" s="194"/>
      <c r="AB310" s="57"/>
      <c r="AC310" s="70"/>
      <c r="AD310" s="124"/>
      <c r="AE310" s="70"/>
      <c r="AF310" s="124"/>
      <c r="AG310" s="70"/>
      <c r="AH310" s="57"/>
      <c r="AI310" s="70"/>
      <c r="AJ310" s="124"/>
      <c r="AK310" s="70"/>
      <c r="AL310" s="907"/>
      <c r="AM310" s="890"/>
      <c r="AN310" s="907"/>
      <c r="AO310" s="890"/>
      <c r="AP310" s="908"/>
      <c r="AQ310" s="70"/>
      <c r="AR310" s="59"/>
      <c r="AS310" s="70"/>
      <c r="AT310" s="57"/>
      <c r="AU310" s="262"/>
      <c r="AV310" s="70"/>
      <c r="AW310" s="57"/>
      <c r="AX310" s="533" t="str">
        <f>IF(AW310="","",IF(AW310="A",'12.パネルラジエーター設備費用算出シート'!$G$13,IF(AW310="B",'12.パネルラジエーター設備費用算出シート'!$N$13,IF(AW310="C",'12.パネルラジエーター設備費用算出シート'!$G$23,IF(AW310="D",'12.パネルラジエーター設備費用算出シート'!$N$23,IF(AW310="E",'12.パネルラジエーター設備費用算出シート'!$G$33,IF(AW310="F",'12.パネルラジエーター設備費用算出シート'!$N$33,IF(AW310="G",'12.パネルラジエーター設備費用算出シート'!$G$43,IF(AW310="H",'12.パネルラジエーター設備費用算出シート'!$N$43,IF(AW310="I",'12.パネルラジエーター設備費用算出シート'!$G$54,'12.パネルラジエーター設備費用算出シート'!$N$54))))))))))</f>
        <v/>
      </c>
      <c r="AY310" s="70"/>
      <c r="AZ310" s="57"/>
      <c r="BA310" s="262"/>
      <c r="BB310" s="70"/>
    </row>
    <row r="311" spans="1:65" s="45" customFormat="1">
      <c r="A311" s="72"/>
      <c r="B311" s="55">
        <v>299</v>
      </c>
      <c r="C311" s="78"/>
      <c r="D311" s="56"/>
      <c r="E311" s="73"/>
      <c r="F311" s="530"/>
      <c r="G311" s="530"/>
      <c r="H311" s="57"/>
      <c r="I311" s="58"/>
      <c r="J311" s="57"/>
      <c r="K311" s="531" t="str">
        <f t="shared" si="12"/>
        <v/>
      </c>
      <c r="L311" s="531" t="str">
        <f>IF($G311="","",IF(OR('2.全体概要'!$C$15=1,'2.全体概要'!$C$15=2),INDEX($BH$15:$BH$16,MATCH($G311,$BG$15:$BG$16,-1)),IF('2.全体概要'!$C$15=3,INDEX($BH$14:$BH$15,MATCH($G311,$BG$14:$BG$15,-1)),INDEX($BH$13:$BH$14,MATCH($G311,$BG$13:$BG$14,-1)))))</f>
        <v/>
      </c>
      <c r="M311" s="531" t="str">
        <f t="shared" si="13"/>
        <v/>
      </c>
      <c r="N311" s="532">
        <f t="shared" si="14"/>
        <v>0</v>
      </c>
      <c r="O311" s="70"/>
      <c r="P311" s="124"/>
      <c r="Q311" s="54"/>
      <c r="R311" s="194"/>
      <c r="S311" s="125"/>
      <c r="T311" s="54"/>
      <c r="U311" s="194"/>
      <c r="V311" s="124"/>
      <c r="W311" s="54"/>
      <c r="X311" s="194"/>
      <c r="Y311" s="125"/>
      <c r="Z311" s="54"/>
      <c r="AA311" s="194"/>
      <c r="AB311" s="57"/>
      <c r="AC311" s="70"/>
      <c r="AD311" s="124"/>
      <c r="AE311" s="70"/>
      <c r="AF311" s="124"/>
      <c r="AG311" s="70"/>
      <c r="AH311" s="57"/>
      <c r="AI311" s="70"/>
      <c r="AJ311" s="124"/>
      <c r="AK311" s="70"/>
      <c r="AL311" s="907"/>
      <c r="AM311" s="890"/>
      <c r="AN311" s="907"/>
      <c r="AO311" s="890"/>
      <c r="AP311" s="908"/>
      <c r="AQ311" s="70"/>
      <c r="AR311" s="59"/>
      <c r="AS311" s="70"/>
      <c r="AT311" s="57"/>
      <c r="AU311" s="262"/>
      <c r="AV311" s="70"/>
      <c r="AW311" s="57"/>
      <c r="AX311" s="533" t="str">
        <f>IF(AW311="","",IF(AW311="A",'12.パネルラジエーター設備費用算出シート'!$G$13,IF(AW311="B",'12.パネルラジエーター設備費用算出シート'!$N$13,IF(AW311="C",'12.パネルラジエーター設備費用算出シート'!$G$23,IF(AW311="D",'12.パネルラジエーター設備費用算出シート'!$N$23,IF(AW311="E",'12.パネルラジエーター設備費用算出シート'!$G$33,IF(AW311="F",'12.パネルラジエーター設備費用算出シート'!$N$33,IF(AW311="G",'12.パネルラジエーター設備費用算出シート'!$G$43,IF(AW311="H",'12.パネルラジエーター設備費用算出シート'!$N$43,IF(AW311="I",'12.パネルラジエーター設備費用算出シート'!$G$54,'12.パネルラジエーター設備費用算出シート'!$N$54))))))))))</f>
        <v/>
      </c>
      <c r="AY311" s="70"/>
      <c r="AZ311" s="57"/>
      <c r="BA311" s="262"/>
      <c r="BB311" s="70"/>
      <c r="BF311" s="53"/>
      <c r="BI311" s="53"/>
    </row>
    <row r="312" spans="1:65">
      <c r="B312" s="55">
        <v>300</v>
      </c>
      <c r="C312" s="78"/>
      <c r="D312" s="56"/>
      <c r="E312" s="73"/>
      <c r="F312" s="530"/>
      <c r="G312" s="530"/>
      <c r="H312" s="57"/>
      <c r="I312" s="58"/>
      <c r="J312" s="57"/>
      <c r="K312" s="531" t="str">
        <f t="shared" si="12"/>
        <v/>
      </c>
      <c r="L312" s="531" t="str">
        <f>IF($G312="","",IF(OR('2.全体概要'!$C$15=1,'2.全体概要'!$C$15=2),INDEX($BH$15:$BH$16,MATCH($G312,$BG$15:$BG$16,-1)),IF('2.全体概要'!$C$15=3,INDEX($BH$14:$BH$15,MATCH($G312,$BG$14:$BG$15,-1)),INDEX($BH$13:$BH$14,MATCH($G312,$BG$13:$BG$14,-1)))))</f>
        <v/>
      </c>
      <c r="M312" s="531" t="str">
        <f t="shared" si="13"/>
        <v/>
      </c>
      <c r="N312" s="532">
        <f t="shared" si="14"/>
        <v>0</v>
      </c>
      <c r="O312" s="70"/>
      <c r="P312" s="124"/>
      <c r="Q312" s="54"/>
      <c r="R312" s="194"/>
      <c r="S312" s="125"/>
      <c r="T312" s="54"/>
      <c r="U312" s="194"/>
      <c r="V312" s="124"/>
      <c r="W312" s="54"/>
      <c r="X312" s="194"/>
      <c r="Y312" s="125"/>
      <c r="Z312" s="54"/>
      <c r="AA312" s="194"/>
      <c r="AB312" s="57"/>
      <c r="AC312" s="70"/>
      <c r="AD312" s="124"/>
      <c r="AE312" s="70"/>
      <c r="AF312" s="124"/>
      <c r="AG312" s="70"/>
      <c r="AH312" s="57"/>
      <c r="AI312" s="70"/>
      <c r="AJ312" s="124"/>
      <c r="AK312" s="70"/>
      <c r="AL312" s="907"/>
      <c r="AM312" s="890"/>
      <c r="AN312" s="907"/>
      <c r="AO312" s="890"/>
      <c r="AP312" s="908"/>
      <c r="AQ312" s="70"/>
      <c r="AR312" s="59"/>
      <c r="AS312" s="70"/>
      <c r="AT312" s="57"/>
      <c r="AU312" s="262"/>
      <c r="AV312" s="70"/>
      <c r="AW312" s="57"/>
      <c r="AX312" s="533" t="str">
        <f>IF(AW312="","",IF(AW312="A",'12.パネルラジエーター設備費用算出シート'!$G$13,IF(AW312="B",'12.パネルラジエーター設備費用算出シート'!$N$13,IF(AW312="C",'12.パネルラジエーター設備費用算出シート'!$G$23,IF(AW312="D",'12.パネルラジエーター設備費用算出シート'!$N$23,IF(AW312="E",'12.パネルラジエーター設備費用算出シート'!$G$33,IF(AW312="F",'12.パネルラジエーター設備費用算出シート'!$N$33,IF(AW312="G",'12.パネルラジエーター設備費用算出シート'!$G$43,IF(AW312="H",'12.パネルラジエーター設備費用算出シート'!$N$43,IF(AW312="I",'12.パネルラジエーター設備費用算出シート'!$G$54,'12.パネルラジエーター設備費用算出シート'!$N$54))))))))))</f>
        <v/>
      </c>
      <c r="AY312" s="70"/>
      <c r="AZ312" s="57"/>
      <c r="BA312" s="262"/>
      <c r="BB312" s="70"/>
    </row>
    <row r="313" spans="1:65">
      <c r="B313" s="55">
        <v>301</v>
      </c>
      <c r="C313" s="78"/>
      <c r="D313" s="56"/>
      <c r="E313" s="73"/>
      <c r="F313" s="530"/>
      <c r="G313" s="530"/>
      <c r="H313" s="57"/>
      <c r="I313" s="58"/>
      <c r="J313" s="57"/>
      <c r="K313" s="531" t="str">
        <f t="shared" si="12"/>
        <v/>
      </c>
      <c r="L313" s="531" t="str">
        <f>IF($G313="","",IF(OR('2.全体概要'!$C$15=1,'2.全体概要'!$C$15=2),INDEX($BH$15:$BH$16,MATCH($G313,$BG$15:$BG$16,-1)),IF('2.全体概要'!$C$15=3,INDEX($BH$14:$BH$15,MATCH($G313,$BG$14:$BG$15,-1)),INDEX($BH$13:$BH$14,MATCH($G313,$BG$13:$BG$14,-1)))))</f>
        <v/>
      </c>
      <c r="M313" s="531" t="str">
        <f t="shared" si="13"/>
        <v/>
      </c>
      <c r="N313" s="532">
        <f t="shared" si="14"/>
        <v>0</v>
      </c>
      <c r="O313" s="70"/>
      <c r="P313" s="124"/>
      <c r="Q313" s="54"/>
      <c r="R313" s="194"/>
      <c r="S313" s="125"/>
      <c r="T313" s="54"/>
      <c r="U313" s="194"/>
      <c r="V313" s="124"/>
      <c r="W313" s="54"/>
      <c r="X313" s="194"/>
      <c r="Y313" s="125"/>
      <c r="Z313" s="54"/>
      <c r="AA313" s="194"/>
      <c r="AB313" s="57"/>
      <c r="AC313" s="70"/>
      <c r="AD313" s="124"/>
      <c r="AE313" s="70"/>
      <c r="AF313" s="124"/>
      <c r="AG313" s="70"/>
      <c r="AH313" s="57"/>
      <c r="AI313" s="70"/>
      <c r="AJ313" s="124"/>
      <c r="AK313" s="890"/>
      <c r="AL313" s="907"/>
      <c r="AM313" s="890"/>
      <c r="AN313" s="907"/>
      <c r="AO313" s="890"/>
      <c r="AP313" s="909"/>
      <c r="AQ313" s="70"/>
      <c r="AR313" s="59"/>
      <c r="AS313" s="70"/>
      <c r="AT313" s="57"/>
      <c r="AU313" s="262"/>
      <c r="AV313" s="70"/>
      <c r="AW313" s="57"/>
      <c r="AX313" s="533" t="str">
        <f>IF(AW313="","",IF(AW313="A",'12.パネルラジエーター設備費用算出シート'!$G$13,IF(AW313="B",'12.パネルラジエーター設備費用算出シート'!$N$13,IF(AW313="C",'12.パネルラジエーター設備費用算出シート'!$G$23,IF(AW313="D",'12.パネルラジエーター設備費用算出シート'!$N$23,IF(AW313="E",'12.パネルラジエーター設備費用算出シート'!$G$33,IF(AW313="F",'12.パネルラジエーター設備費用算出シート'!$N$33,IF(AW313="G",'12.パネルラジエーター設備費用算出シート'!$G$43,IF(AW313="H",'12.パネルラジエーター設備費用算出シート'!$N$43,IF(AW313="I",'12.パネルラジエーター設備費用算出シート'!$G$54,'12.パネルラジエーター設備費用算出シート'!$N$54))))))))))</f>
        <v/>
      </c>
      <c r="AY313" s="70"/>
      <c r="AZ313" s="57"/>
      <c r="BA313" s="262"/>
      <c r="BB313" s="70"/>
    </row>
    <row r="314" spans="1:65">
      <c r="B314" s="55">
        <v>302</v>
      </c>
      <c r="C314" s="78"/>
      <c r="D314" s="56"/>
      <c r="E314" s="73"/>
      <c r="F314" s="530"/>
      <c r="G314" s="530"/>
      <c r="H314" s="57"/>
      <c r="I314" s="58"/>
      <c r="J314" s="57"/>
      <c r="K314" s="531" t="str">
        <f t="shared" si="12"/>
        <v/>
      </c>
      <c r="L314" s="531" t="str">
        <f>IF($G314="","",IF(OR('2.全体概要'!$C$15=1,'2.全体概要'!$C$15=2),INDEX($BH$15:$BH$16,MATCH($G314,$BG$15:$BG$16,-1)),IF('2.全体概要'!$C$15=3,INDEX($BH$14:$BH$15,MATCH($G314,$BG$14:$BG$15,-1)),INDEX($BH$13:$BH$14,MATCH($G314,$BG$13:$BG$14,-1)))))</f>
        <v/>
      </c>
      <c r="M314" s="531" t="str">
        <f t="shared" si="13"/>
        <v/>
      </c>
      <c r="N314" s="532">
        <f t="shared" si="14"/>
        <v>0</v>
      </c>
      <c r="O314" s="70"/>
      <c r="P314" s="124"/>
      <c r="Q314" s="54"/>
      <c r="R314" s="194"/>
      <c r="S314" s="125"/>
      <c r="T314" s="54"/>
      <c r="U314" s="194"/>
      <c r="V314" s="124"/>
      <c r="W314" s="54"/>
      <c r="X314" s="194"/>
      <c r="Y314" s="125"/>
      <c r="Z314" s="54"/>
      <c r="AA314" s="194"/>
      <c r="AB314" s="57"/>
      <c r="AC314" s="70"/>
      <c r="AD314" s="124"/>
      <c r="AE314" s="70"/>
      <c r="AF314" s="124"/>
      <c r="AG314" s="70"/>
      <c r="AH314" s="57"/>
      <c r="AI314" s="70"/>
      <c r="AJ314" s="124"/>
      <c r="AK314" s="890"/>
      <c r="AL314" s="907"/>
      <c r="AM314" s="890"/>
      <c r="AN314" s="907"/>
      <c r="AO314" s="890"/>
      <c r="AP314" s="909"/>
      <c r="AQ314" s="70"/>
      <c r="AR314" s="59"/>
      <c r="AS314" s="70"/>
      <c r="AT314" s="57"/>
      <c r="AU314" s="54"/>
      <c r="AV314" s="70"/>
      <c r="AW314" s="57"/>
      <c r="AX314" s="533" t="str">
        <f>IF(AW314="","",IF(AW314="A",'12.パネルラジエーター設備費用算出シート'!$G$13,IF(AW314="B",'12.パネルラジエーター設備費用算出シート'!$N$13,IF(AW314="C",'12.パネルラジエーター設備費用算出シート'!$G$23,IF(AW314="D",'12.パネルラジエーター設備費用算出シート'!$N$23,IF(AW314="E",'12.パネルラジエーター設備費用算出シート'!$G$33,IF(AW314="F",'12.パネルラジエーター設備費用算出シート'!$N$33,IF(AW314="G",'12.パネルラジエーター設備費用算出シート'!$G$43,IF(AW314="H",'12.パネルラジエーター設備費用算出シート'!$N$43,IF(AW314="I",'12.パネルラジエーター設備費用算出シート'!$G$54,'12.パネルラジエーター設備費用算出シート'!$N$54))))))))))</f>
        <v/>
      </c>
      <c r="AY314" s="70"/>
      <c r="AZ314" s="57"/>
      <c r="BA314" s="54"/>
      <c r="BB314" s="70"/>
    </row>
    <row r="315" spans="1:65">
      <c r="B315" s="55">
        <v>303</v>
      </c>
      <c r="C315" s="78"/>
      <c r="D315" s="56"/>
      <c r="E315" s="73"/>
      <c r="F315" s="530"/>
      <c r="G315" s="530"/>
      <c r="H315" s="57"/>
      <c r="I315" s="58"/>
      <c r="J315" s="57"/>
      <c r="K315" s="531" t="str">
        <f t="shared" si="12"/>
        <v/>
      </c>
      <c r="L315" s="531" t="str">
        <f>IF($G315="","",IF(OR('2.全体概要'!$C$15=1,'2.全体概要'!$C$15=2),INDEX($BH$15:$BH$16,MATCH($G315,$BG$15:$BG$16,-1)),IF('2.全体概要'!$C$15=3,INDEX($BH$14:$BH$15,MATCH($G315,$BG$14:$BG$15,-1)),INDEX($BH$13:$BH$14,MATCH($G315,$BG$13:$BG$14,-1)))))</f>
        <v/>
      </c>
      <c r="M315" s="531" t="str">
        <f t="shared" si="13"/>
        <v/>
      </c>
      <c r="N315" s="532">
        <f t="shared" si="14"/>
        <v>0</v>
      </c>
      <c r="O315" s="70"/>
      <c r="P315" s="124"/>
      <c r="Q315" s="54"/>
      <c r="R315" s="194"/>
      <c r="S315" s="125"/>
      <c r="T315" s="54"/>
      <c r="U315" s="194"/>
      <c r="V315" s="124"/>
      <c r="W315" s="54"/>
      <c r="X315" s="194"/>
      <c r="Y315" s="125"/>
      <c r="Z315" s="54"/>
      <c r="AA315" s="194"/>
      <c r="AB315" s="57"/>
      <c r="AC315" s="70"/>
      <c r="AD315" s="124"/>
      <c r="AE315" s="70"/>
      <c r="AF315" s="124"/>
      <c r="AG315" s="70"/>
      <c r="AH315" s="57"/>
      <c r="AI315" s="70"/>
      <c r="AJ315" s="124"/>
      <c r="AK315" s="890"/>
      <c r="AL315" s="907"/>
      <c r="AM315" s="890"/>
      <c r="AN315" s="907"/>
      <c r="AO315" s="890"/>
      <c r="AP315" s="909"/>
      <c r="AQ315" s="70"/>
      <c r="AR315" s="59"/>
      <c r="AS315" s="70"/>
      <c r="AT315" s="57"/>
      <c r="AU315" s="54"/>
      <c r="AV315" s="70"/>
      <c r="AW315" s="57"/>
      <c r="AX315" s="533" t="str">
        <f>IF(AW315="","",IF(AW315="A",'12.パネルラジエーター設備費用算出シート'!$G$13,IF(AW315="B",'12.パネルラジエーター設備費用算出シート'!$N$13,IF(AW315="C",'12.パネルラジエーター設備費用算出シート'!$G$23,IF(AW315="D",'12.パネルラジエーター設備費用算出シート'!$N$23,IF(AW315="E",'12.パネルラジエーター設備費用算出シート'!$G$33,IF(AW315="F",'12.パネルラジエーター設備費用算出シート'!$N$33,IF(AW315="G",'12.パネルラジエーター設備費用算出シート'!$G$43,IF(AW315="H",'12.パネルラジエーター設備費用算出シート'!$N$43,IF(AW315="I",'12.パネルラジエーター設備費用算出シート'!$G$54,'12.パネルラジエーター設備費用算出シート'!$N$54))))))))))</f>
        <v/>
      </c>
      <c r="AY315" s="70"/>
      <c r="AZ315" s="57"/>
      <c r="BA315" s="54"/>
      <c r="BB315" s="70"/>
    </row>
    <row r="316" spans="1:65">
      <c r="B316" s="55">
        <v>304</v>
      </c>
      <c r="C316" s="78"/>
      <c r="D316" s="56"/>
      <c r="E316" s="73"/>
      <c r="F316" s="530"/>
      <c r="G316" s="530"/>
      <c r="H316" s="57"/>
      <c r="I316" s="58"/>
      <c r="J316" s="57"/>
      <c r="K316" s="531" t="str">
        <f t="shared" si="12"/>
        <v/>
      </c>
      <c r="L316" s="531" t="str">
        <f>IF($G316="","",IF(OR('2.全体概要'!$C$15=1,'2.全体概要'!$C$15=2),INDEX($BH$15:$BH$16,MATCH($G316,$BG$15:$BG$16,-1)),IF('2.全体概要'!$C$15=3,INDEX($BH$14:$BH$15,MATCH($G316,$BG$14:$BG$15,-1)),INDEX($BH$13:$BH$14,MATCH($G316,$BG$13:$BG$14,-1)))))</f>
        <v/>
      </c>
      <c r="M316" s="531" t="str">
        <f t="shared" si="13"/>
        <v/>
      </c>
      <c r="N316" s="532">
        <f t="shared" si="14"/>
        <v>0</v>
      </c>
      <c r="O316" s="70"/>
      <c r="P316" s="124"/>
      <c r="Q316" s="54"/>
      <c r="R316" s="194"/>
      <c r="S316" s="125"/>
      <c r="T316" s="54"/>
      <c r="U316" s="194"/>
      <c r="V316" s="124"/>
      <c r="W316" s="54"/>
      <c r="X316" s="194"/>
      <c r="Y316" s="125"/>
      <c r="Z316" s="54"/>
      <c r="AA316" s="194"/>
      <c r="AB316" s="57"/>
      <c r="AC316" s="70"/>
      <c r="AD316" s="124"/>
      <c r="AE316" s="70"/>
      <c r="AF316" s="124"/>
      <c r="AG316" s="70"/>
      <c r="AH316" s="57"/>
      <c r="AI316" s="70"/>
      <c r="AJ316" s="124"/>
      <c r="AK316" s="890"/>
      <c r="AL316" s="907"/>
      <c r="AM316" s="890"/>
      <c r="AN316" s="907"/>
      <c r="AO316" s="890"/>
      <c r="AP316" s="909"/>
      <c r="AQ316" s="70"/>
      <c r="AR316" s="59"/>
      <c r="AS316" s="70"/>
      <c r="AT316" s="57"/>
      <c r="AU316" s="54"/>
      <c r="AV316" s="70"/>
      <c r="AW316" s="57"/>
      <c r="AX316" s="533" t="str">
        <f>IF(AW316="","",IF(AW316="A",'12.パネルラジエーター設備費用算出シート'!$G$13,IF(AW316="B",'12.パネルラジエーター設備費用算出シート'!$N$13,IF(AW316="C",'12.パネルラジエーター設備費用算出シート'!$G$23,IF(AW316="D",'12.パネルラジエーター設備費用算出シート'!$N$23,IF(AW316="E",'12.パネルラジエーター設備費用算出シート'!$G$33,IF(AW316="F",'12.パネルラジエーター設備費用算出シート'!$N$33,IF(AW316="G",'12.パネルラジエーター設備費用算出シート'!$G$43,IF(AW316="H",'12.パネルラジエーター設備費用算出シート'!$N$43,IF(AW316="I",'12.パネルラジエーター設備費用算出シート'!$G$54,'12.パネルラジエーター設備費用算出シート'!$N$54))))))))))</f>
        <v/>
      </c>
      <c r="AY316" s="70"/>
      <c r="AZ316" s="57"/>
      <c r="BA316" s="54"/>
      <c r="BB316" s="70"/>
    </row>
    <row r="317" spans="1:65">
      <c r="B317" s="55">
        <v>305</v>
      </c>
      <c r="C317" s="78"/>
      <c r="D317" s="56"/>
      <c r="E317" s="73"/>
      <c r="F317" s="530"/>
      <c r="G317" s="530"/>
      <c r="H317" s="57"/>
      <c r="I317" s="58"/>
      <c r="J317" s="57"/>
      <c r="K317" s="531" t="str">
        <f t="shared" si="12"/>
        <v/>
      </c>
      <c r="L317" s="531" t="str">
        <f>IF($G317="","",IF(OR('2.全体概要'!$C$15=1,'2.全体概要'!$C$15=2),INDEX($BH$15:$BH$16,MATCH($G317,$BG$15:$BG$16,-1)),IF('2.全体概要'!$C$15=3,INDEX($BH$14:$BH$15,MATCH($G317,$BG$14:$BG$15,-1)),INDEX($BH$13:$BH$14,MATCH($G317,$BG$13:$BG$14,-1)))))</f>
        <v/>
      </c>
      <c r="M317" s="531" t="str">
        <f t="shared" si="13"/>
        <v/>
      </c>
      <c r="N317" s="532">
        <f t="shared" si="14"/>
        <v>0</v>
      </c>
      <c r="O317" s="70"/>
      <c r="P317" s="124"/>
      <c r="Q317" s="54"/>
      <c r="R317" s="194"/>
      <c r="S317" s="125"/>
      <c r="T317" s="54"/>
      <c r="U317" s="194"/>
      <c r="V317" s="124"/>
      <c r="W317" s="54"/>
      <c r="X317" s="194"/>
      <c r="Y317" s="125"/>
      <c r="Z317" s="54"/>
      <c r="AA317" s="194"/>
      <c r="AB317" s="57"/>
      <c r="AC317" s="70"/>
      <c r="AD317" s="124"/>
      <c r="AE317" s="70"/>
      <c r="AF317" s="124"/>
      <c r="AG317" s="70"/>
      <c r="AH317" s="57"/>
      <c r="AI317" s="70"/>
      <c r="AJ317" s="124"/>
      <c r="AK317" s="890"/>
      <c r="AL317" s="907"/>
      <c r="AM317" s="890"/>
      <c r="AN317" s="907"/>
      <c r="AO317" s="890"/>
      <c r="AP317" s="909"/>
      <c r="AQ317" s="70"/>
      <c r="AR317" s="59"/>
      <c r="AS317" s="70"/>
      <c r="AT317" s="57"/>
      <c r="AU317" s="54"/>
      <c r="AV317" s="70"/>
      <c r="AW317" s="57"/>
      <c r="AX317" s="533" t="str">
        <f>IF(AW317="","",IF(AW317="A",'12.パネルラジエーター設備費用算出シート'!$G$13,IF(AW317="B",'12.パネルラジエーター設備費用算出シート'!$N$13,IF(AW317="C",'12.パネルラジエーター設備費用算出シート'!$G$23,IF(AW317="D",'12.パネルラジエーター設備費用算出シート'!$N$23,IF(AW317="E",'12.パネルラジエーター設備費用算出シート'!$G$33,IF(AW317="F",'12.パネルラジエーター設備費用算出シート'!$N$33,IF(AW317="G",'12.パネルラジエーター設備費用算出シート'!$G$43,IF(AW317="H",'12.パネルラジエーター設備費用算出シート'!$N$43,IF(AW317="I",'12.パネルラジエーター設備費用算出シート'!$G$54,'12.パネルラジエーター設備費用算出シート'!$N$54))))))))))</f>
        <v/>
      </c>
      <c r="AY317" s="70"/>
      <c r="AZ317" s="57"/>
      <c r="BA317" s="54"/>
      <c r="BB317" s="70"/>
    </row>
    <row r="318" spans="1:65">
      <c r="B318" s="55">
        <v>306</v>
      </c>
      <c r="C318" s="78"/>
      <c r="D318" s="56"/>
      <c r="E318" s="73"/>
      <c r="F318" s="530"/>
      <c r="G318" s="530"/>
      <c r="H318" s="57"/>
      <c r="I318" s="58"/>
      <c r="J318" s="57"/>
      <c r="K318" s="531" t="str">
        <f t="shared" si="12"/>
        <v/>
      </c>
      <c r="L318" s="531" t="str">
        <f>IF($G318="","",IF(OR('2.全体概要'!$C$15=1,'2.全体概要'!$C$15=2),INDEX($BH$15:$BH$16,MATCH($G318,$BG$15:$BG$16,-1)),IF('2.全体概要'!$C$15=3,INDEX($BH$14:$BH$15,MATCH($G318,$BG$14:$BG$15,-1)),INDEX($BH$13:$BH$14,MATCH($G318,$BG$13:$BG$14,-1)))))</f>
        <v/>
      </c>
      <c r="M318" s="531" t="str">
        <f t="shared" si="13"/>
        <v/>
      </c>
      <c r="N318" s="532">
        <f t="shared" si="14"/>
        <v>0</v>
      </c>
      <c r="O318" s="70"/>
      <c r="P318" s="124"/>
      <c r="Q318" s="54"/>
      <c r="R318" s="194"/>
      <c r="S318" s="125"/>
      <c r="T318" s="54"/>
      <c r="U318" s="194"/>
      <c r="V318" s="124"/>
      <c r="W318" s="54"/>
      <c r="X318" s="194"/>
      <c r="Y318" s="125"/>
      <c r="Z318" s="54"/>
      <c r="AA318" s="194"/>
      <c r="AB318" s="57"/>
      <c r="AC318" s="70"/>
      <c r="AD318" s="124"/>
      <c r="AE318" s="70"/>
      <c r="AF318" s="124"/>
      <c r="AG318" s="70"/>
      <c r="AH318" s="57"/>
      <c r="AI318" s="70"/>
      <c r="AJ318" s="124"/>
      <c r="AK318" s="890"/>
      <c r="AL318" s="907"/>
      <c r="AM318" s="890"/>
      <c r="AN318" s="907"/>
      <c r="AO318" s="890"/>
      <c r="AP318" s="909"/>
      <c r="AQ318" s="70"/>
      <c r="AR318" s="59"/>
      <c r="AS318" s="70"/>
      <c r="AT318" s="57"/>
      <c r="AU318" s="54"/>
      <c r="AV318" s="70"/>
      <c r="AW318" s="57"/>
      <c r="AX318" s="533" t="str">
        <f>IF(AW318="","",IF(AW318="A",'12.パネルラジエーター設備費用算出シート'!$G$13,IF(AW318="B",'12.パネルラジエーター設備費用算出シート'!$N$13,IF(AW318="C",'12.パネルラジエーター設備費用算出シート'!$G$23,IF(AW318="D",'12.パネルラジエーター設備費用算出シート'!$N$23,IF(AW318="E",'12.パネルラジエーター設備費用算出シート'!$G$33,IF(AW318="F",'12.パネルラジエーター設備費用算出シート'!$N$33,IF(AW318="G",'12.パネルラジエーター設備費用算出シート'!$G$43,IF(AW318="H",'12.パネルラジエーター設備費用算出シート'!$N$43,IF(AW318="I",'12.パネルラジエーター設備費用算出シート'!$G$54,'12.パネルラジエーター設備費用算出シート'!$N$54))))))))))</f>
        <v/>
      </c>
      <c r="AY318" s="70"/>
      <c r="AZ318" s="57"/>
      <c r="BA318" s="54"/>
      <c r="BB318" s="70"/>
    </row>
    <row r="319" spans="1:65">
      <c r="B319" s="55">
        <v>307</v>
      </c>
      <c r="C319" s="78"/>
      <c r="D319" s="56"/>
      <c r="E319" s="73"/>
      <c r="F319" s="530"/>
      <c r="G319" s="530"/>
      <c r="H319" s="57"/>
      <c r="I319" s="58"/>
      <c r="J319" s="57"/>
      <c r="K319" s="531" t="str">
        <f t="shared" si="12"/>
        <v/>
      </c>
      <c r="L319" s="531" t="str">
        <f>IF($G319="","",IF(OR('2.全体概要'!$C$15=1,'2.全体概要'!$C$15=2),INDEX($BH$15:$BH$16,MATCH($G319,$BG$15:$BG$16,-1)),IF('2.全体概要'!$C$15=3,INDEX($BH$14:$BH$15,MATCH($G319,$BG$14:$BG$15,-1)),INDEX($BH$13:$BH$14,MATCH($G319,$BG$13:$BG$14,-1)))))</f>
        <v/>
      </c>
      <c r="M319" s="531" t="str">
        <f t="shared" si="13"/>
        <v/>
      </c>
      <c r="N319" s="532">
        <f t="shared" si="14"/>
        <v>0</v>
      </c>
      <c r="O319" s="70"/>
      <c r="P319" s="124"/>
      <c r="Q319" s="54"/>
      <c r="R319" s="194"/>
      <c r="S319" s="125"/>
      <c r="T319" s="54"/>
      <c r="U319" s="194"/>
      <c r="V319" s="124"/>
      <c r="W319" s="54"/>
      <c r="X319" s="194"/>
      <c r="Y319" s="125"/>
      <c r="Z319" s="54"/>
      <c r="AA319" s="194"/>
      <c r="AB319" s="57"/>
      <c r="AC319" s="70"/>
      <c r="AD319" s="124"/>
      <c r="AE319" s="70"/>
      <c r="AF319" s="124"/>
      <c r="AG319" s="70"/>
      <c r="AH319" s="57"/>
      <c r="AI319" s="70"/>
      <c r="AJ319" s="124"/>
      <c r="AK319" s="890"/>
      <c r="AL319" s="907"/>
      <c r="AM319" s="890"/>
      <c r="AN319" s="907"/>
      <c r="AO319" s="890"/>
      <c r="AP319" s="909"/>
      <c r="AQ319" s="70"/>
      <c r="AR319" s="59"/>
      <c r="AS319" s="70"/>
      <c r="AT319" s="57"/>
      <c r="AU319" s="54"/>
      <c r="AV319" s="70"/>
      <c r="AW319" s="57"/>
      <c r="AX319" s="533" t="str">
        <f>IF(AW319="","",IF(AW319="A",'12.パネルラジエーター設備費用算出シート'!$G$13,IF(AW319="B",'12.パネルラジエーター設備費用算出シート'!$N$13,IF(AW319="C",'12.パネルラジエーター設備費用算出シート'!$G$23,IF(AW319="D",'12.パネルラジエーター設備費用算出シート'!$N$23,IF(AW319="E",'12.パネルラジエーター設備費用算出シート'!$G$33,IF(AW319="F",'12.パネルラジエーター設備費用算出シート'!$N$33,IF(AW319="G",'12.パネルラジエーター設備費用算出シート'!$G$43,IF(AW319="H",'12.パネルラジエーター設備費用算出シート'!$N$43,IF(AW319="I",'12.パネルラジエーター設備費用算出シート'!$G$54,'12.パネルラジエーター設備費用算出シート'!$N$54))))))))))</f>
        <v/>
      </c>
      <c r="AY319" s="70"/>
      <c r="AZ319" s="57"/>
      <c r="BA319" s="54"/>
      <c r="BB319" s="70"/>
    </row>
    <row r="320" spans="1:65">
      <c r="B320" s="55">
        <v>308</v>
      </c>
      <c r="C320" s="78"/>
      <c r="D320" s="56"/>
      <c r="E320" s="73"/>
      <c r="F320" s="530"/>
      <c r="G320" s="530"/>
      <c r="H320" s="57"/>
      <c r="I320" s="58"/>
      <c r="J320" s="57"/>
      <c r="K320" s="531" t="str">
        <f t="shared" si="12"/>
        <v/>
      </c>
      <c r="L320" s="531" t="str">
        <f>IF($G320="","",IF(OR('2.全体概要'!$C$15=1,'2.全体概要'!$C$15=2),INDEX($BH$15:$BH$16,MATCH($G320,$BG$15:$BG$16,-1)),IF('2.全体概要'!$C$15=3,INDEX($BH$14:$BH$15,MATCH($G320,$BG$14:$BG$15,-1)),INDEX($BH$13:$BH$14,MATCH($G320,$BG$13:$BG$14,-1)))))</f>
        <v/>
      </c>
      <c r="M320" s="531" t="str">
        <f t="shared" si="13"/>
        <v/>
      </c>
      <c r="N320" s="532">
        <f t="shared" si="14"/>
        <v>0</v>
      </c>
      <c r="O320" s="70"/>
      <c r="P320" s="124"/>
      <c r="Q320" s="54"/>
      <c r="R320" s="194"/>
      <c r="S320" s="125"/>
      <c r="T320" s="54"/>
      <c r="U320" s="194"/>
      <c r="V320" s="124"/>
      <c r="W320" s="54"/>
      <c r="X320" s="194"/>
      <c r="Y320" s="125"/>
      <c r="Z320" s="54"/>
      <c r="AA320" s="194"/>
      <c r="AB320" s="57"/>
      <c r="AC320" s="70"/>
      <c r="AD320" s="124"/>
      <c r="AE320" s="70"/>
      <c r="AF320" s="124"/>
      <c r="AG320" s="70"/>
      <c r="AH320" s="57"/>
      <c r="AI320" s="70"/>
      <c r="AJ320" s="124"/>
      <c r="AK320" s="890"/>
      <c r="AL320" s="907"/>
      <c r="AM320" s="890"/>
      <c r="AN320" s="907"/>
      <c r="AO320" s="890"/>
      <c r="AP320" s="909"/>
      <c r="AQ320" s="70"/>
      <c r="AR320" s="59"/>
      <c r="AS320" s="70"/>
      <c r="AT320" s="57"/>
      <c r="AU320" s="54"/>
      <c r="AV320" s="70"/>
      <c r="AW320" s="57"/>
      <c r="AX320" s="533" t="str">
        <f>IF(AW320="","",IF(AW320="A",'12.パネルラジエーター設備費用算出シート'!$G$13,IF(AW320="B",'12.パネルラジエーター設備費用算出シート'!$N$13,IF(AW320="C",'12.パネルラジエーター設備費用算出シート'!$G$23,IF(AW320="D",'12.パネルラジエーター設備費用算出シート'!$N$23,IF(AW320="E",'12.パネルラジエーター設備費用算出シート'!$G$33,IF(AW320="F",'12.パネルラジエーター設備費用算出シート'!$N$33,IF(AW320="G",'12.パネルラジエーター設備費用算出シート'!$G$43,IF(AW320="H",'12.パネルラジエーター設備費用算出シート'!$N$43,IF(AW320="I",'12.パネルラジエーター設備費用算出シート'!$G$54,'12.パネルラジエーター設備費用算出シート'!$N$54))))))))))</f>
        <v/>
      </c>
      <c r="AY320" s="70"/>
      <c r="AZ320" s="57"/>
      <c r="BA320" s="54"/>
      <c r="BB320" s="70"/>
    </row>
    <row r="321" spans="2:54">
      <c r="B321" s="55">
        <v>309</v>
      </c>
      <c r="C321" s="78"/>
      <c r="D321" s="56"/>
      <c r="E321" s="73"/>
      <c r="F321" s="530"/>
      <c r="G321" s="530"/>
      <c r="H321" s="57"/>
      <c r="I321" s="58"/>
      <c r="J321" s="57"/>
      <c r="K321" s="531" t="str">
        <f t="shared" si="12"/>
        <v/>
      </c>
      <c r="L321" s="531" t="str">
        <f>IF($G321="","",IF(OR('2.全体概要'!$C$15=1,'2.全体概要'!$C$15=2),INDEX($BH$15:$BH$16,MATCH($G321,$BG$15:$BG$16,-1)),IF('2.全体概要'!$C$15=3,INDEX($BH$14:$BH$15,MATCH($G321,$BG$14:$BG$15,-1)),INDEX($BH$13:$BH$14,MATCH($G321,$BG$13:$BG$14,-1)))))</f>
        <v/>
      </c>
      <c r="M321" s="531" t="str">
        <f t="shared" si="13"/>
        <v/>
      </c>
      <c r="N321" s="532">
        <f t="shared" si="14"/>
        <v>0</v>
      </c>
      <c r="O321" s="70"/>
      <c r="P321" s="124"/>
      <c r="Q321" s="54"/>
      <c r="R321" s="194"/>
      <c r="S321" s="125"/>
      <c r="T321" s="54"/>
      <c r="U321" s="194"/>
      <c r="V321" s="124"/>
      <c r="W321" s="54"/>
      <c r="X321" s="194"/>
      <c r="Y321" s="125"/>
      <c r="Z321" s="54"/>
      <c r="AA321" s="194"/>
      <c r="AB321" s="57"/>
      <c r="AC321" s="70"/>
      <c r="AD321" s="124"/>
      <c r="AE321" s="70"/>
      <c r="AF321" s="124"/>
      <c r="AG321" s="70"/>
      <c r="AH321" s="57"/>
      <c r="AI321" s="70"/>
      <c r="AJ321" s="124"/>
      <c r="AK321" s="890"/>
      <c r="AL321" s="907"/>
      <c r="AM321" s="890"/>
      <c r="AN321" s="907"/>
      <c r="AO321" s="890"/>
      <c r="AP321" s="909"/>
      <c r="AQ321" s="70"/>
      <c r="AR321" s="59"/>
      <c r="AS321" s="70"/>
      <c r="AT321" s="57"/>
      <c r="AU321" s="54"/>
      <c r="AV321" s="70"/>
      <c r="AW321" s="57"/>
      <c r="AX321" s="533" t="str">
        <f>IF(AW321="","",IF(AW321="A",'12.パネルラジエーター設備費用算出シート'!$G$13,IF(AW321="B",'12.パネルラジエーター設備費用算出シート'!$N$13,IF(AW321="C",'12.パネルラジエーター設備費用算出シート'!$G$23,IF(AW321="D",'12.パネルラジエーター設備費用算出シート'!$N$23,IF(AW321="E",'12.パネルラジエーター設備費用算出シート'!$G$33,IF(AW321="F",'12.パネルラジエーター設備費用算出シート'!$N$33,IF(AW321="G",'12.パネルラジエーター設備費用算出シート'!$G$43,IF(AW321="H",'12.パネルラジエーター設備費用算出シート'!$N$43,IF(AW321="I",'12.パネルラジエーター設備費用算出シート'!$G$54,'12.パネルラジエーター設備費用算出シート'!$N$54))))))))))</f>
        <v/>
      </c>
      <c r="AY321" s="70"/>
      <c r="AZ321" s="57"/>
      <c r="BA321" s="54"/>
      <c r="BB321" s="70"/>
    </row>
    <row r="322" spans="2:54">
      <c r="B322" s="55">
        <v>310</v>
      </c>
      <c r="C322" s="78"/>
      <c r="D322" s="56"/>
      <c r="E322" s="73"/>
      <c r="F322" s="530"/>
      <c r="G322" s="530"/>
      <c r="H322" s="57"/>
      <c r="I322" s="58"/>
      <c r="J322" s="57"/>
      <c r="K322" s="531" t="str">
        <f t="shared" si="12"/>
        <v/>
      </c>
      <c r="L322" s="531" t="str">
        <f>IF($G322="","",IF(OR('2.全体概要'!$C$15=1,'2.全体概要'!$C$15=2),INDEX($BH$15:$BH$16,MATCH($G322,$BG$15:$BG$16,-1)),IF('2.全体概要'!$C$15=3,INDEX($BH$14:$BH$15,MATCH($G322,$BG$14:$BG$15,-1)),INDEX($BH$13:$BH$14,MATCH($G322,$BG$13:$BG$14,-1)))))</f>
        <v/>
      </c>
      <c r="M322" s="531" t="str">
        <f t="shared" si="13"/>
        <v/>
      </c>
      <c r="N322" s="532">
        <f t="shared" si="14"/>
        <v>0</v>
      </c>
      <c r="O322" s="70"/>
      <c r="P322" s="124"/>
      <c r="Q322" s="54"/>
      <c r="R322" s="194"/>
      <c r="S322" s="125"/>
      <c r="T322" s="54"/>
      <c r="U322" s="194"/>
      <c r="V322" s="124"/>
      <c r="W322" s="54"/>
      <c r="X322" s="194"/>
      <c r="Y322" s="125"/>
      <c r="Z322" s="54"/>
      <c r="AA322" s="194"/>
      <c r="AB322" s="57"/>
      <c r="AC322" s="70"/>
      <c r="AD322" s="124"/>
      <c r="AE322" s="70"/>
      <c r="AF322" s="124"/>
      <c r="AG322" s="70"/>
      <c r="AH322" s="57"/>
      <c r="AI322" s="70"/>
      <c r="AJ322" s="124"/>
      <c r="AK322" s="890"/>
      <c r="AL322" s="907"/>
      <c r="AM322" s="890"/>
      <c r="AN322" s="907"/>
      <c r="AO322" s="890"/>
      <c r="AP322" s="909"/>
      <c r="AQ322" s="70"/>
      <c r="AR322" s="59"/>
      <c r="AS322" s="70"/>
      <c r="AT322" s="57"/>
      <c r="AU322" s="54"/>
      <c r="AV322" s="70"/>
      <c r="AW322" s="57"/>
      <c r="AX322" s="533" t="str">
        <f>IF(AW322="","",IF(AW322="A",'12.パネルラジエーター設備費用算出シート'!$G$13,IF(AW322="B",'12.パネルラジエーター設備費用算出シート'!$N$13,IF(AW322="C",'12.パネルラジエーター設備費用算出シート'!$G$23,IF(AW322="D",'12.パネルラジエーター設備費用算出シート'!$N$23,IF(AW322="E",'12.パネルラジエーター設備費用算出シート'!$G$33,IF(AW322="F",'12.パネルラジエーター設備費用算出シート'!$N$33,IF(AW322="G",'12.パネルラジエーター設備費用算出シート'!$G$43,IF(AW322="H",'12.パネルラジエーター設備費用算出シート'!$N$43,IF(AW322="I",'12.パネルラジエーター設備費用算出シート'!$G$54,'12.パネルラジエーター設備費用算出シート'!$N$54))))))))))</f>
        <v/>
      </c>
      <c r="AY322" s="70"/>
      <c r="AZ322" s="57"/>
      <c r="BA322" s="54"/>
      <c r="BB322" s="70"/>
    </row>
    <row r="323" spans="2:54">
      <c r="B323" s="55">
        <v>311</v>
      </c>
      <c r="C323" s="78"/>
      <c r="D323" s="56"/>
      <c r="E323" s="73"/>
      <c r="F323" s="530"/>
      <c r="G323" s="530"/>
      <c r="H323" s="57"/>
      <c r="I323" s="58"/>
      <c r="J323" s="57"/>
      <c r="K323" s="531" t="str">
        <f t="shared" si="12"/>
        <v/>
      </c>
      <c r="L323" s="531" t="str">
        <f>IF($G323="","",IF(OR('2.全体概要'!$C$15=1,'2.全体概要'!$C$15=2),INDEX($BH$15:$BH$16,MATCH($G323,$BG$15:$BG$16,-1)),IF('2.全体概要'!$C$15=3,INDEX($BH$14:$BH$15,MATCH($G323,$BG$14:$BG$15,-1)),INDEX($BH$13:$BH$14,MATCH($G323,$BG$13:$BG$14,-1)))))</f>
        <v/>
      </c>
      <c r="M323" s="531" t="str">
        <f t="shared" si="13"/>
        <v/>
      </c>
      <c r="N323" s="532">
        <f t="shared" si="14"/>
        <v>0</v>
      </c>
      <c r="O323" s="70"/>
      <c r="P323" s="124"/>
      <c r="Q323" s="54"/>
      <c r="R323" s="194"/>
      <c r="S323" s="125"/>
      <c r="T323" s="54"/>
      <c r="U323" s="194"/>
      <c r="V323" s="124"/>
      <c r="W323" s="54"/>
      <c r="X323" s="194"/>
      <c r="Y323" s="125"/>
      <c r="Z323" s="54"/>
      <c r="AA323" s="194"/>
      <c r="AB323" s="57"/>
      <c r="AC323" s="70"/>
      <c r="AD323" s="124"/>
      <c r="AE323" s="70"/>
      <c r="AF323" s="124"/>
      <c r="AG323" s="70"/>
      <c r="AH323" s="57"/>
      <c r="AI323" s="70"/>
      <c r="AJ323" s="124"/>
      <c r="AK323" s="890"/>
      <c r="AL323" s="907"/>
      <c r="AM323" s="890"/>
      <c r="AN323" s="907"/>
      <c r="AO323" s="890"/>
      <c r="AP323" s="909"/>
      <c r="AQ323" s="70"/>
      <c r="AR323" s="59"/>
      <c r="AS323" s="70"/>
      <c r="AT323" s="57"/>
      <c r="AU323" s="54"/>
      <c r="AV323" s="70"/>
      <c r="AW323" s="57"/>
      <c r="AX323" s="533" t="str">
        <f>IF(AW323="","",IF(AW323="A",'12.パネルラジエーター設備費用算出シート'!$G$13,IF(AW323="B",'12.パネルラジエーター設備費用算出シート'!$N$13,IF(AW323="C",'12.パネルラジエーター設備費用算出シート'!$G$23,IF(AW323="D",'12.パネルラジエーター設備費用算出シート'!$N$23,IF(AW323="E",'12.パネルラジエーター設備費用算出シート'!$G$33,IF(AW323="F",'12.パネルラジエーター設備費用算出シート'!$N$33,IF(AW323="G",'12.パネルラジエーター設備費用算出シート'!$G$43,IF(AW323="H",'12.パネルラジエーター設備費用算出シート'!$N$43,IF(AW323="I",'12.パネルラジエーター設備費用算出シート'!$G$54,'12.パネルラジエーター設備費用算出シート'!$N$54))))))))))</f>
        <v/>
      </c>
      <c r="AY323" s="70"/>
      <c r="AZ323" s="57"/>
      <c r="BA323" s="54"/>
      <c r="BB323" s="70"/>
    </row>
    <row r="324" spans="2:54">
      <c r="B324" s="55">
        <v>312</v>
      </c>
      <c r="C324" s="78"/>
      <c r="D324" s="56"/>
      <c r="E324" s="73"/>
      <c r="F324" s="530"/>
      <c r="G324" s="530"/>
      <c r="H324" s="57"/>
      <c r="I324" s="58"/>
      <c r="J324" s="57"/>
      <c r="K324" s="531" t="str">
        <f t="shared" si="12"/>
        <v/>
      </c>
      <c r="L324" s="531" t="str">
        <f>IF($G324="","",IF(OR('2.全体概要'!$C$15=1,'2.全体概要'!$C$15=2),INDEX($BH$15:$BH$16,MATCH($G324,$BG$15:$BG$16,-1)),IF('2.全体概要'!$C$15=3,INDEX($BH$14:$BH$15,MATCH($G324,$BG$14:$BG$15,-1)),INDEX($BH$13:$BH$14,MATCH($G324,$BG$13:$BG$14,-1)))))</f>
        <v/>
      </c>
      <c r="M324" s="531" t="str">
        <f t="shared" si="13"/>
        <v/>
      </c>
      <c r="N324" s="532">
        <f t="shared" si="14"/>
        <v>0</v>
      </c>
      <c r="O324" s="70"/>
      <c r="P324" s="124"/>
      <c r="Q324" s="54"/>
      <c r="R324" s="194"/>
      <c r="S324" s="125"/>
      <c r="T324" s="54"/>
      <c r="U324" s="194"/>
      <c r="V324" s="124"/>
      <c r="W324" s="54"/>
      <c r="X324" s="194"/>
      <c r="Y324" s="125"/>
      <c r="Z324" s="54"/>
      <c r="AA324" s="194"/>
      <c r="AB324" s="57"/>
      <c r="AC324" s="70"/>
      <c r="AD324" s="124"/>
      <c r="AE324" s="70"/>
      <c r="AF324" s="124"/>
      <c r="AG324" s="70"/>
      <c r="AH324" s="57"/>
      <c r="AI324" s="70"/>
      <c r="AJ324" s="124"/>
      <c r="AK324" s="890"/>
      <c r="AL324" s="907"/>
      <c r="AM324" s="890"/>
      <c r="AN324" s="907"/>
      <c r="AO324" s="890"/>
      <c r="AP324" s="909"/>
      <c r="AQ324" s="70"/>
      <c r="AR324" s="59"/>
      <c r="AS324" s="70"/>
      <c r="AT324" s="57"/>
      <c r="AU324" s="54"/>
      <c r="AV324" s="70"/>
      <c r="AW324" s="57"/>
      <c r="AX324" s="533" t="str">
        <f>IF(AW324="","",IF(AW324="A",'12.パネルラジエーター設備費用算出シート'!$G$13,IF(AW324="B",'12.パネルラジエーター設備費用算出シート'!$N$13,IF(AW324="C",'12.パネルラジエーター設備費用算出シート'!$G$23,IF(AW324="D",'12.パネルラジエーター設備費用算出シート'!$N$23,IF(AW324="E",'12.パネルラジエーター設備費用算出シート'!$G$33,IF(AW324="F",'12.パネルラジエーター設備費用算出シート'!$N$33,IF(AW324="G",'12.パネルラジエーター設備費用算出シート'!$G$43,IF(AW324="H",'12.パネルラジエーター設備費用算出シート'!$N$43,IF(AW324="I",'12.パネルラジエーター設備費用算出シート'!$G$54,'12.パネルラジエーター設備費用算出シート'!$N$54))))))))))</f>
        <v/>
      </c>
      <c r="AY324" s="70"/>
      <c r="AZ324" s="57"/>
      <c r="BA324" s="54"/>
      <c r="BB324" s="70"/>
    </row>
    <row r="325" spans="2:54">
      <c r="B325" s="55">
        <v>313</v>
      </c>
      <c r="C325" s="78"/>
      <c r="D325" s="56"/>
      <c r="E325" s="73"/>
      <c r="F325" s="530"/>
      <c r="G325" s="530"/>
      <c r="H325" s="57"/>
      <c r="I325" s="58"/>
      <c r="J325" s="57"/>
      <c r="K325" s="531" t="str">
        <f t="shared" si="12"/>
        <v/>
      </c>
      <c r="L325" s="531" t="str">
        <f>IF($G325="","",IF(OR('2.全体概要'!$C$15=1,'2.全体概要'!$C$15=2),INDEX($BH$15:$BH$16,MATCH($G325,$BG$15:$BG$16,-1)),IF('2.全体概要'!$C$15=3,INDEX($BH$14:$BH$15,MATCH($G325,$BG$14:$BG$15,-1)),INDEX($BH$13:$BH$14,MATCH($G325,$BG$13:$BG$14,-1)))))</f>
        <v/>
      </c>
      <c r="M325" s="531" t="str">
        <f t="shared" si="13"/>
        <v/>
      </c>
      <c r="N325" s="532">
        <f t="shared" si="14"/>
        <v>0</v>
      </c>
      <c r="O325" s="70"/>
      <c r="P325" s="124"/>
      <c r="Q325" s="54"/>
      <c r="R325" s="194"/>
      <c r="S325" s="125"/>
      <c r="T325" s="54"/>
      <c r="U325" s="194"/>
      <c r="V325" s="124"/>
      <c r="W325" s="54"/>
      <c r="X325" s="194"/>
      <c r="Y325" s="125"/>
      <c r="Z325" s="54"/>
      <c r="AA325" s="194"/>
      <c r="AB325" s="57"/>
      <c r="AC325" s="70"/>
      <c r="AD325" s="124"/>
      <c r="AE325" s="70"/>
      <c r="AF325" s="124"/>
      <c r="AG325" s="70"/>
      <c r="AH325" s="57"/>
      <c r="AI325" s="70"/>
      <c r="AJ325" s="124"/>
      <c r="AK325" s="890"/>
      <c r="AL325" s="907"/>
      <c r="AM325" s="890"/>
      <c r="AN325" s="907"/>
      <c r="AO325" s="890"/>
      <c r="AP325" s="909"/>
      <c r="AQ325" s="70"/>
      <c r="AR325" s="59"/>
      <c r="AS325" s="70"/>
      <c r="AT325" s="57"/>
      <c r="AU325" s="54"/>
      <c r="AV325" s="70"/>
      <c r="AW325" s="57"/>
      <c r="AX325" s="533" t="str">
        <f>IF(AW325="","",IF(AW325="A",'12.パネルラジエーター設備費用算出シート'!$G$13,IF(AW325="B",'12.パネルラジエーター設備費用算出シート'!$N$13,IF(AW325="C",'12.パネルラジエーター設備費用算出シート'!$G$23,IF(AW325="D",'12.パネルラジエーター設備費用算出シート'!$N$23,IF(AW325="E",'12.パネルラジエーター設備費用算出シート'!$G$33,IF(AW325="F",'12.パネルラジエーター設備費用算出シート'!$N$33,IF(AW325="G",'12.パネルラジエーター設備費用算出シート'!$G$43,IF(AW325="H",'12.パネルラジエーター設備費用算出シート'!$N$43,IF(AW325="I",'12.パネルラジエーター設備費用算出シート'!$G$54,'12.パネルラジエーター設備費用算出シート'!$N$54))))))))))</f>
        <v/>
      </c>
      <c r="AY325" s="70"/>
      <c r="AZ325" s="57"/>
      <c r="BA325" s="54"/>
      <c r="BB325" s="70"/>
    </row>
    <row r="326" spans="2:54">
      <c r="B326" s="55">
        <v>314</v>
      </c>
      <c r="C326" s="78"/>
      <c r="D326" s="56"/>
      <c r="E326" s="73"/>
      <c r="F326" s="530"/>
      <c r="G326" s="530"/>
      <c r="H326" s="57"/>
      <c r="I326" s="58"/>
      <c r="J326" s="57"/>
      <c r="K326" s="531" t="str">
        <f t="shared" si="12"/>
        <v/>
      </c>
      <c r="L326" s="531" t="str">
        <f>IF($G326="","",IF(OR('2.全体概要'!$C$15=1,'2.全体概要'!$C$15=2),INDEX($BH$15:$BH$16,MATCH($G326,$BG$15:$BG$16,-1)),IF('2.全体概要'!$C$15=3,INDEX($BH$14:$BH$15,MATCH($G326,$BG$14:$BG$15,-1)),INDEX($BH$13:$BH$14,MATCH($G326,$BG$13:$BG$14,-1)))))</f>
        <v/>
      </c>
      <c r="M326" s="531" t="str">
        <f t="shared" si="13"/>
        <v/>
      </c>
      <c r="N326" s="532">
        <f t="shared" si="14"/>
        <v>0</v>
      </c>
      <c r="O326" s="70"/>
      <c r="P326" s="124"/>
      <c r="Q326" s="54"/>
      <c r="R326" s="194"/>
      <c r="S326" s="125"/>
      <c r="T326" s="54"/>
      <c r="U326" s="194"/>
      <c r="V326" s="124"/>
      <c r="W326" s="54"/>
      <c r="X326" s="194"/>
      <c r="Y326" s="125"/>
      <c r="Z326" s="54"/>
      <c r="AA326" s="194"/>
      <c r="AB326" s="57"/>
      <c r="AC326" s="70"/>
      <c r="AD326" s="124"/>
      <c r="AE326" s="70"/>
      <c r="AF326" s="124"/>
      <c r="AG326" s="70"/>
      <c r="AH326" s="57"/>
      <c r="AI326" s="70"/>
      <c r="AJ326" s="124"/>
      <c r="AK326" s="890"/>
      <c r="AL326" s="907"/>
      <c r="AM326" s="890"/>
      <c r="AN326" s="907"/>
      <c r="AO326" s="890"/>
      <c r="AP326" s="909"/>
      <c r="AQ326" s="70"/>
      <c r="AR326" s="59"/>
      <c r="AS326" s="70"/>
      <c r="AT326" s="57"/>
      <c r="AU326" s="54"/>
      <c r="AV326" s="70"/>
      <c r="AW326" s="57"/>
      <c r="AX326" s="533" t="str">
        <f>IF(AW326="","",IF(AW326="A",'12.パネルラジエーター設備費用算出シート'!$G$13,IF(AW326="B",'12.パネルラジエーター設備費用算出シート'!$N$13,IF(AW326="C",'12.パネルラジエーター設備費用算出シート'!$G$23,IF(AW326="D",'12.パネルラジエーター設備費用算出シート'!$N$23,IF(AW326="E",'12.パネルラジエーター設備費用算出シート'!$G$33,IF(AW326="F",'12.パネルラジエーター設備費用算出シート'!$N$33,IF(AW326="G",'12.パネルラジエーター設備費用算出シート'!$G$43,IF(AW326="H",'12.パネルラジエーター設備費用算出シート'!$N$43,IF(AW326="I",'12.パネルラジエーター設備費用算出シート'!$G$54,'12.パネルラジエーター設備費用算出シート'!$N$54))))))))))</f>
        <v/>
      </c>
      <c r="AY326" s="70"/>
      <c r="AZ326" s="57"/>
      <c r="BA326" s="54"/>
      <c r="BB326" s="70"/>
    </row>
    <row r="327" spans="2:54">
      <c r="B327" s="55">
        <v>315</v>
      </c>
      <c r="C327" s="78"/>
      <c r="D327" s="56"/>
      <c r="E327" s="73"/>
      <c r="F327" s="530"/>
      <c r="G327" s="530"/>
      <c r="H327" s="57"/>
      <c r="I327" s="58"/>
      <c r="J327" s="57"/>
      <c r="K327" s="531" t="str">
        <f t="shared" si="12"/>
        <v/>
      </c>
      <c r="L327" s="531" t="str">
        <f>IF($G327="","",IF(OR('2.全体概要'!$C$15=1,'2.全体概要'!$C$15=2),INDEX($BH$15:$BH$16,MATCH($G327,$BG$15:$BG$16,-1)),IF('2.全体概要'!$C$15=3,INDEX($BH$14:$BH$15,MATCH($G327,$BG$14:$BG$15,-1)),INDEX($BH$13:$BH$14,MATCH($G327,$BG$13:$BG$14,-1)))))</f>
        <v/>
      </c>
      <c r="M327" s="531" t="str">
        <f t="shared" si="13"/>
        <v/>
      </c>
      <c r="N327" s="532">
        <f t="shared" si="14"/>
        <v>0</v>
      </c>
      <c r="O327" s="70"/>
      <c r="P327" s="124"/>
      <c r="Q327" s="54"/>
      <c r="R327" s="194"/>
      <c r="S327" s="125"/>
      <c r="T327" s="54"/>
      <c r="U327" s="194"/>
      <c r="V327" s="124"/>
      <c r="W327" s="54"/>
      <c r="X327" s="194"/>
      <c r="Y327" s="125"/>
      <c r="Z327" s="54"/>
      <c r="AA327" s="194"/>
      <c r="AB327" s="57"/>
      <c r="AC327" s="70"/>
      <c r="AD327" s="124"/>
      <c r="AE327" s="70"/>
      <c r="AF327" s="124"/>
      <c r="AG327" s="70"/>
      <c r="AH327" s="57"/>
      <c r="AI327" s="70"/>
      <c r="AJ327" s="124"/>
      <c r="AK327" s="890"/>
      <c r="AL327" s="907"/>
      <c r="AM327" s="890"/>
      <c r="AN327" s="907"/>
      <c r="AO327" s="890"/>
      <c r="AP327" s="909"/>
      <c r="AQ327" s="70"/>
      <c r="AR327" s="59"/>
      <c r="AS327" s="70"/>
      <c r="AT327" s="57"/>
      <c r="AU327" s="54"/>
      <c r="AV327" s="70"/>
      <c r="AW327" s="57"/>
      <c r="AX327" s="533" t="str">
        <f>IF(AW327="","",IF(AW327="A",'12.パネルラジエーター設備費用算出シート'!$G$13,IF(AW327="B",'12.パネルラジエーター設備費用算出シート'!$N$13,IF(AW327="C",'12.パネルラジエーター設備費用算出シート'!$G$23,IF(AW327="D",'12.パネルラジエーター設備費用算出シート'!$N$23,IF(AW327="E",'12.パネルラジエーター設備費用算出シート'!$G$33,IF(AW327="F",'12.パネルラジエーター設備費用算出シート'!$N$33,IF(AW327="G",'12.パネルラジエーター設備費用算出シート'!$G$43,IF(AW327="H",'12.パネルラジエーター設備費用算出シート'!$N$43,IF(AW327="I",'12.パネルラジエーター設備費用算出シート'!$G$54,'12.パネルラジエーター設備費用算出シート'!$N$54))))))))))</f>
        <v/>
      </c>
      <c r="AY327" s="70"/>
      <c r="AZ327" s="57"/>
      <c r="BA327" s="54"/>
      <c r="BB327" s="70"/>
    </row>
    <row r="328" spans="2:54">
      <c r="B328" s="55">
        <v>316</v>
      </c>
      <c r="C328" s="78"/>
      <c r="D328" s="56"/>
      <c r="E328" s="73"/>
      <c r="F328" s="530"/>
      <c r="G328" s="530"/>
      <c r="H328" s="57"/>
      <c r="I328" s="58"/>
      <c r="J328" s="57"/>
      <c r="K328" s="531" t="str">
        <f t="shared" si="12"/>
        <v/>
      </c>
      <c r="L328" s="531" t="str">
        <f>IF($G328="","",IF(OR('2.全体概要'!$C$15=1,'2.全体概要'!$C$15=2),INDEX($BH$15:$BH$16,MATCH($G328,$BG$15:$BG$16,-1)),IF('2.全体概要'!$C$15=3,INDEX($BH$14:$BH$15,MATCH($G328,$BG$14:$BG$15,-1)),INDEX($BH$13:$BH$14,MATCH($G328,$BG$13:$BG$14,-1)))))</f>
        <v/>
      </c>
      <c r="M328" s="531" t="str">
        <f t="shared" si="13"/>
        <v/>
      </c>
      <c r="N328" s="532">
        <f t="shared" si="14"/>
        <v>0</v>
      </c>
      <c r="O328" s="70"/>
      <c r="P328" s="124"/>
      <c r="Q328" s="54"/>
      <c r="R328" s="194"/>
      <c r="S328" s="125"/>
      <c r="T328" s="54"/>
      <c r="U328" s="194"/>
      <c r="V328" s="124"/>
      <c r="W328" s="54"/>
      <c r="X328" s="194"/>
      <c r="Y328" s="125"/>
      <c r="Z328" s="54"/>
      <c r="AA328" s="194"/>
      <c r="AB328" s="57"/>
      <c r="AC328" s="70"/>
      <c r="AD328" s="124"/>
      <c r="AE328" s="70"/>
      <c r="AF328" s="124"/>
      <c r="AG328" s="70"/>
      <c r="AH328" s="57"/>
      <c r="AI328" s="70"/>
      <c r="AJ328" s="124"/>
      <c r="AK328" s="890"/>
      <c r="AL328" s="907"/>
      <c r="AM328" s="890"/>
      <c r="AN328" s="907"/>
      <c r="AO328" s="890"/>
      <c r="AP328" s="909"/>
      <c r="AQ328" s="70"/>
      <c r="AR328" s="59"/>
      <c r="AS328" s="70"/>
      <c r="AT328" s="57"/>
      <c r="AU328" s="54"/>
      <c r="AV328" s="70"/>
      <c r="AW328" s="57"/>
      <c r="AX328" s="533" t="str">
        <f>IF(AW328="","",IF(AW328="A",'12.パネルラジエーター設備費用算出シート'!$G$13,IF(AW328="B",'12.パネルラジエーター設備費用算出シート'!$N$13,IF(AW328="C",'12.パネルラジエーター設備費用算出シート'!$G$23,IF(AW328="D",'12.パネルラジエーター設備費用算出シート'!$N$23,IF(AW328="E",'12.パネルラジエーター設備費用算出シート'!$G$33,IF(AW328="F",'12.パネルラジエーター設備費用算出シート'!$N$33,IF(AW328="G",'12.パネルラジエーター設備費用算出シート'!$G$43,IF(AW328="H",'12.パネルラジエーター設備費用算出シート'!$N$43,IF(AW328="I",'12.パネルラジエーター設備費用算出シート'!$G$54,'12.パネルラジエーター設備費用算出シート'!$N$54))))))))))</f>
        <v/>
      </c>
      <c r="AY328" s="70"/>
      <c r="AZ328" s="57"/>
      <c r="BA328" s="54"/>
      <c r="BB328" s="70"/>
    </row>
    <row r="329" spans="2:54">
      <c r="B329" s="55">
        <v>317</v>
      </c>
      <c r="C329" s="78"/>
      <c r="D329" s="56"/>
      <c r="E329" s="73"/>
      <c r="F329" s="530"/>
      <c r="G329" s="530"/>
      <c r="H329" s="57"/>
      <c r="I329" s="58"/>
      <c r="J329" s="57"/>
      <c r="K329" s="531" t="str">
        <f t="shared" si="12"/>
        <v/>
      </c>
      <c r="L329" s="531" t="str">
        <f>IF($G329="","",IF(OR('2.全体概要'!$C$15=1,'2.全体概要'!$C$15=2),INDEX($BH$15:$BH$16,MATCH($G329,$BG$15:$BG$16,-1)),IF('2.全体概要'!$C$15=3,INDEX($BH$14:$BH$15,MATCH($G329,$BG$14:$BG$15,-1)),INDEX($BH$13:$BH$14,MATCH($G329,$BG$13:$BG$14,-1)))))</f>
        <v/>
      </c>
      <c r="M329" s="531" t="str">
        <f t="shared" si="13"/>
        <v/>
      </c>
      <c r="N329" s="532">
        <f t="shared" si="14"/>
        <v>0</v>
      </c>
      <c r="O329" s="70"/>
      <c r="P329" s="124"/>
      <c r="Q329" s="54"/>
      <c r="R329" s="194"/>
      <c r="S329" s="125"/>
      <c r="T329" s="54"/>
      <c r="U329" s="194"/>
      <c r="V329" s="124"/>
      <c r="W329" s="54"/>
      <c r="X329" s="194"/>
      <c r="Y329" s="125"/>
      <c r="Z329" s="54"/>
      <c r="AA329" s="194"/>
      <c r="AB329" s="57"/>
      <c r="AC329" s="70"/>
      <c r="AD329" s="124"/>
      <c r="AE329" s="70"/>
      <c r="AF329" s="124"/>
      <c r="AG329" s="70"/>
      <c r="AH329" s="57"/>
      <c r="AI329" s="70"/>
      <c r="AJ329" s="124"/>
      <c r="AK329" s="890"/>
      <c r="AL329" s="907"/>
      <c r="AM329" s="890"/>
      <c r="AN329" s="907"/>
      <c r="AO329" s="890"/>
      <c r="AP329" s="909"/>
      <c r="AQ329" s="70"/>
      <c r="AR329" s="59"/>
      <c r="AS329" s="70"/>
      <c r="AT329" s="57"/>
      <c r="AU329" s="54"/>
      <c r="AV329" s="70"/>
      <c r="AW329" s="57"/>
      <c r="AX329" s="533" t="str">
        <f>IF(AW329="","",IF(AW329="A",'12.パネルラジエーター設備費用算出シート'!$G$13,IF(AW329="B",'12.パネルラジエーター設備費用算出シート'!$N$13,IF(AW329="C",'12.パネルラジエーター設備費用算出シート'!$G$23,IF(AW329="D",'12.パネルラジエーター設備費用算出シート'!$N$23,IF(AW329="E",'12.パネルラジエーター設備費用算出シート'!$G$33,IF(AW329="F",'12.パネルラジエーター設備費用算出シート'!$N$33,IF(AW329="G",'12.パネルラジエーター設備費用算出シート'!$G$43,IF(AW329="H",'12.パネルラジエーター設備費用算出シート'!$N$43,IF(AW329="I",'12.パネルラジエーター設備費用算出シート'!$G$54,'12.パネルラジエーター設備費用算出シート'!$N$54))))))))))</f>
        <v/>
      </c>
      <c r="AY329" s="70"/>
      <c r="AZ329" s="57"/>
      <c r="BA329" s="54"/>
      <c r="BB329" s="70"/>
    </row>
    <row r="330" spans="2:54">
      <c r="B330" s="55">
        <v>318</v>
      </c>
      <c r="C330" s="78"/>
      <c r="D330" s="56"/>
      <c r="E330" s="73"/>
      <c r="F330" s="530"/>
      <c r="G330" s="530"/>
      <c r="H330" s="57"/>
      <c r="I330" s="58"/>
      <c r="J330" s="57"/>
      <c r="K330" s="531" t="str">
        <f t="shared" si="12"/>
        <v/>
      </c>
      <c r="L330" s="531" t="str">
        <f>IF($G330="","",IF(OR('2.全体概要'!$C$15=1,'2.全体概要'!$C$15=2),INDEX($BH$15:$BH$16,MATCH($G330,$BG$15:$BG$16,-1)),IF('2.全体概要'!$C$15=3,INDEX($BH$14:$BH$15,MATCH($G330,$BG$14:$BG$15,-1)),INDEX($BH$13:$BH$14,MATCH($G330,$BG$13:$BG$14,-1)))))</f>
        <v/>
      </c>
      <c r="M330" s="531" t="str">
        <f t="shared" si="13"/>
        <v/>
      </c>
      <c r="N330" s="532">
        <f t="shared" si="14"/>
        <v>0</v>
      </c>
      <c r="O330" s="70"/>
      <c r="P330" s="124"/>
      <c r="Q330" s="54"/>
      <c r="R330" s="194"/>
      <c r="S330" s="125"/>
      <c r="T330" s="54"/>
      <c r="U330" s="194"/>
      <c r="V330" s="124"/>
      <c r="W330" s="54"/>
      <c r="X330" s="194"/>
      <c r="Y330" s="125"/>
      <c r="Z330" s="54"/>
      <c r="AA330" s="194"/>
      <c r="AB330" s="57"/>
      <c r="AC330" s="70"/>
      <c r="AD330" s="124"/>
      <c r="AE330" s="70"/>
      <c r="AF330" s="124"/>
      <c r="AG330" s="70"/>
      <c r="AH330" s="57"/>
      <c r="AI330" s="70"/>
      <c r="AJ330" s="124"/>
      <c r="AK330" s="890"/>
      <c r="AL330" s="907"/>
      <c r="AM330" s="890"/>
      <c r="AN330" s="907"/>
      <c r="AO330" s="890"/>
      <c r="AP330" s="909"/>
      <c r="AQ330" s="70"/>
      <c r="AR330" s="59"/>
      <c r="AS330" s="70"/>
      <c r="AT330" s="57"/>
      <c r="AU330" s="54"/>
      <c r="AV330" s="70"/>
      <c r="AW330" s="57"/>
      <c r="AX330" s="533" t="str">
        <f>IF(AW330="","",IF(AW330="A",'12.パネルラジエーター設備費用算出シート'!$G$13,IF(AW330="B",'12.パネルラジエーター設備費用算出シート'!$N$13,IF(AW330="C",'12.パネルラジエーター設備費用算出シート'!$G$23,IF(AW330="D",'12.パネルラジエーター設備費用算出シート'!$N$23,IF(AW330="E",'12.パネルラジエーター設備費用算出シート'!$G$33,IF(AW330="F",'12.パネルラジエーター設備費用算出シート'!$N$33,IF(AW330="G",'12.パネルラジエーター設備費用算出シート'!$G$43,IF(AW330="H",'12.パネルラジエーター設備費用算出シート'!$N$43,IF(AW330="I",'12.パネルラジエーター設備費用算出シート'!$G$54,'12.パネルラジエーター設備費用算出シート'!$N$54))))))))))</f>
        <v/>
      </c>
      <c r="AY330" s="70"/>
      <c r="AZ330" s="57"/>
      <c r="BA330" s="54"/>
      <c r="BB330" s="70"/>
    </row>
    <row r="331" spans="2:54">
      <c r="B331" s="55">
        <v>319</v>
      </c>
      <c r="C331" s="78"/>
      <c r="D331" s="56"/>
      <c r="E331" s="73"/>
      <c r="F331" s="530"/>
      <c r="G331" s="530"/>
      <c r="H331" s="57"/>
      <c r="I331" s="58"/>
      <c r="J331" s="57"/>
      <c r="K331" s="531" t="str">
        <f t="shared" si="12"/>
        <v/>
      </c>
      <c r="L331" s="531" t="str">
        <f>IF($G331="","",IF(OR('2.全体概要'!$C$15=1,'2.全体概要'!$C$15=2),INDEX($BH$15:$BH$16,MATCH($G331,$BG$15:$BG$16,-1)),IF('2.全体概要'!$C$15=3,INDEX($BH$14:$BH$15,MATCH($G331,$BG$14:$BG$15,-1)),INDEX($BH$13:$BH$14,MATCH($G331,$BG$13:$BG$14,-1)))))</f>
        <v/>
      </c>
      <c r="M331" s="531" t="str">
        <f t="shared" si="13"/>
        <v/>
      </c>
      <c r="N331" s="532">
        <f t="shared" si="14"/>
        <v>0</v>
      </c>
      <c r="O331" s="70"/>
      <c r="P331" s="124"/>
      <c r="Q331" s="54"/>
      <c r="R331" s="194"/>
      <c r="S331" s="125"/>
      <c r="T331" s="54"/>
      <c r="U331" s="194"/>
      <c r="V331" s="124"/>
      <c r="W331" s="54"/>
      <c r="X331" s="194"/>
      <c r="Y331" s="125"/>
      <c r="Z331" s="54"/>
      <c r="AA331" s="194"/>
      <c r="AB331" s="57"/>
      <c r="AC331" s="70"/>
      <c r="AD331" s="124"/>
      <c r="AE331" s="70"/>
      <c r="AF331" s="124"/>
      <c r="AG331" s="70"/>
      <c r="AH331" s="57"/>
      <c r="AI331" s="70"/>
      <c r="AJ331" s="124"/>
      <c r="AK331" s="890"/>
      <c r="AL331" s="907"/>
      <c r="AM331" s="890"/>
      <c r="AN331" s="907"/>
      <c r="AO331" s="890"/>
      <c r="AP331" s="909"/>
      <c r="AQ331" s="70"/>
      <c r="AR331" s="59"/>
      <c r="AS331" s="70"/>
      <c r="AT331" s="57"/>
      <c r="AU331" s="54"/>
      <c r="AV331" s="70"/>
      <c r="AW331" s="57"/>
      <c r="AX331" s="533" t="str">
        <f>IF(AW331="","",IF(AW331="A",'12.パネルラジエーター設備費用算出シート'!$G$13,IF(AW331="B",'12.パネルラジエーター設備費用算出シート'!$N$13,IF(AW331="C",'12.パネルラジエーター設備費用算出シート'!$G$23,IF(AW331="D",'12.パネルラジエーター設備費用算出シート'!$N$23,IF(AW331="E",'12.パネルラジエーター設備費用算出シート'!$G$33,IF(AW331="F",'12.パネルラジエーター設備費用算出シート'!$N$33,IF(AW331="G",'12.パネルラジエーター設備費用算出シート'!$G$43,IF(AW331="H",'12.パネルラジエーター設備費用算出シート'!$N$43,IF(AW331="I",'12.パネルラジエーター設備費用算出シート'!$G$54,'12.パネルラジエーター設備費用算出シート'!$N$54))))))))))</f>
        <v/>
      </c>
      <c r="AY331" s="70"/>
      <c r="AZ331" s="57"/>
      <c r="BA331" s="54"/>
      <c r="BB331" s="70"/>
    </row>
    <row r="332" spans="2:54">
      <c r="B332" s="55">
        <v>320</v>
      </c>
      <c r="C332" s="78"/>
      <c r="D332" s="56"/>
      <c r="E332" s="73"/>
      <c r="F332" s="530"/>
      <c r="G332" s="530"/>
      <c r="H332" s="57"/>
      <c r="I332" s="58"/>
      <c r="J332" s="57"/>
      <c r="K332" s="531" t="str">
        <f t="shared" si="12"/>
        <v/>
      </c>
      <c r="L332" s="531" t="str">
        <f>IF($G332="","",IF(OR('2.全体概要'!$C$15=1,'2.全体概要'!$C$15=2),INDEX($BH$15:$BH$16,MATCH($G332,$BG$15:$BG$16,-1)),IF('2.全体概要'!$C$15=3,INDEX($BH$14:$BH$15,MATCH($G332,$BG$14:$BG$15,-1)),INDEX($BH$13:$BH$14,MATCH($G332,$BG$13:$BG$14,-1)))))</f>
        <v/>
      </c>
      <c r="M332" s="531" t="str">
        <f t="shared" si="13"/>
        <v/>
      </c>
      <c r="N332" s="532">
        <f t="shared" si="14"/>
        <v>0</v>
      </c>
      <c r="O332" s="70"/>
      <c r="P332" s="124"/>
      <c r="Q332" s="54"/>
      <c r="R332" s="194"/>
      <c r="S332" s="125"/>
      <c r="T332" s="54"/>
      <c r="U332" s="194"/>
      <c r="V332" s="124"/>
      <c r="W332" s="54"/>
      <c r="X332" s="194"/>
      <c r="Y332" s="125"/>
      <c r="Z332" s="54"/>
      <c r="AA332" s="194"/>
      <c r="AB332" s="57"/>
      <c r="AC332" s="70"/>
      <c r="AD332" s="124"/>
      <c r="AE332" s="70"/>
      <c r="AF332" s="124"/>
      <c r="AG332" s="70"/>
      <c r="AH332" s="57"/>
      <c r="AI332" s="70"/>
      <c r="AJ332" s="124"/>
      <c r="AK332" s="890"/>
      <c r="AL332" s="907"/>
      <c r="AM332" s="890"/>
      <c r="AN332" s="907"/>
      <c r="AO332" s="890"/>
      <c r="AP332" s="909"/>
      <c r="AQ332" s="70"/>
      <c r="AR332" s="59"/>
      <c r="AS332" s="70"/>
      <c r="AT332" s="57"/>
      <c r="AU332" s="54"/>
      <c r="AV332" s="70"/>
      <c r="AW332" s="57"/>
      <c r="AX332" s="533" t="str">
        <f>IF(AW332="","",IF(AW332="A",'12.パネルラジエーター設備費用算出シート'!$G$13,IF(AW332="B",'12.パネルラジエーター設備費用算出シート'!$N$13,IF(AW332="C",'12.パネルラジエーター設備費用算出シート'!$G$23,IF(AW332="D",'12.パネルラジエーター設備費用算出シート'!$N$23,IF(AW332="E",'12.パネルラジエーター設備費用算出シート'!$G$33,IF(AW332="F",'12.パネルラジエーター設備費用算出シート'!$N$33,IF(AW332="G",'12.パネルラジエーター設備費用算出シート'!$G$43,IF(AW332="H",'12.パネルラジエーター設備費用算出シート'!$N$43,IF(AW332="I",'12.パネルラジエーター設備費用算出シート'!$G$54,'12.パネルラジエーター設備費用算出シート'!$N$54))))))))))</f>
        <v/>
      </c>
      <c r="AY332" s="70"/>
      <c r="AZ332" s="57"/>
      <c r="BA332" s="54"/>
      <c r="BB332" s="70"/>
    </row>
    <row r="333" spans="2:54">
      <c r="B333" s="55">
        <v>321</v>
      </c>
      <c r="C333" s="78"/>
      <c r="D333" s="56"/>
      <c r="E333" s="73"/>
      <c r="F333" s="530"/>
      <c r="G333" s="530"/>
      <c r="H333" s="57"/>
      <c r="I333" s="58"/>
      <c r="J333" s="57"/>
      <c r="K333" s="531" t="str">
        <f t="shared" ref="K333:K396" si="15">IF($F333="","",VLOOKUP($F333,$BD$13:$BE$17,2,TRUE))</f>
        <v/>
      </c>
      <c r="L333" s="531" t="str">
        <f>IF($G333="","",IF(OR('2.全体概要'!$C$15=1,'2.全体概要'!$C$15=2),INDEX($BH$15:$BH$16,MATCH($G333,$BG$15:$BG$16,-1)),IF('2.全体概要'!$C$15=3,INDEX($BH$14:$BH$15,MATCH($G333,$BG$14:$BG$15,-1)),INDEX($BH$13:$BH$14,MATCH($G333,$BG$13:$BG$14,-1)))))</f>
        <v/>
      </c>
      <c r="M333" s="531" t="str">
        <f t="shared" ref="M333:M396" si="16">IF(OR($F333="",$H333="",$I333=""),"",VLOOKUP($H333&amp;$I333,$BJ$13:$BM$18,IF($F333&lt;50,2,IF(AND($J333="該当",$H333="角住戸"),4,3)),FALSE))</f>
        <v/>
      </c>
      <c r="N333" s="532">
        <f t="shared" si="14"/>
        <v>0</v>
      </c>
      <c r="O333" s="70"/>
      <c r="P333" s="124"/>
      <c r="Q333" s="54"/>
      <c r="R333" s="194"/>
      <c r="S333" s="125"/>
      <c r="T333" s="54"/>
      <c r="U333" s="194"/>
      <c r="V333" s="124"/>
      <c r="W333" s="54"/>
      <c r="X333" s="194"/>
      <c r="Y333" s="125"/>
      <c r="Z333" s="54"/>
      <c r="AA333" s="194"/>
      <c r="AB333" s="57"/>
      <c r="AC333" s="70"/>
      <c r="AD333" s="124"/>
      <c r="AE333" s="70"/>
      <c r="AF333" s="124"/>
      <c r="AG333" s="70"/>
      <c r="AH333" s="57"/>
      <c r="AI333" s="70"/>
      <c r="AJ333" s="124"/>
      <c r="AK333" s="890"/>
      <c r="AL333" s="907"/>
      <c r="AM333" s="890"/>
      <c r="AN333" s="907"/>
      <c r="AO333" s="890"/>
      <c r="AP333" s="909"/>
      <c r="AQ333" s="70"/>
      <c r="AR333" s="59"/>
      <c r="AS333" s="70"/>
      <c r="AT333" s="57"/>
      <c r="AU333" s="54"/>
      <c r="AV333" s="70"/>
      <c r="AW333" s="57"/>
      <c r="AX333" s="533" t="str">
        <f>IF(AW333="","",IF(AW333="A",'12.パネルラジエーター設備費用算出シート'!$G$13,IF(AW333="B",'12.パネルラジエーター設備費用算出シート'!$N$13,IF(AW333="C",'12.パネルラジエーター設備費用算出シート'!$G$23,IF(AW333="D",'12.パネルラジエーター設備費用算出シート'!$N$23,IF(AW333="E",'12.パネルラジエーター設備費用算出シート'!$G$33,IF(AW333="F",'12.パネルラジエーター設備費用算出シート'!$N$33,IF(AW333="G",'12.パネルラジエーター設備費用算出シート'!$G$43,IF(AW333="H",'12.パネルラジエーター設備費用算出シート'!$N$43,IF(AW333="I",'12.パネルラジエーター設備費用算出シート'!$G$54,'12.パネルラジエーター設備費用算出シート'!$N$54))))))))))</f>
        <v/>
      </c>
      <c r="AY333" s="70"/>
      <c r="AZ333" s="57"/>
      <c r="BA333" s="54"/>
      <c r="BB333" s="70"/>
    </row>
    <row r="334" spans="2:54">
      <c r="B334" s="55">
        <v>322</v>
      </c>
      <c r="C334" s="78"/>
      <c r="D334" s="56"/>
      <c r="E334" s="73"/>
      <c r="F334" s="530"/>
      <c r="G334" s="530"/>
      <c r="H334" s="57"/>
      <c r="I334" s="58"/>
      <c r="J334" s="57"/>
      <c r="K334" s="531" t="str">
        <f t="shared" si="15"/>
        <v/>
      </c>
      <c r="L334" s="531" t="str">
        <f>IF($G334="","",IF(OR('2.全体概要'!$C$15=1,'2.全体概要'!$C$15=2),INDEX($BH$15:$BH$16,MATCH($G334,$BG$15:$BG$16,-1)),IF('2.全体概要'!$C$15=3,INDEX($BH$14:$BH$15,MATCH($G334,$BG$14:$BG$15,-1)),INDEX($BH$13:$BH$14,MATCH($G334,$BG$13:$BG$14,-1)))))</f>
        <v/>
      </c>
      <c r="M334" s="531" t="str">
        <f t="shared" si="16"/>
        <v/>
      </c>
      <c r="N334" s="532">
        <f t="shared" ref="N334:N397" si="17">IF(OR(K334="",L334="",M334=""),0,(800000*K334*L334*M334))</f>
        <v>0</v>
      </c>
      <c r="O334" s="70"/>
      <c r="P334" s="124"/>
      <c r="Q334" s="54"/>
      <c r="R334" s="194"/>
      <c r="S334" s="125"/>
      <c r="T334" s="54"/>
      <c r="U334" s="194"/>
      <c r="V334" s="124"/>
      <c r="W334" s="54"/>
      <c r="X334" s="194"/>
      <c r="Y334" s="125"/>
      <c r="Z334" s="54"/>
      <c r="AA334" s="194"/>
      <c r="AB334" s="57"/>
      <c r="AC334" s="70"/>
      <c r="AD334" s="124"/>
      <c r="AE334" s="70"/>
      <c r="AF334" s="124"/>
      <c r="AG334" s="70"/>
      <c r="AH334" s="57"/>
      <c r="AI334" s="70"/>
      <c r="AJ334" s="124"/>
      <c r="AK334" s="890"/>
      <c r="AL334" s="907"/>
      <c r="AM334" s="890"/>
      <c r="AN334" s="907"/>
      <c r="AO334" s="890"/>
      <c r="AP334" s="909"/>
      <c r="AQ334" s="70"/>
      <c r="AR334" s="59"/>
      <c r="AS334" s="70"/>
      <c r="AT334" s="57"/>
      <c r="AU334" s="54"/>
      <c r="AV334" s="70"/>
      <c r="AW334" s="57"/>
      <c r="AX334" s="533" t="str">
        <f>IF(AW334="","",IF(AW334="A",'12.パネルラジエーター設備費用算出シート'!$G$13,IF(AW334="B",'12.パネルラジエーター設備費用算出シート'!$N$13,IF(AW334="C",'12.パネルラジエーター設備費用算出シート'!$G$23,IF(AW334="D",'12.パネルラジエーター設備費用算出シート'!$N$23,IF(AW334="E",'12.パネルラジエーター設備費用算出シート'!$G$33,IF(AW334="F",'12.パネルラジエーター設備費用算出シート'!$N$33,IF(AW334="G",'12.パネルラジエーター設備費用算出シート'!$G$43,IF(AW334="H",'12.パネルラジエーター設備費用算出シート'!$N$43,IF(AW334="I",'12.パネルラジエーター設備費用算出シート'!$G$54,'12.パネルラジエーター設備費用算出シート'!$N$54))))))))))</f>
        <v/>
      </c>
      <c r="AY334" s="70"/>
      <c r="AZ334" s="57"/>
      <c r="BA334" s="54"/>
      <c r="BB334" s="70"/>
    </row>
    <row r="335" spans="2:54">
      <c r="B335" s="55">
        <v>323</v>
      </c>
      <c r="C335" s="78"/>
      <c r="D335" s="56"/>
      <c r="E335" s="73"/>
      <c r="F335" s="530"/>
      <c r="G335" s="530"/>
      <c r="H335" s="57"/>
      <c r="I335" s="58"/>
      <c r="J335" s="57"/>
      <c r="K335" s="531" t="str">
        <f t="shared" si="15"/>
        <v/>
      </c>
      <c r="L335" s="531" t="str">
        <f>IF($G335="","",IF(OR('2.全体概要'!$C$15=1,'2.全体概要'!$C$15=2),INDEX($BH$15:$BH$16,MATCH($G335,$BG$15:$BG$16,-1)),IF('2.全体概要'!$C$15=3,INDEX($BH$14:$BH$15,MATCH($G335,$BG$14:$BG$15,-1)),INDEX($BH$13:$BH$14,MATCH($G335,$BG$13:$BG$14,-1)))))</f>
        <v/>
      </c>
      <c r="M335" s="531" t="str">
        <f t="shared" si="16"/>
        <v/>
      </c>
      <c r="N335" s="532">
        <f t="shared" si="17"/>
        <v>0</v>
      </c>
      <c r="O335" s="70"/>
      <c r="P335" s="124"/>
      <c r="Q335" s="54"/>
      <c r="R335" s="194"/>
      <c r="S335" s="125"/>
      <c r="T335" s="54"/>
      <c r="U335" s="194"/>
      <c r="V335" s="124"/>
      <c r="W335" s="54"/>
      <c r="X335" s="194"/>
      <c r="Y335" s="125"/>
      <c r="Z335" s="54"/>
      <c r="AA335" s="194"/>
      <c r="AB335" s="57"/>
      <c r="AC335" s="70"/>
      <c r="AD335" s="124"/>
      <c r="AE335" s="70"/>
      <c r="AF335" s="124"/>
      <c r="AG335" s="70"/>
      <c r="AH335" s="57"/>
      <c r="AI335" s="70"/>
      <c r="AJ335" s="124"/>
      <c r="AK335" s="890"/>
      <c r="AL335" s="907"/>
      <c r="AM335" s="890"/>
      <c r="AN335" s="907"/>
      <c r="AO335" s="890"/>
      <c r="AP335" s="909"/>
      <c r="AQ335" s="70"/>
      <c r="AR335" s="59"/>
      <c r="AS335" s="70"/>
      <c r="AT335" s="57"/>
      <c r="AU335" s="54"/>
      <c r="AV335" s="70"/>
      <c r="AW335" s="57"/>
      <c r="AX335" s="533" t="str">
        <f>IF(AW335="","",IF(AW335="A",'12.パネルラジエーター設備費用算出シート'!$G$13,IF(AW335="B",'12.パネルラジエーター設備費用算出シート'!$N$13,IF(AW335="C",'12.パネルラジエーター設備費用算出シート'!$G$23,IF(AW335="D",'12.パネルラジエーター設備費用算出シート'!$N$23,IF(AW335="E",'12.パネルラジエーター設備費用算出シート'!$G$33,IF(AW335="F",'12.パネルラジエーター設備費用算出シート'!$N$33,IF(AW335="G",'12.パネルラジエーター設備費用算出シート'!$G$43,IF(AW335="H",'12.パネルラジエーター設備費用算出シート'!$N$43,IF(AW335="I",'12.パネルラジエーター設備費用算出シート'!$G$54,'12.パネルラジエーター設備費用算出シート'!$N$54))))))))))</f>
        <v/>
      </c>
      <c r="AY335" s="70"/>
      <c r="AZ335" s="57"/>
      <c r="BA335" s="54"/>
      <c r="BB335" s="70"/>
    </row>
    <row r="336" spans="2:54">
      <c r="B336" s="55">
        <v>324</v>
      </c>
      <c r="C336" s="78"/>
      <c r="D336" s="56"/>
      <c r="E336" s="73"/>
      <c r="F336" s="530"/>
      <c r="G336" s="530"/>
      <c r="H336" s="57"/>
      <c r="I336" s="58"/>
      <c r="J336" s="57"/>
      <c r="K336" s="531" t="str">
        <f t="shared" si="15"/>
        <v/>
      </c>
      <c r="L336" s="531" t="str">
        <f>IF($G336="","",IF(OR('2.全体概要'!$C$15=1,'2.全体概要'!$C$15=2),INDEX($BH$15:$BH$16,MATCH($G336,$BG$15:$BG$16,-1)),IF('2.全体概要'!$C$15=3,INDEX($BH$14:$BH$15,MATCH($G336,$BG$14:$BG$15,-1)),INDEX($BH$13:$BH$14,MATCH($G336,$BG$13:$BG$14,-1)))))</f>
        <v/>
      </c>
      <c r="M336" s="531" t="str">
        <f t="shared" si="16"/>
        <v/>
      </c>
      <c r="N336" s="532">
        <f t="shared" si="17"/>
        <v>0</v>
      </c>
      <c r="O336" s="70"/>
      <c r="P336" s="124"/>
      <c r="Q336" s="54"/>
      <c r="R336" s="194"/>
      <c r="S336" s="125"/>
      <c r="T336" s="54"/>
      <c r="U336" s="194"/>
      <c r="V336" s="124"/>
      <c r="W336" s="54"/>
      <c r="X336" s="194"/>
      <c r="Y336" s="125"/>
      <c r="Z336" s="54"/>
      <c r="AA336" s="194"/>
      <c r="AB336" s="57"/>
      <c r="AC336" s="70"/>
      <c r="AD336" s="124"/>
      <c r="AE336" s="70"/>
      <c r="AF336" s="124"/>
      <c r="AG336" s="70"/>
      <c r="AH336" s="57"/>
      <c r="AI336" s="70"/>
      <c r="AJ336" s="124"/>
      <c r="AK336" s="890"/>
      <c r="AL336" s="907"/>
      <c r="AM336" s="890"/>
      <c r="AN336" s="907"/>
      <c r="AO336" s="890"/>
      <c r="AP336" s="909"/>
      <c r="AQ336" s="70"/>
      <c r="AR336" s="59"/>
      <c r="AS336" s="70"/>
      <c r="AT336" s="57"/>
      <c r="AU336" s="54"/>
      <c r="AV336" s="70"/>
      <c r="AW336" s="57"/>
      <c r="AX336" s="533" t="str">
        <f>IF(AW336="","",IF(AW336="A",'12.パネルラジエーター設備費用算出シート'!$G$13,IF(AW336="B",'12.パネルラジエーター設備費用算出シート'!$N$13,IF(AW336="C",'12.パネルラジエーター設備費用算出シート'!$G$23,IF(AW336="D",'12.パネルラジエーター設備費用算出シート'!$N$23,IF(AW336="E",'12.パネルラジエーター設備費用算出シート'!$G$33,IF(AW336="F",'12.パネルラジエーター設備費用算出シート'!$N$33,IF(AW336="G",'12.パネルラジエーター設備費用算出シート'!$G$43,IF(AW336="H",'12.パネルラジエーター設備費用算出シート'!$N$43,IF(AW336="I",'12.パネルラジエーター設備費用算出シート'!$G$54,'12.パネルラジエーター設備費用算出シート'!$N$54))))))))))</f>
        <v/>
      </c>
      <c r="AY336" s="70"/>
      <c r="AZ336" s="57"/>
      <c r="BA336" s="54"/>
      <c r="BB336" s="70"/>
    </row>
    <row r="337" spans="2:54">
      <c r="B337" s="55">
        <v>325</v>
      </c>
      <c r="C337" s="78"/>
      <c r="D337" s="56"/>
      <c r="E337" s="73"/>
      <c r="F337" s="530"/>
      <c r="G337" s="530"/>
      <c r="H337" s="57"/>
      <c r="I337" s="58"/>
      <c r="J337" s="57"/>
      <c r="K337" s="531" t="str">
        <f t="shared" si="15"/>
        <v/>
      </c>
      <c r="L337" s="531" t="str">
        <f>IF($G337="","",IF(OR('2.全体概要'!$C$15=1,'2.全体概要'!$C$15=2),INDEX($BH$15:$BH$16,MATCH($G337,$BG$15:$BG$16,-1)),IF('2.全体概要'!$C$15=3,INDEX($BH$14:$BH$15,MATCH($G337,$BG$14:$BG$15,-1)),INDEX($BH$13:$BH$14,MATCH($G337,$BG$13:$BG$14,-1)))))</f>
        <v/>
      </c>
      <c r="M337" s="531" t="str">
        <f t="shared" si="16"/>
        <v/>
      </c>
      <c r="N337" s="532">
        <f t="shared" si="17"/>
        <v>0</v>
      </c>
      <c r="O337" s="70"/>
      <c r="P337" s="124"/>
      <c r="Q337" s="54"/>
      <c r="R337" s="194"/>
      <c r="S337" s="125"/>
      <c r="T337" s="54"/>
      <c r="U337" s="194"/>
      <c r="V337" s="124"/>
      <c r="W337" s="54"/>
      <c r="X337" s="194"/>
      <c r="Y337" s="125"/>
      <c r="Z337" s="54"/>
      <c r="AA337" s="194"/>
      <c r="AB337" s="57"/>
      <c r="AC337" s="70"/>
      <c r="AD337" s="124"/>
      <c r="AE337" s="70"/>
      <c r="AF337" s="124"/>
      <c r="AG337" s="70"/>
      <c r="AH337" s="57"/>
      <c r="AI337" s="70"/>
      <c r="AJ337" s="124"/>
      <c r="AK337" s="890"/>
      <c r="AL337" s="907"/>
      <c r="AM337" s="890"/>
      <c r="AN337" s="907"/>
      <c r="AO337" s="890"/>
      <c r="AP337" s="909"/>
      <c r="AQ337" s="70"/>
      <c r="AR337" s="59"/>
      <c r="AS337" s="70"/>
      <c r="AT337" s="57"/>
      <c r="AU337" s="54"/>
      <c r="AV337" s="70"/>
      <c r="AW337" s="57"/>
      <c r="AX337" s="533" t="str">
        <f>IF(AW337="","",IF(AW337="A",'12.パネルラジエーター設備費用算出シート'!$G$13,IF(AW337="B",'12.パネルラジエーター設備費用算出シート'!$N$13,IF(AW337="C",'12.パネルラジエーター設備費用算出シート'!$G$23,IF(AW337="D",'12.パネルラジエーター設備費用算出シート'!$N$23,IF(AW337="E",'12.パネルラジエーター設備費用算出シート'!$G$33,IF(AW337="F",'12.パネルラジエーター設備費用算出シート'!$N$33,IF(AW337="G",'12.パネルラジエーター設備費用算出シート'!$G$43,IF(AW337="H",'12.パネルラジエーター設備費用算出シート'!$N$43,IF(AW337="I",'12.パネルラジエーター設備費用算出シート'!$G$54,'12.パネルラジエーター設備費用算出シート'!$N$54))))))))))</f>
        <v/>
      </c>
      <c r="AY337" s="70"/>
      <c r="AZ337" s="57"/>
      <c r="BA337" s="54"/>
      <c r="BB337" s="70"/>
    </row>
    <row r="338" spans="2:54">
      <c r="B338" s="55">
        <v>326</v>
      </c>
      <c r="C338" s="78"/>
      <c r="D338" s="56"/>
      <c r="E338" s="73"/>
      <c r="F338" s="530"/>
      <c r="G338" s="530"/>
      <c r="H338" s="57"/>
      <c r="I338" s="58"/>
      <c r="J338" s="57"/>
      <c r="K338" s="531" t="str">
        <f t="shared" si="15"/>
        <v/>
      </c>
      <c r="L338" s="531" t="str">
        <f>IF($G338="","",IF(OR('2.全体概要'!$C$15=1,'2.全体概要'!$C$15=2),INDEX($BH$15:$BH$16,MATCH($G338,$BG$15:$BG$16,-1)),IF('2.全体概要'!$C$15=3,INDEX($BH$14:$BH$15,MATCH($G338,$BG$14:$BG$15,-1)),INDEX($BH$13:$BH$14,MATCH($G338,$BG$13:$BG$14,-1)))))</f>
        <v/>
      </c>
      <c r="M338" s="531" t="str">
        <f t="shared" si="16"/>
        <v/>
      </c>
      <c r="N338" s="532">
        <f t="shared" si="17"/>
        <v>0</v>
      </c>
      <c r="O338" s="70"/>
      <c r="P338" s="124"/>
      <c r="Q338" s="54"/>
      <c r="R338" s="194"/>
      <c r="S338" s="125"/>
      <c r="T338" s="54"/>
      <c r="U338" s="194"/>
      <c r="V338" s="124"/>
      <c r="W338" s="54"/>
      <c r="X338" s="194"/>
      <c r="Y338" s="125"/>
      <c r="Z338" s="54"/>
      <c r="AA338" s="194"/>
      <c r="AB338" s="57"/>
      <c r="AC338" s="70"/>
      <c r="AD338" s="124"/>
      <c r="AE338" s="70"/>
      <c r="AF338" s="124"/>
      <c r="AG338" s="70"/>
      <c r="AH338" s="57"/>
      <c r="AI338" s="70"/>
      <c r="AJ338" s="124"/>
      <c r="AK338" s="890"/>
      <c r="AL338" s="907"/>
      <c r="AM338" s="890"/>
      <c r="AN338" s="907"/>
      <c r="AO338" s="890"/>
      <c r="AP338" s="909"/>
      <c r="AQ338" s="70"/>
      <c r="AR338" s="59"/>
      <c r="AS338" s="70"/>
      <c r="AT338" s="57"/>
      <c r="AU338" s="54"/>
      <c r="AV338" s="70"/>
      <c r="AW338" s="57"/>
      <c r="AX338" s="533" t="str">
        <f>IF(AW338="","",IF(AW338="A",'12.パネルラジエーター設備費用算出シート'!$G$13,IF(AW338="B",'12.パネルラジエーター設備費用算出シート'!$N$13,IF(AW338="C",'12.パネルラジエーター設備費用算出シート'!$G$23,IF(AW338="D",'12.パネルラジエーター設備費用算出シート'!$N$23,IF(AW338="E",'12.パネルラジエーター設備費用算出シート'!$G$33,IF(AW338="F",'12.パネルラジエーター設備費用算出シート'!$N$33,IF(AW338="G",'12.パネルラジエーター設備費用算出シート'!$G$43,IF(AW338="H",'12.パネルラジエーター設備費用算出シート'!$N$43,IF(AW338="I",'12.パネルラジエーター設備費用算出シート'!$G$54,'12.パネルラジエーター設備費用算出シート'!$N$54))))))))))</f>
        <v/>
      </c>
      <c r="AY338" s="70"/>
      <c r="AZ338" s="57"/>
      <c r="BA338" s="54"/>
      <c r="BB338" s="70"/>
    </row>
    <row r="339" spans="2:54">
      <c r="B339" s="55">
        <v>327</v>
      </c>
      <c r="C339" s="78"/>
      <c r="D339" s="56"/>
      <c r="E339" s="73"/>
      <c r="F339" s="530"/>
      <c r="G339" s="530"/>
      <c r="H339" s="57"/>
      <c r="I339" s="58"/>
      <c r="J339" s="57"/>
      <c r="K339" s="531" t="str">
        <f t="shared" si="15"/>
        <v/>
      </c>
      <c r="L339" s="531" t="str">
        <f>IF($G339="","",IF(OR('2.全体概要'!$C$15=1,'2.全体概要'!$C$15=2),INDEX($BH$15:$BH$16,MATCH($G339,$BG$15:$BG$16,-1)),IF('2.全体概要'!$C$15=3,INDEX($BH$14:$BH$15,MATCH($G339,$BG$14:$BG$15,-1)),INDEX($BH$13:$BH$14,MATCH($G339,$BG$13:$BG$14,-1)))))</f>
        <v/>
      </c>
      <c r="M339" s="531" t="str">
        <f t="shared" si="16"/>
        <v/>
      </c>
      <c r="N339" s="532">
        <f t="shared" si="17"/>
        <v>0</v>
      </c>
      <c r="O339" s="70"/>
      <c r="P339" s="124"/>
      <c r="Q339" s="54"/>
      <c r="R339" s="194"/>
      <c r="S339" s="125"/>
      <c r="T339" s="54"/>
      <c r="U339" s="194"/>
      <c r="V339" s="124"/>
      <c r="W339" s="54"/>
      <c r="X339" s="194"/>
      <c r="Y339" s="125"/>
      <c r="Z339" s="54"/>
      <c r="AA339" s="194"/>
      <c r="AB339" s="57"/>
      <c r="AC339" s="70"/>
      <c r="AD339" s="124"/>
      <c r="AE339" s="70"/>
      <c r="AF339" s="124"/>
      <c r="AG339" s="70"/>
      <c r="AH339" s="57"/>
      <c r="AI339" s="70"/>
      <c r="AJ339" s="124"/>
      <c r="AK339" s="890"/>
      <c r="AL339" s="907"/>
      <c r="AM339" s="890"/>
      <c r="AN339" s="907"/>
      <c r="AO339" s="890"/>
      <c r="AP339" s="909"/>
      <c r="AQ339" s="70"/>
      <c r="AR339" s="59"/>
      <c r="AS339" s="70"/>
      <c r="AT339" s="57"/>
      <c r="AU339" s="54"/>
      <c r="AV339" s="70"/>
      <c r="AW339" s="57"/>
      <c r="AX339" s="533" t="str">
        <f>IF(AW339="","",IF(AW339="A",'12.パネルラジエーター設備費用算出シート'!$G$13,IF(AW339="B",'12.パネルラジエーター設備費用算出シート'!$N$13,IF(AW339="C",'12.パネルラジエーター設備費用算出シート'!$G$23,IF(AW339="D",'12.パネルラジエーター設備費用算出シート'!$N$23,IF(AW339="E",'12.パネルラジエーター設備費用算出シート'!$G$33,IF(AW339="F",'12.パネルラジエーター設備費用算出シート'!$N$33,IF(AW339="G",'12.パネルラジエーター設備費用算出シート'!$G$43,IF(AW339="H",'12.パネルラジエーター設備費用算出シート'!$N$43,IF(AW339="I",'12.パネルラジエーター設備費用算出シート'!$G$54,'12.パネルラジエーター設備費用算出シート'!$N$54))))))))))</f>
        <v/>
      </c>
      <c r="AY339" s="70"/>
      <c r="AZ339" s="57"/>
      <c r="BA339" s="54"/>
      <c r="BB339" s="70"/>
    </row>
    <row r="340" spans="2:54">
      <c r="B340" s="55">
        <v>328</v>
      </c>
      <c r="C340" s="78"/>
      <c r="D340" s="56"/>
      <c r="E340" s="73"/>
      <c r="F340" s="530"/>
      <c r="G340" s="530"/>
      <c r="H340" s="57"/>
      <c r="I340" s="58"/>
      <c r="J340" s="57"/>
      <c r="K340" s="531" t="str">
        <f t="shared" si="15"/>
        <v/>
      </c>
      <c r="L340" s="531" t="str">
        <f>IF($G340="","",IF(OR('2.全体概要'!$C$15=1,'2.全体概要'!$C$15=2),INDEX($BH$15:$BH$16,MATCH($G340,$BG$15:$BG$16,-1)),IF('2.全体概要'!$C$15=3,INDEX($BH$14:$BH$15,MATCH($G340,$BG$14:$BG$15,-1)),INDEX($BH$13:$BH$14,MATCH($G340,$BG$13:$BG$14,-1)))))</f>
        <v/>
      </c>
      <c r="M340" s="531" t="str">
        <f t="shared" si="16"/>
        <v/>
      </c>
      <c r="N340" s="532">
        <f t="shared" si="17"/>
        <v>0</v>
      </c>
      <c r="O340" s="70"/>
      <c r="P340" s="124"/>
      <c r="Q340" s="54"/>
      <c r="R340" s="194"/>
      <c r="S340" s="125"/>
      <c r="T340" s="54"/>
      <c r="U340" s="194"/>
      <c r="V340" s="124"/>
      <c r="W340" s="54"/>
      <c r="X340" s="194"/>
      <c r="Y340" s="125"/>
      <c r="Z340" s="54"/>
      <c r="AA340" s="194"/>
      <c r="AB340" s="57"/>
      <c r="AC340" s="70"/>
      <c r="AD340" s="124"/>
      <c r="AE340" s="70"/>
      <c r="AF340" s="124"/>
      <c r="AG340" s="70"/>
      <c r="AH340" s="57"/>
      <c r="AI340" s="70"/>
      <c r="AJ340" s="124"/>
      <c r="AK340" s="890"/>
      <c r="AL340" s="907"/>
      <c r="AM340" s="890"/>
      <c r="AN340" s="907"/>
      <c r="AO340" s="890"/>
      <c r="AP340" s="909"/>
      <c r="AQ340" s="70"/>
      <c r="AR340" s="59"/>
      <c r="AS340" s="70"/>
      <c r="AT340" s="57"/>
      <c r="AU340" s="54"/>
      <c r="AV340" s="70"/>
      <c r="AW340" s="57"/>
      <c r="AX340" s="533" t="str">
        <f>IF(AW340="","",IF(AW340="A",'12.パネルラジエーター設備費用算出シート'!$G$13,IF(AW340="B",'12.パネルラジエーター設備費用算出シート'!$N$13,IF(AW340="C",'12.パネルラジエーター設備費用算出シート'!$G$23,IF(AW340="D",'12.パネルラジエーター設備費用算出シート'!$N$23,IF(AW340="E",'12.パネルラジエーター設備費用算出シート'!$G$33,IF(AW340="F",'12.パネルラジエーター設備費用算出シート'!$N$33,IF(AW340="G",'12.パネルラジエーター設備費用算出シート'!$G$43,IF(AW340="H",'12.パネルラジエーター設備費用算出シート'!$N$43,IF(AW340="I",'12.パネルラジエーター設備費用算出シート'!$G$54,'12.パネルラジエーター設備費用算出シート'!$N$54))))))))))</f>
        <v/>
      </c>
      <c r="AY340" s="70"/>
      <c r="AZ340" s="57"/>
      <c r="BA340" s="54"/>
      <c r="BB340" s="70"/>
    </row>
    <row r="341" spans="2:54">
      <c r="B341" s="55">
        <v>329</v>
      </c>
      <c r="C341" s="78"/>
      <c r="D341" s="56"/>
      <c r="E341" s="73"/>
      <c r="F341" s="530"/>
      <c r="G341" s="530"/>
      <c r="H341" s="57"/>
      <c r="I341" s="58"/>
      <c r="J341" s="57"/>
      <c r="K341" s="531" t="str">
        <f t="shared" si="15"/>
        <v/>
      </c>
      <c r="L341" s="531" t="str">
        <f>IF($G341="","",IF(OR('2.全体概要'!$C$15=1,'2.全体概要'!$C$15=2),INDEX($BH$15:$BH$16,MATCH($G341,$BG$15:$BG$16,-1)),IF('2.全体概要'!$C$15=3,INDEX($BH$14:$BH$15,MATCH($G341,$BG$14:$BG$15,-1)),INDEX($BH$13:$BH$14,MATCH($G341,$BG$13:$BG$14,-1)))))</f>
        <v/>
      </c>
      <c r="M341" s="531" t="str">
        <f t="shared" si="16"/>
        <v/>
      </c>
      <c r="N341" s="532">
        <f t="shared" si="17"/>
        <v>0</v>
      </c>
      <c r="O341" s="70"/>
      <c r="P341" s="124"/>
      <c r="Q341" s="54"/>
      <c r="R341" s="194"/>
      <c r="S341" s="125"/>
      <c r="T341" s="54"/>
      <c r="U341" s="194"/>
      <c r="V341" s="124"/>
      <c r="W341" s="54"/>
      <c r="X341" s="194"/>
      <c r="Y341" s="125"/>
      <c r="Z341" s="54"/>
      <c r="AA341" s="194"/>
      <c r="AB341" s="57"/>
      <c r="AC341" s="70"/>
      <c r="AD341" s="124"/>
      <c r="AE341" s="70"/>
      <c r="AF341" s="124"/>
      <c r="AG341" s="70"/>
      <c r="AH341" s="57"/>
      <c r="AI341" s="70"/>
      <c r="AJ341" s="124"/>
      <c r="AK341" s="890"/>
      <c r="AL341" s="907"/>
      <c r="AM341" s="890"/>
      <c r="AN341" s="907"/>
      <c r="AO341" s="890"/>
      <c r="AP341" s="909"/>
      <c r="AQ341" s="70"/>
      <c r="AR341" s="59"/>
      <c r="AS341" s="70"/>
      <c r="AT341" s="57"/>
      <c r="AU341" s="54"/>
      <c r="AV341" s="70"/>
      <c r="AW341" s="57"/>
      <c r="AX341" s="533" t="str">
        <f>IF(AW341="","",IF(AW341="A",'12.パネルラジエーター設備費用算出シート'!$G$13,IF(AW341="B",'12.パネルラジエーター設備費用算出シート'!$N$13,IF(AW341="C",'12.パネルラジエーター設備費用算出シート'!$G$23,IF(AW341="D",'12.パネルラジエーター設備費用算出シート'!$N$23,IF(AW341="E",'12.パネルラジエーター設備費用算出シート'!$G$33,IF(AW341="F",'12.パネルラジエーター設備費用算出シート'!$N$33,IF(AW341="G",'12.パネルラジエーター設備費用算出シート'!$G$43,IF(AW341="H",'12.パネルラジエーター設備費用算出シート'!$N$43,IF(AW341="I",'12.パネルラジエーター設備費用算出シート'!$G$54,'12.パネルラジエーター設備費用算出シート'!$N$54))))))))))</f>
        <v/>
      </c>
      <c r="AY341" s="70"/>
      <c r="AZ341" s="57"/>
      <c r="BA341" s="54"/>
      <c r="BB341" s="70"/>
    </row>
    <row r="342" spans="2:54">
      <c r="B342" s="55">
        <v>330</v>
      </c>
      <c r="C342" s="78"/>
      <c r="D342" s="56"/>
      <c r="E342" s="73"/>
      <c r="F342" s="530"/>
      <c r="G342" s="530"/>
      <c r="H342" s="57"/>
      <c r="I342" s="58"/>
      <c r="J342" s="57"/>
      <c r="K342" s="531" t="str">
        <f t="shared" si="15"/>
        <v/>
      </c>
      <c r="L342" s="531" t="str">
        <f>IF($G342="","",IF(OR('2.全体概要'!$C$15=1,'2.全体概要'!$C$15=2),INDEX($BH$15:$BH$16,MATCH($G342,$BG$15:$BG$16,-1)),IF('2.全体概要'!$C$15=3,INDEX($BH$14:$BH$15,MATCH($G342,$BG$14:$BG$15,-1)),INDEX($BH$13:$BH$14,MATCH($G342,$BG$13:$BG$14,-1)))))</f>
        <v/>
      </c>
      <c r="M342" s="531" t="str">
        <f t="shared" si="16"/>
        <v/>
      </c>
      <c r="N342" s="532">
        <f t="shared" si="17"/>
        <v>0</v>
      </c>
      <c r="O342" s="70"/>
      <c r="P342" s="124"/>
      <c r="Q342" s="54"/>
      <c r="R342" s="194"/>
      <c r="S342" s="125"/>
      <c r="T342" s="54"/>
      <c r="U342" s="194"/>
      <c r="V342" s="124"/>
      <c r="W342" s="54"/>
      <c r="X342" s="194"/>
      <c r="Y342" s="125"/>
      <c r="Z342" s="54"/>
      <c r="AA342" s="194"/>
      <c r="AB342" s="57"/>
      <c r="AC342" s="70"/>
      <c r="AD342" s="124"/>
      <c r="AE342" s="70"/>
      <c r="AF342" s="124"/>
      <c r="AG342" s="70"/>
      <c r="AH342" s="57"/>
      <c r="AI342" s="70"/>
      <c r="AJ342" s="124"/>
      <c r="AK342" s="890"/>
      <c r="AL342" s="907"/>
      <c r="AM342" s="890"/>
      <c r="AN342" s="907"/>
      <c r="AO342" s="890"/>
      <c r="AP342" s="909"/>
      <c r="AQ342" s="70"/>
      <c r="AR342" s="59"/>
      <c r="AS342" s="70"/>
      <c r="AT342" s="57"/>
      <c r="AU342" s="54"/>
      <c r="AV342" s="70"/>
      <c r="AW342" s="57"/>
      <c r="AX342" s="533" t="str">
        <f>IF(AW342="","",IF(AW342="A",'12.パネルラジエーター設備費用算出シート'!$G$13,IF(AW342="B",'12.パネルラジエーター設備費用算出シート'!$N$13,IF(AW342="C",'12.パネルラジエーター設備費用算出シート'!$G$23,IF(AW342="D",'12.パネルラジエーター設備費用算出シート'!$N$23,IF(AW342="E",'12.パネルラジエーター設備費用算出シート'!$G$33,IF(AW342="F",'12.パネルラジエーター設備費用算出シート'!$N$33,IF(AW342="G",'12.パネルラジエーター設備費用算出シート'!$G$43,IF(AW342="H",'12.パネルラジエーター設備費用算出シート'!$N$43,IF(AW342="I",'12.パネルラジエーター設備費用算出シート'!$G$54,'12.パネルラジエーター設備費用算出シート'!$N$54))))))))))</f>
        <v/>
      </c>
      <c r="AY342" s="70"/>
      <c r="AZ342" s="57"/>
      <c r="BA342" s="54"/>
      <c r="BB342" s="70"/>
    </row>
    <row r="343" spans="2:54">
      <c r="B343" s="55">
        <v>331</v>
      </c>
      <c r="C343" s="78"/>
      <c r="D343" s="56"/>
      <c r="E343" s="73"/>
      <c r="F343" s="530"/>
      <c r="G343" s="530"/>
      <c r="H343" s="57"/>
      <c r="I343" s="58"/>
      <c r="J343" s="57"/>
      <c r="K343" s="531" t="str">
        <f t="shared" si="15"/>
        <v/>
      </c>
      <c r="L343" s="531" t="str">
        <f>IF($G343="","",IF(OR('2.全体概要'!$C$15=1,'2.全体概要'!$C$15=2),INDEX($BH$15:$BH$16,MATCH($G343,$BG$15:$BG$16,-1)),IF('2.全体概要'!$C$15=3,INDEX($BH$14:$BH$15,MATCH($G343,$BG$14:$BG$15,-1)),INDEX($BH$13:$BH$14,MATCH($G343,$BG$13:$BG$14,-1)))))</f>
        <v/>
      </c>
      <c r="M343" s="531" t="str">
        <f t="shared" si="16"/>
        <v/>
      </c>
      <c r="N343" s="532">
        <f t="shared" si="17"/>
        <v>0</v>
      </c>
      <c r="O343" s="70"/>
      <c r="P343" s="124"/>
      <c r="Q343" s="54"/>
      <c r="R343" s="194"/>
      <c r="S343" s="125"/>
      <c r="T343" s="54"/>
      <c r="U343" s="194"/>
      <c r="V343" s="124"/>
      <c r="W343" s="54"/>
      <c r="X343" s="194"/>
      <c r="Y343" s="125"/>
      <c r="Z343" s="54"/>
      <c r="AA343" s="194"/>
      <c r="AB343" s="57"/>
      <c r="AC343" s="70"/>
      <c r="AD343" s="124"/>
      <c r="AE343" s="70"/>
      <c r="AF343" s="124"/>
      <c r="AG343" s="70"/>
      <c r="AH343" s="57"/>
      <c r="AI343" s="70"/>
      <c r="AJ343" s="124"/>
      <c r="AK343" s="890"/>
      <c r="AL343" s="907"/>
      <c r="AM343" s="890"/>
      <c r="AN343" s="907"/>
      <c r="AO343" s="890"/>
      <c r="AP343" s="909"/>
      <c r="AQ343" s="70"/>
      <c r="AR343" s="59"/>
      <c r="AS343" s="70"/>
      <c r="AT343" s="57"/>
      <c r="AU343" s="54"/>
      <c r="AV343" s="70"/>
      <c r="AW343" s="57"/>
      <c r="AX343" s="533" t="str">
        <f>IF(AW343="","",IF(AW343="A",'12.パネルラジエーター設備費用算出シート'!$G$13,IF(AW343="B",'12.パネルラジエーター設備費用算出シート'!$N$13,IF(AW343="C",'12.パネルラジエーター設備費用算出シート'!$G$23,IF(AW343="D",'12.パネルラジエーター設備費用算出シート'!$N$23,IF(AW343="E",'12.パネルラジエーター設備費用算出シート'!$G$33,IF(AW343="F",'12.パネルラジエーター設備費用算出シート'!$N$33,IF(AW343="G",'12.パネルラジエーター設備費用算出シート'!$G$43,IF(AW343="H",'12.パネルラジエーター設備費用算出シート'!$N$43,IF(AW343="I",'12.パネルラジエーター設備費用算出シート'!$G$54,'12.パネルラジエーター設備費用算出シート'!$N$54))))))))))</f>
        <v/>
      </c>
      <c r="AY343" s="70"/>
      <c r="AZ343" s="57"/>
      <c r="BA343" s="54"/>
      <c r="BB343" s="70"/>
    </row>
    <row r="344" spans="2:54">
      <c r="B344" s="55">
        <v>332</v>
      </c>
      <c r="C344" s="78"/>
      <c r="D344" s="56"/>
      <c r="E344" s="73"/>
      <c r="F344" s="530"/>
      <c r="G344" s="530"/>
      <c r="H344" s="57"/>
      <c r="I344" s="58"/>
      <c r="J344" s="57"/>
      <c r="K344" s="531" t="str">
        <f t="shared" si="15"/>
        <v/>
      </c>
      <c r="L344" s="531" t="str">
        <f>IF($G344="","",IF(OR('2.全体概要'!$C$15=1,'2.全体概要'!$C$15=2),INDEX($BH$15:$BH$16,MATCH($G344,$BG$15:$BG$16,-1)),IF('2.全体概要'!$C$15=3,INDEX($BH$14:$BH$15,MATCH($G344,$BG$14:$BG$15,-1)),INDEX($BH$13:$BH$14,MATCH($G344,$BG$13:$BG$14,-1)))))</f>
        <v/>
      </c>
      <c r="M344" s="531" t="str">
        <f t="shared" si="16"/>
        <v/>
      </c>
      <c r="N344" s="532">
        <f t="shared" si="17"/>
        <v>0</v>
      </c>
      <c r="O344" s="70"/>
      <c r="P344" s="124"/>
      <c r="Q344" s="54"/>
      <c r="R344" s="194"/>
      <c r="S344" s="125"/>
      <c r="T344" s="54"/>
      <c r="U344" s="194"/>
      <c r="V344" s="124"/>
      <c r="W344" s="54"/>
      <c r="X344" s="194"/>
      <c r="Y344" s="125"/>
      <c r="Z344" s="54"/>
      <c r="AA344" s="194"/>
      <c r="AB344" s="57"/>
      <c r="AC344" s="70"/>
      <c r="AD344" s="124"/>
      <c r="AE344" s="70"/>
      <c r="AF344" s="124"/>
      <c r="AG344" s="70"/>
      <c r="AH344" s="57"/>
      <c r="AI344" s="70"/>
      <c r="AJ344" s="124"/>
      <c r="AK344" s="890"/>
      <c r="AL344" s="907"/>
      <c r="AM344" s="890"/>
      <c r="AN344" s="907"/>
      <c r="AO344" s="890"/>
      <c r="AP344" s="909"/>
      <c r="AQ344" s="70"/>
      <c r="AR344" s="59"/>
      <c r="AS344" s="70"/>
      <c r="AT344" s="57"/>
      <c r="AU344" s="54"/>
      <c r="AV344" s="70"/>
      <c r="AW344" s="57"/>
      <c r="AX344" s="533" t="str">
        <f>IF(AW344="","",IF(AW344="A",'12.パネルラジエーター設備費用算出シート'!$G$13,IF(AW344="B",'12.パネルラジエーター設備費用算出シート'!$N$13,IF(AW344="C",'12.パネルラジエーター設備費用算出シート'!$G$23,IF(AW344="D",'12.パネルラジエーター設備費用算出シート'!$N$23,IF(AW344="E",'12.パネルラジエーター設備費用算出シート'!$G$33,IF(AW344="F",'12.パネルラジエーター設備費用算出シート'!$N$33,IF(AW344="G",'12.パネルラジエーター設備費用算出シート'!$G$43,IF(AW344="H",'12.パネルラジエーター設備費用算出シート'!$N$43,IF(AW344="I",'12.パネルラジエーター設備費用算出シート'!$G$54,'12.パネルラジエーター設備費用算出シート'!$N$54))))))))))</f>
        <v/>
      </c>
      <c r="AY344" s="70"/>
      <c r="AZ344" s="57"/>
      <c r="BA344" s="54"/>
      <c r="BB344" s="70"/>
    </row>
    <row r="345" spans="2:54">
      <c r="B345" s="55">
        <v>333</v>
      </c>
      <c r="C345" s="78"/>
      <c r="D345" s="56"/>
      <c r="E345" s="73"/>
      <c r="F345" s="530"/>
      <c r="G345" s="530"/>
      <c r="H345" s="57"/>
      <c r="I345" s="58"/>
      <c r="J345" s="57"/>
      <c r="K345" s="531" t="str">
        <f t="shared" si="15"/>
        <v/>
      </c>
      <c r="L345" s="531" t="str">
        <f>IF($G345="","",IF(OR('2.全体概要'!$C$15=1,'2.全体概要'!$C$15=2),INDEX($BH$15:$BH$16,MATCH($G345,$BG$15:$BG$16,-1)),IF('2.全体概要'!$C$15=3,INDEX($BH$14:$BH$15,MATCH($G345,$BG$14:$BG$15,-1)),INDEX($BH$13:$BH$14,MATCH($G345,$BG$13:$BG$14,-1)))))</f>
        <v/>
      </c>
      <c r="M345" s="531" t="str">
        <f t="shared" si="16"/>
        <v/>
      </c>
      <c r="N345" s="532">
        <f t="shared" si="17"/>
        <v>0</v>
      </c>
      <c r="O345" s="70"/>
      <c r="P345" s="124"/>
      <c r="Q345" s="54"/>
      <c r="R345" s="194"/>
      <c r="S345" s="125"/>
      <c r="T345" s="54"/>
      <c r="U345" s="194"/>
      <c r="V345" s="124"/>
      <c r="W345" s="54"/>
      <c r="X345" s="194"/>
      <c r="Y345" s="125"/>
      <c r="Z345" s="54"/>
      <c r="AA345" s="194"/>
      <c r="AB345" s="57"/>
      <c r="AC345" s="70"/>
      <c r="AD345" s="124"/>
      <c r="AE345" s="70"/>
      <c r="AF345" s="124"/>
      <c r="AG345" s="70"/>
      <c r="AH345" s="57"/>
      <c r="AI345" s="70"/>
      <c r="AJ345" s="124"/>
      <c r="AK345" s="890"/>
      <c r="AL345" s="907"/>
      <c r="AM345" s="890"/>
      <c r="AN345" s="907"/>
      <c r="AO345" s="890"/>
      <c r="AP345" s="909"/>
      <c r="AQ345" s="70"/>
      <c r="AR345" s="59"/>
      <c r="AS345" s="70"/>
      <c r="AT345" s="57"/>
      <c r="AU345" s="54"/>
      <c r="AV345" s="70"/>
      <c r="AW345" s="57"/>
      <c r="AX345" s="533" t="str">
        <f>IF(AW345="","",IF(AW345="A",'12.パネルラジエーター設備費用算出シート'!$G$13,IF(AW345="B",'12.パネルラジエーター設備費用算出シート'!$N$13,IF(AW345="C",'12.パネルラジエーター設備費用算出シート'!$G$23,IF(AW345="D",'12.パネルラジエーター設備費用算出シート'!$N$23,IF(AW345="E",'12.パネルラジエーター設備費用算出シート'!$G$33,IF(AW345="F",'12.パネルラジエーター設備費用算出シート'!$N$33,IF(AW345="G",'12.パネルラジエーター設備費用算出シート'!$G$43,IF(AW345="H",'12.パネルラジエーター設備費用算出シート'!$N$43,IF(AW345="I",'12.パネルラジエーター設備費用算出シート'!$G$54,'12.パネルラジエーター設備費用算出シート'!$N$54))))))))))</f>
        <v/>
      </c>
      <c r="AY345" s="70"/>
      <c r="AZ345" s="57"/>
      <c r="BA345" s="54"/>
      <c r="BB345" s="70"/>
    </row>
    <row r="346" spans="2:54">
      <c r="B346" s="55">
        <v>334</v>
      </c>
      <c r="C346" s="78"/>
      <c r="D346" s="56"/>
      <c r="E346" s="73"/>
      <c r="F346" s="530"/>
      <c r="G346" s="530"/>
      <c r="H346" s="57"/>
      <c r="I346" s="58"/>
      <c r="J346" s="57"/>
      <c r="K346" s="531" t="str">
        <f t="shared" si="15"/>
        <v/>
      </c>
      <c r="L346" s="531" t="str">
        <f>IF($G346="","",IF(OR('2.全体概要'!$C$15=1,'2.全体概要'!$C$15=2),INDEX($BH$15:$BH$16,MATCH($G346,$BG$15:$BG$16,-1)),IF('2.全体概要'!$C$15=3,INDEX($BH$14:$BH$15,MATCH($G346,$BG$14:$BG$15,-1)),INDEX($BH$13:$BH$14,MATCH($G346,$BG$13:$BG$14,-1)))))</f>
        <v/>
      </c>
      <c r="M346" s="531" t="str">
        <f t="shared" si="16"/>
        <v/>
      </c>
      <c r="N346" s="532">
        <f t="shared" si="17"/>
        <v>0</v>
      </c>
      <c r="O346" s="70"/>
      <c r="P346" s="124"/>
      <c r="Q346" s="54"/>
      <c r="R346" s="194"/>
      <c r="S346" s="125"/>
      <c r="T346" s="54"/>
      <c r="U346" s="194"/>
      <c r="V346" s="124"/>
      <c r="W346" s="54"/>
      <c r="X346" s="194"/>
      <c r="Y346" s="125"/>
      <c r="Z346" s="54"/>
      <c r="AA346" s="194"/>
      <c r="AB346" s="57"/>
      <c r="AC346" s="70"/>
      <c r="AD346" s="124"/>
      <c r="AE346" s="70"/>
      <c r="AF346" s="124"/>
      <c r="AG346" s="70"/>
      <c r="AH346" s="57"/>
      <c r="AI346" s="70"/>
      <c r="AJ346" s="124"/>
      <c r="AK346" s="890"/>
      <c r="AL346" s="907"/>
      <c r="AM346" s="890"/>
      <c r="AN346" s="907"/>
      <c r="AO346" s="890"/>
      <c r="AP346" s="909"/>
      <c r="AQ346" s="70"/>
      <c r="AR346" s="59"/>
      <c r="AS346" s="70"/>
      <c r="AT346" s="57"/>
      <c r="AU346" s="54"/>
      <c r="AV346" s="70"/>
      <c r="AW346" s="57"/>
      <c r="AX346" s="533" t="str">
        <f>IF(AW346="","",IF(AW346="A",'12.パネルラジエーター設備費用算出シート'!$G$13,IF(AW346="B",'12.パネルラジエーター設備費用算出シート'!$N$13,IF(AW346="C",'12.パネルラジエーター設備費用算出シート'!$G$23,IF(AW346="D",'12.パネルラジエーター設備費用算出シート'!$N$23,IF(AW346="E",'12.パネルラジエーター設備費用算出シート'!$G$33,IF(AW346="F",'12.パネルラジエーター設備費用算出シート'!$N$33,IF(AW346="G",'12.パネルラジエーター設備費用算出シート'!$G$43,IF(AW346="H",'12.パネルラジエーター設備費用算出シート'!$N$43,IF(AW346="I",'12.パネルラジエーター設備費用算出シート'!$G$54,'12.パネルラジエーター設備費用算出シート'!$N$54))))))))))</f>
        <v/>
      </c>
      <c r="AY346" s="70"/>
      <c r="AZ346" s="57"/>
      <c r="BA346" s="54"/>
      <c r="BB346" s="70"/>
    </row>
    <row r="347" spans="2:54">
      <c r="B347" s="55">
        <v>335</v>
      </c>
      <c r="C347" s="78"/>
      <c r="D347" s="56"/>
      <c r="E347" s="73"/>
      <c r="F347" s="530"/>
      <c r="G347" s="530"/>
      <c r="H347" s="57"/>
      <c r="I347" s="58"/>
      <c r="J347" s="57"/>
      <c r="K347" s="531" t="str">
        <f t="shared" si="15"/>
        <v/>
      </c>
      <c r="L347" s="531" t="str">
        <f>IF($G347="","",IF(OR('2.全体概要'!$C$15=1,'2.全体概要'!$C$15=2),INDEX($BH$15:$BH$16,MATCH($G347,$BG$15:$BG$16,-1)),IF('2.全体概要'!$C$15=3,INDEX($BH$14:$BH$15,MATCH($G347,$BG$14:$BG$15,-1)),INDEX($BH$13:$BH$14,MATCH($G347,$BG$13:$BG$14,-1)))))</f>
        <v/>
      </c>
      <c r="M347" s="531" t="str">
        <f t="shared" si="16"/>
        <v/>
      </c>
      <c r="N347" s="532">
        <f t="shared" si="17"/>
        <v>0</v>
      </c>
      <c r="O347" s="70"/>
      <c r="P347" s="124"/>
      <c r="Q347" s="54"/>
      <c r="R347" s="194"/>
      <c r="S347" s="125"/>
      <c r="T347" s="54"/>
      <c r="U347" s="194"/>
      <c r="V347" s="124"/>
      <c r="W347" s="54"/>
      <c r="X347" s="194"/>
      <c r="Y347" s="125"/>
      <c r="Z347" s="54"/>
      <c r="AA347" s="194"/>
      <c r="AB347" s="57"/>
      <c r="AC347" s="70"/>
      <c r="AD347" s="124"/>
      <c r="AE347" s="70"/>
      <c r="AF347" s="124"/>
      <c r="AG347" s="70"/>
      <c r="AH347" s="57"/>
      <c r="AI347" s="70"/>
      <c r="AJ347" s="124"/>
      <c r="AK347" s="890"/>
      <c r="AL347" s="907"/>
      <c r="AM347" s="890"/>
      <c r="AN347" s="907"/>
      <c r="AO347" s="890"/>
      <c r="AP347" s="909"/>
      <c r="AQ347" s="70"/>
      <c r="AR347" s="59"/>
      <c r="AS347" s="70"/>
      <c r="AT347" s="57"/>
      <c r="AU347" s="54"/>
      <c r="AV347" s="70"/>
      <c r="AW347" s="57"/>
      <c r="AX347" s="533" t="str">
        <f>IF(AW347="","",IF(AW347="A",'12.パネルラジエーター設備費用算出シート'!$G$13,IF(AW347="B",'12.パネルラジエーター設備費用算出シート'!$N$13,IF(AW347="C",'12.パネルラジエーター設備費用算出シート'!$G$23,IF(AW347="D",'12.パネルラジエーター設備費用算出シート'!$N$23,IF(AW347="E",'12.パネルラジエーター設備費用算出シート'!$G$33,IF(AW347="F",'12.パネルラジエーター設備費用算出シート'!$N$33,IF(AW347="G",'12.パネルラジエーター設備費用算出シート'!$G$43,IF(AW347="H",'12.パネルラジエーター設備費用算出シート'!$N$43,IF(AW347="I",'12.パネルラジエーター設備費用算出シート'!$G$54,'12.パネルラジエーター設備費用算出シート'!$N$54))))))))))</f>
        <v/>
      </c>
      <c r="AY347" s="70"/>
      <c r="AZ347" s="57"/>
      <c r="BA347" s="54"/>
      <c r="BB347" s="70"/>
    </row>
    <row r="348" spans="2:54">
      <c r="B348" s="55">
        <v>336</v>
      </c>
      <c r="C348" s="78"/>
      <c r="D348" s="56"/>
      <c r="E348" s="73"/>
      <c r="F348" s="530"/>
      <c r="G348" s="530"/>
      <c r="H348" s="57"/>
      <c r="I348" s="58"/>
      <c r="J348" s="57"/>
      <c r="K348" s="531" t="str">
        <f t="shared" si="15"/>
        <v/>
      </c>
      <c r="L348" s="531" t="str">
        <f>IF($G348="","",IF(OR('2.全体概要'!$C$15=1,'2.全体概要'!$C$15=2),INDEX($BH$15:$BH$16,MATCH($G348,$BG$15:$BG$16,-1)),IF('2.全体概要'!$C$15=3,INDEX($BH$14:$BH$15,MATCH($G348,$BG$14:$BG$15,-1)),INDEX($BH$13:$BH$14,MATCH($G348,$BG$13:$BG$14,-1)))))</f>
        <v/>
      </c>
      <c r="M348" s="531" t="str">
        <f t="shared" si="16"/>
        <v/>
      </c>
      <c r="N348" s="532">
        <f t="shared" si="17"/>
        <v>0</v>
      </c>
      <c r="O348" s="70"/>
      <c r="P348" s="124"/>
      <c r="Q348" s="54"/>
      <c r="R348" s="194"/>
      <c r="S348" s="125"/>
      <c r="T348" s="54"/>
      <c r="U348" s="194"/>
      <c r="V348" s="124"/>
      <c r="W348" s="54"/>
      <c r="X348" s="194"/>
      <c r="Y348" s="125"/>
      <c r="Z348" s="54"/>
      <c r="AA348" s="194"/>
      <c r="AB348" s="57"/>
      <c r="AC348" s="70"/>
      <c r="AD348" s="124"/>
      <c r="AE348" s="70"/>
      <c r="AF348" s="124"/>
      <c r="AG348" s="70"/>
      <c r="AH348" s="57"/>
      <c r="AI348" s="70"/>
      <c r="AJ348" s="124"/>
      <c r="AK348" s="890"/>
      <c r="AL348" s="907"/>
      <c r="AM348" s="890"/>
      <c r="AN348" s="907"/>
      <c r="AO348" s="890"/>
      <c r="AP348" s="909"/>
      <c r="AQ348" s="70"/>
      <c r="AR348" s="59"/>
      <c r="AS348" s="70"/>
      <c r="AT348" s="57"/>
      <c r="AU348" s="54"/>
      <c r="AV348" s="70"/>
      <c r="AW348" s="57"/>
      <c r="AX348" s="533" t="str">
        <f>IF(AW348="","",IF(AW348="A",'12.パネルラジエーター設備費用算出シート'!$G$13,IF(AW348="B",'12.パネルラジエーター設備費用算出シート'!$N$13,IF(AW348="C",'12.パネルラジエーター設備費用算出シート'!$G$23,IF(AW348="D",'12.パネルラジエーター設備費用算出シート'!$N$23,IF(AW348="E",'12.パネルラジエーター設備費用算出シート'!$G$33,IF(AW348="F",'12.パネルラジエーター設備費用算出シート'!$N$33,IF(AW348="G",'12.パネルラジエーター設備費用算出シート'!$G$43,IF(AW348="H",'12.パネルラジエーター設備費用算出シート'!$N$43,IF(AW348="I",'12.パネルラジエーター設備費用算出シート'!$G$54,'12.パネルラジエーター設備費用算出シート'!$N$54))))))))))</f>
        <v/>
      </c>
      <c r="AY348" s="70"/>
      <c r="AZ348" s="57"/>
      <c r="BA348" s="54"/>
      <c r="BB348" s="70"/>
    </row>
    <row r="349" spans="2:54">
      <c r="B349" s="55">
        <v>337</v>
      </c>
      <c r="C349" s="78"/>
      <c r="D349" s="56"/>
      <c r="E349" s="73"/>
      <c r="F349" s="530"/>
      <c r="G349" s="530"/>
      <c r="H349" s="57"/>
      <c r="I349" s="58"/>
      <c r="J349" s="57"/>
      <c r="K349" s="531" t="str">
        <f t="shared" si="15"/>
        <v/>
      </c>
      <c r="L349" s="531" t="str">
        <f>IF($G349="","",IF(OR('2.全体概要'!$C$15=1,'2.全体概要'!$C$15=2),INDEX($BH$15:$BH$16,MATCH($G349,$BG$15:$BG$16,-1)),IF('2.全体概要'!$C$15=3,INDEX($BH$14:$BH$15,MATCH($G349,$BG$14:$BG$15,-1)),INDEX($BH$13:$BH$14,MATCH($G349,$BG$13:$BG$14,-1)))))</f>
        <v/>
      </c>
      <c r="M349" s="531" t="str">
        <f t="shared" si="16"/>
        <v/>
      </c>
      <c r="N349" s="532">
        <f t="shared" si="17"/>
        <v>0</v>
      </c>
      <c r="O349" s="70"/>
      <c r="P349" s="124"/>
      <c r="Q349" s="54"/>
      <c r="R349" s="194"/>
      <c r="S349" s="125"/>
      <c r="T349" s="54"/>
      <c r="U349" s="194"/>
      <c r="V349" s="124"/>
      <c r="W349" s="54"/>
      <c r="X349" s="194"/>
      <c r="Y349" s="125"/>
      <c r="Z349" s="54"/>
      <c r="AA349" s="194"/>
      <c r="AB349" s="57"/>
      <c r="AC349" s="70"/>
      <c r="AD349" s="124"/>
      <c r="AE349" s="70"/>
      <c r="AF349" s="124"/>
      <c r="AG349" s="70"/>
      <c r="AH349" s="57"/>
      <c r="AI349" s="70"/>
      <c r="AJ349" s="124"/>
      <c r="AK349" s="890"/>
      <c r="AL349" s="907"/>
      <c r="AM349" s="890"/>
      <c r="AN349" s="907"/>
      <c r="AO349" s="890"/>
      <c r="AP349" s="909"/>
      <c r="AQ349" s="70"/>
      <c r="AR349" s="59"/>
      <c r="AS349" s="70"/>
      <c r="AT349" s="57"/>
      <c r="AU349" s="54"/>
      <c r="AV349" s="70"/>
      <c r="AW349" s="57"/>
      <c r="AX349" s="533" t="str">
        <f>IF(AW349="","",IF(AW349="A",'12.パネルラジエーター設備費用算出シート'!$G$13,IF(AW349="B",'12.パネルラジエーター設備費用算出シート'!$N$13,IF(AW349="C",'12.パネルラジエーター設備費用算出シート'!$G$23,IF(AW349="D",'12.パネルラジエーター設備費用算出シート'!$N$23,IF(AW349="E",'12.パネルラジエーター設備費用算出シート'!$G$33,IF(AW349="F",'12.パネルラジエーター設備費用算出シート'!$N$33,IF(AW349="G",'12.パネルラジエーター設備費用算出シート'!$G$43,IF(AW349="H",'12.パネルラジエーター設備費用算出シート'!$N$43,IF(AW349="I",'12.パネルラジエーター設備費用算出シート'!$G$54,'12.パネルラジエーター設備費用算出シート'!$N$54))))))))))</f>
        <v/>
      </c>
      <c r="AY349" s="70"/>
      <c r="AZ349" s="57"/>
      <c r="BA349" s="54"/>
      <c r="BB349" s="70"/>
    </row>
    <row r="350" spans="2:54">
      <c r="B350" s="55">
        <v>338</v>
      </c>
      <c r="C350" s="78"/>
      <c r="D350" s="56"/>
      <c r="E350" s="73"/>
      <c r="F350" s="530"/>
      <c r="G350" s="530"/>
      <c r="H350" s="57"/>
      <c r="I350" s="58"/>
      <c r="J350" s="57"/>
      <c r="K350" s="531" t="str">
        <f t="shared" si="15"/>
        <v/>
      </c>
      <c r="L350" s="531" t="str">
        <f>IF($G350="","",IF(OR('2.全体概要'!$C$15=1,'2.全体概要'!$C$15=2),INDEX($BH$15:$BH$16,MATCH($G350,$BG$15:$BG$16,-1)),IF('2.全体概要'!$C$15=3,INDEX($BH$14:$BH$15,MATCH($G350,$BG$14:$BG$15,-1)),INDEX($BH$13:$BH$14,MATCH($G350,$BG$13:$BG$14,-1)))))</f>
        <v/>
      </c>
      <c r="M350" s="531" t="str">
        <f t="shared" si="16"/>
        <v/>
      </c>
      <c r="N350" s="532">
        <f t="shared" si="17"/>
        <v>0</v>
      </c>
      <c r="O350" s="70"/>
      <c r="P350" s="124"/>
      <c r="Q350" s="54"/>
      <c r="R350" s="194"/>
      <c r="S350" s="125"/>
      <c r="T350" s="54"/>
      <c r="U350" s="194"/>
      <c r="V350" s="124"/>
      <c r="W350" s="54"/>
      <c r="X350" s="194"/>
      <c r="Y350" s="125"/>
      <c r="Z350" s="54"/>
      <c r="AA350" s="194"/>
      <c r="AB350" s="57"/>
      <c r="AC350" s="70"/>
      <c r="AD350" s="124"/>
      <c r="AE350" s="70"/>
      <c r="AF350" s="124"/>
      <c r="AG350" s="70"/>
      <c r="AH350" s="57"/>
      <c r="AI350" s="70"/>
      <c r="AJ350" s="124"/>
      <c r="AK350" s="890"/>
      <c r="AL350" s="907"/>
      <c r="AM350" s="890"/>
      <c r="AN350" s="907"/>
      <c r="AO350" s="890"/>
      <c r="AP350" s="909"/>
      <c r="AQ350" s="70"/>
      <c r="AR350" s="59"/>
      <c r="AS350" s="70"/>
      <c r="AT350" s="57"/>
      <c r="AU350" s="54"/>
      <c r="AV350" s="70"/>
      <c r="AW350" s="57"/>
      <c r="AX350" s="533" t="str">
        <f>IF(AW350="","",IF(AW350="A",'12.パネルラジエーター設備費用算出シート'!$G$13,IF(AW350="B",'12.パネルラジエーター設備費用算出シート'!$N$13,IF(AW350="C",'12.パネルラジエーター設備費用算出シート'!$G$23,IF(AW350="D",'12.パネルラジエーター設備費用算出シート'!$N$23,IF(AW350="E",'12.パネルラジエーター設備費用算出シート'!$G$33,IF(AW350="F",'12.パネルラジエーター設備費用算出シート'!$N$33,IF(AW350="G",'12.パネルラジエーター設備費用算出シート'!$G$43,IF(AW350="H",'12.パネルラジエーター設備費用算出シート'!$N$43,IF(AW350="I",'12.パネルラジエーター設備費用算出シート'!$G$54,'12.パネルラジエーター設備費用算出シート'!$N$54))))))))))</f>
        <v/>
      </c>
      <c r="AY350" s="70"/>
      <c r="AZ350" s="57"/>
      <c r="BA350" s="54"/>
      <c r="BB350" s="70"/>
    </row>
    <row r="351" spans="2:54">
      <c r="B351" s="55">
        <v>339</v>
      </c>
      <c r="C351" s="78"/>
      <c r="D351" s="56"/>
      <c r="E351" s="73"/>
      <c r="F351" s="530"/>
      <c r="G351" s="530"/>
      <c r="H351" s="57"/>
      <c r="I351" s="58"/>
      <c r="J351" s="57"/>
      <c r="K351" s="531" t="str">
        <f t="shared" si="15"/>
        <v/>
      </c>
      <c r="L351" s="531" t="str">
        <f>IF($G351="","",IF(OR('2.全体概要'!$C$15=1,'2.全体概要'!$C$15=2),INDEX($BH$15:$BH$16,MATCH($G351,$BG$15:$BG$16,-1)),IF('2.全体概要'!$C$15=3,INDEX($BH$14:$BH$15,MATCH($G351,$BG$14:$BG$15,-1)),INDEX($BH$13:$BH$14,MATCH($G351,$BG$13:$BG$14,-1)))))</f>
        <v/>
      </c>
      <c r="M351" s="531" t="str">
        <f t="shared" si="16"/>
        <v/>
      </c>
      <c r="N351" s="532">
        <f t="shared" si="17"/>
        <v>0</v>
      </c>
      <c r="O351" s="70"/>
      <c r="P351" s="124"/>
      <c r="Q351" s="54"/>
      <c r="R351" s="194"/>
      <c r="S351" s="125"/>
      <c r="T351" s="54"/>
      <c r="U351" s="194"/>
      <c r="V351" s="124"/>
      <c r="W351" s="54"/>
      <c r="X351" s="194"/>
      <c r="Y351" s="125"/>
      <c r="Z351" s="54"/>
      <c r="AA351" s="194"/>
      <c r="AB351" s="57"/>
      <c r="AC351" s="70"/>
      <c r="AD351" s="124"/>
      <c r="AE351" s="70"/>
      <c r="AF351" s="124"/>
      <c r="AG351" s="70"/>
      <c r="AH351" s="57"/>
      <c r="AI351" s="70"/>
      <c r="AJ351" s="124"/>
      <c r="AK351" s="890"/>
      <c r="AL351" s="907"/>
      <c r="AM351" s="890"/>
      <c r="AN351" s="907"/>
      <c r="AO351" s="890"/>
      <c r="AP351" s="909"/>
      <c r="AQ351" s="70"/>
      <c r="AR351" s="59"/>
      <c r="AS351" s="70"/>
      <c r="AT351" s="57"/>
      <c r="AU351" s="54"/>
      <c r="AV351" s="70"/>
      <c r="AW351" s="57"/>
      <c r="AX351" s="533" t="str">
        <f>IF(AW351="","",IF(AW351="A",'12.パネルラジエーター設備費用算出シート'!$G$13,IF(AW351="B",'12.パネルラジエーター設備費用算出シート'!$N$13,IF(AW351="C",'12.パネルラジエーター設備費用算出シート'!$G$23,IF(AW351="D",'12.パネルラジエーター設備費用算出シート'!$N$23,IF(AW351="E",'12.パネルラジエーター設備費用算出シート'!$G$33,IF(AW351="F",'12.パネルラジエーター設備費用算出シート'!$N$33,IF(AW351="G",'12.パネルラジエーター設備費用算出シート'!$G$43,IF(AW351="H",'12.パネルラジエーター設備費用算出シート'!$N$43,IF(AW351="I",'12.パネルラジエーター設備費用算出シート'!$G$54,'12.パネルラジエーター設備費用算出シート'!$N$54))))))))))</f>
        <v/>
      </c>
      <c r="AY351" s="70"/>
      <c r="AZ351" s="57"/>
      <c r="BA351" s="54"/>
      <c r="BB351" s="70"/>
    </row>
    <row r="352" spans="2:54">
      <c r="B352" s="55">
        <v>340</v>
      </c>
      <c r="C352" s="78"/>
      <c r="D352" s="56"/>
      <c r="E352" s="73"/>
      <c r="F352" s="530"/>
      <c r="G352" s="530"/>
      <c r="H352" s="57"/>
      <c r="I352" s="58"/>
      <c r="J352" s="57"/>
      <c r="K352" s="531" t="str">
        <f t="shared" si="15"/>
        <v/>
      </c>
      <c r="L352" s="531" t="str">
        <f>IF($G352="","",IF(OR('2.全体概要'!$C$15=1,'2.全体概要'!$C$15=2),INDEX($BH$15:$BH$16,MATCH($G352,$BG$15:$BG$16,-1)),IF('2.全体概要'!$C$15=3,INDEX($BH$14:$BH$15,MATCH($G352,$BG$14:$BG$15,-1)),INDEX($BH$13:$BH$14,MATCH($G352,$BG$13:$BG$14,-1)))))</f>
        <v/>
      </c>
      <c r="M352" s="531" t="str">
        <f t="shared" si="16"/>
        <v/>
      </c>
      <c r="N352" s="532">
        <f t="shared" si="17"/>
        <v>0</v>
      </c>
      <c r="O352" s="70"/>
      <c r="P352" s="124"/>
      <c r="Q352" s="54"/>
      <c r="R352" s="194"/>
      <c r="S352" s="125"/>
      <c r="T352" s="54"/>
      <c r="U352" s="194"/>
      <c r="V352" s="124"/>
      <c r="W352" s="54"/>
      <c r="X352" s="194"/>
      <c r="Y352" s="125"/>
      <c r="Z352" s="54"/>
      <c r="AA352" s="194"/>
      <c r="AB352" s="57"/>
      <c r="AC352" s="70"/>
      <c r="AD352" s="124"/>
      <c r="AE352" s="70"/>
      <c r="AF352" s="124"/>
      <c r="AG352" s="70"/>
      <c r="AH352" s="57"/>
      <c r="AI352" s="70"/>
      <c r="AJ352" s="124"/>
      <c r="AK352" s="890"/>
      <c r="AL352" s="907"/>
      <c r="AM352" s="890"/>
      <c r="AN352" s="907"/>
      <c r="AO352" s="890"/>
      <c r="AP352" s="909"/>
      <c r="AQ352" s="70"/>
      <c r="AR352" s="59"/>
      <c r="AS352" s="70"/>
      <c r="AT352" s="57"/>
      <c r="AU352" s="54"/>
      <c r="AV352" s="70"/>
      <c r="AW352" s="57"/>
      <c r="AX352" s="533" t="str">
        <f>IF(AW352="","",IF(AW352="A",'12.パネルラジエーター設備費用算出シート'!$G$13,IF(AW352="B",'12.パネルラジエーター設備費用算出シート'!$N$13,IF(AW352="C",'12.パネルラジエーター設備費用算出シート'!$G$23,IF(AW352="D",'12.パネルラジエーター設備費用算出シート'!$N$23,IF(AW352="E",'12.パネルラジエーター設備費用算出シート'!$G$33,IF(AW352="F",'12.パネルラジエーター設備費用算出シート'!$N$33,IF(AW352="G",'12.パネルラジエーター設備費用算出シート'!$G$43,IF(AW352="H",'12.パネルラジエーター設備費用算出シート'!$N$43,IF(AW352="I",'12.パネルラジエーター設備費用算出シート'!$G$54,'12.パネルラジエーター設備費用算出シート'!$N$54))))))))))</f>
        <v/>
      </c>
      <c r="AY352" s="70"/>
      <c r="AZ352" s="57"/>
      <c r="BA352" s="54"/>
      <c r="BB352" s="70"/>
    </row>
    <row r="353" spans="2:54">
      <c r="B353" s="55">
        <v>341</v>
      </c>
      <c r="C353" s="78"/>
      <c r="D353" s="56"/>
      <c r="E353" s="73"/>
      <c r="F353" s="530"/>
      <c r="G353" s="530"/>
      <c r="H353" s="57"/>
      <c r="I353" s="58"/>
      <c r="J353" s="57"/>
      <c r="K353" s="531" t="str">
        <f t="shared" si="15"/>
        <v/>
      </c>
      <c r="L353" s="531" t="str">
        <f>IF($G353="","",IF(OR('2.全体概要'!$C$15=1,'2.全体概要'!$C$15=2),INDEX($BH$15:$BH$16,MATCH($G353,$BG$15:$BG$16,-1)),IF('2.全体概要'!$C$15=3,INDEX($BH$14:$BH$15,MATCH($G353,$BG$14:$BG$15,-1)),INDEX($BH$13:$BH$14,MATCH($G353,$BG$13:$BG$14,-1)))))</f>
        <v/>
      </c>
      <c r="M353" s="531" t="str">
        <f t="shared" si="16"/>
        <v/>
      </c>
      <c r="N353" s="532">
        <f t="shared" si="17"/>
        <v>0</v>
      </c>
      <c r="O353" s="70"/>
      <c r="P353" s="124"/>
      <c r="Q353" s="54"/>
      <c r="R353" s="194"/>
      <c r="S353" s="125"/>
      <c r="T353" s="54"/>
      <c r="U353" s="194"/>
      <c r="V353" s="124"/>
      <c r="W353" s="54"/>
      <c r="X353" s="194"/>
      <c r="Y353" s="125"/>
      <c r="Z353" s="54"/>
      <c r="AA353" s="194"/>
      <c r="AB353" s="57"/>
      <c r="AC353" s="70"/>
      <c r="AD353" s="124"/>
      <c r="AE353" s="70"/>
      <c r="AF353" s="124"/>
      <c r="AG353" s="70"/>
      <c r="AH353" s="57"/>
      <c r="AI353" s="70"/>
      <c r="AJ353" s="124"/>
      <c r="AK353" s="890"/>
      <c r="AL353" s="907"/>
      <c r="AM353" s="890"/>
      <c r="AN353" s="907"/>
      <c r="AO353" s="890"/>
      <c r="AP353" s="909"/>
      <c r="AQ353" s="70"/>
      <c r="AR353" s="59"/>
      <c r="AS353" s="70"/>
      <c r="AT353" s="57"/>
      <c r="AU353" s="54"/>
      <c r="AV353" s="70"/>
      <c r="AW353" s="57"/>
      <c r="AX353" s="533" t="str">
        <f>IF(AW353="","",IF(AW353="A",'12.パネルラジエーター設備費用算出シート'!$G$13,IF(AW353="B",'12.パネルラジエーター設備費用算出シート'!$N$13,IF(AW353="C",'12.パネルラジエーター設備費用算出シート'!$G$23,IF(AW353="D",'12.パネルラジエーター設備費用算出シート'!$N$23,IF(AW353="E",'12.パネルラジエーター設備費用算出シート'!$G$33,IF(AW353="F",'12.パネルラジエーター設備費用算出シート'!$N$33,IF(AW353="G",'12.パネルラジエーター設備費用算出シート'!$G$43,IF(AW353="H",'12.パネルラジエーター設備費用算出シート'!$N$43,IF(AW353="I",'12.パネルラジエーター設備費用算出シート'!$G$54,'12.パネルラジエーター設備費用算出シート'!$N$54))))))))))</f>
        <v/>
      </c>
      <c r="AY353" s="70"/>
      <c r="AZ353" s="57"/>
      <c r="BA353" s="54"/>
      <c r="BB353" s="70"/>
    </row>
    <row r="354" spans="2:54">
      <c r="B354" s="55">
        <v>342</v>
      </c>
      <c r="C354" s="78"/>
      <c r="D354" s="56"/>
      <c r="E354" s="73"/>
      <c r="F354" s="530"/>
      <c r="G354" s="530"/>
      <c r="H354" s="57"/>
      <c r="I354" s="58"/>
      <c r="J354" s="57"/>
      <c r="K354" s="531" t="str">
        <f t="shared" si="15"/>
        <v/>
      </c>
      <c r="L354" s="531" t="str">
        <f>IF($G354="","",IF(OR('2.全体概要'!$C$15=1,'2.全体概要'!$C$15=2),INDEX($BH$15:$BH$16,MATCH($G354,$BG$15:$BG$16,-1)),IF('2.全体概要'!$C$15=3,INDEX($BH$14:$BH$15,MATCH($G354,$BG$14:$BG$15,-1)),INDEX($BH$13:$BH$14,MATCH($G354,$BG$13:$BG$14,-1)))))</f>
        <v/>
      </c>
      <c r="M354" s="531" t="str">
        <f t="shared" si="16"/>
        <v/>
      </c>
      <c r="N354" s="532">
        <f t="shared" si="17"/>
        <v>0</v>
      </c>
      <c r="O354" s="70"/>
      <c r="P354" s="124"/>
      <c r="Q354" s="54"/>
      <c r="R354" s="194"/>
      <c r="S354" s="125"/>
      <c r="T354" s="54"/>
      <c r="U354" s="194"/>
      <c r="V354" s="124"/>
      <c r="W354" s="54"/>
      <c r="X354" s="194"/>
      <c r="Y354" s="125"/>
      <c r="Z354" s="54"/>
      <c r="AA354" s="194"/>
      <c r="AB354" s="57"/>
      <c r="AC354" s="70"/>
      <c r="AD354" s="124"/>
      <c r="AE354" s="70"/>
      <c r="AF354" s="124"/>
      <c r="AG354" s="70"/>
      <c r="AH354" s="57"/>
      <c r="AI354" s="70"/>
      <c r="AJ354" s="124"/>
      <c r="AK354" s="890"/>
      <c r="AL354" s="907"/>
      <c r="AM354" s="890"/>
      <c r="AN354" s="907"/>
      <c r="AO354" s="890"/>
      <c r="AP354" s="909"/>
      <c r="AQ354" s="70"/>
      <c r="AR354" s="59"/>
      <c r="AS354" s="70"/>
      <c r="AT354" s="57"/>
      <c r="AU354" s="54"/>
      <c r="AV354" s="70"/>
      <c r="AW354" s="57"/>
      <c r="AX354" s="533" t="str">
        <f>IF(AW354="","",IF(AW354="A",'12.パネルラジエーター設備費用算出シート'!$G$13,IF(AW354="B",'12.パネルラジエーター設備費用算出シート'!$N$13,IF(AW354="C",'12.パネルラジエーター設備費用算出シート'!$G$23,IF(AW354="D",'12.パネルラジエーター設備費用算出シート'!$N$23,IF(AW354="E",'12.パネルラジエーター設備費用算出シート'!$G$33,IF(AW354="F",'12.パネルラジエーター設備費用算出シート'!$N$33,IF(AW354="G",'12.パネルラジエーター設備費用算出シート'!$G$43,IF(AW354="H",'12.パネルラジエーター設備費用算出シート'!$N$43,IF(AW354="I",'12.パネルラジエーター設備費用算出シート'!$G$54,'12.パネルラジエーター設備費用算出シート'!$N$54))))))))))</f>
        <v/>
      </c>
      <c r="AY354" s="70"/>
      <c r="AZ354" s="57"/>
      <c r="BA354" s="54"/>
      <c r="BB354" s="70"/>
    </row>
    <row r="355" spans="2:54">
      <c r="B355" s="55">
        <v>343</v>
      </c>
      <c r="C355" s="78"/>
      <c r="D355" s="56"/>
      <c r="E355" s="73"/>
      <c r="F355" s="530"/>
      <c r="G355" s="530"/>
      <c r="H355" s="57"/>
      <c r="I355" s="58"/>
      <c r="J355" s="57"/>
      <c r="K355" s="531" t="str">
        <f t="shared" si="15"/>
        <v/>
      </c>
      <c r="L355" s="531" t="str">
        <f>IF($G355="","",IF(OR('2.全体概要'!$C$15=1,'2.全体概要'!$C$15=2),INDEX($BH$15:$BH$16,MATCH($G355,$BG$15:$BG$16,-1)),IF('2.全体概要'!$C$15=3,INDEX($BH$14:$BH$15,MATCH($G355,$BG$14:$BG$15,-1)),INDEX($BH$13:$BH$14,MATCH($G355,$BG$13:$BG$14,-1)))))</f>
        <v/>
      </c>
      <c r="M355" s="531" t="str">
        <f t="shared" si="16"/>
        <v/>
      </c>
      <c r="N355" s="532">
        <f t="shared" si="17"/>
        <v>0</v>
      </c>
      <c r="O355" s="70"/>
      <c r="P355" s="124"/>
      <c r="Q355" s="54"/>
      <c r="R355" s="194"/>
      <c r="S355" s="125"/>
      <c r="T355" s="54"/>
      <c r="U355" s="194"/>
      <c r="V355" s="124"/>
      <c r="W355" s="54"/>
      <c r="X355" s="194"/>
      <c r="Y355" s="125"/>
      <c r="Z355" s="54"/>
      <c r="AA355" s="194"/>
      <c r="AB355" s="57"/>
      <c r="AC355" s="70"/>
      <c r="AD355" s="124"/>
      <c r="AE355" s="70"/>
      <c r="AF355" s="124"/>
      <c r="AG355" s="70"/>
      <c r="AH355" s="57"/>
      <c r="AI355" s="70"/>
      <c r="AJ355" s="124"/>
      <c r="AK355" s="890"/>
      <c r="AL355" s="907"/>
      <c r="AM355" s="890"/>
      <c r="AN355" s="907"/>
      <c r="AO355" s="890"/>
      <c r="AP355" s="909"/>
      <c r="AQ355" s="70"/>
      <c r="AR355" s="59"/>
      <c r="AS355" s="70"/>
      <c r="AT355" s="57"/>
      <c r="AU355" s="54"/>
      <c r="AV355" s="70"/>
      <c r="AW355" s="57"/>
      <c r="AX355" s="533" t="str">
        <f>IF(AW355="","",IF(AW355="A",'12.パネルラジエーター設備費用算出シート'!$G$13,IF(AW355="B",'12.パネルラジエーター設備費用算出シート'!$N$13,IF(AW355="C",'12.パネルラジエーター設備費用算出シート'!$G$23,IF(AW355="D",'12.パネルラジエーター設備費用算出シート'!$N$23,IF(AW355="E",'12.パネルラジエーター設備費用算出シート'!$G$33,IF(AW355="F",'12.パネルラジエーター設備費用算出シート'!$N$33,IF(AW355="G",'12.パネルラジエーター設備費用算出シート'!$G$43,IF(AW355="H",'12.パネルラジエーター設備費用算出シート'!$N$43,IF(AW355="I",'12.パネルラジエーター設備費用算出シート'!$G$54,'12.パネルラジエーター設備費用算出シート'!$N$54))))))))))</f>
        <v/>
      </c>
      <c r="AY355" s="70"/>
      <c r="AZ355" s="57"/>
      <c r="BA355" s="54"/>
      <c r="BB355" s="70"/>
    </row>
    <row r="356" spans="2:54">
      <c r="B356" s="55">
        <v>344</v>
      </c>
      <c r="C356" s="78"/>
      <c r="D356" s="56"/>
      <c r="E356" s="73"/>
      <c r="F356" s="530"/>
      <c r="G356" s="530"/>
      <c r="H356" s="57"/>
      <c r="I356" s="58"/>
      <c r="J356" s="57"/>
      <c r="K356" s="531" t="str">
        <f t="shared" si="15"/>
        <v/>
      </c>
      <c r="L356" s="531" t="str">
        <f>IF($G356="","",IF(OR('2.全体概要'!$C$15=1,'2.全体概要'!$C$15=2),INDEX($BH$15:$BH$16,MATCH($G356,$BG$15:$BG$16,-1)),IF('2.全体概要'!$C$15=3,INDEX($BH$14:$BH$15,MATCH($G356,$BG$14:$BG$15,-1)),INDEX($BH$13:$BH$14,MATCH($G356,$BG$13:$BG$14,-1)))))</f>
        <v/>
      </c>
      <c r="M356" s="531" t="str">
        <f t="shared" si="16"/>
        <v/>
      </c>
      <c r="N356" s="532">
        <f t="shared" si="17"/>
        <v>0</v>
      </c>
      <c r="O356" s="70"/>
      <c r="P356" s="124"/>
      <c r="Q356" s="54"/>
      <c r="R356" s="194"/>
      <c r="S356" s="125"/>
      <c r="T356" s="54"/>
      <c r="U356" s="194"/>
      <c r="V356" s="124"/>
      <c r="W356" s="54"/>
      <c r="X356" s="194"/>
      <c r="Y356" s="125"/>
      <c r="Z356" s="54"/>
      <c r="AA356" s="194"/>
      <c r="AB356" s="57"/>
      <c r="AC356" s="70"/>
      <c r="AD356" s="124"/>
      <c r="AE356" s="70"/>
      <c r="AF356" s="124"/>
      <c r="AG356" s="70"/>
      <c r="AH356" s="57"/>
      <c r="AI356" s="70"/>
      <c r="AJ356" s="124"/>
      <c r="AK356" s="890"/>
      <c r="AL356" s="907"/>
      <c r="AM356" s="890"/>
      <c r="AN356" s="907"/>
      <c r="AO356" s="890"/>
      <c r="AP356" s="909"/>
      <c r="AQ356" s="70"/>
      <c r="AR356" s="59"/>
      <c r="AS356" s="70"/>
      <c r="AT356" s="57"/>
      <c r="AU356" s="54"/>
      <c r="AV356" s="70"/>
      <c r="AW356" s="57"/>
      <c r="AX356" s="533" t="str">
        <f>IF(AW356="","",IF(AW356="A",'12.パネルラジエーター設備費用算出シート'!$G$13,IF(AW356="B",'12.パネルラジエーター設備費用算出シート'!$N$13,IF(AW356="C",'12.パネルラジエーター設備費用算出シート'!$G$23,IF(AW356="D",'12.パネルラジエーター設備費用算出シート'!$N$23,IF(AW356="E",'12.パネルラジエーター設備費用算出シート'!$G$33,IF(AW356="F",'12.パネルラジエーター設備費用算出シート'!$N$33,IF(AW356="G",'12.パネルラジエーター設備費用算出シート'!$G$43,IF(AW356="H",'12.パネルラジエーター設備費用算出シート'!$N$43,IF(AW356="I",'12.パネルラジエーター設備費用算出シート'!$G$54,'12.パネルラジエーター設備費用算出シート'!$N$54))))))))))</f>
        <v/>
      </c>
      <c r="AY356" s="70"/>
      <c r="AZ356" s="57"/>
      <c r="BA356" s="54"/>
      <c r="BB356" s="70"/>
    </row>
    <row r="357" spans="2:54">
      <c r="B357" s="55">
        <v>345</v>
      </c>
      <c r="C357" s="78"/>
      <c r="D357" s="56"/>
      <c r="E357" s="73"/>
      <c r="F357" s="530"/>
      <c r="G357" s="530"/>
      <c r="H357" s="57"/>
      <c r="I357" s="58"/>
      <c r="J357" s="57"/>
      <c r="K357" s="531" t="str">
        <f t="shared" si="15"/>
        <v/>
      </c>
      <c r="L357" s="531" t="str">
        <f>IF($G357="","",IF(OR('2.全体概要'!$C$15=1,'2.全体概要'!$C$15=2),INDEX($BH$15:$BH$16,MATCH($G357,$BG$15:$BG$16,-1)),IF('2.全体概要'!$C$15=3,INDEX($BH$14:$BH$15,MATCH($G357,$BG$14:$BG$15,-1)),INDEX($BH$13:$BH$14,MATCH($G357,$BG$13:$BG$14,-1)))))</f>
        <v/>
      </c>
      <c r="M357" s="531" t="str">
        <f t="shared" si="16"/>
        <v/>
      </c>
      <c r="N357" s="532">
        <f t="shared" si="17"/>
        <v>0</v>
      </c>
      <c r="O357" s="70"/>
      <c r="P357" s="124"/>
      <c r="Q357" s="54"/>
      <c r="R357" s="194"/>
      <c r="S357" s="125"/>
      <c r="T357" s="54"/>
      <c r="U357" s="194"/>
      <c r="V357" s="124"/>
      <c r="W357" s="54"/>
      <c r="X357" s="194"/>
      <c r="Y357" s="125"/>
      <c r="Z357" s="54"/>
      <c r="AA357" s="194"/>
      <c r="AB357" s="57"/>
      <c r="AC357" s="70"/>
      <c r="AD357" s="124"/>
      <c r="AE357" s="70"/>
      <c r="AF357" s="124"/>
      <c r="AG357" s="70"/>
      <c r="AH357" s="57"/>
      <c r="AI357" s="70"/>
      <c r="AJ357" s="124"/>
      <c r="AK357" s="890"/>
      <c r="AL357" s="907"/>
      <c r="AM357" s="890"/>
      <c r="AN357" s="907"/>
      <c r="AO357" s="890"/>
      <c r="AP357" s="909"/>
      <c r="AQ357" s="70"/>
      <c r="AR357" s="59"/>
      <c r="AS357" s="70"/>
      <c r="AT357" s="57"/>
      <c r="AU357" s="54"/>
      <c r="AV357" s="70"/>
      <c r="AW357" s="57"/>
      <c r="AX357" s="533" t="str">
        <f>IF(AW357="","",IF(AW357="A",'12.パネルラジエーター設備費用算出シート'!$G$13,IF(AW357="B",'12.パネルラジエーター設備費用算出シート'!$N$13,IF(AW357="C",'12.パネルラジエーター設備費用算出シート'!$G$23,IF(AW357="D",'12.パネルラジエーター設備費用算出シート'!$N$23,IF(AW357="E",'12.パネルラジエーター設備費用算出シート'!$G$33,IF(AW357="F",'12.パネルラジエーター設備費用算出シート'!$N$33,IF(AW357="G",'12.パネルラジエーター設備費用算出シート'!$G$43,IF(AW357="H",'12.パネルラジエーター設備費用算出シート'!$N$43,IF(AW357="I",'12.パネルラジエーター設備費用算出シート'!$G$54,'12.パネルラジエーター設備費用算出シート'!$N$54))))))))))</f>
        <v/>
      </c>
      <c r="AY357" s="70"/>
      <c r="AZ357" s="57"/>
      <c r="BA357" s="54"/>
      <c r="BB357" s="70"/>
    </row>
    <row r="358" spans="2:54">
      <c r="B358" s="55">
        <v>346</v>
      </c>
      <c r="C358" s="78"/>
      <c r="D358" s="56"/>
      <c r="E358" s="73"/>
      <c r="F358" s="530"/>
      <c r="G358" s="530"/>
      <c r="H358" s="57"/>
      <c r="I358" s="58"/>
      <c r="J358" s="57"/>
      <c r="K358" s="531" t="str">
        <f t="shared" si="15"/>
        <v/>
      </c>
      <c r="L358" s="531" t="str">
        <f>IF($G358="","",IF(OR('2.全体概要'!$C$15=1,'2.全体概要'!$C$15=2),INDEX($BH$15:$BH$16,MATCH($G358,$BG$15:$BG$16,-1)),IF('2.全体概要'!$C$15=3,INDEX($BH$14:$BH$15,MATCH($G358,$BG$14:$BG$15,-1)),INDEX($BH$13:$BH$14,MATCH($G358,$BG$13:$BG$14,-1)))))</f>
        <v/>
      </c>
      <c r="M358" s="531" t="str">
        <f t="shared" si="16"/>
        <v/>
      </c>
      <c r="N358" s="532">
        <f t="shared" si="17"/>
        <v>0</v>
      </c>
      <c r="O358" s="70"/>
      <c r="P358" s="124"/>
      <c r="Q358" s="54"/>
      <c r="R358" s="194"/>
      <c r="S358" s="125"/>
      <c r="T358" s="54"/>
      <c r="U358" s="194"/>
      <c r="V358" s="124"/>
      <c r="W358" s="54"/>
      <c r="X358" s="194"/>
      <c r="Y358" s="125"/>
      <c r="Z358" s="54"/>
      <c r="AA358" s="194"/>
      <c r="AB358" s="57"/>
      <c r="AC358" s="70"/>
      <c r="AD358" s="124"/>
      <c r="AE358" s="70"/>
      <c r="AF358" s="124"/>
      <c r="AG358" s="70"/>
      <c r="AH358" s="57"/>
      <c r="AI358" s="70"/>
      <c r="AJ358" s="124"/>
      <c r="AK358" s="890"/>
      <c r="AL358" s="907"/>
      <c r="AM358" s="890"/>
      <c r="AN358" s="907"/>
      <c r="AO358" s="890"/>
      <c r="AP358" s="909"/>
      <c r="AQ358" s="70"/>
      <c r="AR358" s="59"/>
      <c r="AS358" s="70"/>
      <c r="AT358" s="57"/>
      <c r="AU358" s="54"/>
      <c r="AV358" s="70"/>
      <c r="AW358" s="57"/>
      <c r="AX358" s="533" t="str">
        <f>IF(AW358="","",IF(AW358="A",'12.パネルラジエーター設備費用算出シート'!$G$13,IF(AW358="B",'12.パネルラジエーター設備費用算出シート'!$N$13,IF(AW358="C",'12.パネルラジエーター設備費用算出シート'!$G$23,IF(AW358="D",'12.パネルラジエーター設備費用算出シート'!$N$23,IF(AW358="E",'12.パネルラジエーター設備費用算出シート'!$G$33,IF(AW358="F",'12.パネルラジエーター設備費用算出シート'!$N$33,IF(AW358="G",'12.パネルラジエーター設備費用算出シート'!$G$43,IF(AW358="H",'12.パネルラジエーター設備費用算出シート'!$N$43,IF(AW358="I",'12.パネルラジエーター設備費用算出シート'!$G$54,'12.パネルラジエーター設備費用算出シート'!$N$54))))))))))</f>
        <v/>
      </c>
      <c r="AY358" s="70"/>
      <c r="AZ358" s="57"/>
      <c r="BA358" s="54"/>
      <c r="BB358" s="70"/>
    </row>
    <row r="359" spans="2:54">
      <c r="B359" s="55">
        <v>347</v>
      </c>
      <c r="C359" s="78"/>
      <c r="D359" s="56"/>
      <c r="E359" s="73"/>
      <c r="F359" s="530"/>
      <c r="G359" s="530"/>
      <c r="H359" s="57"/>
      <c r="I359" s="58"/>
      <c r="J359" s="57"/>
      <c r="K359" s="531" t="str">
        <f t="shared" si="15"/>
        <v/>
      </c>
      <c r="L359" s="531" t="str">
        <f>IF($G359="","",IF(OR('2.全体概要'!$C$15=1,'2.全体概要'!$C$15=2),INDEX($BH$15:$BH$16,MATCH($G359,$BG$15:$BG$16,-1)),IF('2.全体概要'!$C$15=3,INDEX($BH$14:$BH$15,MATCH($G359,$BG$14:$BG$15,-1)),INDEX($BH$13:$BH$14,MATCH($G359,$BG$13:$BG$14,-1)))))</f>
        <v/>
      </c>
      <c r="M359" s="531" t="str">
        <f t="shared" si="16"/>
        <v/>
      </c>
      <c r="N359" s="532">
        <f t="shared" si="17"/>
        <v>0</v>
      </c>
      <c r="O359" s="70"/>
      <c r="P359" s="124"/>
      <c r="Q359" s="54"/>
      <c r="R359" s="194"/>
      <c r="S359" s="125"/>
      <c r="T359" s="54"/>
      <c r="U359" s="194"/>
      <c r="V359" s="124"/>
      <c r="W359" s="54"/>
      <c r="X359" s="194"/>
      <c r="Y359" s="125"/>
      <c r="Z359" s="54"/>
      <c r="AA359" s="194"/>
      <c r="AB359" s="57"/>
      <c r="AC359" s="70"/>
      <c r="AD359" s="124"/>
      <c r="AE359" s="70"/>
      <c r="AF359" s="124"/>
      <c r="AG359" s="70"/>
      <c r="AH359" s="57"/>
      <c r="AI359" s="70"/>
      <c r="AJ359" s="124"/>
      <c r="AK359" s="890"/>
      <c r="AL359" s="907"/>
      <c r="AM359" s="890"/>
      <c r="AN359" s="907"/>
      <c r="AO359" s="890"/>
      <c r="AP359" s="909"/>
      <c r="AQ359" s="70"/>
      <c r="AR359" s="59"/>
      <c r="AS359" s="70"/>
      <c r="AT359" s="57"/>
      <c r="AU359" s="54"/>
      <c r="AV359" s="70"/>
      <c r="AW359" s="57"/>
      <c r="AX359" s="533" t="str">
        <f>IF(AW359="","",IF(AW359="A",'12.パネルラジエーター設備費用算出シート'!$G$13,IF(AW359="B",'12.パネルラジエーター設備費用算出シート'!$N$13,IF(AW359="C",'12.パネルラジエーター設備費用算出シート'!$G$23,IF(AW359="D",'12.パネルラジエーター設備費用算出シート'!$N$23,IF(AW359="E",'12.パネルラジエーター設備費用算出シート'!$G$33,IF(AW359="F",'12.パネルラジエーター設備費用算出シート'!$N$33,IF(AW359="G",'12.パネルラジエーター設備費用算出シート'!$G$43,IF(AW359="H",'12.パネルラジエーター設備費用算出シート'!$N$43,IF(AW359="I",'12.パネルラジエーター設備費用算出シート'!$G$54,'12.パネルラジエーター設備費用算出シート'!$N$54))))))))))</f>
        <v/>
      </c>
      <c r="AY359" s="70"/>
      <c r="AZ359" s="57"/>
      <c r="BA359" s="54"/>
      <c r="BB359" s="70"/>
    </row>
    <row r="360" spans="2:54">
      <c r="B360" s="55">
        <v>348</v>
      </c>
      <c r="C360" s="78"/>
      <c r="D360" s="56"/>
      <c r="E360" s="73"/>
      <c r="F360" s="530"/>
      <c r="G360" s="530"/>
      <c r="H360" s="57"/>
      <c r="I360" s="58"/>
      <c r="J360" s="57"/>
      <c r="K360" s="531" t="str">
        <f t="shared" si="15"/>
        <v/>
      </c>
      <c r="L360" s="531" t="str">
        <f>IF($G360="","",IF(OR('2.全体概要'!$C$15=1,'2.全体概要'!$C$15=2),INDEX($BH$15:$BH$16,MATCH($G360,$BG$15:$BG$16,-1)),IF('2.全体概要'!$C$15=3,INDEX($BH$14:$BH$15,MATCH($G360,$BG$14:$BG$15,-1)),INDEX($BH$13:$BH$14,MATCH($G360,$BG$13:$BG$14,-1)))))</f>
        <v/>
      </c>
      <c r="M360" s="531" t="str">
        <f t="shared" si="16"/>
        <v/>
      </c>
      <c r="N360" s="532">
        <f t="shared" si="17"/>
        <v>0</v>
      </c>
      <c r="O360" s="70"/>
      <c r="P360" s="124"/>
      <c r="Q360" s="54"/>
      <c r="R360" s="194"/>
      <c r="S360" s="125"/>
      <c r="T360" s="54"/>
      <c r="U360" s="194"/>
      <c r="V360" s="124"/>
      <c r="W360" s="54"/>
      <c r="X360" s="194"/>
      <c r="Y360" s="125"/>
      <c r="Z360" s="54"/>
      <c r="AA360" s="194"/>
      <c r="AB360" s="57"/>
      <c r="AC360" s="70"/>
      <c r="AD360" s="124"/>
      <c r="AE360" s="70"/>
      <c r="AF360" s="124"/>
      <c r="AG360" s="70"/>
      <c r="AH360" s="57"/>
      <c r="AI360" s="70"/>
      <c r="AJ360" s="124"/>
      <c r="AK360" s="890"/>
      <c r="AL360" s="907"/>
      <c r="AM360" s="890"/>
      <c r="AN360" s="907"/>
      <c r="AO360" s="890"/>
      <c r="AP360" s="909"/>
      <c r="AQ360" s="70"/>
      <c r="AR360" s="59"/>
      <c r="AS360" s="70"/>
      <c r="AT360" s="57"/>
      <c r="AU360" s="54"/>
      <c r="AV360" s="70"/>
      <c r="AW360" s="57"/>
      <c r="AX360" s="533" t="str">
        <f>IF(AW360="","",IF(AW360="A",'12.パネルラジエーター設備費用算出シート'!$G$13,IF(AW360="B",'12.パネルラジエーター設備費用算出シート'!$N$13,IF(AW360="C",'12.パネルラジエーター設備費用算出シート'!$G$23,IF(AW360="D",'12.パネルラジエーター設備費用算出シート'!$N$23,IF(AW360="E",'12.パネルラジエーター設備費用算出シート'!$G$33,IF(AW360="F",'12.パネルラジエーター設備費用算出シート'!$N$33,IF(AW360="G",'12.パネルラジエーター設備費用算出シート'!$G$43,IF(AW360="H",'12.パネルラジエーター設備費用算出シート'!$N$43,IF(AW360="I",'12.パネルラジエーター設備費用算出シート'!$G$54,'12.パネルラジエーター設備費用算出シート'!$N$54))))))))))</f>
        <v/>
      </c>
      <c r="AY360" s="70"/>
      <c r="AZ360" s="57"/>
      <c r="BA360" s="54"/>
      <c r="BB360" s="70"/>
    </row>
    <row r="361" spans="2:54">
      <c r="B361" s="55">
        <v>349</v>
      </c>
      <c r="C361" s="78"/>
      <c r="D361" s="56"/>
      <c r="E361" s="73"/>
      <c r="F361" s="530"/>
      <c r="G361" s="530"/>
      <c r="H361" s="57"/>
      <c r="I361" s="58"/>
      <c r="J361" s="57"/>
      <c r="K361" s="531" t="str">
        <f t="shared" si="15"/>
        <v/>
      </c>
      <c r="L361" s="531" t="str">
        <f>IF($G361="","",IF(OR('2.全体概要'!$C$15=1,'2.全体概要'!$C$15=2),INDEX($BH$15:$BH$16,MATCH($G361,$BG$15:$BG$16,-1)),IF('2.全体概要'!$C$15=3,INDEX($BH$14:$BH$15,MATCH($G361,$BG$14:$BG$15,-1)),INDEX($BH$13:$BH$14,MATCH($G361,$BG$13:$BG$14,-1)))))</f>
        <v/>
      </c>
      <c r="M361" s="531" t="str">
        <f t="shared" si="16"/>
        <v/>
      </c>
      <c r="N361" s="532">
        <f t="shared" si="17"/>
        <v>0</v>
      </c>
      <c r="O361" s="70"/>
      <c r="P361" s="124"/>
      <c r="Q361" s="54"/>
      <c r="R361" s="194"/>
      <c r="S361" s="125"/>
      <c r="T361" s="54"/>
      <c r="U361" s="194"/>
      <c r="V361" s="124"/>
      <c r="W361" s="54"/>
      <c r="X361" s="194"/>
      <c r="Y361" s="125"/>
      <c r="Z361" s="54"/>
      <c r="AA361" s="194"/>
      <c r="AB361" s="57"/>
      <c r="AC361" s="70"/>
      <c r="AD361" s="124"/>
      <c r="AE361" s="70"/>
      <c r="AF361" s="124"/>
      <c r="AG361" s="70"/>
      <c r="AH361" s="57"/>
      <c r="AI361" s="70"/>
      <c r="AJ361" s="124"/>
      <c r="AK361" s="890"/>
      <c r="AL361" s="907"/>
      <c r="AM361" s="890"/>
      <c r="AN361" s="907"/>
      <c r="AO361" s="890"/>
      <c r="AP361" s="909"/>
      <c r="AQ361" s="70"/>
      <c r="AR361" s="59"/>
      <c r="AS361" s="70"/>
      <c r="AT361" s="57"/>
      <c r="AU361" s="54"/>
      <c r="AV361" s="70"/>
      <c r="AW361" s="57"/>
      <c r="AX361" s="533" t="str">
        <f>IF(AW361="","",IF(AW361="A",'12.パネルラジエーター設備費用算出シート'!$G$13,IF(AW361="B",'12.パネルラジエーター設備費用算出シート'!$N$13,IF(AW361="C",'12.パネルラジエーター設備費用算出シート'!$G$23,IF(AW361="D",'12.パネルラジエーター設備費用算出シート'!$N$23,IF(AW361="E",'12.パネルラジエーター設備費用算出シート'!$G$33,IF(AW361="F",'12.パネルラジエーター設備費用算出シート'!$N$33,IF(AW361="G",'12.パネルラジエーター設備費用算出シート'!$G$43,IF(AW361="H",'12.パネルラジエーター設備費用算出シート'!$N$43,IF(AW361="I",'12.パネルラジエーター設備費用算出シート'!$G$54,'12.パネルラジエーター設備費用算出シート'!$N$54))))))))))</f>
        <v/>
      </c>
      <c r="AY361" s="70"/>
      <c r="AZ361" s="57"/>
      <c r="BA361" s="54"/>
      <c r="BB361" s="70"/>
    </row>
    <row r="362" spans="2:54">
      <c r="B362" s="55">
        <v>350</v>
      </c>
      <c r="C362" s="78"/>
      <c r="D362" s="56"/>
      <c r="E362" s="73"/>
      <c r="F362" s="530"/>
      <c r="G362" s="530"/>
      <c r="H362" s="57"/>
      <c r="I362" s="58"/>
      <c r="J362" s="57"/>
      <c r="K362" s="531" t="str">
        <f t="shared" si="15"/>
        <v/>
      </c>
      <c r="L362" s="531" t="str">
        <f>IF($G362="","",IF(OR('2.全体概要'!$C$15=1,'2.全体概要'!$C$15=2),INDEX($BH$15:$BH$16,MATCH($G362,$BG$15:$BG$16,-1)),IF('2.全体概要'!$C$15=3,INDEX($BH$14:$BH$15,MATCH($G362,$BG$14:$BG$15,-1)),INDEX($BH$13:$BH$14,MATCH($G362,$BG$13:$BG$14,-1)))))</f>
        <v/>
      </c>
      <c r="M362" s="531" t="str">
        <f t="shared" si="16"/>
        <v/>
      </c>
      <c r="N362" s="532">
        <f t="shared" si="17"/>
        <v>0</v>
      </c>
      <c r="O362" s="70"/>
      <c r="P362" s="124"/>
      <c r="Q362" s="54"/>
      <c r="R362" s="194"/>
      <c r="S362" s="125"/>
      <c r="T362" s="54"/>
      <c r="U362" s="194"/>
      <c r="V362" s="124"/>
      <c r="W362" s="54"/>
      <c r="X362" s="194"/>
      <c r="Y362" s="125"/>
      <c r="Z362" s="54"/>
      <c r="AA362" s="194"/>
      <c r="AB362" s="57"/>
      <c r="AC362" s="70"/>
      <c r="AD362" s="124"/>
      <c r="AE362" s="70"/>
      <c r="AF362" s="124"/>
      <c r="AG362" s="70"/>
      <c r="AH362" s="57"/>
      <c r="AI362" s="70"/>
      <c r="AJ362" s="124"/>
      <c r="AK362" s="890"/>
      <c r="AL362" s="907"/>
      <c r="AM362" s="890"/>
      <c r="AN362" s="907"/>
      <c r="AO362" s="890"/>
      <c r="AP362" s="909"/>
      <c r="AQ362" s="70"/>
      <c r="AR362" s="59"/>
      <c r="AS362" s="70"/>
      <c r="AT362" s="57"/>
      <c r="AU362" s="54"/>
      <c r="AV362" s="70"/>
      <c r="AW362" s="57"/>
      <c r="AX362" s="533" t="str">
        <f>IF(AW362="","",IF(AW362="A",'12.パネルラジエーター設備費用算出シート'!$G$13,IF(AW362="B",'12.パネルラジエーター設備費用算出シート'!$N$13,IF(AW362="C",'12.パネルラジエーター設備費用算出シート'!$G$23,IF(AW362="D",'12.パネルラジエーター設備費用算出シート'!$N$23,IF(AW362="E",'12.パネルラジエーター設備費用算出シート'!$G$33,IF(AW362="F",'12.パネルラジエーター設備費用算出シート'!$N$33,IF(AW362="G",'12.パネルラジエーター設備費用算出シート'!$G$43,IF(AW362="H",'12.パネルラジエーター設備費用算出シート'!$N$43,IF(AW362="I",'12.パネルラジエーター設備費用算出シート'!$G$54,'12.パネルラジエーター設備費用算出シート'!$N$54))))))))))</f>
        <v/>
      </c>
      <c r="AY362" s="70"/>
      <c r="AZ362" s="57"/>
      <c r="BA362" s="54"/>
      <c r="BB362" s="70"/>
    </row>
    <row r="363" spans="2:54">
      <c r="B363" s="55">
        <v>351</v>
      </c>
      <c r="C363" s="78"/>
      <c r="D363" s="56"/>
      <c r="E363" s="73"/>
      <c r="F363" s="530"/>
      <c r="G363" s="530"/>
      <c r="H363" s="57"/>
      <c r="I363" s="58"/>
      <c r="J363" s="57"/>
      <c r="K363" s="531" t="str">
        <f t="shared" si="15"/>
        <v/>
      </c>
      <c r="L363" s="531" t="str">
        <f>IF($G363="","",IF(OR('2.全体概要'!$C$15=1,'2.全体概要'!$C$15=2),INDEX($BH$15:$BH$16,MATCH($G363,$BG$15:$BG$16,-1)),IF('2.全体概要'!$C$15=3,INDEX($BH$14:$BH$15,MATCH($G363,$BG$14:$BG$15,-1)),INDEX($BH$13:$BH$14,MATCH($G363,$BG$13:$BG$14,-1)))))</f>
        <v/>
      </c>
      <c r="M363" s="531" t="str">
        <f t="shared" si="16"/>
        <v/>
      </c>
      <c r="N363" s="532">
        <f t="shared" si="17"/>
        <v>0</v>
      </c>
      <c r="O363" s="70"/>
      <c r="P363" s="124"/>
      <c r="Q363" s="54"/>
      <c r="R363" s="194"/>
      <c r="S363" s="125"/>
      <c r="T363" s="54"/>
      <c r="U363" s="194"/>
      <c r="V363" s="124"/>
      <c r="W363" s="54"/>
      <c r="X363" s="194"/>
      <c r="Y363" s="125"/>
      <c r="Z363" s="54"/>
      <c r="AA363" s="194"/>
      <c r="AB363" s="57"/>
      <c r="AC363" s="70"/>
      <c r="AD363" s="124"/>
      <c r="AE363" s="70"/>
      <c r="AF363" s="124"/>
      <c r="AG363" s="70"/>
      <c r="AH363" s="57"/>
      <c r="AI363" s="70"/>
      <c r="AJ363" s="124"/>
      <c r="AK363" s="890"/>
      <c r="AL363" s="907"/>
      <c r="AM363" s="890"/>
      <c r="AN363" s="907"/>
      <c r="AO363" s="890"/>
      <c r="AP363" s="909"/>
      <c r="AQ363" s="70"/>
      <c r="AR363" s="59"/>
      <c r="AS363" s="70"/>
      <c r="AT363" s="57"/>
      <c r="AU363" s="54"/>
      <c r="AV363" s="70"/>
      <c r="AW363" s="57"/>
      <c r="AX363" s="533" t="str">
        <f>IF(AW363="","",IF(AW363="A",'12.パネルラジエーター設備費用算出シート'!$G$13,IF(AW363="B",'12.パネルラジエーター設備費用算出シート'!$N$13,IF(AW363="C",'12.パネルラジエーター設備費用算出シート'!$G$23,IF(AW363="D",'12.パネルラジエーター設備費用算出シート'!$N$23,IF(AW363="E",'12.パネルラジエーター設備費用算出シート'!$G$33,IF(AW363="F",'12.パネルラジエーター設備費用算出シート'!$N$33,IF(AW363="G",'12.パネルラジエーター設備費用算出シート'!$G$43,IF(AW363="H",'12.パネルラジエーター設備費用算出シート'!$N$43,IF(AW363="I",'12.パネルラジエーター設備費用算出シート'!$G$54,'12.パネルラジエーター設備費用算出シート'!$N$54))))))))))</f>
        <v/>
      </c>
      <c r="AY363" s="70"/>
      <c r="AZ363" s="57"/>
      <c r="BA363" s="54"/>
      <c r="BB363" s="70"/>
    </row>
    <row r="364" spans="2:54">
      <c r="B364" s="55">
        <v>352</v>
      </c>
      <c r="C364" s="78"/>
      <c r="D364" s="56"/>
      <c r="E364" s="73"/>
      <c r="F364" s="530"/>
      <c r="G364" s="530"/>
      <c r="H364" s="57"/>
      <c r="I364" s="58"/>
      <c r="J364" s="57"/>
      <c r="K364" s="531" t="str">
        <f t="shared" si="15"/>
        <v/>
      </c>
      <c r="L364" s="531" t="str">
        <f>IF($G364="","",IF(OR('2.全体概要'!$C$15=1,'2.全体概要'!$C$15=2),INDEX($BH$15:$BH$16,MATCH($G364,$BG$15:$BG$16,-1)),IF('2.全体概要'!$C$15=3,INDEX($BH$14:$BH$15,MATCH($G364,$BG$14:$BG$15,-1)),INDEX($BH$13:$BH$14,MATCH($G364,$BG$13:$BG$14,-1)))))</f>
        <v/>
      </c>
      <c r="M364" s="531" t="str">
        <f t="shared" si="16"/>
        <v/>
      </c>
      <c r="N364" s="532">
        <f t="shared" si="17"/>
        <v>0</v>
      </c>
      <c r="O364" s="70"/>
      <c r="P364" s="124"/>
      <c r="Q364" s="54"/>
      <c r="R364" s="194"/>
      <c r="S364" s="125"/>
      <c r="T364" s="54"/>
      <c r="U364" s="194"/>
      <c r="V364" s="124"/>
      <c r="W364" s="54"/>
      <c r="X364" s="194"/>
      <c r="Y364" s="125"/>
      <c r="Z364" s="54"/>
      <c r="AA364" s="194"/>
      <c r="AB364" s="57"/>
      <c r="AC364" s="70"/>
      <c r="AD364" s="124"/>
      <c r="AE364" s="70"/>
      <c r="AF364" s="124"/>
      <c r="AG364" s="70"/>
      <c r="AH364" s="57"/>
      <c r="AI364" s="70"/>
      <c r="AJ364" s="124"/>
      <c r="AK364" s="890"/>
      <c r="AL364" s="907"/>
      <c r="AM364" s="890"/>
      <c r="AN364" s="907"/>
      <c r="AO364" s="890"/>
      <c r="AP364" s="909"/>
      <c r="AQ364" s="70"/>
      <c r="AR364" s="59"/>
      <c r="AS364" s="70"/>
      <c r="AT364" s="57"/>
      <c r="AU364" s="54"/>
      <c r="AV364" s="70"/>
      <c r="AW364" s="57"/>
      <c r="AX364" s="533" t="str">
        <f>IF(AW364="","",IF(AW364="A",'12.パネルラジエーター設備費用算出シート'!$G$13,IF(AW364="B",'12.パネルラジエーター設備費用算出シート'!$N$13,IF(AW364="C",'12.パネルラジエーター設備費用算出シート'!$G$23,IF(AW364="D",'12.パネルラジエーター設備費用算出シート'!$N$23,IF(AW364="E",'12.パネルラジエーター設備費用算出シート'!$G$33,IF(AW364="F",'12.パネルラジエーター設備費用算出シート'!$N$33,IF(AW364="G",'12.パネルラジエーター設備費用算出シート'!$G$43,IF(AW364="H",'12.パネルラジエーター設備費用算出シート'!$N$43,IF(AW364="I",'12.パネルラジエーター設備費用算出シート'!$G$54,'12.パネルラジエーター設備費用算出シート'!$N$54))))))))))</f>
        <v/>
      </c>
      <c r="AY364" s="70"/>
      <c r="AZ364" s="57"/>
      <c r="BA364" s="54"/>
      <c r="BB364" s="70"/>
    </row>
    <row r="365" spans="2:54">
      <c r="B365" s="55">
        <v>353</v>
      </c>
      <c r="C365" s="78"/>
      <c r="D365" s="56"/>
      <c r="E365" s="73"/>
      <c r="F365" s="530"/>
      <c r="G365" s="530"/>
      <c r="H365" s="57"/>
      <c r="I365" s="58"/>
      <c r="J365" s="57"/>
      <c r="K365" s="531" t="str">
        <f t="shared" si="15"/>
        <v/>
      </c>
      <c r="L365" s="531" t="str">
        <f>IF($G365="","",IF(OR('2.全体概要'!$C$15=1,'2.全体概要'!$C$15=2),INDEX($BH$15:$BH$16,MATCH($G365,$BG$15:$BG$16,-1)),IF('2.全体概要'!$C$15=3,INDEX($BH$14:$BH$15,MATCH($G365,$BG$14:$BG$15,-1)),INDEX($BH$13:$BH$14,MATCH($G365,$BG$13:$BG$14,-1)))))</f>
        <v/>
      </c>
      <c r="M365" s="531" t="str">
        <f t="shared" si="16"/>
        <v/>
      </c>
      <c r="N365" s="532">
        <f t="shared" si="17"/>
        <v>0</v>
      </c>
      <c r="O365" s="70"/>
      <c r="P365" s="124"/>
      <c r="Q365" s="54"/>
      <c r="R365" s="194"/>
      <c r="S365" s="125"/>
      <c r="T365" s="54"/>
      <c r="U365" s="194"/>
      <c r="V365" s="124"/>
      <c r="W365" s="54"/>
      <c r="X365" s="194"/>
      <c r="Y365" s="125"/>
      <c r="Z365" s="54"/>
      <c r="AA365" s="194"/>
      <c r="AB365" s="57"/>
      <c r="AC365" s="70"/>
      <c r="AD365" s="124"/>
      <c r="AE365" s="70"/>
      <c r="AF365" s="124"/>
      <c r="AG365" s="70"/>
      <c r="AH365" s="57"/>
      <c r="AI365" s="70"/>
      <c r="AJ365" s="124"/>
      <c r="AK365" s="890"/>
      <c r="AL365" s="907"/>
      <c r="AM365" s="890"/>
      <c r="AN365" s="907"/>
      <c r="AO365" s="890"/>
      <c r="AP365" s="909"/>
      <c r="AQ365" s="70"/>
      <c r="AR365" s="59"/>
      <c r="AS365" s="70"/>
      <c r="AT365" s="57"/>
      <c r="AU365" s="54"/>
      <c r="AV365" s="70"/>
      <c r="AW365" s="57"/>
      <c r="AX365" s="533" t="str">
        <f>IF(AW365="","",IF(AW365="A",'12.パネルラジエーター設備費用算出シート'!$G$13,IF(AW365="B",'12.パネルラジエーター設備費用算出シート'!$N$13,IF(AW365="C",'12.パネルラジエーター設備費用算出シート'!$G$23,IF(AW365="D",'12.パネルラジエーター設備費用算出シート'!$N$23,IF(AW365="E",'12.パネルラジエーター設備費用算出シート'!$G$33,IF(AW365="F",'12.パネルラジエーター設備費用算出シート'!$N$33,IF(AW365="G",'12.パネルラジエーター設備費用算出シート'!$G$43,IF(AW365="H",'12.パネルラジエーター設備費用算出シート'!$N$43,IF(AW365="I",'12.パネルラジエーター設備費用算出シート'!$G$54,'12.パネルラジエーター設備費用算出シート'!$N$54))))))))))</f>
        <v/>
      </c>
      <c r="AY365" s="70"/>
      <c r="AZ365" s="57"/>
      <c r="BA365" s="54"/>
      <c r="BB365" s="70"/>
    </row>
    <row r="366" spans="2:54">
      <c r="B366" s="55">
        <v>354</v>
      </c>
      <c r="C366" s="78"/>
      <c r="D366" s="56"/>
      <c r="E366" s="73"/>
      <c r="F366" s="530"/>
      <c r="G366" s="530"/>
      <c r="H366" s="57"/>
      <c r="I366" s="58"/>
      <c r="J366" s="57"/>
      <c r="K366" s="531" t="str">
        <f t="shared" si="15"/>
        <v/>
      </c>
      <c r="L366" s="531" t="str">
        <f>IF($G366="","",IF(OR('2.全体概要'!$C$15=1,'2.全体概要'!$C$15=2),INDEX($BH$15:$BH$16,MATCH($G366,$BG$15:$BG$16,-1)),IF('2.全体概要'!$C$15=3,INDEX($BH$14:$BH$15,MATCH($G366,$BG$14:$BG$15,-1)),INDEX($BH$13:$BH$14,MATCH($G366,$BG$13:$BG$14,-1)))))</f>
        <v/>
      </c>
      <c r="M366" s="531" t="str">
        <f t="shared" si="16"/>
        <v/>
      </c>
      <c r="N366" s="532">
        <f t="shared" si="17"/>
        <v>0</v>
      </c>
      <c r="O366" s="70"/>
      <c r="P366" s="124"/>
      <c r="Q366" s="54"/>
      <c r="R366" s="194"/>
      <c r="S366" s="125"/>
      <c r="T366" s="54"/>
      <c r="U366" s="194"/>
      <c r="V366" s="124"/>
      <c r="W366" s="54"/>
      <c r="X366" s="194"/>
      <c r="Y366" s="125"/>
      <c r="Z366" s="54"/>
      <c r="AA366" s="194"/>
      <c r="AB366" s="57"/>
      <c r="AC366" s="70"/>
      <c r="AD366" s="124"/>
      <c r="AE366" s="70"/>
      <c r="AF366" s="124"/>
      <c r="AG366" s="70"/>
      <c r="AH366" s="57"/>
      <c r="AI366" s="70"/>
      <c r="AJ366" s="124"/>
      <c r="AK366" s="890"/>
      <c r="AL366" s="907"/>
      <c r="AM366" s="890"/>
      <c r="AN366" s="907"/>
      <c r="AO366" s="890"/>
      <c r="AP366" s="909"/>
      <c r="AQ366" s="70"/>
      <c r="AR366" s="59"/>
      <c r="AS366" s="70"/>
      <c r="AT366" s="57"/>
      <c r="AU366" s="54"/>
      <c r="AV366" s="70"/>
      <c r="AW366" s="57"/>
      <c r="AX366" s="533" t="str">
        <f>IF(AW366="","",IF(AW366="A",'12.パネルラジエーター設備費用算出シート'!$G$13,IF(AW366="B",'12.パネルラジエーター設備費用算出シート'!$N$13,IF(AW366="C",'12.パネルラジエーター設備費用算出シート'!$G$23,IF(AW366="D",'12.パネルラジエーター設備費用算出シート'!$N$23,IF(AW366="E",'12.パネルラジエーター設備費用算出シート'!$G$33,IF(AW366="F",'12.パネルラジエーター設備費用算出シート'!$N$33,IF(AW366="G",'12.パネルラジエーター設備費用算出シート'!$G$43,IF(AW366="H",'12.パネルラジエーター設備費用算出シート'!$N$43,IF(AW366="I",'12.パネルラジエーター設備費用算出シート'!$G$54,'12.パネルラジエーター設備費用算出シート'!$N$54))))))))))</f>
        <v/>
      </c>
      <c r="AY366" s="70"/>
      <c r="AZ366" s="57"/>
      <c r="BA366" s="54"/>
      <c r="BB366" s="70"/>
    </row>
    <row r="367" spans="2:54">
      <c r="B367" s="55">
        <v>355</v>
      </c>
      <c r="C367" s="78"/>
      <c r="D367" s="56"/>
      <c r="E367" s="73"/>
      <c r="F367" s="530"/>
      <c r="G367" s="530"/>
      <c r="H367" s="57"/>
      <c r="I367" s="58"/>
      <c r="J367" s="57"/>
      <c r="K367" s="531" t="str">
        <f t="shared" si="15"/>
        <v/>
      </c>
      <c r="L367" s="531" t="str">
        <f>IF($G367="","",IF(OR('2.全体概要'!$C$15=1,'2.全体概要'!$C$15=2),INDEX($BH$15:$BH$16,MATCH($G367,$BG$15:$BG$16,-1)),IF('2.全体概要'!$C$15=3,INDEX($BH$14:$BH$15,MATCH($G367,$BG$14:$BG$15,-1)),INDEX($BH$13:$BH$14,MATCH($G367,$BG$13:$BG$14,-1)))))</f>
        <v/>
      </c>
      <c r="M367" s="531" t="str">
        <f t="shared" si="16"/>
        <v/>
      </c>
      <c r="N367" s="532">
        <f t="shared" si="17"/>
        <v>0</v>
      </c>
      <c r="O367" s="70"/>
      <c r="P367" s="124"/>
      <c r="Q367" s="54"/>
      <c r="R367" s="194"/>
      <c r="S367" s="125"/>
      <c r="T367" s="54"/>
      <c r="U367" s="194"/>
      <c r="V367" s="124"/>
      <c r="W367" s="54"/>
      <c r="X367" s="194"/>
      <c r="Y367" s="125"/>
      <c r="Z367" s="54"/>
      <c r="AA367" s="194"/>
      <c r="AB367" s="57"/>
      <c r="AC367" s="70"/>
      <c r="AD367" s="124"/>
      <c r="AE367" s="70"/>
      <c r="AF367" s="124"/>
      <c r="AG367" s="70"/>
      <c r="AH367" s="57"/>
      <c r="AI367" s="70"/>
      <c r="AJ367" s="124"/>
      <c r="AK367" s="890"/>
      <c r="AL367" s="907"/>
      <c r="AM367" s="890"/>
      <c r="AN367" s="907"/>
      <c r="AO367" s="890"/>
      <c r="AP367" s="909"/>
      <c r="AQ367" s="70"/>
      <c r="AR367" s="59"/>
      <c r="AS367" s="70"/>
      <c r="AT367" s="57"/>
      <c r="AU367" s="54"/>
      <c r="AV367" s="70"/>
      <c r="AW367" s="57"/>
      <c r="AX367" s="533" t="str">
        <f>IF(AW367="","",IF(AW367="A",'12.パネルラジエーター設備費用算出シート'!$G$13,IF(AW367="B",'12.パネルラジエーター設備費用算出シート'!$N$13,IF(AW367="C",'12.パネルラジエーター設備費用算出シート'!$G$23,IF(AW367="D",'12.パネルラジエーター設備費用算出シート'!$N$23,IF(AW367="E",'12.パネルラジエーター設備費用算出シート'!$G$33,IF(AW367="F",'12.パネルラジエーター設備費用算出シート'!$N$33,IF(AW367="G",'12.パネルラジエーター設備費用算出シート'!$G$43,IF(AW367="H",'12.パネルラジエーター設備費用算出シート'!$N$43,IF(AW367="I",'12.パネルラジエーター設備費用算出シート'!$G$54,'12.パネルラジエーター設備費用算出シート'!$N$54))))))))))</f>
        <v/>
      </c>
      <c r="AY367" s="70"/>
      <c r="AZ367" s="57"/>
      <c r="BA367" s="54"/>
      <c r="BB367" s="70"/>
    </row>
    <row r="368" spans="2:54">
      <c r="B368" s="55">
        <v>356</v>
      </c>
      <c r="C368" s="78"/>
      <c r="D368" s="56"/>
      <c r="E368" s="73"/>
      <c r="F368" s="530"/>
      <c r="G368" s="530"/>
      <c r="H368" s="57"/>
      <c r="I368" s="58"/>
      <c r="J368" s="57"/>
      <c r="K368" s="531" t="str">
        <f t="shared" si="15"/>
        <v/>
      </c>
      <c r="L368" s="531" t="str">
        <f>IF($G368="","",IF(OR('2.全体概要'!$C$15=1,'2.全体概要'!$C$15=2),INDEX($BH$15:$BH$16,MATCH($G368,$BG$15:$BG$16,-1)),IF('2.全体概要'!$C$15=3,INDEX($BH$14:$BH$15,MATCH($G368,$BG$14:$BG$15,-1)),INDEX($BH$13:$BH$14,MATCH($G368,$BG$13:$BG$14,-1)))))</f>
        <v/>
      </c>
      <c r="M368" s="531" t="str">
        <f t="shared" si="16"/>
        <v/>
      </c>
      <c r="N368" s="532">
        <f t="shared" si="17"/>
        <v>0</v>
      </c>
      <c r="O368" s="70"/>
      <c r="P368" s="124"/>
      <c r="Q368" s="54"/>
      <c r="R368" s="194"/>
      <c r="S368" s="125"/>
      <c r="T368" s="54"/>
      <c r="U368" s="194"/>
      <c r="V368" s="124"/>
      <c r="W368" s="54"/>
      <c r="X368" s="194"/>
      <c r="Y368" s="125"/>
      <c r="Z368" s="54"/>
      <c r="AA368" s="194"/>
      <c r="AB368" s="57"/>
      <c r="AC368" s="70"/>
      <c r="AD368" s="124"/>
      <c r="AE368" s="70"/>
      <c r="AF368" s="124"/>
      <c r="AG368" s="70"/>
      <c r="AH368" s="57"/>
      <c r="AI368" s="70"/>
      <c r="AJ368" s="124"/>
      <c r="AK368" s="890"/>
      <c r="AL368" s="907"/>
      <c r="AM368" s="890"/>
      <c r="AN368" s="907"/>
      <c r="AO368" s="890"/>
      <c r="AP368" s="909"/>
      <c r="AQ368" s="70"/>
      <c r="AR368" s="59"/>
      <c r="AS368" s="70"/>
      <c r="AT368" s="57"/>
      <c r="AU368" s="54"/>
      <c r="AV368" s="70"/>
      <c r="AW368" s="57"/>
      <c r="AX368" s="533" t="str">
        <f>IF(AW368="","",IF(AW368="A",'12.パネルラジエーター設備費用算出シート'!$G$13,IF(AW368="B",'12.パネルラジエーター設備費用算出シート'!$N$13,IF(AW368="C",'12.パネルラジエーター設備費用算出シート'!$G$23,IF(AW368="D",'12.パネルラジエーター設備費用算出シート'!$N$23,IF(AW368="E",'12.パネルラジエーター設備費用算出シート'!$G$33,IF(AW368="F",'12.パネルラジエーター設備費用算出シート'!$N$33,IF(AW368="G",'12.パネルラジエーター設備費用算出シート'!$G$43,IF(AW368="H",'12.パネルラジエーター設備費用算出シート'!$N$43,IF(AW368="I",'12.パネルラジエーター設備費用算出シート'!$G$54,'12.パネルラジエーター設備費用算出シート'!$N$54))))))))))</f>
        <v/>
      </c>
      <c r="AY368" s="70"/>
      <c r="AZ368" s="57"/>
      <c r="BA368" s="54"/>
      <c r="BB368" s="70"/>
    </row>
    <row r="369" spans="2:54">
      <c r="B369" s="55">
        <v>357</v>
      </c>
      <c r="C369" s="78"/>
      <c r="D369" s="56"/>
      <c r="E369" s="73"/>
      <c r="F369" s="530"/>
      <c r="G369" s="530"/>
      <c r="H369" s="57"/>
      <c r="I369" s="58"/>
      <c r="J369" s="57"/>
      <c r="K369" s="531" t="str">
        <f t="shared" si="15"/>
        <v/>
      </c>
      <c r="L369" s="531" t="str">
        <f>IF($G369="","",IF(OR('2.全体概要'!$C$15=1,'2.全体概要'!$C$15=2),INDEX($BH$15:$BH$16,MATCH($G369,$BG$15:$BG$16,-1)),IF('2.全体概要'!$C$15=3,INDEX($BH$14:$BH$15,MATCH($G369,$BG$14:$BG$15,-1)),INDEX($BH$13:$BH$14,MATCH($G369,$BG$13:$BG$14,-1)))))</f>
        <v/>
      </c>
      <c r="M369" s="531" t="str">
        <f t="shared" si="16"/>
        <v/>
      </c>
      <c r="N369" s="532">
        <f t="shared" si="17"/>
        <v>0</v>
      </c>
      <c r="O369" s="70"/>
      <c r="P369" s="124"/>
      <c r="Q369" s="54"/>
      <c r="R369" s="194"/>
      <c r="S369" s="125"/>
      <c r="T369" s="54"/>
      <c r="U369" s="194"/>
      <c r="V369" s="124"/>
      <c r="W369" s="54"/>
      <c r="X369" s="194"/>
      <c r="Y369" s="125"/>
      <c r="Z369" s="54"/>
      <c r="AA369" s="194"/>
      <c r="AB369" s="57"/>
      <c r="AC369" s="70"/>
      <c r="AD369" s="124"/>
      <c r="AE369" s="70"/>
      <c r="AF369" s="124"/>
      <c r="AG369" s="70"/>
      <c r="AH369" s="57"/>
      <c r="AI369" s="70"/>
      <c r="AJ369" s="124"/>
      <c r="AK369" s="890"/>
      <c r="AL369" s="907"/>
      <c r="AM369" s="890"/>
      <c r="AN369" s="907"/>
      <c r="AO369" s="890"/>
      <c r="AP369" s="909"/>
      <c r="AQ369" s="70"/>
      <c r="AR369" s="59"/>
      <c r="AS369" s="70"/>
      <c r="AT369" s="57"/>
      <c r="AU369" s="54"/>
      <c r="AV369" s="70"/>
      <c r="AW369" s="57"/>
      <c r="AX369" s="533" t="str">
        <f>IF(AW369="","",IF(AW369="A",'12.パネルラジエーター設備費用算出シート'!$G$13,IF(AW369="B",'12.パネルラジエーター設備費用算出シート'!$N$13,IF(AW369="C",'12.パネルラジエーター設備費用算出シート'!$G$23,IF(AW369="D",'12.パネルラジエーター設備費用算出シート'!$N$23,IF(AW369="E",'12.パネルラジエーター設備費用算出シート'!$G$33,IF(AW369="F",'12.パネルラジエーター設備費用算出シート'!$N$33,IF(AW369="G",'12.パネルラジエーター設備費用算出シート'!$G$43,IF(AW369="H",'12.パネルラジエーター設備費用算出シート'!$N$43,IF(AW369="I",'12.パネルラジエーター設備費用算出シート'!$G$54,'12.パネルラジエーター設備費用算出シート'!$N$54))))))))))</f>
        <v/>
      </c>
      <c r="AY369" s="70"/>
      <c r="AZ369" s="57"/>
      <c r="BA369" s="54"/>
      <c r="BB369" s="70"/>
    </row>
    <row r="370" spans="2:54">
      <c r="B370" s="55">
        <v>358</v>
      </c>
      <c r="C370" s="78"/>
      <c r="D370" s="56"/>
      <c r="E370" s="73"/>
      <c r="F370" s="530"/>
      <c r="G370" s="530"/>
      <c r="H370" s="57"/>
      <c r="I370" s="58"/>
      <c r="J370" s="57"/>
      <c r="K370" s="531" t="str">
        <f t="shared" si="15"/>
        <v/>
      </c>
      <c r="L370" s="531" t="str">
        <f>IF($G370="","",IF(OR('2.全体概要'!$C$15=1,'2.全体概要'!$C$15=2),INDEX($BH$15:$BH$16,MATCH($G370,$BG$15:$BG$16,-1)),IF('2.全体概要'!$C$15=3,INDEX($BH$14:$BH$15,MATCH($G370,$BG$14:$BG$15,-1)),INDEX($BH$13:$BH$14,MATCH($G370,$BG$13:$BG$14,-1)))))</f>
        <v/>
      </c>
      <c r="M370" s="531" t="str">
        <f t="shared" si="16"/>
        <v/>
      </c>
      <c r="N370" s="532">
        <f t="shared" si="17"/>
        <v>0</v>
      </c>
      <c r="O370" s="70"/>
      <c r="P370" s="124"/>
      <c r="Q370" s="54"/>
      <c r="R370" s="194"/>
      <c r="S370" s="125"/>
      <c r="T370" s="54"/>
      <c r="U370" s="194"/>
      <c r="V370" s="124"/>
      <c r="W370" s="54"/>
      <c r="X370" s="194"/>
      <c r="Y370" s="125"/>
      <c r="Z370" s="54"/>
      <c r="AA370" s="194"/>
      <c r="AB370" s="57"/>
      <c r="AC370" s="70"/>
      <c r="AD370" s="124"/>
      <c r="AE370" s="70"/>
      <c r="AF370" s="124"/>
      <c r="AG370" s="70"/>
      <c r="AH370" s="57"/>
      <c r="AI370" s="70"/>
      <c r="AJ370" s="124"/>
      <c r="AK370" s="890"/>
      <c r="AL370" s="907"/>
      <c r="AM370" s="890"/>
      <c r="AN370" s="907"/>
      <c r="AO370" s="890"/>
      <c r="AP370" s="909"/>
      <c r="AQ370" s="70"/>
      <c r="AR370" s="59"/>
      <c r="AS370" s="70"/>
      <c r="AT370" s="57"/>
      <c r="AU370" s="54"/>
      <c r="AV370" s="70"/>
      <c r="AW370" s="57"/>
      <c r="AX370" s="533" t="str">
        <f>IF(AW370="","",IF(AW370="A",'12.パネルラジエーター設備費用算出シート'!$G$13,IF(AW370="B",'12.パネルラジエーター設備費用算出シート'!$N$13,IF(AW370="C",'12.パネルラジエーター設備費用算出シート'!$G$23,IF(AW370="D",'12.パネルラジエーター設備費用算出シート'!$N$23,IF(AW370="E",'12.パネルラジエーター設備費用算出シート'!$G$33,IF(AW370="F",'12.パネルラジエーター設備費用算出シート'!$N$33,IF(AW370="G",'12.パネルラジエーター設備費用算出シート'!$G$43,IF(AW370="H",'12.パネルラジエーター設備費用算出シート'!$N$43,IF(AW370="I",'12.パネルラジエーター設備費用算出シート'!$G$54,'12.パネルラジエーター設備費用算出シート'!$N$54))))))))))</f>
        <v/>
      </c>
      <c r="AY370" s="70"/>
      <c r="AZ370" s="57"/>
      <c r="BA370" s="54"/>
      <c r="BB370" s="70"/>
    </row>
    <row r="371" spans="2:54">
      <c r="B371" s="55">
        <v>359</v>
      </c>
      <c r="C371" s="78"/>
      <c r="D371" s="56"/>
      <c r="E371" s="73"/>
      <c r="F371" s="530"/>
      <c r="G371" s="530"/>
      <c r="H371" s="57"/>
      <c r="I371" s="58"/>
      <c r="J371" s="57"/>
      <c r="K371" s="531" t="str">
        <f t="shared" si="15"/>
        <v/>
      </c>
      <c r="L371" s="531" t="str">
        <f>IF($G371="","",IF(OR('2.全体概要'!$C$15=1,'2.全体概要'!$C$15=2),INDEX($BH$15:$BH$16,MATCH($G371,$BG$15:$BG$16,-1)),IF('2.全体概要'!$C$15=3,INDEX($BH$14:$BH$15,MATCH($G371,$BG$14:$BG$15,-1)),INDEX($BH$13:$BH$14,MATCH($G371,$BG$13:$BG$14,-1)))))</f>
        <v/>
      </c>
      <c r="M371" s="531" t="str">
        <f t="shared" si="16"/>
        <v/>
      </c>
      <c r="N371" s="532">
        <f t="shared" si="17"/>
        <v>0</v>
      </c>
      <c r="O371" s="70"/>
      <c r="P371" s="124"/>
      <c r="Q371" s="54"/>
      <c r="R371" s="194"/>
      <c r="S371" s="125"/>
      <c r="T371" s="54"/>
      <c r="U371" s="194"/>
      <c r="V371" s="124"/>
      <c r="W371" s="54"/>
      <c r="X371" s="194"/>
      <c r="Y371" s="125"/>
      <c r="Z371" s="54"/>
      <c r="AA371" s="194"/>
      <c r="AB371" s="57"/>
      <c r="AC371" s="70"/>
      <c r="AD371" s="124"/>
      <c r="AE371" s="70"/>
      <c r="AF371" s="124"/>
      <c r="AG371" s="70"/>
      <c r="AH371" s="57"/>
      <c r="AI371" s="70"/>
      <c r="AJ371" s="124"/>
      <c r="AK371" s="890"/>
      <c r="AL371" s="907"/>
      <c r="AM371" s="890"/>
      <c r="AN371" s="907"/>
      <c r="AO371" s="890"/>
      <c r="AP371" s="909"/>
      <c r="AQ371" s="70"/>
      <c r="AR371" s="59"/>
      <c r="AS371" s="70"/>
      <c r="AT371" s="57"/>
      <c r="AU371" s="54"/>
      <c r="AV371" s="70"/>
      <c r="AW371" s="57"/>
      <c r="AX371" s="533" t="str">
        <f>IF(AW371="","",IF(AW371="A",'12.パネルラジエーター設備費用算出シート'!$G$13,IF(AW371="B",'12.パネルラジエーター設備費用算出シート'!$N$13,IF(AW371="C",'12.パネルラジエーター設備費用算出シート'!$G$23,IF(AW371="D",'12.パネルラジエーター設備費用算出シート'!$N$23,IF(AW371="E",'12.パネルラジエーター設備費用算出シート'!$G$33,IF(AW371="F",'12.パネルラジエーター設備費用算出シート'!$N$33,IF(AW371="G",'12.パネルラジエーター設備費用算出シート'!$G$43,IF(AW371="H",'12.パネルラジエーター設備費用算出シート'!$N$43,IF(AW371="I",'12.パネルラジエーター設備費用算出シート'!$G$54,'12.パネルラジエーター設備費用算出シート'!$N$54))))))))))</f>
        <v/>
      </c>
      <c r="AY371" s="70"/>
      <c r="AZ371" s="57"/>
      <c r="BA371" s="54"/>
      <c r="BB371" s="70"/>
    </row>
    <row r="372" spans="2:54">
      <c r="B372" s="55">
        <v>360</v>
      </c>
      <c r="C372" s="78"/>
      <c r="D372" s="56"/>
      <c r="E372" s="73"/>
      <c r="F372" s="530"/>
      <c r="G372" s="530"/>
      <c r="H372" s="57"/>
      <c r="I372" s="58"/>
      <c r="J372" s="57"/>
      <c r="K372" s="531" t="str">
        <f t="shared" si="15"/>
        <v/>
      </c>
      <c r="L372" s="531" t="str">
        <f>IF($G372="","",IF(OR('2.全体概要'!$C$15=1,'2.全体概要'!$C$15=2),INDEX($BH$15:$BH$16,MATCH($G372,$BG$15:$BG$16,-1)),IF('2.全体概要'!$C$15=3,INDEX($BH$14:$BH$15,MATCH($G372,$BG$14:$BG$15,-1)),INDEX($BH$13:$BH$14,MATCH($G372,$BG$13:$BG$14,-1)))))</f>
        <v/>
      </c>
      <c r="M372" s="531" t="str">
        <f t="shared" si="16"/>
        <v/>
      </c>
      <c r="N372" s="532">
        <f t="shared" si="17"/>
        <v>0</v>
      </c>
      <c r="O372" s="70"/>
      <c r="P372" s="124"/>
      <c r="Q372" s="54"/>
      <c r="R372" s="194"/>
      <c r="S372" s="125"/>
      <c r="T372" s="54"/>
      <c r="U372" s="194"/>
      <c r="V372" s="124"/>
      <c r="W372" s="54"/>
      <c r="X372" s="194"/>
      <c r="Y372" s="125"/>
      <c r="Z372" s="54"/>
      <c r="AA372" s="194"/>
      <c r="AB372" s="57"/>
      <c r="AC372" s="70"/>
      <c r="AD372" s="124"/>
      <c r="AE372" s="70"/>
      <c r="AF372" s="124"/>
      <c r="AG372" s="70"/>
      <c r="AH372" s="57"/>
      <c r="AI372" s="70"/>
      <c r="AJ372" s="124"/>
      <c r="AK372" s="890"/>
      <c r="AL372" s="907"/>
      <c r="AM372" s="890"/>
      <c r="AN372" s="907"/>
      <c r="AO372" s="890"/>
      <c r="AP372" s="909"/>
      <c r="AQ372" s="70"/>
      <c r="AR372" s="59"/>
      <c r="AS372" s="70"/>
      <c r="AT372" s="57"/>
      <c r="AU372" s="54"/>
      <c r="AV372" s="70"/>
      <c r="AW372" s="57"/>
      <c r="AX372" s="533" t="str">
        <f>IF(AW372="","",IF(AW372="A",'12.パネルラジエーター設備費用算出シート'!$G$13,IF(AW372="B",'12.パネルラジエーター設備費用算出シート'!$N$13,IF(AW372="C",'12.パネルラジエーター設備費用算出シート'!$G$23,IF(AW372="D",'12.パネルラジエーター設備費用算出シート'!$N$23,IF(AW372="E",'12.パネルラジエーター設備費用算出シート'!$G$33,IF(AW372="F",'12.パネルラジエーター設備費用算出シート'!$N$33,IF(AW372="G",'12.パネルラジエーター設備費用算出シート'!$G$43,IF(AW372="H",'12.パネルラジエーター設備費用算出シート'!$N$43,IF(AW372="I",'12.パネルラジエーター設備費用算出シート'!$G$54,'12.パネルラジエーター設備費用算出シート'!$N$54))))))))))</f>
        <v/>
      </c>
      <c r="AY372" s="70"/>
      <c r="AZ372" s="57"/>
      <c r="BA372" s="54"/>
      <c r="BB372" s="70"/>
    </row>
    <row r="373" spans="2:54">
      <c r="B373" s="55">
        <v>361</v>
      </c>
      <c r="C373" s="78"/>
      <c r="D373" s="56"/>
      <c r="E373" s="73"/>
      <c r="F373" s="530"/>
      <c r="G373" s="530"/>
      <c r="H373" s="57"/>
      <c r="I373" s="58"/>
      <c r="J373" s="57"/>
      <c r="K373" s="531" t="str">
        <f t="shared" si="15"/>
        <v/>
      </c>
      <c r="L373" s="531" t="str">
        <f>IF($G373="","",IF(OR('2.全体概要'!$C$15=1,'2.全体概要'!$C$15=2),INDEX($BH$15:$BH$16,MATCH($G373,$BG$15:$BG$16,-1)),IF('2.全体概要'!$C$15=3,INDEX($BH$14:$BH$15,MATCH($G373,$BG$14:$BG$15,-1)),INDEX($BH$13:$BH$14,MATCH($G373,$BG$13:$BG$14,-1)))))</f>
        <v/>
      </c>
      <c r="M373" s="531" t="str">
        <f t="shared" si="16"/>
        <v/>
      </c>
      <c r="N373" s="532">
        <f t="shared" si="17"/>
        <v>0</v>
      </c>
      <c r="O373" s="70"/>
      <c r="P373" s="124"/>
      <c r="Q373" s="54"/>
      <c r="R373" s="194"/>
      <c r="S373" s="125"/>
      <c r="T373" s="54"/>
      <c r="U373" s="194"/>
      <c r="V373" s="124"/>
      <c r="W373" s="54"/>
      <c r="X373" s="194"/>
      <c r="Y373" s="125"/>
      <c r="Z373" s="54"/>
      <c r="AA373" s="194"/>
      <c r="AB373" s="57"/>
      <c r="AC373" s="70"/>
      <c r="AD373" s="124"/>
      <c r="AE373" s="70"/>
      <c r="AF373" s="124"/>
      <c r="AG373" s="70"/>
      <c r="AH373" s="57"/>
      <c r="AI373" s="70"/>
      <c r="AJ373" s="124"/>
      <c r="AK373" s="890"/>
      <c r="AL373" s="907"/>
      <c r="AM373" s="890"/>
      <c r="AN373" s="907"/>
      <c r="AO373" s="890"/>
      <c r="AP373" s="909"/>
      <c r="AQ373" s="70"/>
      <c r="AR373" s="59"/>
      <c r="AS373" s="70"/>
      <c r="AT373" s="57"/>
      <c r="AU373" s="54"/>
      <c r="AV373" s="70"/>
      <c r="AW373" s="57"/>
      <c r="AX373" s="533" t="str">
        <f>IF(AW373="","",IF(AW373="A",'12.パネルラジエーター設備費用算出シート'!$G$13,IF(AW373="B",'12.パネルラジエーター設備費用算出シート'!$N$13,IF(AW373="C",'12.パネルラジエーター設備費用算出シート'!$G$23,IF(AW373="D",'12.パネルラジエーター設備費用算出シート'!$N$23,IF(AW373="E",'12.パネルラジエーター設備費用算出シート'!$G$33,IF(AW373="F",'12.パネルラジエーター設備費用算出シート'!$N$33,IF(AW373="G",'12.パネルラジエーター設備費用算出シート'!$G$43,IF(AW373="H",'12.パネルラジエーター設備費用算出シート'!$N$43,IF(AW373="I",'12.パネルラジエーター設備費用算出シート'!$G$54,'12.パネルラジエーター設備費用算出シート'!$N$54))))))))))</f>
        <v/>
      </c>
      <c r="AY373" s="70"/>
      <c r="AZ373" s="57"/>
      <c r="BA373" s="54"/>
      <c r="BB373" s="70"/>
    </row>
    <row r="374" spans="2:54">
      <c r="B374" s="55">
        <v>362</v>
      </c>
      <c r="C374" s="78"/>
      <c r="D374" s="56"/>
      <c r="E374" s="73"/>
      <c r="F374" s="530"/>
      <c r="G374" s="530"/>
      <c r="H374" s="57"/>
      <c r="I374" s="58"/>
      <c r="J374" s="57"/>
      <c r="K374" s="531" t="str">
        <f t="shared" si="15"/>
        <v/>
      </c>
      <c r="L374" s="531" t="str">
        <f>IF($G374="","",IF(OR('2.全体概要'!$C$15=1,'2.全体概要'!$C$15=2),INDEX($BH$15:$BH$16,MATCH($G374,$BG$15:$BG$16,-1)),IF('2.全体概要'!$C$15=3,INDEX($BH$14:$BH$15,MATCH($G374,$BG$14:$BG$15,-1)),INDEX($BH$13:$BH$14,MATCH($G374,$BG$13:$BG$14,-1)))))</f>
        <v/>
      </c>
      <c r="M374" s="531" t="str">
        <f t="shared" si="16"/>
        <v/>
      </c>
      <c r="N374" s="532">
        <f t="shared" si="17"/>
        <v>0</v>
      </c>
      <c r="O374" s="70"/>
      <c r="P374" s="124"/>
      <c r="Q374" s="54"/>
      <c r="R374" s="194"/>
      <c r="S374" s="125"/>
      <c r="T374" s="54"/>
      <c r="U374" s="194"/>
      <c r="V374" s="124"/>
      <c r="W374" s="54"/>
      <c r="X374" s="194"/>
      <c r="Y374" s="125"/>
      <c r="Z374" s="54"/>
      <c r="AA374" s="194"/>
      <c r="AB374" s="57"/>
      <c r="AC374" s="70"/>
      <c r="AD374" s="124"/>
      <c r="AE374" s="70"/>
      <c r="AF374" s="124"/>
      <c r="AG374" s="70"/>
      <c r="AH374" s="57"/>
      <c r="AI374" s="70"/>
      <c r="AJ374" s="124"/>
      <c r="AK374" s="890"/>
      <c r="AL374" s="907"/>
      <c r="AM374" s="890"/>
      <c r="AN374" s="907"/>
      <c r="AO374" s="890"/>
      <c r="AP374" s="909"/>
      <c r="AQ374" s="70"/>
      <c r="AR374" s="59"/>
      <c r="AS374" s="70"/>
      <c r="AT374" s="57"/>
      <c r="AU374" s="54"/>
      <c r="AV374" s="70"/>
      <c r="AW374" s="57"/>
      <c r="AX374" s="533" t="str">
        <f>IF(AW374="","",IF(AW374="A",'12.パネルラジエーター設備費用算出シート'!$G$13,IF(AW374="B",'12.パネルラジエーター設備費用算出シート'!$N$13,IF(AW374="C",'12.パネルラジエーター設備費用算出シート'!$G$23,IF(AW374="D",'12.パネルラジエーター設備費用算出シート'!$N$23,IF(AW374="E",'12.パネルラジエーター設備費用算出シート'!$G$33,IF(AW374="F",'12.パネルラジエーター設備費用算出シート'!$N$33,IF(AW374="G",'12.パネルラジエーター設備費用算出シート'!$G$43,IF(AW374="H",'12.パネルラジエーター設備費用算出シート'!$N$43,IF(AW374="I",'12.パネルラジエーター設備費用算出シート'!$G$54,'12.パネルラジエーター設備費用算出シート'!$N$54))))))))))</f>
        <v/>
      </c>
      <c r="AY374" s="70"/>
      <c r="AZ374" s="57"/>
      <c r="BA374" s="54"/>
      <c r="BB374" s="70"/>
    </row>
    <row r="375" spans="2:54">
      <c r="B375" s="55">
        <v>363</v>
      </c>
      <c r="C375" s="78"/>
      <c r="D375" s="56"/>
      <c r="E375" s="73"/>
      <c r="F375" s="530"/>
      <c r="G375" s="530"/>
      <c r="H375" s="57"/>
      <c r="I375" s="58"/>
      <c r="J375" s="57"/>
      <c r="K375" s="531" t="str">
        <f t="shared" si="15"/>
        <v/>
      </c>
      <c r="L375" s="531" t="str">
        <f>IF($G375="","",IF(OR('2.全体概要'!$C$15=1,'2.全体概要'!$C$15=2),INDEX($BH$15:$BH$16,MATCH($G375,$BG$15:$BG$16,-1)),IF('2.全体概要'!$C$15=3,INDEX($BH$14:$BH$15,MATCH($G375,$BG$14:$BG$15,-1)),INDEX($BH$13:$BH$14,MATCH($G375,$BG$13:$BG$14,-1)))))</f>
        <v/>
      </c>
      <c r="M375" s="531" t="str">
        <f t="shared" si="16"/>
        <v/>
      </c>
      <c r="N375" s="532">
        <f t="shared" si="17"/>
        <v>0</v>
      </c>
      <c r="O375" s="70"/>
      <c r="P375" s="124"/>
      <c r="Q375" s="54"/>
      <c r="R375" s="194"/>
      <c r="S375" s="125"/>
      <c r="T375" s="54"/>
      <c r="U375" s="194"/>
      <c r="V375" s="124"/>
      <c r="W375" s="54"/>
      <c r="X375" s="194"/>
      <c r="Y375" s="125"/>
      <c r="Z375" s="54"/>
      <c r="AA375" s="194"/>
      <c r="AB375" s="57"/>
      <c r="AC375" s="70"/>
      <c r="AD375" s="124"/>
      <c r="AE375" s="70"/>
      <c r="AF375" s="124"/>
      <c r="AG375" s="70"/>
      <c r="AH375" s="57"/>
      <c r="AI375" s="70"/>
      <c r="AJ375" s="124"/>
      <c r="AK375" s="890"/>
      <c r="AL375" s="907"/>
      <c r="AM375" s="890"/>
      <c r="AN375" s="907"/>
      <c r="AO375" s="890"/>
      <c r="AP375" s="909"/>
      <c r="AQ375" s="70"/>
      <c r="AR375" s="59"/>
      <c r="AS375" s="70"/>
      <c r="AT375" s="57"/>
      <c r="AU375" s="54"/>
      <c r="AV375" s="70"/>
      <c r="AW375" s="57"/>
      <c r="AX375" s="533" t="str">
        <f>IF(AW375="","",IF(AW375="A",'12.パネルラジエーター設備費用算出シート'!$G$13,IF(AW375="B",'12.パネルラジエーター設備費用算出シート'!$N$13,IF(AW375="C",'12.パネルラジエーター設備費用算出シート'!$G$23,IF(AW375="D",'12.パネルラジエーター設備費用算出シート'!$N$23,IF(AW375="E",'12.パネルラジエーター設備費用算出シート'!$G$33,IF(AW375="F",'12.パネルラジエーター設備費用算出シート'!$N$33,IF(AW375="G",'12.パネルラジエーター設備費用算出シート'!$G$43,IF(AW375="H",'12.パネルラジエーター設備費用算出シート'!$N$43,IF(AW375="I",'12.パネルラジエーター設備費用算出シート'!$G$54,'12.パネルラジエーター設備費用算出シート'!$N$54))))))))))</f>
        <v/>
      </c>
      <c r="AY375" s="70"/>
      <c r="AZ375" s="57"/>
      <c r="BA375" s="54"/>
      <c r="BB375" s="70"/>
    </row>
    <row r="376" spans="2:54">
      <c r="B376" s="55">
        <v>364</v>
      </c>
      <c r="C376" s="78"/>
      <c r="D376" s="56"/>
      <c r="E376" s="73"/>
      <c r="F376" s="530"/>
      <c r="G376" s="530"/>
      <c r="H376" s="57"/>
      <c r="I376" s="58"/>
      <c r="J376" s="57"/>
      <c r="K376" s="531" t="str">
        <f t="shared" si="15"/>
        <v/>
      </c>
      <c r="L376" s="531" t="str">
        <f>IF($G376="","",IF(OR('2.全体概要'!$C$15=1,'2.全体概要'!$C$15=2),INDEX($BH$15:$BH$16,MATCH($G376,$BG$15:$BG$16,-1)),IF('2.全体概要'!$C$15=3,INDEX($BH$14:$BH$15,MATCH($G376,$BG$14:$BG$15,-1)),INDEX($BH$13:$BH$14,MATCH($G376,$BG$13:$BG$14,-1)))))</f>
        <v/>
      </c>
      <c r="M376" s="531" t="str">
        <f t="shared" si="16"/>
        <v/>
      </c>
      <c r="N376" s="532">
        <f t="shared" si="17"/>
        <v>0</v>
      </c>
      <c r="O376" s="70"/>
      <c r="P376" s="124"/>
      <c r="Q376" s="54"/>
      <c r="R376" s="194"/>
      <c r="S376" s="125"/>
      <c r="T376" s="54"/>
      <c r="U376" s="194"/>
      <c r="V376" s="124"/>
      <c r="W376" s="54"/>
      <c r="X376" s="194"/>
      <c r="Y376" s="125"/>
      <c r="Z376" s="54"/>
      <c r="AA376" s="194"/>
      <c r="AB376" s="57"/>
      <c r="AC376" s="70"/>
      <c r="AD376" s="124"/>
      <c r="AE376" s="70"/>
      <c r="AF376" s="124"/>
      <c r="AG376" s="70"/>
      <c r="AH376" s="57"/>
      <c r="AI376" s="70"/>
      <c r="AJ376" s="124"/>
      <c r="AK376" s="890"/>
      <c r="AL376" s="907"/>
      <c r="AM376" s="890"/>
      <c r="AN376" s="907"/>
      <c r="AO376" s="890"/>
      <c r="AP376" s="909"/>
      <c r="AQ376" s="70"/>
      <c r="AR376" s="59"/>
      <c r="AS376" s="70"/>
      <c r="AT376" s="57"/>
      <c r="AU376" s="54"/>
      <c r="AV376" s="70"/>
      <c r="AW376" s="57"/>
      <c r="AX376" s="533" t="str">
        <f>IF(AW376="","",IF(AW376="A",'12.パネルラジエーター設備費用算出シート'!$G$13,IF(AW376="B",'12.パネルラジエーター設備費用算出シート'!$N$13,IF(AW376="C",'12.パネルラジエーター設備費用算出シート'!$G$23,IF(AW376="D",'12.パネルラジエーター設備費用算出シート'!$N$23,IF(AW376="E",'12.パネルラジエーター設備費用算出シート'!$G$33,IF(AW376="F",'12.パネルラジエーター設備費用算出シート'!$N$33,IF(AW376="G",'12.パネルラジエーター設備費用算出シート'!$G$43,IF(AW376="H",'12.パネルラジエーター設備費用算出シート'!$N$43,IF(AW376="I",'12.パネルラジエーター設備費用算出シート'!$G$54,'12.パネルラジエーター設備費用算出シート'!$N$54))))))))))</f>
        <v/>
      </c>
      <c r="AY376" s="70"/>
      <c r="AZ376" s="57"/>
      <c r="BA376" s="54"/>
      <c r="BB376" s="70"/>
    </row>
    <row r="377" spans="2:54">
      <c r="B377" s="55">
        <v>365</v>
      </c>
      <c r="C377" s="78"/>
      <c r="D377" s="56"/>
      <c r="E377" s="73"/>
      <c r="F377" s="530"/>
      <c r="G377" s="530"/>
      <c r="H377" s="57"/>
      <c r="I377" s="58"/>
      <c r="J377" s="57"/>
      <c r="K377" s="531" t="str">
        <f t="shared" si="15"/>
        <v/>
      </c>
      <c r="L377" s="531" t="str">
        <f>IF($G377="","",IF(OR('2.全体概要'!$C$15=1,'2.全体概要'!$C$15=2),INDEX($BH$15:$BH$16,MATCH($G377,$BG$15:$BG$16,-1)),IF('2.全体概要'!$C$15=3,INDEX($BH$14:$BH$15,MATCH($G377,$BG$14:$BG$15,-1)),INDEX($BH$13:$BH$14,MATCH($G377,$BG$13:$BG$14,-1)))))</f>
        <v/>
      </c>
      <c r="M377" s="531" t="str">
        <f t="shared" si="16"/>
        <v/>
      </c>
      <c r="N377" s="532">
        <f t="shared" si="17"/>
        <v>0</v>
      </c>
      <c r="O377" s="70"/>
      <c r="P377" s="124"/>
      <c r="Q377" s="54"/>
      <c r="R377" s="194"/>
      <c r="S377" s="125"/>
      <c r="T377" s="54"/>
      <c r="U377" s="194"/>
      <c r="V377" s="124"/>
      <c r="W377" s="54"/>
      <c r="X377" s="194"/>
      <c r="Y377" s="125"/>
      <c r="Z377" s="54"/>
      <c r="AA377" s="194"/>
      <c r="AB377" s="57"/>
      <c r="AC377" s="70"/>
      <c r="AD377" s="124"/>
      <c r="AE377" s="70"/>
      <c r="AF377" s="124"/>
      <c r="AG377" s="70"/>
      <c r="AH377" s="57"/>
      <c r="AI377" s="70"/>
      <c r="AJ377" s="124"/>
      <c r="AK377" s="890"/>
      <c r="AL377" s="907"/>
      <c r="AM377" s="890"/>
      <c r="AN377" s="907"/>
      <c r="AO377" s="890"/>
      <c r="AP377" s="909"/>
      <c r="AQ377" s="70"/>
      <c r="AR377" s="59"/>
      <c r="AS377" s="70"/>
      <c r="AT377" s="57"/>
      <c r="AU377" s="54"/>
      <c r="AV377" s="70"/>
      <c r="AW377" s="57"/>
      <c r="AX377" s="533" t="str">
        <f>IF(AW377="","",IF(AW377="A",'12.パネルラジエーター設備費用算出シート'!$G$13,IF(AW377="B",'12.パネルラジエーター設備費用算出シート'!$N$13,IF(AW377="C",'12.パネルラジエーター設備費用算出シート'!$G$23,IF(AW377="D",'12.パネルラジエーター設備費用算出シート'!$N$23,IF(AW377="E",'12.パネルラジエーター設備費用算出シート'!$G$33,IF(AW377="F",'12.パネルラジエーター設備費用算出シート'!$N$33,IF(AW377="G",'12.パネルラジエーター設備費用算出シート'!$G$43,IF(AW377="H",'12.パネルラジエーター設備費用算出シート'!$N$43,IF(AW377="I",'12.パネルラジエーター設備費用算出シート'!$G$54,'12.パネルラジエーター設備費用算出シート'!$N$54))))))))))</f>
        <v/>
      </c>
      <c r="AY377" s="70"/>
      <c r="AZ377" s="57"/>
      <c r="BA377" s="54"/>
      <c r="BB377" s="70"/>
    </row>
    <row r="378" spans="2:54">
      <c r="B378" s="55">
        <v>366</v>
      </c>
      <c r="C378" s="78"/>
      <c r="D378" s="56"/>
      <c r="E378" s="73"/>
      <c r="F378" s="530"/>
      <c r="G378" s="530"/>
      <c r="H378" s="57"/>
      <c r="I378" s="58"/>
      <c r="J378" s="57"/>
      <c r="K378" s="531" t="str">
        <f t="shared" si="15"/>
        <v/>
      </c>
      <c r="L378" s="531" t="str">
        <f>IF($G378="","",IF(OR('2.全体概要'!$C$15=1,'2.全体概要'!$C$15=2),INDEX($BH$15:$BH$16,MATCH($G378,$BG$15:$BG$16,-1)),IF('2.全体概要'!$C$15=3,INDEX($BH$14:$BH$15,MATCH($G378,$BG$14:$BG$15,-1)),INDEX($BH$13:$BH$14,MATCH($G378,$BG$13:$BG$14,-1)))))</f>
        <v/>
      </c>
      <c r="M378" s="531" t="str">
        <f t="shared" si="16"/>
        <v/>
      </c>
      <c r="N378" s="532">
        <f t="shared" si="17"/>
        <v>0</v>
      </c>
      <c r="O378" s="70"/>
      <c r="P378" s="124"/>
      <c r="Q378" s="54"/>
      <c r="R378" s="194"/>
      <c r="S378" s="125"/>
      <c r="T378" s="54"/>
      <c r="U378" s="194"/>
      <c r="V378" s="124"/>
      <c r="W378" s="54"/>
      <c r="X378" s="194"/>
      <c r="Y378" s="125"/>
      <c r="Z378" s="54"/>
      <c r="AA378" s="194"/>
      <c r="AB378" s="57"/>
      <c r="AC378" s="70"/>
      <c r="AD378" s="124"/>
      <c r="AE378" s="70"/>
      <c r="AF378" s="124"/>
      <c r="AG378" s="70"/>
      <c r="AH378" s="57"/>
      <c r="AI378" s="70"/>
      <c r="AJ378" s="124"/>
      <c r="AK378" s="890"/>
      <c r="AL378" s="907"/>
      <c r="AM378" s="890"/>
      <c r="AN378" s="907"/>
      <c r="AO378" s="890"/>
      <c r="AP378" s="909"/>
      <c r="AQ378" s="70"/>
      <c r="AR378" s="59"/>
      <c r="AS378" s="70"/>
      <c r="AT378" s="57"/>
      <c r="AU378" s="54"/>
      <c r="AV378" s="70"/>
      <c r="AW378" s="57"/>
      <c r="AX378" s="533" t="str">
        <f>IF(AW378="","",IF(AW378="A",'12.パネルラジエーター設備費用算出シート'!$G$13,IF(AW378="B",'12.パネルラジエーター設備費用算出シート'!$N$13,IF(AW378="C",'12.パネルラジエーター設備費用算出シート'!$G$23,IF(AW378="D",'12.パネルラジエーター設備費用算出シート'!$N$23,IF(AW378="E",'12.パネルラジエーター設備費用算出シート'!$G$33,IF(AW378="F",'12.パネルラジエーター設備費用算出シート'!$N$33,IF(AW378="G",'12.パネルラジエーター設備費用算出シート'!$G$43,IF(AW378="H",'12.パネルラジエーター設備費用算出シート'!$N$43,IF(AW378="I",'12.パネルラジエーター設備費用算出シート'!$G$54,'12.パネルラジエーター設備費用算出シート'!$N$54))))))))))</f>
        <v/>
      </c>
      <c r="AY378" s="70"/>
      <c r="AZ378" s="57"/>
      <c r="BA378" s="54"/>
      <c r="BB378" s="70"/>
    </row>
    <row r="379" spans="2:54">
      <c r="B379" s="55">
        <v>367</v>
      </c>
      <c r="C379" s="78"/>
      <c r="D379" s="56"/>
      <c r="E379" s="73"/>
      <c r="F379" s="530"/>
      <c r="G379" s="530"/>
      <c r="H379" s="57"/>
      <c r="I379" s="58"/>
      <c r="J379" s="57"/>
      <c r="K379" s="531" t="str">
        <f t="shared" si="15"/>
        <v/>
      </c>
      <c r="L379" s="531" t="str">
        <f>IF($G379="","",IF(OR('2.全体概要'!$C$15=1,'2.全体概要'!$C$15=2),INDEX($BH$15:$BH$16,MATCH($G379,$BG$15:$BG$16,-1)),IF('2.全体概要'!$C$15=3,INDEX($BH$14:$BH$15,MATCH($G379,$BG$14:$BG$15,-1)),INDEX($BH$13:$BH$14,MATCH($G379,$BG$13:$BG$14,-1)))))</f>
        <v/>
      </c>
      <c r="M379" s="531" t="str">
        <f t="shared" si="16"/>
        <v/>
      </c>
      <c r="N379" s="532">
        <f t="shared" si="17"/>
        <v>0</v>
      </c>
      <c r="O379" s="70"/>
      <c r="P379" s="124"/>
      <c r="Q379" s="54"/>
      <c r="R379" s="194"/>
      <c r="S379" s="125"/>
      <c r="T379" s="54"/>
      <c r="U379" s="194"/>
      <c r="V379" s="124"/>
      <c r="W379" s="54"/>
      <c r="X379" s="194"/>
      <c r="Y379" s="125"/>
      <c r="Z379" s="54"/>
      <c r="AA379" s="194"/>
      <c r="AB379" s="57"/>
      <c r="AC379" s="70"/>
      <c r="AD379" s="124"/>
      <c r="AE379" s="70"/>
      <c r="AF379" s="124"/>
      <c r="AG379" s="70"/>
      <c r="AH379" s="57"/>
      <c r="AI379" s="70"/>
      <c r="AJ379" s="124"/>
      <c r="AK379" s="890"/>
      <c r="AL379" s="907"/>
      <c r="AM379" s="890"/>
      <c r="AN379" s="907"/>
      <c r="AO379" s="890"/>
      <c r="AP379" s="909"/>
      <c r="AQ379" s="70"/>
      <c r="AR379" s="59"/>
      <c r="AS379" s="70"/>
      <c r="AT379" s="57"/>
      <c r="AU379" s="54"/>
      <c r="AV379" s="70"/>
      <c r="AW379" s="57"/>
      <c r="AX379" s="533" t="str">
        <f>IF(AW379="","",IF(AW379="A",'12.パネルラジエーター設備費用算出シート'!$G$13,IF(AW379="B",'12.パネルラジエーター設備費用算出シート'!$N$13,IF(AW379="C",'12.パネルラジエーター設備費用算出シート'!$G$23,IF(AW379="D",'12.パネルラジエーター設備費用算出シート'!$N$23,IF(AW379="E",'12.パネルラジエーター設備費用算出シート'!$G$33,IF(AW379="F",'12.パネルラジエーター設備費用算出シート'!$N$33,IF(AW379="G",'12.パネルラジエーター設備費用算出シート'!$G$43,IF(AW379="H",'12.パネルラジエーター設備費用算出シート'!$N$43,IF(AW379="I",'12.パネルラジエーター設備費用算出シート'!$G$54,'12.パネルラジエーター設備費用算出シート'!$N$54))))))))))</f>
        <v/>
      </c>
      <c r="AY379" s="70"/>
      <c r="AZ379" s="57"/>
      <c r="BA379" s="54"/>
      <c r="BB379" s="70"/>
    </row>
    <row r="380" spans="2:54">
      <c r="B380" s="55">
        <v>368</v>
      </c>
      <c r="C380" s="78"/>
      <c r="D380" s="56"/>
      <c r="E380" s="73"/>
      <c r="F380" s="530"/>
      <c r="G380" s="530"/>
      <c r="H380" s="57"/>
      <c r="I380" s="58"/>
      <c r="J380" s="57"/>
      <c r="K380" s="531" t="str">
        <f t="shared" si="15"/>
        <v/>
      </c>
      <c r="L380" s="531" t="str">
        <f>IF($G380="","",IF(OR('2.全体概要'!$C$15=1,'2.全体概要'!$C$15=2),INDEX($BH$15:$BH$16,MATCH($G380,$BG$15:$BG$16,-1)),IF('2.全体概要'!$C$15=3,INDEX($BH$14:$BH$15,MATCH($G380,$BG$14:$BG$15,-1)),INDEX($BH$13:$BH$14,MATCH($G380,$BG$13:$BG$14,-1)))))</f>
        <v/>
      </c>
      <c r="M380" s="531" t="str">
        <f t="shared" si="16"/>
        <v/>
      </c>
      <c r="N380" s="532">
        <f t="shared" si="17"/>
        <v>0</v>
      </c>
      <c r="O380" s="70"/>
      <c r="P380" s="124"/>
      <c r="Q380" s="54"/>
      <c r="R380" s="194"/>
      <c r="S380" s="125"/>
      <c r="T380" s="54"/>
      <c r="U380" s="194"/>
      <c r="V380" s="124"/>
      <c r="W380" s="54"/>
      <c r="X380" s="194"/>
      <c r="Y380" s="125"/>
      <c r="Z380" s="54"/>
      <c r="AA380" s="194"/>
      <c r="AB380" s="57"/>
      <c r="AC380" s="70"/>
      <c r="AD380" s="124"/>
      <c r="AE380" s="70"/>
      <c r="AF380" s="124"/>
      <c r="AG380" s="70"/>
      <c r="AH380" s="57"/>
      <c r="AI380" s="70"/>
      <c r="AJ380" s="124"/>
      <c r="AK380" s="890"/>
      <c r="AL380" s="907"/>
      <c r="AM380" s="890"/>
      <c r="AN380" s="907"/>
      <c r="AO380" s="890"/>
      <c r="AP380" s="909"/>
      <c r="AQ380" s="70"/>
      <c r="AR380" s="59"/>
      <c r="AS380" s="70"/>
      <c r="AT380" s="57"/>
      <c r="AU380" s="54"/>
      <c r="AV380" s="70"/>
      <c r="AW380" s="57"/>
      <c r="AX380" s="533" t="str">
        <f>IF(AW380="","",IF(AW380="A",'12.パネルラジエーター設備費用算出シート'!$G$13,IF(AW380="B",'12.パネルラジエーター設備費用算出シート'!$N$13,IF(AW380="C",'12.パネルラジエーター設備費用算出シート'!$G$23,IF(AW380="D",'12.パネルラジエーター設備費用算出シート'!$N$23,IF(AW380="E",'12.パネルラジエーター設備費用算出シート'!$G$33,IF(AW380="F",'12.パネルラジエーター設備費用算出シート'!$N$33,IF(AW380="G",'12.パネルラジエーター設備費用算出シート'!$G$43,IF(AW380="H",'12.パネルラジエーター設備費用算出シート'!$N$43,IF(AW380="I",'12.パネルラジエーター設備費用算出シート'!$G$54,'12.パネルラジエーター設備費用算出シート'!$N$54))))))))))</f>
        <v/>
      </c>
      <c r="AY380" s="70"/>
      <c r="AZ380" s="57"/>
      <c r="BA380" s="54"/>
      <c r="BB380" s="70"/>
    </row>
    <row r="381" spans="2:54">
      <c r="B381" s="55">
        <v>369</v>
      </c>
      <c r="C381" s="78"/>
      <c r="D381" s="56"/>
      <c r="E381" s="73"/>
      <c r="F381" s="530"/>
      <c r="G381" s="530"/>
      <c r="H381" s="57"/>
      <c r="I381" s="58"/>
      <c r="J381" s="57"/>
      <c r="K381" s="531" t="str">
        <f t="shared" si="15"/>
        <v/>
      </c>
      <c r="L381" s="531" t="str">
        <f>IF($G381="","",IF(OR('2.全体概要'!$C$15=1,'2.全体概要'!$C$15=2),INDEX($BH$15:$BH$16,MATCH($G381,$BG$15:$BG$16,-1)),IF('2.全体概要'!$C$15=3,INDEX($BH$14:$BH$15,MATCH($G381,$BG$14:$BG$15,-1)),INDEX($BH$13:$BH$14,MATCH($G381,$BG$13:$BG$14,-1)))))</f>
        <v/>
      </c>
      <c r="M381" s="531" t="str">
        <f t="shared" si="16"/>
        <v/>
      </c>
      <c r="N381" s="532">
        <f t="shared" si="17"/>
        <v>0</v>
      </c>
      <c r="O381" s="70"/>
      <c r="P381" s="124"/>
      <c r="Q381" s="54"/>
      <c r="R381" s="194"/>
      <c r="S381" s="125"/>
      <c r="T381" s="54"/>
      <c r="U381" s="194"/>
      <c r="V381" s="124"/>
      <c r="W381" s="54"/>
      <c r="X381" s="194"/>
      <c r="Y381" s="125"/>
      <c r="Z381" s="54"/>
      <c r="AA381" s="194"/>
      <c r="AB381" s="57"/>
      <c r="AC381" s="70"/>
      <c r="AD381" s="124"/>
      <c r="AE381" s="70"/>
      <c r="AF381" s="124"/>
      <c r="AG381" s="70"/>
      <c r="AH381" s="57"/>
      <c r="AI381" s="70"/>
      <c r="AJ381" s="124"/>
      <c r="AK381" s="890"/>
      <c r="AL381" s="907"/>
      <c r="AM381" s="890"/>
      <c r="AN381" s="907"/>
      <c r="AO381" s="890"/>
      <c r="AP381" s="909"/>
      <c r="AQ381" s="70"/>
      <c r="AR381" s="59"/>
      <c r="AS381" s="70"/>
      <c r="AT381" s="57"/>
      <c r="AU381" s="54"/>
      <c r="AV381" s="70"/>
      <c r="AW381" s="57"/>
      <c r="AX381" s="533" t="str">
        <f>IF(AW381="","",IF(AW381="A",'12.パネルラジエーター設備費用算出シート'!$G$13,IF(AW381="B",'12.パネルラジエーター設備費用算出シート'!$N$13,IF(AW381="C",'12.パネルラジエーター設備費用算出シート'!$G$23,IF(AW381="D",'12.パネルラジエーター設備費用算出シート'!$N$23,IF(AW381="E",'12.パネルラジエーター設備費用算出シート'!$G$33,IF(AW381="F",'12.パネルラジエーター設備費用算出シート'!$N$33,IF(AW381="G",'12.パネルラジエーター設備費用算出シート'!$G$43,IF(AW381="H",'12.パネルラジエーター設備費用算出シート'!$N$43,IF(AW381="I",'12.パネルラジエーター設備費用算出シート'!$G$54,'12.パネルラジエーター設備費用算出シート'!$N$54))))))))))</f>
        <v/>
      </c>
      <c r="AY381" s="70"/>
      <c r="AZ381" s="57"/>
      <c r="BA381" s="54"/>
      <c r="BB381" s="70"/>
    </row>
    <row r="382" spans="2:54">
      <c r="B382" s="55">
        <v>370</v>
      </c>
      <c r="C382" s="78"/>
      <c r="D382" s="56"/>
      <c r="E382" s="73"/>
      <c r="F382" s="530"/>
      <c r="G382" s="530"/>
      <c r="H382" s="57"/>
      <c r="I382" s="58"/>
      <c r="J382" s="57"/>
      <c r="K382" s="531" t="str">
        <f t="shared" si="15"/>
        <v/>
      </c>
      <c r="L382" s="531" t="str">
        <f>IF($G382="","",IF(OR('2.全体概要'!$C$15=1,'2.全体概要'!$C$15=2),INDEX($BH$15:$BH$16,MATCH($G382,$BG$15:$BG$16,-1)),IF('2.全体概要'!$C$15=3,INDEX($BH$14:$BH$15,MATCH($G382,$BG$14:$BG$15,-1)),INDEX($BH$13:$BH$14,MATCH($G382,$BG$13:$BG$14,-1)))))</f>
        <v/>
      </c>
      <c r="M382" s="531" t="str">
        <f t="shared" si="16"/>
        <v/>
      </c>
      <c r="N382" s="532">
        <f t="shared" si="17"/>
        <v>0</v>
      </c>
      <c r="O382" s="70"/>
      <c r="P382" s="124"/>
      <c r="Q382" s="54"/>
      <c r="R382" s="194"/>
      <c r="S382" s="125"/>
      <c r="T382" s="54"/>
      <c r="U382" s="194"/>
      <c r="V382" s="124"/>
      <c r="W382" s="54"/>
      <c r="X382" s="194"/>
      <c r="Y382" s="125"/>
      <c r="Z382" s="54"/>
      <c r="AA382" s="194"/>
      <c r="AB382" s="57"/>
      <c r="AC382" s="70"/>
      <c r="AD382" s="124"/>
      <c r="AE382" s="70"/>
      <c r="AF382" s="124"/>
      <c r="AG382" s="70"/>
      <c r="AH382" s="57"/>
      <c r="AI382" s="70"/>
      <c r="AJ382" s="124"/>
      <c r="AK382" s="890"/>
      <c r="AL382" s="907"/>
      <c r="AM382" s="890"/>
      <c r="AN382" s="907"/>
      <c r="AO382" s="890"/>
      <c r="AP382" s="909"/>
      <c r="AQ382" s="70"/>
      <c r="AR382" s="59"/>
      <c r="AS382" s="70"/>
      <c r="AT382" s="57"/>
      <c r="AU382" s="54"/>
      <c r="AV382" s="70"/>
      <c r="AW382" s="57"/>
      <c r="AX382" s="533" t="str">
        <f>IF(AW382="","",IF(AW382="A",'12.パネルラジエーター設備費用算出シート'!$G$13,IF(AW382="B",'12.パネルラジエーター設備費用算出シート'!$N$13,IF(AW382="C",'12.パネルラジエーター設備費用算出シート'!$G$23,IF(AW382="D",'12.パネルラジエーター設備費用算出シート'!$N$23,IF(AW382="E",'12.パネルラジエーター設備費用算出シート'!$G$33,IF(AW382="F",'12.パネルラジエーター設備費用算出シート'!$N$33,IF(AW382="G",'12.パネルラジエーター設備費用算出シート'!$G$43,IF(AW382="H",'12.パネルラジエーター設備費用算出シート'!$N$43,IF(AW382="I",'12.パネルラジエーター設備費用算出シート'!$G$54,'12.パネルラジエーター設備費用算出シート'!$N$54))))))))))</f>
        <v/>
      </c>
      <c r="AY382" s="70"/>
      <c r="AZ382" s="57"/>
      <c r="BA382" s="54"/>
      <c r="BB382" s="70"/>
    </row>
    <row r="383" spans="2:54">
      <c r="B383" s="55">
        <v>371</v>
      </c>
      <c r="C383" s="78"/>
      <c r="D383" s="56"/>
      <c r="E383" s="73"/>
      <c r="F383" s="530"/>
      <c r="G383" s="530"/>
      <c r="H383" s="57"/>
      <c r="I383" s="58"/>
      <c r="J383" s="57"/>
      <c r="K383" s="531" t="str">
        <f t="shared" si="15"/>
        <v/>
      </c>
      <c r="L383" s="531" t="str">
        <f>IF($G383="","",IF(OR('2.全体概要'!$C$15=1,'2.全体概要'!$C$15=2),INDEX($BH$15:$BH$16,MATCH($G383,$BG$15:$BG$16,-1)),IF('2.全体概要'!$C$15=3,INDEX($BH$14:$BH$15,MATCH($G383,$BG$14:$BG$15,-1)),INDEX($BH$13:$BH$14,MATCH($G383,$BG$13:$BG$14,-1)))))</f>
        <v/>
      </c>
      <c r="M383" s="531" t="str">
        <f t="shared" si="16"/>
        <v/>
      </c>
      <c r="N383" s="532">
        <f t="shared" si="17"/>
        <v>0</v>
      </c>
      <c r="O383" s="70"/>
      <c r="P383" s="124"/>
      <c r="Q383" s="54"/>
      <c r="R383" s="194"/>
      <c r="S383" s="125"/>
      <c r="T383" s="54"/>
      <c r="U383" s="194"/>
      <c r="V383" s="124"/>
      <c r="W383" s="54"/>
      <c r="X383" s="194"/>
      <c r="Y383" s="125"/>
      <c r="Z383" s="54"/>
      <c r="AA383" s="194"/>
      <c r="AB383" s="57"/>
      <c r="AC383" s="70"/>
      <c r="AD383" s="124"/>
      <c r="AE383" s="70"/>
      <c r="AF383" s="124"/>
      <c r="AG383" s="70"/>
      <c r="AH383" s="57"/>
      <c r="AI383" s="70"/>
      <c r="AJ383" s="124"/>
      <c r="AK383" s="890"/>
      <c r="AL383" s="907"/>
      <c r="AM383" s="890"/>
      <c r="AN383" s="907"/>
      <c r="AO383" s="890"/>
      <c r="AP383" s="909"/>
      <c r="AQ383" s="70"/>
      <c r="AR383" s="59"/>
      <c r="AS383" s="70"/>
      <c r="AT383" s="57"/>
      <c r="AU383" s="54"/>
      <c r="AV383" s="70"/>
      <c r="AW383" s="57"/>
      <c r="AX383" s="533" t="str">
        <f>IF(AW383="","",IF(AW383="A",'12.パネルラジエーター設備費用算出シート'!$G$13,IF(AW383="B",'12.パネルラジエーター設備費用算出シート'!$N$13,IF(AW383="C",'12.パネルラジエーター設備費用算出シート'!$G$23,IF(AW383="D",'12.パネルラジエーター設備費用算出シート'!$N$23,IF(AW383="E",'12.パネルラジエーター設備費用算出シート'!$G$33,IF(AW383="F",'12.パネルラジエーター設備費用算出シート'!$N$33,IF(AW383="G",'12.パネルラジエーター設備費用算出シート'!$G$43,IF(AW383="H",'12.パネルラジエーター設備費用算出シート'!$N$43,IF(AW383="I",'12.パネルラジエーター設備費用算出シート'!$G$54,'12.パネルラジエーター設備費用算出シート'!$N$54))))))))))</f>
        <v/>
      </c>
      <c r="AY383" s="70"/>
      <c r="AZ383" s="57"/>
      <c r="BA383" s="54"/>
      <c r="BB383" s="70"/>
    </row>
    <row r="384" spans="2:54">
      <c r="B384" s="55">
        <v>372</v>
      </c>
      <c r="C384" s="78"/>
      <c r="D384" s="56"/>
      <c r="E384" s="73"/>
      <c r="F384" s="530"/>
      <c r="G384" s="530"/>
      <c r="H384" s="57"/>
      <c r="I384" s="58"/>
      <c r="J384" s="57"/>
      <c r="K384" s="531" t="str">
        <f t="shared" si="15"/>
        <v/>
      </c>
      <c r="L384" s="531" t="str">
        <f>IF($G384="","",IF(OR('2.全体概要'!$C$15=1,'2.全体概要'!$C$15=2),INDEX($BH$15:$BH$16,MATCH($G384,$BG$15:$BG$16,-1)),IF('2.全体概要'!$C$15=3,INDEX($BH$14:$BH$15,MATCH($G384,$BG$14:$BG$15,-1)),INDEX($BH$13:$BH$14,MATCH($G384,$BG$13:$BG$14,-1)))))</f>
        <v/>
      </c>
      <c r="M384" s="531" t="str">
        <f t="shared" si="16"/>
        <v/>
      </c>
      <c r="N384" s="532">
        <f t="shared" si="17"/>
        <v>0</v>
      </c>
      <c r="O384" s="70"/>
      <c r="P384" s="124"/>
      <c r="Q384" s="54"/>
      <c r="R384" s="194"/>
      <c r="S384" s="125"/>
      <c r="T384" s="54"/>
      <c r="U384" s="194"/>
      <c r="V384" s="124"/>
      <c r="W384" s="54"/>
      <c r="X384" s="194"/>
      <c r="Y384" s="125"/>
      <c r="Z384" s="54"/>
      <c r="AA384" s="194"/>
      <c r="AB384" s="57"/>
      <c r="AC384" s="70"/>
      <c r="AD384" s="124"/>
      <c r="AE384" s="70"/>
      <c r="AF384" s="124"/>
      <c r="AG384" s="70"/>
      <c r="AH384" s="57"/>
      <c r="AI384" s="70"/>
      <c r="AJ384" s="124"/>
      <c r="AK384" s="890"/>
      <c r="AL384" s="907"/>
      <c r="AM384" s="890"/>
      <c r="AN384" s="907"/>
      <c r="AO384" s="890"/>
      <c r="AP384" s="909"/>
      <c r="AQ384" s="70"/>
      <c r="AR384" s="59"/>
      <c r="AS384" s="70"/>
      <c r="AT384" s="57"/>
      <c r="AU384" s="54"/>
      <c r="AV384" s="70"/>
      <c r="AW384" s="57"/>
      <c r="AX384" s="533" t="str">
        <f>IF(AW384="","",IF(AW384="A",'12.パネルラジエーター設備費用算出シート'!$G$13,IF(AW384="B",'12.パネルラジエーター設備費用算出シート'!$N$13,IF(AW384="C",'12.パネルラジエーター設備費用算出シート'!$G$23,IF(AW384="D",'12.パネルラジエーター設備費用算出シート'!$N$23,IF(AW384="E",'12.パネルラジエーター設備費用算出シート'!$G$33,IF(AW384="F",'12.パネルラジエーター設備費用算出シート'!$N$33,IF(AW384="G",'12.パネルラジエーター設備費用算出シート'!$G$43,IF(AW384="H",'12.パネルラジエーター設備費用算出シート'!$N$43,IF(AW384="I",'12.パネルラジエーター設備費用算出シート'!$G$54,'12.パネルラジエーター設備費用算出シート'!$N$54))))))))))</f>
        <v/>
      </c>
      <c r="AY384" s="70"/>
      <c r="AZ384" s="57"/>
      <c r="BA384" s="54"/>
      <c r="BB384" s="70"/>
    </row>
    <row r="385" spans="2:54">
      <c r="B385" s="55">
        <v>373</v>
      </c>
      <c r="C385" s="78"/>
      <c r="D385" s="56"/>
      <c r="E385" s="73"/>
      <c r="F385" s="530"/>
      <c r="G385" s="530"/>
      <c r="H385" s="57"/>
      <c r="I385" s="58"/>
      <c r="J385" s="57"/>
      <c r="K385" s="531" t="str">
        <f t="shared" si="15"/>
        <v/>
      </c>
      <c r="L385" s="531" t="str">
        <f>IF($G385="","",IF(OR('2.全体概要'!$C$15=1,'2.全体概要'!$C$15=2),INDEX($BH$15:$BH$16,MATCH($G385,$BG$15:$BG$16,-1)),IF('2.全体概要'!$C$15=3,INDEX($BH$14:$BH$15,MATCH($G385,$BG$14:$BG$15,-1)),INDEX($BH$13:$BH$14,MATCH($G385,$BG$13:$BG$14,-1)))))</f>
        <v/>
      </c>
      <c r="M385" s="531" t="str">
        <f t="shared" si="16"/>
        <v/>
      </c>
      <c r="N385" s="532">
        <f t="shared" si="17"/>
        <v>0</v>
      </c>
      <c r="O385" s="70"/>
      <c r="P385" s="124"/>
      <c r="Q385" s="54"/>
      <c r="R385" s="194"/>
      <c r="S385" s="125"/>
      <c r="T385" s="54"/>
      <c r="U385" s="194"/>
      <c r="V385" s="124"/>
      <c r="W385" s="54"/>
      <c r="X385" s="194"/>
      <c r="Y385" s="125"/>
      <c r="Z385" s="54"/>
      <c r="AA385" s="194"/>
      <c r="AB385" s="57"/>
      <c r="AC385" s="70"/>
      <c r="AD385" s="124"/>
      <c r="AE385" s="70"/>
      <c r="AF385" s="124"/>
      <c r="AG385" s="70"/>
      <c r="AH385" s="57"/>
      <c r="AI385" s="70"/>
      <c r="AJ385" s="124"/>
      <c r="AK385" s="890"/>
      <c r="AL385" s="907"/>
      <c r="AM385" s="890"/>
      <c r="AN385" s="907"/>
      <c r="AO385" s="890"/>
      <c r="AP385" s="909"/>
      <c r="AQ385" s="70"/>
      <c r="AR385" s="59"/>
      <c r="AS385" s="70"/>
      <c r="AT385" s="57"/>
      <c r="AU385" s="54"/>
      <c r="AV385" s="70"/>
      <c r="AW385" s="57"/>
      <c r="AX385" s="533" t="str">
        <f>IF(AW385="","",IF(AW385="A",'12.パネルラジエーター設備費用算出シート'!$G$13,IF(AW385="B",'12.パネルラジエーター設備費用算出シート'!$N$13,IF(AW385="C",'12.パネルラジエーター設備費用算出シート'!$G$23,IF(AW385="D",'12.パネルラジエーター設備費用算出シート'!$N$23,IF(AW385="E",'12.パネルラジエーター設備費用算出シート'!$G$33,IF(AW385="F",'12.パネルラジエーター設備費用算出シート'!$N$33,IF(AW385="G",'12.パネルラジエーター設備費用算出シート'!$G$43,IF(AW385="H",'12.パネルラジエーター設備費用算出シート'!$N$43,IF(AW385="I",'12.パネルラジエーター設備費用算出シート'!$G$54,'12.パネルラジエーター設備費用算出シート'!$N$54))))))))))</f>
        <v/>
      </c>
      <c r="AY385" s="70"/>
      <c r="AZ385" s="57"/>
      <c r="BA385" s="54"/>
      <c r="BB385" s="70"/>
    </row>
    <row r="386" spans="2:54">
      <c r="B386" s="55">
        <v>374</v>
      </c>
      <c r="C386" s="78"/>
      <c r="D386" s="56"/>
      <c r="E386" s="73"/>
      <c r="F386" s="530"/>
      <c r="G386" s="530"/>
      <c r="H386" s="57"/>
      <c r="I386" s="58"/>
      <c r="J386" s="57"/>
      <c r="K386" s="531" t="str">
        <f t="shared" si="15"/>
        <v/>
      </c>
      <c r="L386" s="531" t="str">
        <f>IF($G386="","",IF(OR('2.全体概要'!$C$15=1,'2.全体概要'!$C$15=2),INDEX($BH$15:$BH$16,MATCH($G386,$BG$15:$BG$16,-1)),IF('2.全体概要'!$C$15=3,INDEX($BH$14:$BH$15,MATCH($G386,$BG$14:$BG$15,-1)),INDEX($BH$13:$BH$14,MATCH($G386,$BG$13:$BG$14,-1)))))</f>
        <v/>
      </c>
      <c r="M386" s="531" t="str">
        <f t="shared" si="16"/>
        <v/>
      </c>
      <c r="N386" s="532">
        <f t="shared" si="17"/>
        <v>0</v>
      </c>
      <c r="O386" s="70"/>
      <c r="P386" s="124"/>
      <c r="Q386" s="54"/>
      <c r="R386" s="194"/>
      <c r="S386" s="125"/>
      <c r="T386" s="54"/>
      <c r="U386" s="194"/>
      <c r="V386" s="124"/>
      <c r="W386" s="54"/>
      <c r="X386" s="194"/>
      <c r="Y386" s="125"/>
      <c r="Z386" s="54"/>
      <c r="AA386" s="194"/>
      <c r="AB386" s="57"/>
      <c r="AC386" s="70"/>
      <c r="AD386" s="124"/>
      <c r="AE386" s="70"/>
      <c r="AF386" s="124"/>
      <c r="AG386" s="70"/>
      <c r="AH386" s="57"/>
      <c r="AI386" s="70"/>
      <c r="AJ386" s="124"/>
      <c r="AK386" s="890"/>
      <c r="AL386" s="907"/>
      <c r="AM386" s="890"/>
      <c r="AN386" s="907"/>
      <c r="AO386" s="890"/>
      <c r="AP386" s="909"/>
      <c r="AQ386" s="70"/>
      <c r="AR386" s="59"/>
      <c r="AS386" s="70"/>
      <c r="AT386" s="57"/>
      <c r="AU386" s="54"/>
      <c r="AV386" s="70"/>
      <c r="AW386" s="57"/>
      <c r="AX386" s="533" t="str">
        <f>IF(AW386="","",IF(AW386="A",'12.パネルラジエーター設備費用算出シート'!$G$13,IF(AW386="B",'12.パネルラジエーター設備費用算出シート'!$N$13,IF(AW386="C",'12.パネルラジエーター設備費用算出シート'!$G$23,IF(AW386="D",'12.パネルラジエーター設備費用算出シート'!$N$23,IF(AW386="E",'12.パネルラジエーター設備費用算出シート'!$G$33,IF(AW386="F",'12.パネルラジエーター設備費用算出シート'!$N$33,IF(AW386="G",'12.パネルラジエーター設備費用算出シート'!$G$43,IF(AW386="H",'12.パネルラジエーター設備費用算出シート'!$N$43,IF(AW386="I",'12.パネルラジエーター設備費用算出シート'!$G$54,'12.パネルラジエーター設備費用算出シート'!$N$54))))))))))</f>
        <v/>
      </c>
      <c r="AY386" s="70"/>
      <c r="AZ386" s="57"/>
      <c r="BA386" s="54"/>
      <c r="BB386" s="70"/>
    </row>
    <row r="387" spans="2:54">
      <c r="B387" s="55">
        <v>375</v>
      </c>
      <c r="C387" s="78"/>
      <c r="D387" s="56"/>
      <c r="E387" s="73"/>
      <c r="F387" s="530"/>
      <c r="G387" s="530"/>
      <c r="H387" s="57"/>
      <c r="I387" s="58"/>
      <c r="J387" s="57"/>
      <c r="K387" s="531" t="str">
        <f t="shared" si="15"/>
        <v/>
      </c>
      <c r="L387" s="531" t="str">
        <f>IF($G387="","",IF(OR('2.全体概要'!$C$15=1,'2.全体概要'!$C$15=2),INDEX($BH$15:$BH$16,MATCH($G387,$BG$15:$BG$16,-1)),IF('2.全体概要'!$C$15=3,INDEX($BH$14:$BH$15,MATCH($G387,$BG$14:$BG$15,-1)),INDEX($BH$13:$BH$14,MATCH($G387,$BG$13:$BG$14,-1)))))</f>
        <v/>
      </c>
      <c r="M387" s="531" t="str">
        <f t="shared" si="16"/>
        <v/>
      </c>
      <c r="N387" s="532">
        <f t="shared" si="17"/>
        <v>0</v>
      </c>
      <c r="O387" s="70"/>
      <c r="P387" s="124"/>
      <c r="Q387" s="54"/>
      <c r="R387" s="194"/>
      <c r="S387" s="125"/>
      <c r="T387" s="54"/>
      <c r="U387" s="194"/>
      <c r="V387" s="124"/>
      <c r="W387" s="54"/>
      <c r="X387" s="194"/>
      <c r="Y387" s="125"/>
      <c r="Z387" s="54"/>
      <c r="AA387" s="194"/>
      <c r="AB387" s="57"/>
      <c r="AC387" s="70"/>
      <c r="AD387" s="124"/>
      <c r="AE387" s="70"/>
      <c r="AF387" s="124"/>
      <c r="AG387" s="70"/>
      <c r="AH387" s="57"/>
      <c r="AI387" s="70"/>
      <c r="AJ387" s="124"/>
      <c r="AK387" s="890"/>
      <c r="AL387" s="907"/>
      <c r="AM387" s="890"/>
      <c r="AN387" s="907"/>
      <c r="AO387" s="890"/>
      <c r="AP387" s="909"/>
      <c r="AQ387" s="70"/>
      <c r="AR387" s="59"/>
      <c r="AS387" s="70"/>
      <c r="AT387" s="57"/>
      <c r="AU387" s="54"/>
      <c r="AV387" s="70"/>
      <c r="AW387" s="57"/>
      <c r="AX387" s="533" t="str">
        <f>IF(AW387="","",IF(AW387="A",'12.パネルラジエーター設備費用算出シート'!$G$13,IF(AW387="B",'12.パネルラジエーター設備費用算出シート'!$N$13,IF(AW387="C",'12.パネルラジエーター設備費用算出シート'!$G$23,IF(AW387="D",'12.パネルラジエーター設備費用算出シート'!$N$23,IF(AW387="E",'12.パネルラジエーター設備費用算出シート'!$G$33,IF(AW387="F",'12.パネルラジエーター設備費用算出シート'!$N$33,IF(AW387="G",'12.パネルラジエーター設備費用算出シート'!$G$43,IF(AW387="H",'12.パネルラジエーター設備費用算出シート'!$N$43,IF(AW387="I",'12.パネルラジエーター設備費用算出シート'!$G$54,'12.パネルラジエーター設備費用算出シート'!$N$54))))))))))</f>
        <v/>
      </c>
      <c r="AY387" s="70"/>
      <c r="AZ387" s="57"/>
      <c r="BA387" s="54"/>
      <c r="BB387" s="70"/>
    </row>
    <row r="388" spans="2:54">
      <c r="B388" s="55">
        <v>376</v>
      </c>
      <c r="C388" s="78"/>
      <c r="D388" s="56"/>
      <c r="E388" s="73"/>
      <c r="F388" s="530"/>
      <c r="G388" s="530"/>
      <c r="H388" s="57"/>
      <c r="I388" s="58"/>
      <c r="J388" s="57"/>
      <c r="K388" s="531" t="str">
        <f t="shared" si="15"/>
        <v/>
      </c>
      <c r="L388" s="531" t="str">
        <f>IF($G388="","",IF(OR('2.全体概要'!$C$15=1,'2.全体概要'!$C$15=2),INDEX($BH$15:$BH$16,MATCH($G388,$BG$15:$BG$16,-1)),IF('2.全体概要'!$C$15=3,INDEX($BH$14:$BH$15,MATCH($G388,$BG$14:$BG$15,-1)),INDEX($BH$13:$BH$14,MATCH($G388,$BG$13:$BG$14,-1)))))</f>
        <v/>
      </c>
      <c r="M388" s="531" t="str">
        <f t="shared" si="16"/>
        <v/>
      </c>
      <c r="N388" s="532">
        <f t="shared" si="17"/>
        <v>0</v>
      </c>
      <c r="O388" s="70"/>
      <c r="P388" s="124"/>
      <c r="Q388" s="54"/>
      <c r="R388" s="194"/>
      <c r="S388" s="125"/>
      <c r="T388" s="54"/>
      <c r="U388" s="194"/>
      <c r="V388" s="124"/>
      <c r="W388" s="54"/>
      <c r="X388" s="194"/>
      <c r="Y388" s="125"/>
      <c r="Z388" s="54"/>
      <c r="AA388" s="194"/>
      <c r="AB388" s="57"/>
      <c r="AC388" s="70"/>
      <c r="AD388" s="124"/>
      <c r="AE388" s="70"/>
      <c r="AF388" s="124"/>
      <c r="AG388" s="70"/>
      <c r="AH388" s="57"/>
      <c r="AI388" s="70"/>
      <c r="AJ388" s="124"/>
      <c r="AK388" s="890"/>
      <c r="AL388" s="907"/>
      <c r="AM388" s="890"/>
      <c r="AN388" s="907"/>
      <c r="AO388" s="890"/>
      <c r="AP388" s="909"/>
      <c r="AQ388" s="70"/>
      <c r="AR388" s="59"/>
      <c r="AS388" s="70"/>
      <c r="AT388" s="57"/>
      <c r="AU388" s="54"/>
      <c r="AV388" s="70"/>
      <c r="AW388" s="57"/>
      <c r="AX388" s="533" t="str">
        <f>IF(AW388="","",IF(AW388="A",'12.パネルラジエーター設備費用算出シート'!$G$13,IF(AW388="B",'12.パネルラジエーター設備費用算出シート'!$N$13,IF(AW388="C",'12.パネルラジエーター設備費用算出シート'!$G$23,IF(AW388="D",'12.パネルラジエーター設備費用算出シート'!$N$23,IF(AW388="E",'12.パネルラジエーター設備費用算出シート'!$G$33,IF(AW388="F",'12.パネルラジエーター設備費用算出シート'!$N$33,IF(AW388="G",'12.パネルラジエーター設備費用算出シート'!$G$43,IF(AW388="H",'12.パネルラジエーター設備費用算出シート'!$N$43,IF(AW388="I",'12.パネルラジエーター設備費用算出シート'!$G$54,'12.パネルラジエーター設備費用算出シート'!$N$54))))))))))</f>
        <v/>
      </c>
      <c r="AY388" s="70"/>
      <c r="AZ388" s="57"/>
      <c r="BA388" s="54"/>
      <c r="BB388" s="70"/>
    </row>
    <row r="389" spans="2:54">
      <c r="B389" s="55">
        <v>377</v>
      </c>
      <c r="C389" s="78"/>
      <c r="D389" s="56"/>
      <c r="E389" s="73"/>
      <c r="F389" s="530"/>
      <c r="G389" s="530"/>
      <c r="H389" s="57"/>
      <c r="I389" s="58"/>
      <c r="J389" s="57"/>
      <c r="K389" s="531" t="str">
        <f t="shared" si="15"/>
        <v/>
      </c>
      <c r="L389" s="531" t="str">
        <f>IF($G389="","",IF(OR('2.全体概要'!$C$15=1,'2.全体概要'!$C$15=2),INDEX($BH$15:$BH$16,MATCH($G389,$BG$15:$BG$16,-1)),IF('2.全体概要'!$C$15=3,INDEX($BH$14:$BH$15,MATCH($G389,$BG$14:$BG$15,-1)),INDEX($BH$13:$BH$14,MATCH($G389,$BG$13:$BG$14,-1)))))</f>
        <v/>
      </c>
      <c r="M389" s="531" t="str">
        <f t="shared" si="16"/>
        <v/>
      </c>
      <c r="N389" s="532">
        <f t="shared" si="17"/>
        <v>0</v>
      </c>
      <c r="O389" s="70"/>
      <c r="P389" s="124"/>
      <c r="Q389" s="54"/>
      <c r="R389" s="194"/>
      <c r="S389" s="125"/>
      <c r="T389" s="54"/>
      <c r="U389" s="194"/>
      <c r="V389" s="124"/>
      <c r="W389" s="54"/>
      <c r="X389" s="194"/>
      <c r="Y389" s="125"/>
      <c r="Z389" s="54"/>
      <c r="AA389" s="194"/>
      <c r="AB389" s="57"/>
      <c r="AC389" s="70"/>
      <c r="AD389" s="124"/>
      <c r="AE389" s="70"/>
      <c r="AF389" s="124"/>
      <c r="AG389" s="70"/>
      <c r="AH389" s="57"/>
      <c r="AI389" s="70"/>
      <c r="AJ389" s="124"/>
      <c r="AK389" s="890"/>
      <c r="AL389" s="907"/>
      <c r="AM389" s="890"/>
      <c r="AN389" s="907"/>
      <c r="AO389" s="890"/>
      <c r="AP389" s="909"/>
      <c r="AQ389" s="70"/>
      <c r="AR389" s="59"/>
      <c r="AS389" s="70"/>
      <c r="AT389" s="57"/>
      <c r="AU389" s="54"/>
      <c r="AV389" s="70"/>
      <c r="AW389" s="57"/>
      <c r="AX389" s="533" t="str">
        <f>IF(AW389="","",IF(AW389="A",'12.パネルラジエーター設備費用算出シート'!$G$13,IF(AW389="B",'12.パネルラジエーター設備費用算出シート'!$N$13,IF(AW389="C",'12.パネルラジエーター設備費用算出シート'!$G$23,IF(AW389="D",'12.パネルラジエーター設備費用算出シート'!$N$23,IF(AW389="E",'12.パネルラジエーター設備費用算出シート'!$G$33,IF(AW389="F",'12.パネルラジエーター設備費用算出シート'!$N$33,IF(AW389="G",'12.パネルラジエーター設備費用算出シート'!$G$43,IF(AW389="H",'12.パネルラジエーター設備費用算出シート'!$N$43,IF(AW389="I",'12.パネルラジエーター設備費用算出シート'!$G$54,'12.パネルラジエーター設備費用算出シート'!$N$54))))))))))</f>
        <v/>
      </c>
      <c r="AY389" s="70"/>
      <c r="AZ389" s="57"/>
      <c r="BA389" s="54"/>
      <c r="BB389" s="70"/>
    </row>
    <row r="390" spans="2:54">
      <c r="B390" s="55">
        <v>378</v>
      </c>
      <c r="C390" s="78"/>
      <c r="D390" s="56"/>
      <c r="E390" s="73"/>
      <c r="F390" s="530"/>
      <c r="G390" s="530"/>
      <c r="H390" s="57"/>
      <c r="I390" s="58"/>
      <c r="J390" s="57"/>
      <c r="K390" s="531" t="str">
        <f t="shared" si="15"/>
        <v/>
      </c>
      <c r="L390" s="531" t="str">
        <f>IF($G390="","",IF(OR('2.全体概要'!$C$15=1,'2.全体概要'!$C$15=2),INDEX($BH$15:$BH$16,MATCH($G390,$BG$15:$BG$16,-1)),IF('2.全体概要'!$C$15=3,INDEX($BH$14:$BH$15,MATCH($G390,$BG$14:$BG$15,-1)),INDEX($BH$13:$BH$14,MATCH($G390,$BG$13:$BG$14,-1)))))</f>
        <v/>
      </c>
      <c r="M390" s="531" t="str">
        <f t="shared" si="16"/>
        <v/>
      </c>
      <c r="N390" s="532">
        <f t="shared" si="17"/>
        <v>0</v>
      </c>
      <c r="O390" s="70"/>
      <c r="P390" s="124"/>
      <c r="Q390" s="54"/>
      <c r="R390" s="194"/>
      <c r="S390" s="125"/>
      <c r="T390" s="54"/>
      <c r="U390" s="194"/>
      <c r="V390" s="124"/>
      <c r="W390" s="54"/>
      <c r="X390" s="194"/>
      <c r="Y390" s="125"/>
      <c r="Z390" s="54"/>
      <c r="AA390" s="194"/>
      <c r="AB390" s="57"/>
      <c r="AC390" s="70"/>
      <c r="AD390" s="124"/>
      <c r="AE390" s="70"/>
      <c r="AF390" s="124"/>
      <c r="AG390" s="70"/>
      <c r="AH390" s="57"/>
      <c r="AI390" s="70"/>
      <c r="AJ390" s="124"/>
      <c r="AK390" s="890"/>
      <c r="AL390" s="907"/>
      <c r="AM390" s="890"/>
      <c r="AN390" s="907"/>
      <c r="AO390" s="890"/>
      <c r="AP390" s="909"/>
      <c r="AQ390" s="70"/>
      <c r="AR390" s="59"/>
      <c r="AS390" s="70"/>
      <c r="AT390" s="57"/>
      <c r="AU390" s="54"/>
      <c r="AV390" s="70"/>
      <c r="AW390" s="57"/>
      <c r="AX390" s="533" t="str">
        <f>IF(AW390="","",IF(AW390="A",'12.パネルラジエーター設備費用算出シート'!$G$13,IF(AW390="B",'12.パネルラジエーター設備費用算出シート'!$N$13,IF(AW390="C",'12.パネルラジエーター設備費用算出シート'!$G$23,IF(AW390="D",'12.パネルラジエーター設備費用算出シート'!$N$23,IF(AW390="E",'12.パネルラジエーター設備費用算出シート'!$G$33,IF(AW390="F",'12.パネルラジエーター設備費用算出シート'!$N$33,IF(AW390="G",'12.パネルラジエーター設備費用算出シート'!$G$43,IF(AW390="H",'12.パネルラジエーター設備費用算出シート'!$N$43,IF(AW390="I",'12.パネルラジエーター設備費用算出シート'!$G$54,'12.パネルラジエーター設備費用算出シート'!$N$54))))))))))</f>
        <v/>
      </c>
      <c r="AY390" s="70"/>
      <c r="AZ390" s="57"/>
      <c r="BA390" s="54"/>
      <c r="BB390" s="70"/>
    </row>
    <row r="391" spans="2:54">
      <c r="B391" s="55">
        <v>379</v>
      </c>
      <c r="C391" s="78"/>
      <c r="D391" s="56"/>
      <c r="E391" s="73"/>
      <c r="F391" s="530"/>
      <c r="G391" s="530"/>
      <c r="H391" s="57"/>
      <c r="I391" s="58"/>
      <c r="J391" s="57"/>
      <c r="K391" s="531" t="str">
        <f t="shared" si="15"/>
        <v/>
      </c>
      <c r="L391" s="531" t="str">
        <f>IF($G391="","",IF(OR('2.全体概要'!$C$15=1,'2.全体概要'!$C$15=2),INDEX($BH$15:$BH$16,MATCH($G391,$BG$15:$BG$16,-1)),IF('2.全体概要'!$C$15=3,INDEX($BH$14:$BH$15,MATCH($G391,$BG$14:$BG$15,-1)),INDEX($BH$13:$BH$14,MATCH($G391,$BG$13:$BG$14,-1)))))</f>
        <v/>
      </c>
      <c r="M391" s="531" t="str">
        <f t="shared" si="16"/>
        <v/>
      </c>
      <c r="N391" s="532">
        <f t="shared" si="17"/>
        <v>0</v>
      </c>
      <c r="O391" s="70"/>
      <c r="P391" s="124"/>
      <c r="Q391" s="54"/>
      <c r="R391" s="194"/>
      <c r="S391" s="125"/>
      <c r="T391" s="54"/>
      <c r="U391" s="194"/>
      <c r="V391" s="124"/>
      <c r="W391" s="54"/>
      <c r="X391" s="194"/>
      <c r="Y391" s="125"/>
      <c r="Z391" s="54"/>
      <c r="AA391" s="194"/>
      <c r="AB391" s="57"/>
      <c r="AC391" s="70"/>
      <c r="AD391" s="124"/>
      <c r="AE391" s="70"/>
      <c r="AF391" s="124"/>
      <c r="AG391" s="70"/>
      <c r="AH391" s="57"/>
      <c r="AI391" s="70"/>
      <c r="AJ391" s="124"/>
      <c r="AK391" s="890"/>
      <c r="AL391" s="907"/>
      <c r="AM391" s="890"/>
      <c r="AN391" s="907"/>
      <c r="AO391" s="890"/>
      <c r="AP391" s="909"/>
      <c r="AQ391" s="70"/>
      <c r="AR391" s="59"/>
      <c r="AS391" s="70"/>
      <c r="AT391" s="57"/>
      <c r="AU391" s="54"/>
      <c r="AV391" s="70"/>
      <c r="AW391" s="57"/>
      <c r="AX391" s="533" t="str">
        <f>IF(AW391="","",IF(AW391="A",'12.パネルラジエーター設備費用算出シート'!$G$13,IF(AW391="B",'12.パネルラジエーター設備費用算出シート'!$N$13,IF(AW391="C",'12.パネルラジエーター設備費用算出シート'!$G$23,IF(AW391="D",'12.パネルラジエーター設備費用算出シート'!$N$23,IF(AW391="E",'12.パネルラジエーター設備費用算出シート'!$G$33,IF(AW391="F",'12.パネルラジエーター設備費用算出シート'!$N$33,IF(AW391="G",'12.パネルラジエーター設備費用算出シート'!$G$43,IF(AW391="H",'12.パネルラジエーター設備費用算出シート'!$N$43,IF(AW391="I",'12.パネルラジエーター設備費用算出シート'!$G$54,'12.パネルラジエーター設備費用算出シート'!$N$54))))))))))</f>
        <v/>
      </c>
      <c r="AY391" s="70"/>
      <c r="AZ391" s="57"/>
      <c r="BA391" s="54"/>
      <c r="BB391" s="70"/>
    </row>
    <row r="392" spans="2:54">
      <c r="B392" s="55">
        <v>380</v>
      </c>
      <c r="C392" s="78"/>
      <c r="D392" s="56"/>
      <c r="E392" s="73"/>
      <c r="F392" s="530"/>
      <c r="G392" s="530"/>
      <c r="H392" s="57"/>
      <c r="I392" s="58"/>
      <c r="J392" s="57"/>
      <c r="K392" s="531" t="str">
        <f t="shared" si="15"/>
        <v/>
      </c>
      <c r="L392" s="531" t="str">
        <f>IF($G392="","",IF(OR('2.全体概要'!$C$15=1,'2.全体概要'!$C$15=2),INDEX($BH$15:$BH$16,MATCH($G392,$BG$15:$BG$16,-1)),IF('2.全体概要'!$C$15=3,INDEX($BH$14:$BH$15,MATCH($G392,$BG$14:$BG$15,-1)),INDEX($BH$13:$BH$14,MATCH($G392,$BG$13:$BG$14,-1)))))</f>
        <v/>
      </c>
      <c r="M392" s="531" t="str">
        <f t="shared" si="16"/>
        <v/>
      </c>
      <c r="N392" s="532">
        <f t="shared" si="17"/>
        <v>0</v>
      </c>
      <c r="O392" s="70"/>
      <c r="P392" s="124"/>
      <c r="Q392" s="54"/>
      <c r="R392" s="194"/>
      <c r="S392" s="125"/>
      <c r="T392" s="54"/>
      <c r="U392" s="194"/>
      <c r="V392" s="124"/>
      <c r="W392" s="54"/>
      <c r="X392" s="194"/>
      <c r="Y392" s="125"/>
      <c r="Z392" s="54"/>
      <c r="AA392" s="194"/>
      <c r="AB392" s="57"/>
      <c r="AC392" s="70"/>
      <c r="AD392" s="124"/>
      <c r="AE392" s="70"/>
      <c r="AF392" s="124"/>
      <c r="AG392" s="70"/>
      <c r="AH392" s="57"/>
      <c r="AI392" s="70"/>
      <c r="AJ392" s="124"/>
      <c r="AK392" s="890"/>
      <c r="AL392" s="907"/>
      <c r="AM392" s="890"/>
      <c r="AN392" s="907"/>
      <c r="AO392" s="890"/>
      <c r="AP392" s="909"/>
      <c r="AQ392" s="70"/>
      <c r="AR392" s="59"/>
      <c r="AS392" s="70"/>
      <c r="AT392" s="57"/>
      <c r="AU392" s="54"/>
      <c r="AV392" s="70"/>
      <c r="AW392" s="57"/>
      <c r="AX392" s="533" t="str">
        <f>IF(AW392="","",IF(AW392="A",'12.パネルラジエーター設備費用算出シート'!$G$13,IF(AW392="B",'12.パネルラジエーター設備費用算出シート'!$N$13,IF(AW392="C",'12.パネルラジエーター設備費用算出シート'!$G$23,IF(AW392="D",'12.パネルラジエーター設備費用算出シート'!$N$23,IF(AW392="E",'12.パネルラジエーター設備費用算出シート'!$G$33,IF(AW392="F",'12.パネルラジエーター設備費用算出シート'!$N$33,IF(AW392="G",'12.パネルラジエーター設備費用算出シート'!$G$43,IF(AW392="H",'12.パネルラジエーター設備費用算出シート'!$N$43,IF(AW392="I",'12.パネルラジエーター設備費用算出シート'!$G$54,'12.パネルラジエーター設備費用算出シート'!$N$54))))))))))</f>
        <v/>
      </c>
      <c r="AY392" s="70"/>
      <c r="AZ392" s="57"/>
      <c r="BA392" s="54"/>
      <c r="BB392" s="70"/>
    </row>
    <row r="393" spans="2:54">
      <c r="B393" s="55">
        <v>381</v>
      </c>
      <c r="C393" s="78"/>
      <c r="D393" s="56"/>
      <c r="E393" s="73"/>
      <c r="F393" s="530"/>
      <c r="G393" s="530"/>
      <c r="H393" s="57"/>
      <c r="I393" s="58"/>
      <c r="J393" s="57"/>
      <c r="K393" s="531" t="str">
        <f t="shared" si="15"/>
        <v/>
      </c>
      <c r="L393" s="531" t="str">
        <f>IF($G393="","",IF(OR('2.全体概要'!$C$15=1,'2.全体概要'!$C$15=2),INDEX($BH$15:$BH$16,MATCH($G393,$BG$15:$BG$16,-1)),IF('2.全体概要'!$C$15=3,INDEX($BH$14:$BH$15,MATCH($G393,$BG$14:$BG$15,-1)),INDEX($BH$13:$BH$14,MATCH($G393,$BG$13:$BG$14,-1)))))</f>
        <v/>
      </c>
      <c r="M393" s="531" t="str">
        <f t="shared" si="16"/>
        <v/>
      </c>
      <c r="N393" s="532">
        <f t="shared" si="17"/>
        <v>0</v>
      </c>
      <c r="O393" s="70"/>
      <c r="P393" s="124"/>
      <c r="Q393" s="54"/>
      <c r="R393" s="194"/>
      <c r="S393" s="125"/>
      <c r="T393" s="54"/>
      <c r="U393" s="194"/>
      <c r="V393" s="124"/>
      <c r="W393" s="54"/>
      <c r="X393" s="194"/>
      <c r="Y393" s="125"/>
      <c r="Z393" s="54"/>
      <c r="AA393" s="194"/>
      <c r="AB393" s="57"/>
      <c r="AC393" s="70"/>
      <c r="AD393" s="124"/>
      <c r="AE393" s="70"/>
      <c r="AF393" s="124"/>
      <c r="AG393" s="70"/>
      <c r="AH393" s="57"/>
      <c r="AI393" s="70"/>
      <c r="AJ393" s="124"/>
      <c r="AK393" s="890"/>
      <c r="AL393" s="907"/>
      <c r="AM393" s="890"/>
      <c r="AN393" s="907"/>
      <c r="AO393" s="890"/>
      <c r="AP393" s="909"/>
      <c r="AQ393" s="70"/>
      <c r="AR393" s="59"/>
      <c r="AS393" s="70"/>
      <c r="AT393" s="57"/>
      <c r="AU393" s="54"/>
      <c r="AV393" s="70"/>
      <c r="AW393" s="57"/>
      <c r="AX393" s="533" t="str">
        <f>IF(AW393="","",IF(AW393="A",'12.パネルラジエーター設備費用算出シート'!$G$13,IF(AW393="B",'12.パネルラジエーター設備費用算出シート'!$N$13,IF(AW393="C",'12.パネルラジエーター設備費用算出シート'!$G$23,IF(AW393="D",'12.パネルラジエーター設備費用算出シート'!$N$23,IF(AW393="E",'12.パネルラジエーター設備費用算出シート'!$G$33,IF(AW393="F",'12.パネルラジエーター設備費用算出シート'!$N$33,IF(AW393="G",'12.パネルラジエーター設備費用算出シート'!$G$43,IF(AW393="H",'12.パネルラジエーター設備費用算出シート'!$N$43,IF(AW393="I",'12.パネルラジエーター設備費用算出シート'!$G$54,'12.パネルラジエーター設備費用算出シート'!$N$54))))))))))</f>
        <v/>
      </c>
      <c r="AY393" s="70"/>
      <c r="AZ393" s="57"/>
      <c r="BA393" s="54"/>
      <c r="BB393" s="70"/>
    </row>
    <row r="394" spans="2:54">
      <c r="B394" s="55">
        <v>382</v>
      </c>
      <c r="C394" s="78"/>
      <c r="D394" s="56"/>
      <c r="E394" s="73"/>
      <c r="F394" s="530"/>
      <c r="G394" s="530"/>
      <c r="H394" s="57"/>
      <c r="I394" s="58"/>
      <c r="J394" s="57"/>
      <c r="K394" s="531" t="str">
        <f t="shared" si="15"/>
        <v/>
      </c>
      <c r="L394" s="531" t="str">
        <f>IF($G394="","",IF(OR('2.全体概要'!$C$15=1,'2.全体概要'!$C$15=2),INDEX($BH$15:$BH$16,MATCH($G394,$BG$15:$BG$16,-1)),IF('2.全体概要'!$C$15=3,INDEX($BH$14:$BH$15,MATCH($G394,$BG$14:$BG$15,-1)),INDEX($BH$13:$BH$14,MATCH($G394,$BG$13:$BG$14,-1)))))</f>
        <v/>
      </c>
      <c r="M394" s="531" t="str">
        <f t="shared" si="16"/>
        <v/>
      </c>
      <c r="N394" s="532">
        <f t="shared" si="17"/>
        <v>0</v>
      </c>
      <c r="O394" s="70"/>
      <c r="P394" s="124"/>
      <c r="Q394" s="54"/>
      <c r="R394" s="194"/>
      <c r="S394" s="125"/>
      <c r="T394" s="54"/>
      <c r="U394" s="194"/>
      <c r="V394" s="124"/>
      <c r="W394" s="54"/>
      <c r="X394" s="194"/>
      <c r="Y394" s="125"/>
      <c r="Z394" s="54"/>
      <c r="AA394" s="194"/>
      <c r="AB394" s="57"/>
      <c r="AC394" s="70"/>
      <c r="AD394" s="124"/>
      <c r="AE394" s="70"/>
      <c r="AF394" s="124"/>
      <c r="AG394" s="70"/>
      <c r="AH394" s="57"/>
      <c r="AI394" s="70"/>
      <c r="AJ394" s="124"/>
      <c r="AK394" s="890"/>
      <c r="AL394" s="907"/>
      <c r="AM394" s="890"/>
      <c r="AN394" s="907"/>
      <c r="AO394" s="890"/>
      <c r="AP394" s="909"/>
      <c r="AQ394" s="70"/>
      <c r="AR394" s="59"/>
      <c r="AS394" s="70"/>
      <c r="AT394" s="57"/>
      <c r="AU394" s="54"/>
      <c r="AV394" s="70"/>
      <c r="AW394" s="57"/>
      <c r="AX394" s="533" t="str">
        <f>IF(AW394="","",IF(AW394="A",'12.パネルラジエーター設備費用算出シート'!$G$13,IF(AW394="B",'12.パネルラジエーター設備費用算出シート'!$N$13,IF(AW394="C",'12.パネルラジエーター設備費用算出シート'!$G$23,IF(AW394="D",'12.パネルラジエーター設備費用算出シート'!$N$23,IF(AW394="E",'12.パネルラジエーター設備費用算出シート'!$G$33,IF(AW394="F",'12.パネルラジエーター設備費用算出シート'!$N$33,IF(AW394="G",'12.パネルラジエーター設備費用算出シート'!$G$43,IF(AW394="H",'12.パネルラジエーター設備費用算出シート'!$N$43,IF(AW394="I",'12.パネルラジエーター設備費用算出シート'!$G$54,'12.パネルラジエーター設備費用算出シート'!$N$54))))))))))</f>
        <v/>
      </c>
      <c r="AY394" s="70"/>
      <c r="AZ394" s="57"/>
      <c r="BA394" s="54"/>
      <c r="BB394" s="70"/>
    </row>
    <row r="395" spans="2:54">
      <c r="B395" s="55">
        <v>383</v>
      </c>
      <c r="C395" s="78"/>
      <c r="D395" s="56"/>
      <c r="E395" s="73"/>
      <c r="F395" s="530"/>
      <c r="G395" s="530"/>
      <c r="H395" s="57"/>
      <c r="I395" s="58"/>
      <c r="J395" s="57"/>
      <c r="K395" s="531" t="str">
        <f t="shared" si="15"/>
        <v/>
      </c>
      <c r="L395" s="531" t="str">
        <f>IF($G395="","",IF(OR('2.全体概要'!$C$15=1,'2.全体概要'!$C$15=2),INDEX($BH$15:$BH$16,MATCH($G395,$BG$15:$BG$16,-1)),IF('2.全体概要'!$C$15=3,INDEX($BH$14:$BH$15,MATCH($G395,$BG$14:$BG$15,-1)),INDEX($BH$13:$BH$14,MATCH($G395,$BG$13:$BG$14,-1)))))</f>
        <v/>
      </c>
      <c r="M395" s="531" t="str">
        <f t="shared" si="16"/>
        <v/>
      </c>
      <c r="N395" s="532">
        <f t="shared" si="17"/>
        <v>0</v>
      </c>
      <c r="O395" s="70"/>
      <c r="P395" s="124"/>
      <c r="Q395" s="54"/>
      <c r="R395" s="194"/>
      <c r="S395" s="125"/>
      <c r="T395" s="54"/>
      <c r="U395" s="194"/>
      <c r="V395" s="124"/>
      <c r="W395" s="54"/>
      <c r="X395" s="194"/>
      <c r="Y395" s="125"/>
      <c r="Z395" s="54"/>
      <c r="AA395" s="194"/>
      <c r="AB395" s="57"/>
      <c r="AC395" s="70"/>
      <c r="AD395" s="124"/>
      <c r="AE395" s="70"/>
      <c r="AF395" s="124"/>
      <c r="AG395" s="70"/>
      <c r="AH395" s="57"/>
      <c r="AI395" s="70"/>
      <c r="AJ395" s="124"/>
      <c r="AK395" s="890"/>
      <c r="AL395" s="907"/>
      <c r="AM395" s="890"/>
      <c r="AN395" s="907"/>
      <c r="AO395" s="890"/>
      <c r="AP395" s="909"/>
      <c r="AQ395" s="70"/>
      <c r="AR395" s="59"/>
      <c r="AS395" s="70"/>
      <c r="AT395" s="57"/>
      <c r="AU395" s="54"/>
      <c r="AV395" s="70"/>
      <c r="AW395" s="57"/>
      <c r="AX395" s="533" t="str">
        <f>IF(AW395="","",IF(AW395="A",'12.パネルラジエーター設備費用算出シート'!$G$13,IF(AW395="B",'12.パネルラジエーター設備費用算出シート'!$N$13,IF(AW395="C",'12.パネルラジエーター設備費用算出シート'!$G$23,IF(AW395="D",'12.パネルラジエーター設備費用算出シート'!$N$23,IF(AW395="E",'12.パネルラジエーター設備費用算出シート'!$G$33,IF(AW395="F",'12.パネルラジエーター設備費用算出シート'!$N$33,IF(AW395="G",'12.パネルラジエーター設備費用算出シート'!$G$43,IF(AW395="H",'12.パネルラジエーター設備費用算出シート'!$N$43,IF(AW395="I",'12.パネルラジエーター設備費用算出シート'!$G$54,'12.パネルラジエーター設備費用算出シート'!$N$54))))))))))</f>
        <v/>
      </c>
      <c r="AY395" s="70"/>
      <c r="AZ395" s="57"/>
      <c r="BA395" s="54"/>
      <c r="BB395" s="70"/>
    </row>
    <row r="396" spans="2:54">
      <c r="B396" s="55">
        <v>384</v>
      </c>
      <c r="C396" s="78"/>
      <c r="D396" s="56"/>
      <c r="E396" s="73"/>
      <c r="F396" s="530"/>
      <c r="G396" s="530"/>
      <c r="H396" s="57"/>
      <c r="I396" s="58"/>
      <c r="J396" s="57"/>
      <c r="K396" s="531" t="str">
        <f t="shared" si="15"/>
        <v/>
      </c>
      <c r="L396" s="531" t="str">
        <f>IF($G396="","",IF(OR('2.全体概要'!$C$15=1,'2.全体概要'!$C$15=2),INDEX($BH$15:$BH$16,MATCH($G396,$BG$15:$BG$16,-1)),IF('2.全体概要'!$C$15=3,INDEX($BH$14:$BH$15,MATCH($G396,$BG$14:$BG$15,-1)),INDEX($BH$13:$BH$14,MATCH($G396,$BG$13:$BG$14,-1)))))</f>
        <v/>
      </c>
      <c r="M396" s="531" t="str">
        <f t="shared" si="16"/>
        <v/>
      </c>
      <c r="N396" s="532">
        <f t="shared" si="17"/>
        <v>0</v>
      </c>
      <c r="O396" s="70"/>
      <c r="P396" s="124"/>
      <c r="Q396" s="54"/>
      <c r="R396" s="194"/>
      <c r="S396" s="125"/>
      <c r="T396" s="54"/>
      <c r="U396" s="194"/>
      <c r="V396" s="124"/>
      <c r="W396" s="54"/>
      <c r="X396" s="194"/>
      <c r="Y396" s="125"/>
      <c r="Z396" s="54"/>
      <c r="AA396" s="194"/>
      <c r="AB396" s="57"/>
      <c r="AC396" s="70"/>
      <c r="AD396" s="124"/>
      <c r="AE396" s="70"/>
      <c r="AF396" s="124"/>
      <c r="AG396" s="70"/>
      <c r="AH396" s="57"/>
      <c r="AI396" s="70"/>
      <c r="AJ396" s="124"/>
      <c r="AK396" s="890"/>
      <c r="AL396" s="907"/>
      <c r="AM396" s="890"/>
      <c r="AN396" s="907"/>
      <c r="AO396" s="890"/>
      <c r="AP396" s="909"/>
      <c r="AQ396" s="70"/>
      <c r="AR396" s="59"/>
      <c r="AS396" s="70"/>
      <c r="AT396" s="57"/>
      <c r="AU396" s="54"/>
      <c r="AV396" s="70"/>
      <c r="AW396" s="57"/>
      <c r="AX396" s="533" t="str">
        <f>IF(AW396="","",IF(AW396="A",'12.パネルラジエーター設備費用算出シート'!$G$13,IF(AW396="B",'12.パネルラジエーター設備費用算出シート'!$N$13,IF(AW396="C",'12.パネルラジエーター設備費用算出シート'!$G$23,IF(AW396="D",'12.パネルラジエーター設備費用算出シート'!$N$23,IF(AW396="E",'12.パネルラジエーター設備費用算出シート'!$G$33,IF(AW396="F",'12.パネルラジエーター設備費用算出シート'!$N$33,IF(AW396="G",'12.パネルラジエーター設備費用算出シート'!$G$43,IF(AW396="H",'12.パネルラジエーター設備費用算出シート'!$N$43,IF(AW396="I",'12.パネルラジエーター設備費用算出シート'!$G$54,'12.パネルラジエーター設備費用算出シート'!$N$54))))))))))</f>
        <v/>
      </c>
      <c r="AY396" s="70"/>
      <c r="AZ396" s="57"/>
      <c r="BA396" s="54"/>
      <c r="BB396" s="70"/>
    </row>
    <row r="397" spans="2:54">
      <c r="B397" s="55">
        <v>385</v>
      </c>
      <c r="C397" s="78"/>
      <c r="D397" s="56"/>
      <c r="E397" s="73"/>
      <c r="F397" s="530"/>
      <c r="G397" s="530"/>
      <c r="H397" s="57"/>
      <c r="I397" s="58"/>
      <c r="J397" s="57"/>
      <c r="K397" s="531" t="str">
        <f t="shared" ref="K397:K460" si="18">IF($F397="","",VLOOKUP($F397,$BD$13:$BE$17,2,TRUE))</f>
        <v/>
      </c>
      <c r="L397" s="531" t="str">
        <f>IF($G397="","",IF(OR('2.全体概要'!$C$15=1,'2.全体概要'!$C$15=2),INDEX($BH$15:$BH$16,MATCH($G397,$BG$15:$BG$16,-1)),IF('2.全体概要'!$C$15=3,INDEX($BH$14:$BH$15,MATCH($G397,$BG$14:$BG$15,-1)),INDEX($BH$13:$BH$14,MATCH($G397,$BG$13:$BG$14,-1)))))</f>
        <v/>
      </c>
      <c r="M397" s="531" t="str">
        <f t="shared" ref="M397:M460" si="19">IF(OR($F397="",$H397="",$I397=""),"",VLOOKUP($H397&amp;$I397,$BJ$13:$BM$18,IF($F397&lt;50,2,IF(AND($J397="該当",$H397="角住戸"),4,3)),FALSE))</f>
        <v/>
      </c>
      <c r="N397" s="532">
        <f t="shared" si="17"/>
        <v>0</v>
      </c>
      <c r="O397" s="70"/>
      <c r="P397" s="124"/>
      <c r="Q397" s="54"/>
      <c r="R397" s="194"/>
      <c r="S397" s="125"/>
      <c r="T397" s="54"/>
      <c r="U397" s="194"/>
      <c r="V397" s="124"/>
      <c r="W397" s="54"/>
      <c r="X397" s="194"/>
      <c r="Y397" s="125"/>
      <c r="Z397" s="54"/>
      <c r="AA397" s="194"/>
      <c r="AB397" s="57"/>
      <c r="AC397" s="70"/>
      <c r="AD397" s="124"/>
      <c r="AE397" s="70"/>
      <c r="AF397" s="124"/>
      <c r="AG397" s="70"/>
      <c r="AH397" s="57"/>
      <c r="AI397" s="70"/>
      <c r="AJ397" s="124"/>
      <c r="AK397" s="890"/>
      <c r="AL397" s="907"/>
      <c r="AM397" s="890"/>
      <c r="AN397" s="907"/>
      <c r="AO397" s="890"/>
      <c r="AP397" s="909"/>
      <c r="AQ397" s="70"/>
      <c r="AR397" s="59"/>
      <c r="AS397" s="70"/>
      <c r="AT397" s="57"/>
      <c r="AU397" s="54"/>
      <c r="AV397" s="70"/>
      <c r="AW397" s="57"/>
      <c r="AX397" s="533" t="str">
        <f>IF(AW397="","",IF(AW397="A",'12.パネルラジエーター設備費用算出シート'!$G$13,IF(AW397="B",'12.パネルラジエーター設備費用算出シート'!$N$13,IF(AW397="C",'12.パネルラジエーター設備費用算出シート'!$G$23,IF(AW397="D",'12.パネルラジエーター設備費用算出シート'!$N$23,IF(AW397="E",'12.パネルラジエーター設備費用算出シート'!$G$33,IF(AW397="F",'12.パネルラジエーター設備費用算出シート'!$N$33,IF(AW397="G",'12.パネルラジエーター設備費用算出シート'!$G$43,IF(AW397="H",'12.パネルラジエーター設備費用算出シート'!$N$43,IF(AW397="I",'12.パネルラジエーター設備費用算出シート'!$G$54,'12.パネルラジエーター設備費用算出シート'!$N$54))))))))))</f>
        <v/>
      </c>
      <c r="AY397" s="70"/>
      <c r="AZ397" s="57"/>
      <c r="BA397" s="54"/>
      <c r="BB397" s="70"/>
    </row>
    <row r="398" spans="2:54">
      <c r="B398" s="55">
        <v>386</v>
      </c>
      <c r="C398" s="78"/>
      <c r="D398" s="56"/>
      <c r="E398" s="73"/>
      <c r="F398" s="530"/>
      <c r="G398" s="530"/>
      <c r="H398" s="57"/>
      <c r="I398" s="58"/>
      <c r="J398" s="57"/>
      <c r="K398" s="531" t="str">
        <f t="shared" si="18"/>
        <v/>
      </c>
      <c r="L398" s="531" t="str">
        <f>IF($G398="","",IF(OR('2.全体概要'!$C$15=1,'2.全体概要'!$C$15=2),INDEX($BH$15:$BH$16,MATCH($G398,$BG$15:$BG$16,-1)),IF('2.全体概要'!$C$15=3,INDEX($BH$14:$BH$15,MATCH($G398,$BG$14:$BG$15,-1)),INDEX($BH$13:$BH$14,MATCH($G398,$BG$13:$BG$14,-1)))))</f>
        <v/>
      </c>
      <c r="M398" s="531" t="str">
        <f t="shared" si="19"/>
        <v/>
      </c>
      <c r="N398" s="532">
        <f t="shared" ref="N398:N461" si="20">IF(OR(K398="",L398="",M398=""),0,(800000*K398*L398*M398))</f>
        <v>0</v>
      </c>
      <c r="O398" s="70"/>
      <c r="P398" s="124"/>
      <c r="Q398" s="54"/>
      <c r="R398" s="194"/>
      <c r="S398" s="125"/>
      <c r="T398" s="54"/>
      <c r="U398" s="194"/>
      <c r="V398" s="124"/>
      <c r="W398" s="54"/>
      <c r="X398" s="194"/>
      <c r="Y398" s="125"/>
      <c r="Z398" s="54"/>
      <c r="AA398" s="194"/>
      <c r="AB398" s="57"/>
      <c r="AC398" s="70"/>
      <c r="AD398" s="124"/>
      <c r="AE398" s="70"/>
      <c r="AF398" s="124"/>
      <c r="AG398" s="70"/>
      <c r="AH398" s="57"/>
      <c r="AI398" s="70"/>
      <c r="AJ398" s="124"/>
      <c r="AK398" s="890"/>
      <c r="AL398" s="907"/>
      <c r="AM398" s="890"/>
      <c r="AN398" s="907"/>
      <c r="AO398" s="890"/>
      <c r="AP398" s="909"/>
      <c r="AQ398" s="70"/>
      <c r="AR398" s="59"/>
      <c r="AS398" s="70"/>
      <c r="AT398" s="57"/>
      <c r="AU398" s="54"/>
      <c r="AV398" s="70"/>
      <c r="AW398" s="57"/>
      <c r="AX398" s="533" t="str">
        <f>IF(AW398="","",IF(AW398="A",'12.パネルラジエーター設備費用算出シート'!$G$13,IF(AW398="B",'12.パネルラジエーター設備費用算出シート'!$N$13,IF(AW398="C",'12.パネルラジエーター設備費用算出シート'!$G$23,IF(AW398="D",'12.パネルラジエーター設備費用算出シート'!$N$23,IF(AW398="E",'12.パネルラジエーター設備費用算出シート'!$G$33,IF(AW398="F",'12.パネルラジエーター設備費用算出シート'!$N$33,IF(AW398="G",'12.パネルラジエーター設備費用算出シート'!$G$43,IF(AW398="H",'12.パネルラジエーター設備費用算出シート'!$N$43,IF(AW398="I",'12.パネルラジエーター設備費用算出シート'!$G$54,'12.パネルラジエーター設備費用算出シート'!$N$54))))))))))</f>
        <v/>
      </c>
      <c r="AY398" s="70"/>
      <c r="AZ398" s="57"/>
      <c r="BA398" s="54"/>
      <c r="BB398" s="70"/>
    </row>
    <row r="399" spans="2:54">
      <c r="B399" s="55">
        <v>387</v>
      </c>
      <c r="C399" s="78"/>
      <c r="D399" s="56"/>
      <c r="E399" s="73"/>
      <c r="F399" s="530"/>
      <c r="G399" s="530"/>
      <c r="H399" s="57"/>
      <c r="I399" s="58"/>
      <c r="J399" s="57"/>
      <c r="K399" s="531" t="str">
        <f t="shared" si="18"/>
        <v/>
      </c>
      <c r="L399" s="531" t="str">
        <f>IF($G399="","",IF(OR('2.全体概要'!$C$15=1,'2.全体概要'!$C$15=2),INDEX($BH$15:$BH$16,MATCH($G399,$BG$15:$BG$16,-1)),IF('2.全体概要'!$C$15=3,INDEX($BH$14:$BH$15,MATCH($G399,$BG$14:$BG$15,-1)),INDEX($BH$13:$BH$14,MATCH($G399,$BG$13:$BG$14,-1)))))</f>
        <v/>
      </c>
      <c r="M399" s="531" t="str">
        <f t="shared" si="19"/>
        <v/>
      </c>
      <c r="N399" s="532">
        <f t="shared" si="20"/>
        <v>0</v>
      </c>
      <c r="O399" s="70"/>
      <c r="P399" s="124"/>
      <c r="Q399" s="54"/>
      <c r="R399" s="194"/>
      <c r="S399" s="125"/>
      <c r="T399" s="54"/>
      <c r="U399" s="194"/>
      <c r="V399" s="124"/>
      <c r="W399" s="54"/>
      <c r="X399" s="194"/>
      <c r="Y399" s="125"/>
      <c r="Z399" s="54"/>
      <c r="AA399" s="194"/>
      <c r="AB399" s="57"/>
      <c r="AC399" s="70"/>
      <c r="AD399" s="124"/>
      <c r="AE399" s="70"/>
      <c r="AF399" s="124"/>
      <c r="AG399" s="70"/>
      <c r="AH399" s="57"/>
      <c r="AI399" s="70"/>
      <c r="AJ399" s="124"/>
      <c r="AK399" s="890"/>
      <c r="AL399" s="907"/>
      <c r="AM399" s="890"/>
      <c r="AN399" s="907"/>
      <c r="AO399" s="890"/>
      <c r="AP399" s="909"/>
      <c r="AQ399" s="70"/>
      <c r="AR399" s="59"/>
      <c r="AS399" s="70"/>
      <c r="AT399" s="57"/>
      <c r="AU399" s="54"/>
      <c r="AV399" s="70"/>
      <c r="AW399" s="57"/>
      <c r="AX399" s="533" t="str">
        <f>IF(AW399="","",IF(AW399="A",'12.パネルラジエーター設備費用算出シート'!$G$13,IF(AW399="B",'12.パネルラジエーター設備費用算出シート'!$N$13,IF(AW399="C",'12.パネルラジエーター設備費用算出シート'!$G$23,IF(AW399="D",'12.パネルラジエーター設備費用算出シート'!$N$23,IF(AW399="E",'12.パネルラジエーター設備費用算出シート'!$G$33,IF(AW399="F",'12.パネルラジエーター設備費用算出シート'!$N$33,IF(AW399="G",'12.パネルラジエーター設備費用算出シート'!$G$43,IF(AW399="H",'12.パネルラジエーター設備費用算出シート'!$N$43,IF(AW399="I",'12.パネルラジエーター設備費用算出シート'!$G$54,'12.パネルラジエーター設備費用算出シート'!$N$54))))))))))</f>
        <v/>
      </c>
      <c r="AY399" s="70"/>
      <c r="AZ399" s="57"/>
      <c r="BA399" s="54"/>
      <c r="BB399" s="70"/>
    </row>
    <row r="400" spans="2:54">
      <c r="B400" s="55">
        <v>388</v>
      </c>
      <c r="C400" s="78"/>
      <c r="D400" s="56"/>
      <c r="E400" s="73"/>
      <c r="F400" s="530"/>
      <c r="G400" s="530"/>
      <c r="H400" s="57"/>
      <c r="I400" s="58"/>
      <c r="J400" s="57"/>
      <c r="K400" s="531" t="str">
        <f t="shared" si="18"/>
        <v/>
      </c>
      <c r="L400" s="531" t="str">
        <f>IF($G400="","",IF(OR('2.全体概要'!$C$15=1,'2.全体概要'!$C$15=2),INDEX($BH$15:$BH$16,MATCH($G400,$BG$15:$BG$16,-1)),IF('2.全体概要'!$C$15=3,INDEX($BH$14:$BH$15,MATCH($G400,$BG$14:$BG$15,-1)),INDEX($BH$13:$BH$14,MATCH($G400,$BG$13:$BG$14,-1)))))</f>
        <v/>
      </c>
      <c r="M400" s="531" t="str">
        <f t="shared" si="19"/>
        <v/>
      </c>
      <c r="N400" s="532">
        <f t="shared" si="20"/>
        <v>0</v>
      </c>
      <c r="O400" s="70"/>
      <c r="P400" s="124"/>
      <c r="Q400" s="54"/>
      <c r="R400" s="194"/>
      <c r="S400" s="125"/>
      <c r="T400" s="54"/>
      <c r="U400" s="194"/>
      <c r="V400" s="124"/>
      <c r="W400" s="54"/>
      <c r="X400" s="194"/>
      <c r="Y400" s="125"/>
      <c r="Z400" s="54"/>
      <c r="AA400" s="194"/>
      <c r="AB400" s="57"/>
      <c r="AC400" s="70"/>
      <c r="AD400" s="124"/>
      <c r="AE400" s="70"/>
      <c r="AF400" s="124"/>
      <c r="AG400" s="70"/>
      <c r="AH400" s="57"/>
      <c r="AI400" s="70"/>
      <c r="AJ400" s="124"/>
      <c r="AK400" s="890"/>
      <c r="AL400" s="907"/>
      <c r="AM400" s="890"/>
      <c r="AN400" s="907"/>
      <c r="AO400" s="890"/>
      <c r="AP400" s="909"/>
      <c r="AQ400" s="70"/>
      <c r="AR400" s="59"/>
      <c r="AS400" s="70"/>
      <c r="AT400" s="57"/>
      <c r="AU400" s="54"/>
      <c r="AV400" s="70"/>
      <c r="AW400" s="57"/>
      <c r="AX400" s="533" t="str">
        <f>IF(AW400="","",IF(AW400="A",'12.パネルラジエーター設備費用算出シート'!$G$13,IF(AW400="B",'12.パネルラジエーター設備費用算出シート'!$N$13,IF(AW400="C",'12.パネルラジエーター設備費用算出シート'!$G$23,IF(AW400="D",'12.パネルラジエーター設備費用算出シート'!$N$23,IF(AW400="E",'12.パネルラジエーター設備費用算出シート'!$G$33,IF(AW400="F",'12.パネルラジエーター設備費用算出シート'!$N$33,IF(AW400="G",'12.パネルラジエーター設備費用算出シート'!$G$43,IF(AW400="H",'12.パネルラジエーター設備費用算出シート'!$N$43,IF(AW400="I",'12.パネルラジエーター設備費用算出シート'!$G$54,'12.パネルラジエーター設備費用算出シート'!$N$54))))))))))</f>
        <v/>
      </c>
      <c r="AY400" s="70"/>
      <c r="AZ400" s="57"/>
      <c r="BA400" s="54"/>
      <c r="BB400" s="70"/>
    </row>
    <row r="401" spans="2:54">
      <c r="B401" s="55">
        <v>389</v>
      </c>
      <c r="C401" s="78"/>
      <c r="D401" s="56"/>
      <c r="E401" s="73"/>
      <c r="F401" s="530"/>
      <c r="G401" s="530"/>
      <c r="H401" s="57"/>
      <c r="I401" s="58"/>
      <c r="J401" s="57"/>
      <c r="K401" s="531" t="str">
        <f t="shared" si="18"/>
        <v/>
      </c>
      <c r="L401" s="531" t="str">
        <f>IF($G401="","",IF(OR('2.全体概要'!$C$15=1,'2.全体概要'!$C$15=2),INDEX($BH$15:$BH$16,MATCH($G401,$BG$15:$BG$16,-1)),IF('2.全体概要'!$C$15=3,INDEX($BH$14:$BH$15,MATCH($G401,$BG$14:$BG$15,-1)),INDEX($BH$13:$BH$14,MATCH($G401,$BG$13:$BG$14,-1)))))</f>
        <v/>
      </c>
      <c r="M401" s="531" t="str">
        <f t="shared" si="19"/>
        <v/>
      </c>
      <c r="N401" s="532">
        <f t="shared" si="20"/>
        <v>0</v>
      </c>
      <c r="O401" s="70"/>
      <c r="P401" s="124"/>
      <c r="Q401" s="54"/>
      <c r="R401" s="194"/>
      <c r="S401" s="125"/>
      <c r="T401" s="54"/>
      <c r="U401" s="194"/>
      <c r="V401" s="124"/>
      <c r="W401" s="54"/>
      <c r="X401" s="194"/>
      <c r="Y401" s="125"/>
      <c r="Z401" s="54"/>
      <c r="AA401" s="194"/>
      <c r="AB401" s="57"/>
      <c r="AC401" s="70"/>
      <c r="AD401" s="124"/>
      <c r="AE401" s="70"/>
      <c r="AF401" s="124"/>
      <c r="AG401" s="70"/>
      <c r="AH401" s="57"/>
      <c r="AI401" s="70"/>
      <c r="AJ401" s="124"/>
      <c r="AK401" s="890"/>
      <c r="AL401" s="907"/>
      <c r="AM401" s="890"/>
      <c r="AN401" s="907"/>
      <c r="AO401" s="890"/>
      <c r="AP401" s="909"/>
      <c r="AQ401" s="70"/>
      <c r="AR401" s="59"/>
      <c r="AS401" s="70"/>
      <c r="AT401" s="57"/>
      <c r="AU401" s="54"/>
      <c r="AV401" s="70"/>
      <c r="AW401" s="57"/>
      <c r="AX401" s="533" t="str">
        <f>IF(AW401="","",IF(AW401="A",'12.パネルラジエーター設備費用算出シート'!$G$13,IF(AW401="B",'12.パネルラジエーター設備費用算出シート'!$N$13,IF(AW401="C",'12.パネルラジエーター設備費用算出シート'!$G$23,IF(AW401="D",'12.パネルラジエーター設備費用算出シート'!$N$23,IF(AW401="E",'12.パネルラジエーター設備費用算出シート'!$G$33,IF(AW401="F",'12.パネルラジエーター設備費用算出シート'!$N$33,IF(AW401="G",'12.パネルラジエーター設備費用算出シート'!$G$43,IF(AW401="H",'12.パネルラジエーター設備費用算出シート'!$N$43,IF(AW401="I",'12.パネルラジエーター設備費用算出シート'!$G$54,'12.パネルラジエーター設備費用算出シート'!$N$54))))))))))</f>
        <v/>
      </c>
      <c r="AY401" s="70"/>
      <c r="AZ401" s="57"/>
      <c r="BA401" s="54"/>
      <c r="BB401" s="70"/>
    </row>
    <row r="402" spans="2:54">
      <c r="B402" s="55">
        <v>390</v>
      </c>
      <c r="C402" s="78"/>
      <c r="D402" s="56"/>
      <c r="E402" s="73"/>
      <c r="F402" s="530"/>
      <c r="G402" s="530"/>
      <c r="H402" s="57"/>
      <c r="I402" s="58"/>
      <c r="J402" s="57"/>
      <c r="K402" s="531" t="str">
        <f t="shared" si="18"/>
        <v/>
      </c>
      <c r="L402" s="531" t="str">
        <f>IF($G402="","",IF(OR('2.全体概要'!$C$15=1,'2.全体概要'!$C$15=2),INDEX($BH$15:$BH$16,MATCH($G402,$BG$15:$BG$16,-1)),IF('2.全体概要'!$C$15=3,INDEX($BH$14:$BH$15,MATCH($G402,$BG$14:$BG$15,-1)),INDEX($BH$13:$BH$14,MATCH($G402,$BG$13:$BG$14,-1)))))</f>
        <v/>
      </c>
      <c r="M402" s="531" t="str">
        <f t="shared" si="19"/>
        <v/>
      </c>
      <c r="N402" s="532">
        <f t="shared" si="20"/>
        <v>0</v>
      </c>
      <c r="O402" s="70"/>
      <c r="P402" s="124"/>
      <c r="Q402" s="54"/>
      <c r="R402" s="194"/>
      <c r="S402" s="125"/>
      <c r="T402" s="54"/>
      <c r="U402" s="194"/>
      <c r="V402" s="124"/>
      <c r="W402" s="54"/>
      <c r="X402" s="194"/>
      <c r="Y402" s="125"/>
      <c r="Z402" s="54"/>
      <c r="AA402" s="194"/>
      <c r="AB402" s="57"/>
      <c r="AC402" s="70"/>
      <c r="AD402" s="124"/>
      <c r="AE402" s="70"/>
      <c r="AF402" s="124"/>
      <c r="AG402" s="70"/>
      <c r="AH402" s="57"/>
      <c r="AI402" s="70"/>
      <c r="AJ402" s="124"/>
      <c r="AK402" s="890"/>
      <c r="AL402" s="907"/>
      <c r="AM402" s="890"/>
      <c r="AN402" s="907"/>
      <c r="AO402" s="890"/>
      <c r="AP402" s="909"/>
      <c r="AQ402" s="70"/>
      <c r="AR402" s="59"/>
      <c r="AS402" s="70"/>
      <c r="AT402" s="57"/>
      <c r="AU402" s="54"/>
      <c r="AV402" s="70"/>
      <c r="AW402" s="57"/>
      <c r="AX402" s="533" t="str">
        <f>IF(AW402="","",IF(AW402="A",'12.パネルラジエーター設備費用算出シート'!$G$13,IF(AW402="B",'12.パネルラジエーター設備費用算出シート'!$N$13,IF(AW402="C",'12.パネルラジエーター設備費用算出シート'!$G$23,IF(AW402="D",'12.パネルラジエーター設備費用算出シート'!$N$23,IF(AW402="E",'12.パネルラジエーター設備費用算出シート'!$G$33,IF(AW402="F",'12.パネルラジエーター設備費用算出シート'!$N$33,IF(AW402="G",'12.パネルラジエーター設備費用算出シート'!$G$43,IF(AW402="H",'12.パネルラジエーター設備費用算出シート'!$N$43,IF(AW402="I",'12.パネルラジエーター設備費用算出シート'!$G$54,'12.パネルラジエーター設備費用算出シート'!$N$54))))))))))</f>
        <v/>
      </c>
      <c r="AY402" s="70"/>
      <c r="AZ402" s="57"/>
      <c r="BA402" s="54"/>
      <c r="BB402" s="70"/>
    </row>
    <row r="403" spans="2:54">
      <c r="B403" s="55">
        <v>391</v>
      </c>
      <c r="C403" s="78"/>
      <c r="D403" s="56"/>
      <c r="E403" s="73"/>
      <c r="F403" s="530"/>
      <c r="G403" s="530"/>
      <c r="H403" s="57"/>
      <c r="I403" s="58"/>
      <c r="J403" s="57"/>
      <c r="K403" s="531" t="str">
        <f t="shared" si="18"/>
        <v/>
      </c>
      <c r="L403" s="531" t="str">
        <f>IF($G403="","",IF(OR('2.全体概要'!$C$15=1,'2.全体概要'!$C$15=2),INDEX($BH$15:$BH$16,MATCH($G403,$BG$15:$BG$16,-1)),IF('2.全体概要'!$C$15=3,INDEX($BH$14:$BH$15,MATCH($G403,$BG$14:$BG$15,-1)),INDEX($BH$13:$BH$14,MATCH($G403,$BG$13:$BG$14,-1)))))</f>
        <v/>
      </c>
      <c r="M403" s="531" t="str">
        <f t="shared" si="19"/>
        <v/>
      </c>
      <c r="N403" s="532">
        <f t="shared" si="20"/>
        <v>0</v>
      </c>
      <c r="O403" s="70"/>
      <c r="P403" s="124"/>
      <c r="Q403" s="54"/>
      <c r="R403" s="194"/>
      <c r="S403" s="125"/>
      <c r="T403" s="54"/>
      <c r="U403" s="194"/>
      <c r="V403" s="124"/>
      <c r="W403" s="54"/>
      <c r="X403" s="194"/>
      <c r="Y403" s="125"/>
      <c r="Z403" s="54"/>
      <c r="AA403" s="194"/>
      <c r="AB403" s="57"/>
      <c r="AC403" s="70"/>
      <c r="AD403" s="124"/>
      <c r="AE403" s="70"/>
      <c r="AF403" s="124"/>
      <c r="AG403" s="70"/>
      <c r="AH403" s="57"/>
      <c r="AI403" s="70"/>
      <c r="AJ403" s="124"/>
      <c r="AK403" s="890"/>
      <c r="AL403" s="907"/>
      <c r="AM403" s="890"/>
      <c r="AN403" s="907"/>
      <c r="AO403" s="890"/>
      <c r="AP403" s="909"/>
      <c r="AQ403" s="70"/>
      <c r="AR403" s="59"/>
      <c r="AS403" s="70"/>
      <c r="AT403" s="57"/>
      <c r="AU403" s="54"/>
      <c r="AV403" s="70"/>
      <c r="AW403" s="57"/>
      <c r="AX403" s="533" t="str">
        <f>IF(AW403="","",IF(AW403="A",'12.パネルラジエーター設備費用算出シート'!$G$13,IF(AW403="B",'12.パネルラジエーター設備費用算出シート'!$N$13,IF(AW403="C",'12.パネルラジエーター設備費用算出シート'!$G$23,IF(AW403="D",'12.パネルラジエーター設備費用算出シート'!$N$23,IF(AW403="E",'12.パネルラジエーター設備費用算出シート'!$G$33,IF(AW403="F",'12.パネルラジエーター設備費用算出シート'!$N$33,IF(AW403="G",'12.パネルラジエーター設備費用算出シート'!$G$43,IF(AW403="H",'12.パネルラジエーター設備費用算出シート'!$N$43,IF(AW403="I",'12.パネルラジエーター設備費用算出シート'!$G$54,'12.パネルラジエーター設備費用算出シート'!$N$54))))))))))</f>
        <v/>
      </c>
      <c r="AY403" s="70"/>
      <c r="AZ403" s="57"/>
      <c r="BA403" s="54"/>
      <c r="BB403" s="70"/>
    </row>
    <row r="404" spans="2:54">
      <c r="B404" s="55">
        <v>392</v>
      </c>
      <c r="C404" s="78"/>
      <c r="D404" s="56"/>
      <c r="E404" s="73"/>
      <c r="F404" s="530"/>
      <c r="G404" s="530"/>
      <c r="H404" s="57"/>
      <c r="I404" s="58"/>
      <c r="J404" s="57"/>
      <c r="K404" s="531" t="str">
        <f t="shared" si="18"/>
        <v/>
      </c>
      <c r="L404" s="531" t="str">
        <f>IF($G404="","",IF(OR('2.全体概要'!$C$15=1,'2.全体概要'!$C$15=2),INDEX($BH$15:$BH$16,MATCH($G404,$BG$15:$BG$16,-1)),IF('2.全体概要'!$C$15=3,INDEX($BH$14:$BH$15,MATCH($G404,$BG$14:$BG$15,-1)),INDEX($BH$13:$BH$14,MATCH($G404,$BG$13:$BG$14,-1)))))</f>
        <v/>
      </c>
      <c r="M404" s="531" t="str">
        <f t="shared" si="19"/>
        <v/>
      </c>
      <c r="N404" s="532">
        <f t="shared" si="20"/>
        <v>0</v>
      </c>
      <c r="O404" s="70"/>
      <c r="P404" s="124"/>
      <c r="Q404" s="54"/>
      <c r="R404" s="194"/>
      <c r="S404" s="125"/>
      <c r="T404" s="54"/>
      <c r="U404" s="194"/>
      <c r="V404" s="124"/>
      <c r="W404" s="54"/>
      <c r="X404" s="194"/>
      <c r="Y404" s="125"/>
      <c r="Z404" s="54"/>
      <c r="AA404" s="194"/>
      <c r="AB404" s="57"/>
      <c r="AC404" s="70"/>
      <c r="AD404" s="124"/>
      <c r="AE404" s="70"/>
      <c r="AF404" s="124"/>
      <c r="AG404" s="70"/>
      <c r="AH404" s="57"/>
      <c r="AI404" s="70"/>
      <c r="AJ404" s="124"/>
      <c r="AK404" s="890"/>
      <c r="AL404" s="907"/>
      <c r="AM404" s="890"/>
      <c r="AN404" s="907"/>
      <c r="AO404" s="890"/>
      <c r="AP404" s="909"/>
      <c r="AQ404" s="70"/>
      <c r="AR404" s="59"/>
      <c r="AS404" s="70"/>
      <c r="AT404" s="57"/>
      <c r="AU404" s="54"/>
      <c r="AV404" s="70"/>
      <c r="AW404" s="57"/>
      <c r="AX404" s="533" t="str">
        <f>IF(AW404="","",IF(AW404="A",'12.パネルラジエーター設備費用算出シート'!$G$13,IF(AW404="B",'12.パネルラジエーター設備費用算出シート'!$N$13,IF(AW404="C",'12.パネルラジエーター設備費用算出シート'!$G$23,IF(AW404="D",'12.パネルラジエーター設備費用算出シート'!$N$23,IF(AW404="E",'12.パネルラジエーター設備費用算出シート'!$G$33,IF(AW404="F",'12.パネルラジエーター設備費用算出シート'!$N$33,IF(AW404="G",'12.パネルラジエーター設備費用算出シート'!$G$43,IF(AW404="H",'12.パネルラジエーター設備費用算出シート'!$N$43,IF(AW404="I",'12.パネルラジエーター設備費用算出シート'!$G$54,'12.パネルラジエーター設備費用算出シート'!$N$54))))))))))</f>
        <v/>
      </c>
      <c r="AY404" s="70"/>
      <c r="AZ404" s="57"/>
      <c r="BA404" s="54"/>
      <c r="BB404" s="70"/>
    </row>
    <row r="405" spans="2:54">
      <c r="B405" s="55">
        <v>393</v>
      </c>
      <c r="C405" s="78"/>
      <c r="D405" s="56"/>
      <c r="E405" s="73"/>
      <c r="F405" s="530"/>
      <c r="G405" s="530"/>
      <c r="H405" s="57"/>
      <c r="I405" s="58"/>
      <c r="J405" s="57"/>
      <c r="K405" s="531" t="str">
        <f t="shared" si="18"/>
        <v/>
      </c>
      <c r="L405" s="531" t="str">
        <f>IF($G405="","",IF(OR('2.全体概要'!$C$15=1,'2.全体概要'!$C$15=2),INDEX($BH$15:$BH$16,MATCH($G405,$BG$15:$BG$16,-1)),IF('2.全体概要'!$C$15=3,INDEX($BH$14:$BH$15,MATCH($G405,$BG$14:$BG$15,-1)),INDEX($BH$13:$BH$14,MATCH($G405,$BG$13:$BG$14,-1)))))</f>
        <v/>
      </c>
      <c r="M405" s="531" t="str">
        <f t="shared" si="19"/>
        <v/>
      </c>
      <c r="N405" s="532">
        <f t="shared" si="20"/>
        <v>0</v>
      </c>
      <c r="O405" s="70"/>
      <c r="P405" s="124"/>
      <c r="Q405" s="54"/>
      <c r="R405" s="194"/>
      <c r="S405" s="125"/>
      <c r="T405" s="54"/>
      <c r="U405" s="194"/>
      <c r="V405" s="124"/>
      <c r="W405" s="54"/>
      <c r="X405" s="194"/>
      <c r="Y405" s="125"/>
      <c r="Z405" s="54"/>
      <c r="AA405" s="194"/>
      <c r="AB405" s="57"/>
      <c r="AC405" s="70"/>
      <c r="AD405" s="124"/>
      <c r="AE405" s="70"/>
      <c r="AF405" s="124"/>
      <c r="AG405" s="70"/>
      <c r="AH405" s="57"/>
      <c r="AI405" s="70"/>
      <c r="AJ405" s="124"/>
      <c r="AK405" s="890"/>
      <c r="AL405" s="907"/>
      <c r="AM405" s="890"/>
      <c r="AN405" s="907"/>
      <c r="AO405" s="890"/>
      <c r="AP405" s="909"/>
      <c r="AQ405" s="70"/>
      <c r="AR405" s="59"/>
      <c r="AS405" s="70"/>
      <c r="AT405" s="57"/>
      <c r="AU405" s="54"/>
      <c r="AV405" s="70"/>
      <c r="AW405" s="57"/>
      <c r="AX405" s="533" t="str">
        <f>IF(AW405="","",IF(AW405="A",'12.パネルラジエーター設備費用算出シート'!$G$13,IF(AW405="B",'12.パネルラジエーター設備費用算出シート'!$N$13,IF(AW405="C",'12.パネルラジエーター設備費用算出シート'!$G$23,IF(AW405="D",'12.パネルラジエーター設備費用算出シート'!$N$23,IF(AW405="E",'12.パネルラジエーター設備費用算出シート'!$G$33,IF(AW405="F",'12.パネルラジエーター設備費用算出シート'!$N$33,IF(AW405="G",'12.パネルラジエーター設備費用算出シート'!$G$43,IF(AW405="H",'12.パネルラジエーター設備費用算出シート'!$N$43,IF(AW405="I",'12.パネルラジエーター設備費用算出シート'!$G$54,'12.パネルラジエーター設備費用算出シート'!$N$54))))))))))</f>
        <v/>
      </c>
      <c r="AY405" s="70"/>
      <c r="AZ405" s="57"/>
      <c r="BA405" s="54"/>
      <c r="BB405" s="70"/>
    </row>
    <row r="406" spans="2:54">
      <c r="B406" s="55">
        <v>394</v>
      </c>
      <c r="C406" s="78"/>
      <c r="D406" s="56"/>
      <c r="E406" s="73"/>
      <c r="F406" s="530"/>
      <c r="G406" s="530"/>
      <c r="H406" s="57"/>
      <c r="I406" s="58"/>
      <c r="J406" s="57"/>
      <c r="K406" s="531" t="str">
        <f t="shared" si="18"/>
        <v/>
      </c>
      <c r="L406" s="531" t="str">
        <f>IF($G406="","",IF(OR('2.全体概要'!$C$15=1,'2.全体概要'!$C$15=2),INDEX($BH$15:$BH$16,MATCH($G406,$BG$15:$BG$16,-1)),IF('2.全体概要'!$C$15=3,INDEX($BH$14:$BH$15,MATCH($G406,$BG$14:$BG$15,-1)),INDEX($BH$13:$BH$14,MATCH($G406,$BG$13:$BG$14,-1)))))</f>
        <v/>
      </c>
      <c r="M406" s="531" t="str">
        <f t="shared" si="19"/>
        <v/>
      </c>
      <c r="N406" s="532">
        <f t="shared" si="20"/>
        <v>0</v>
      </c>
      <c r="O406" s="70"/>
      <c r="P406" s="124"/>
      <c r="Q406" s="54"/>
      <c r="R406" s="194"/>
      <c r="S406" s="125"/>
      <c r="T406" s="54"/>
      <c r="U406" s="194"/>
      <c r="V406" s="124"/>
      <c r="W406" s="54"/>
      <c r="X406" s="194"/>
      <c r="Y406" s="125"/>
      <c r="Z406" s="54"/>
      <c r="AA406" s="194"/>
      <c r="AB406" s="57"/>
      <c r="AC406" s="70"/>
      <c r="AD406" s="124"/>
      <c r="AE406" s="70"/>
      <c r="AF406" s="124"/>
      <c r="AG406" s="70"/>
      <c r="AH406" s="57"/>
      <c r="AI406" s="70"/>
      <c r="AJ406" s="124"/>
      <c r="AK406" s="890"/>
      <c r="AL406" s="907"/>
      <c r="AM406" s="890"/>
      <c r="AN406" s="907"/>
      <c r="AO406" s="890"/>
      <c r="AP406" s="909"/>
      <c r="AQ406" s="70"/>
      <c r="AR406" s="59"/>
      <c r="AS406" s="70"/>
      <c r="AT406" s="57"/>
      <c r="AU406" s="54"/>
      <c r="AV406" s="70"/>
      <c r="AW406" s="57"/>
      <c r="AX406" s="533" t="str">
        <f>IF(AW406="","",IF(AW406="A",'12.パネルラジエーター設備費用算出シート'!$G$13,IF(AW406="B",'12.パネルラジエーター設備費用算出シート'!$N$13,IF(AW406="C",'12.パネルラジエーター設備費用算出シート'!$G$23,IF(AW406="D",'12.パネルラジエーター設備費用算出シート'!$N$23,IF(AW406="E",'12.パネルラジエーター設備費用算出シート'!$G$33,IF(AW406="F",'12.パネルラジエーター設備費用算出シート'!$N$33,IF(AW406="G",'12.パネルラジエーター設備費用算出シート'!$G$43,IF(AW406="H",'12.パネルラジエーター設備費用算出シート'!$N$43,IF(AW406="I",'12.パネルラジエーター設備費用算出シート'!$G$54,'12.パネルラジエーター設備費用算出シート'!$N$54))))))))))</f>
        <v/>
      </c>
      <c r="AY406" s="70"/>
      <c r="AZ406" s="57"/>
      <c r="BA406" s="54"/>
      <c r="BB406" s="70"/>
    </row>
    <row r="407" spans="2:54">
      <c r="B407" s="55">
        <v>395</v>
      </c>
      <c r="C407" s="78"/>
      <c r="D407" s="56"/>
      <c r="E407" s="73"/>
      <c r="F407" s="530"/>
      <c r="G407" s="530"/>
      <c r="H407" s="57"/>
      <c r="I407" s="58"/>
      <c r="J407" s="57"/>
      <c r="K407" s="531" t="str">
        <f t="shared" si="18"/>
        <v/>
      </c>
      <c r="L407" s="531" t="str">
        <f>IF($G407="","",IF(OR('2.全体概要'!$C$15=1,'2.全体概要'!$C$15=2),INDEX($BH$15:$BH$16,MATCH($G407,$BG$15:$BG$16,-1)),IF('2.全体概要'!$C$15=3,INDEX($BH$14:$BH$15,MATCH($G407,$BG$14:$BG$15,-1)),INDEX($BH$13:$BH$14,MATCH($G407,$BG$13:$BG$14,-1)))))</f>
        <v/>
      </c>
      <c r="M407" s="531" t="str">
        <f t="shared" si="19"/>
        <v/>
      </c>
      <c r="N407" s="532">
        <f t="shared" si="20"/>
        <v>0</v>
      </c>
      <c r="O407" s="70"/>
      <c r="P407" s="124"/>
      <c r="Q407" s="54"/>
      <c r="R407" s="194"/>
      <c r="S407" s="125"/>
      <c r="T407" s="54"/>
      <c r="U407" s="194"/>
      <c r="V407" s="124"/>
      <c r="W407" s="54"/>
      <c r="X407" s="194"/>
      <c r="Y407" s="125"/>
      <c r="Z407" s="54"/>
      <c r="AA407" s="194"/>
      <c r="AB407" s="57"/>
      <c r="AC407" s="70"/>
      <c r="AD407" s="124"/>
      <c r="AE407" s="70"/>
      <c r="AF407" s="124"/>
      <c r="AG407" s="70"/>
      <c r="AH407" s="57"/>
      <c r="AI407" s="70"/>
      <c r="AJ407" s="124"/>
      <c r="AK407" s="890"/>
      <c r="AL407" s="907"/>
      <c r="AM407" s="890"/>
      <c r="AN407" s="907"/>
      <c r="AO407" s="890"/>
      <c r="AP407" s="909"/>
      <c r="AQ407" s="70"/>
      <c r="AR407" s="59"/>
      <c r="AS407" s="70"/>
      <c r="AT407" s="57"/>
      <c r="AU407" s="54"/>
      <c r="AV407" s="70"/>
      <c r="AW407" s="57"/>
      <c r="AX407" s="533" t="str">
        <f>IF(AW407="","",IF(AW407="A",'12.パネルラジエーター設備費用算出シート'!$G$13,IF(AW407="B",'12.パネルラジエーター設備費用算出シート'!$N$13,IF(AW407="C",'12.パネルラジエーター設備費用算出シート'!$G$23,IF(AW407="D",'12.パネルラジエーター設備費用算出シート'!$N$23,IF(AW407="E",'12.パネルラジエーター設備費用算出シート'!$G$33,IF(AW407="F",'12.パネルラジエーター設備費用算出シート'!$N$33,IF(AW407="G",'12.パネルラジエーター設備費用算出シート'!$G$43,IF(AW407="H",'12.パネルラジエーター設備費用算出シート'!$N$43,IF(AW407="I",'12.パネルラジエーター設備費用算出シート'!$G$54,'12.パネルラジエーター設備費用算出シート'!$N$54))))))))))</f>
        <v/>
      </c>
      <c r="AY407" s="70"/>
      <c r="AZ407" s="57"/>
      <c r="BA407" s="54"/>
      <c r="BB407" s="70"/>
    </row>
    <row r="408" spans="2:54">
      <c r="B408" s="55">
        <v>396</v>
      </c>
      <c r="C408" s="78"/>
      <c r="D408" s="56"/>
      <c r="E408" s="73"/>
      <c r="F408" s="530"/>
      <c r="G408" s="530"/>
      <c r="H408" s="57"/>
      <c r="I408" s="58"/>
      <c r="J408" s="57"/>
      <c r="K408" s="531" t="str">
        <f t="shared" si="18"/>
        <v/>
      </c>
      <c r="L408" s="531" t="str">
        <f>IF($G408="","",IF(OR('2.全体概要'!$C$15=1,'2.全体概要'!$C$15=2),INDEX($BH$15:$BH$16,MATCH($G408,$BG$15:$BG$16,-1)),IF('2.全体概要'!$C$15=3,INDEX($BH$14:$BH$15,MATCH($G408,$BG$14:$BG$15,-1)),INDEX($BH$13:$BH$14,MATCH($G408,$BG$13:$BG$14,-1)))))</f>
        <v/>
      </c>
      <c r="M408" s="531" t="str">
        <f t="shared" si="19"/>
        <v/>
      </c>
      <c r="N408" s="532">
        <f t="shared" si="20"/>
        <v>0</v>
      </c>
      <c r="O408" s="70"/>
      <c r="P408" s="124"/>
      <c r="Q408" s="54"/>
      <c r="R408" s="194"/>
      <c r="S408" s="125"/>
      <c r="T408" s="54"/>
      <c r="U408" s="194"/>
      <c r="V408" s="124"/>
      <c r="W408" s="54"/>
      <c r="X408" s="194"/>
      <c r="Y408" s="125"/>
      <c r="Z408" s="54"/>
      <c r="AA408" s="194"/>
      <c r="AB408" s="57"/>
      <c r="AC408" s="70"/>
      <c r="AD408" s="124"/>
      <c r="AE408" s="70"/>
      <c r="AF408" s="124"/>
      <c r="AG408" s="70"/>
      <c r="AH408" s="57"/>
      <c r="AI408" s="70"/>
      <c r="AJ408" s="124"/>
      <c r="AK408" s="890"/>
      <c r="AL408" s="907"/>
      <c r="AM408" s="890"/>
      <c r="AN408" s="907"/>
      <c r="AO408" s="890"/>
      <c r="AP408" s="909"/>
      <c r="AQ408" s="70"/>
      <c r="AR408" s="59"/>
      <c r="AS408" s="70"/>
      <c r="AT408" s="57"/>
      <c r="AU408" s="54"/>
      <c r="AV408" s="70"/>
      <c r="AW408" s="57"/>
      <c r="AX408" s="533" t="str">
        <f>IF(AW408="","",IF(AW408="A",'12.パネルラジエーター設備費用算出シート'!$G$13,IF(AW408="B",'12.パネルラジエーター設備費用算出シート'!$N$13,IF(AW408="C",'12.パネルラジエーター設備費用算出シート'!$G$23,IF(AW408="D",'12.パネルラジエーター設備費用算出シート'!$N$23,IF(AW408="E",'12.パネルラジエーター設備費用算出シート'!$G$33,IF(AW408="F",'12.パネルラジエーター設備費用算出シート'!$N$33,IF(AW408="G",'12.パネルラジエーター設備費用算出シート'!$G$43,IF(AW408="H",'12.パネルラジエーター設備費用算出シート'!$N$43,IF(AW408="I",'12.パネルラジエーター設備費用算出シート'!$G$54,'12.パネルラジエーター設備費用算出シート'!$N$54))))))))))</f>
        <v/>
      </c>
      <c r="AY408" s="70"/>
      <c r="AZ408" s="57"/>
      <c r="BA408" s="54"/>
      <c r="BB408" s="70"/>
    </row>
    <row r="409" spans="2:54">
      <c r="B409" s="55">
        <v>397</v>
      </c>
      <c r="C409" s="78"/>
      <c r="D409" s="56"/>
      <c r="E409" s="73"/>
      <c r="F409" s="530"/>
      <c r="G409" s="530"/>
      <c r="H409" s="57"/>
      <c r="I409" s="58"/>
      <c r="J409" s="57"/>
      <c r="K409" s="531" t="str">
        <f t="shared" si="18"/>
        <v/>
      </c>
      <c r="L409" s="531" t="str">
        <f>IF($G409="","",IF(OR('2.全体概要'!$C$15=1,'2.全体概要'!$C$15=2),INDEX($BH$15:$BH$16,MATCH($G409,$BG$15:$BG$16,-1)),IF('2.全体概要'!$C$15=3,INDEX($BH$14:$BH$15,MATCH($G409,$BG$14:$BG$15,-1)),INDEX($BH$13:$BH$14,MATCH($G409,$BG$13:$BG$14,-1)))))</f>
        <v/>
      </c>
      <c r="M409" s="531" t="str">
        <f t="shared" si="19"/>
        <v/>
      </c>
      <c r="N409" s="532">
        <f t="shared" si="20"/>
        <v>0</v>
      </c>
      <c r="O409" s="70"/>
      <c r="P409" s="124"/>
      <c r="Q409" s="54"/>
      <c r="R409" s="194"/>
      <c r="S409" s="125"/>
      <c r="T409" s="54"/>
      <c r="U409" s="194"/>
      <c r="V409" s="124"/>
      <c r="W409" s="54"/>
      <c r="X409" s="194"/>
      <c r="Y409" s="125"/>
      <c r="Z409" s="54"/>
      <c r="AA409" s="194"/>
      <c r="AB409" s="57"/>
      <c r="AC409" s="70"/>
      <c r="AD409" s="124"/>
      <c r="AE409" s="70"/>
      <c r="AF409" s="124"/>
      <c r="AG409" s="70"/>
      <c r="AH409" s="57"/>
      <c r="AI409" s="70"/>
      <c r="AJ409" s="124"/>
      <c r="AK409" s="890"/>
      <c r="AL409" s="907"/>
      <c r="AM409" s="890"/>
      <c r="AN409" s="907"/>
      <c r="AO409" s="890"/>
      <c r="AP409" s="909"/>
      <c r="AQ409" s="70"/>
      <c r="AR409" s="59"/>
      <c r="AS409" s="70"/>
      <c r="AT409" s="57"/>
      <c r="AU409" s="54"/>
      <c r="AV409" s="70"/>
      <c r="AW409" s="57"/>
      <c r="AX409" s="533" t="str">
        <f>IF(AW409="","",IF(AW409="A",'12.パネルラジエーター設備費用算出シート'!$G$13,IF(AW409="B",'12.パネルラジエーター設備費用算出シート'!$N$13,IF(AW409="C",'12.パネルラジエーター設備費用算出シート'!$G$23,IF(AW409="D",'12.パネルラジエーター設備費用算出シート'!$N$23,IF(AW409="E",'12.パネルラジエーター設備費用算出シート'!$G$33,IF(AW409="F",'12.パネルラジエーター設備費用算出シート'!$N$33,IF(AW409="G",'12.パネルラジエーター設備費用算出シート'!$G$43,IF(AW409="H",'12.パネルラジエーター設備費用算出シート'!$N$43,IF(AW409="I",'12.パネルラジエーター設備費用算出シート'!$G$54,'12.パネルラジエーター設備費用算出シート'!$N$54))))))))))</f>
        <v/>
      </c>
      <c r="AY409" s="70"/>
      <c r="AZ409" s="57"/>
      <c r="BA409" s="54"/>
      <c r="BB409" s="70"/>
    </row>
    <row r="410" spans="2:54">
      <c r="B410" s="55">
        <v>398</v>
      </c>
      <c r="C410" s="78"/>
      <c r="D410" s="56"/>
      <c r="E410" s="73"/>
      <c r="F410" s="530"/>
      <c r="G410" s="530"/>
      <c r="H410" s="57"/>
      <c r="I410" s="58"/>
      <c r="J410" s="57"/>
      <c r="K410" s="531" t="str">
        <f t="shared" si="18"/>
        <v/>
      </c>
      <c r="L410" s="531" t="str">
        <f>IF($G410="","",IF(OR('2.全体概要'!$C$15=1,'2.全体概要'!$C$15=2),INDEX($BH$15:$BH$16,MATCH($G410,$BG$15:$BG$16,-1)),IF('2.全体概要'!$C$15=3,INDEX($BH$14:$BH$15,MATCH($G410,$BG$14:$BG$15,-1)),INDEX($BH$13:$BH$14,MATCH($G410,$BG$13:$BG$14,-1)))))</f>
        <v/>
      </c>
      <c r="M410" s="531" t="str">
        <f t="shared" si="19"/>
        <v/>
      </c>
      <c r="N410" s="532">
        <f t="shared" si="20"/>
        <v>0</v>
      </c>
      <c r="O410" s="70"/>
      <c r="P410" s="124"/>
      <c r="Q410" s="54"/>
      <c r="R410" s="194"/>
      <c r="S410" s="125"/>
      <c r="T410" s="54"/>
      <c r="U410" s="194"/>
      <c r="V410" s="124"/>
      <c r="W410" s="54"/>
      <c r="X410" s="194"/>
      <c r="Y410" s="125"/>
      <c r="Z410" s="54"/>
      <c r="AA410" s="194"/>
      <c r="AB410" s="57"/>
      <c r="AC410" s="70"/>
      <c r="AD410" s="124"/>
      <c r="AE410" s="70"/>
      <c r="AF410" s="124"/>
      <c r="AG410" s="70"/>
      <c r="AH410" s="57"/>
      <c r="AI410" s="70"/>
      <c r="AJ410" s="124"/>
      <c r="AK410" s="890"/>
      <c r="AL410" s="907"/>
      <c r="AM410" s="890"/>
      <c r="AN410" s="907"/>
      <c r="AO410" s="890"/>
      <c r="AP410" s="909"/>
      <c r="AQ410" s="70"/>
      <c r="AR410" s="59"/>
      <c r="AS410" s="70"/>
      <c r="AT410" s="57"/>
      <c r="AU410" s="54"/>
      <c r="AV410" s="70"/>
      <c r="AW410" s="57"/>
      <c r="AX410" s="533" t="str">
        <f>IF(AW410="","",IF(AW410="A",'12.パネルラジエーター設備費用算出シート'!$G$13,IF(AW410="B",'12.パネルラジエーター設備費用算出シート'!$N$13,IF(AW410="C",'12.パネルラジエーター設備費用算出シート'!$G$23,IF(AW410="D",'12.パネルラジエーター設備費用算出シート'!$N$23,IF(AW410="E",'12.パネルラジエーター設備費用算出シート'!$G$33,IF(AW410="F",'12.パネルラジエーター設備費用算出シート'!$N$33,IF(AW410="G",'12.パネルラジエーター設備費用算出シート'!$G$43,IF(AW410="H",'12.パネルラジエーター設備費用算出シート'!$N$43,IF(AW410="I",'12.パネルラジエーター設備費用算出シート'!$G$54,'12.パネルラジエーター設備費用算出シート'!$N$54))))))))))</f>
        <v/>
      </c>
      <c r="AY410" s="70"/>
      <c r="AZ410" s="57"/>
      <c r="BA410" s="54"/>
      <c r="BB410" s="70"/>
    </row>
    <row r="411" spans="2:54">
      <c r="B411" s="55">
        <v>399</v>
      </c>
      <c r="C411" s="78"/>
      <c r="D411" s="56"/>
      <c r="E411" s="73"/>
      <c r="F411" s="530"/>
      <c r="G411" s="530"/>
      <c r="H411" s="57"/>
      <c r="I411" s="58"/>
      <c r="J411" s="57"/>
      <c r="K411" s="531" t="str">
        <f t="shared" si="18"/>
        <v/>
      </c>
      <c r="L411" s="531" t="str">
        <f>IF($G411="","",IF(OR('2.全体概要'!$C$15=1,'2.全体概要'!$C$15=2),INDEX($BH$15:$BH$16,MATCH($G411,$BG$15:$BG$16,-1)),IF('2.全体概要'!$C$15=3,INDEX($BH$14:$BH$15,MATCH($G411,$BG$14:$BG$15,-1)),INDEX($BH$13:$BH$14,MATCH($G411,$BG$13:$BG$14,-1)))))</f>
        <v/>
      </c>
      <c r="M411" s="531" t="str">
        <f t="shared" si="19"/>
        <v/>
      </c>
      <c r="N411" s="532">
        <f t="shared" si="20"/>
        <v>0</v>
      </c>
      <c r="O411" s="70"/>
      <c r="P411" s="124"/>
      <c r="Q411" s="54"/>
      <c r="R411" s="194"/>
      <c r="S411" s="125"/>
      <c r="T411" s="54"/>
      <c r="U411" s="194"/>
      <c r="V411" s="124"/>
      <c r="W411" s="54"/>
      <c r="X411" s="194"/>
      <c r="Y411" s="125"/>
      <c r="Z411" s="54"/>
      <c r="AA411" s="194"/>
      <c r="AB411" s="57"/>
      <c r="AC411" s="70"/>
      <c r="AD411" s="124"/>
      <c r="AE411" s="70"/>
      <c r="AF411" s="124"/>
      <c r="AG411" s="70"/>
      <c r="AH411" s="57"/>
      <c r="AI411" s="70"/>
      <c r="AJ411" s="124"/>
      <c r="AK411" s="890"/>
      <c r="AL411" s="907"/>
      <c r="AM411" s="890"/>
      <c r="AN411" s="907"/>
      <c r="AO411" s="890"/>
      <c r="AP411" s="909"/>
      <c r="AQ411" s="70"/>
      <c r="AR411" s="59"/>
      <c r="AS411" s="70"/>
      <c r="AT411" s="57"/>
      <c r="AU411" s="54"/>
      <c r="AV411" s="70"/>
      <c r="AW411" s="57"/>
      <c r="AX411" s="533" t="str">
        <f>IF(AW411="","",IF(AW411="A",'12.パネルラジエーター設備費用算出シート'!$G$13,IF(AW411="B",'12.パネルラジエーター設備費用算出シート'!$N$13,IF(AW411="C",'12.パネルラジエーター設備費用算出シート'!$G$23,IF(AW411="D",'12.パネルラジエーター設備費用算出シート'!$N$23,IF(AW411="E",'12.パネルラジエーター設備費用算出シート'!$G$33,IF(AW411="F",'12.パネルラジエーター設備費用算出シート'!$N$33,IF(AW411="G",'12.パネルラジエーター設備費用算出シート'!$G$43,IF(AW411="H",'12.パネルラジエーター設備費用算出シート'!$N$43,IF(AW411="I",'12.パネルラジエーター設備費用算出シート'!$G$54,'12.パネルラジエーター設備費用算出シート'!$N$54))))))))))</f>
        <v/>
      </c>
      <c r="AY411" s="70"/>
      <c r="AZ411" s="57"/>
      <c r="BA411" s="54"/>
      <c r="BB411" s="70"/>
    </row>
    <row r="412" spans="2:54">
      <c r="B412" s="55">
        <v>400</v>
      </c>
      <c r="C412" s="78"/>
      <c r="D412" s="56"/>
      <c r="E412" s="73"/>
      <c r="F412" s="530"/>
      <c r="G412" s="530"/>
      <c r="H412" s="57"/>
      <c r="I412" s="58"/>
      <c r="J412" s="57"/>
      <c r="K412" s="531" t="str">
        <f t="shared" si="18"/>
        <v/>
      </c>
      <c r="L412" s="531" t="str">
        <f>IF($G412="","",IF(OR('2.全体概要'!$C$15=1,'2.全体概要'!$C$15=2),INDEX($BH$15:$BH$16,MATCH($G412,$BG$15:$BG$16,-1)),IF('2.全体概要'!$C$15=3,INDEX($BH$14:$BH$15,MATCH($G412,$BG$14:$BG$15,-1)),INDEX($BH$13:$BH$14,MATCH($G412,$BG$13:$BG$14,-1)))))</f>
        <v/>
      </c>
      <c r="M412" s="531" t="str">
        <f t="shared" si="19"/>
        <v/>
      </c>
      <c r="N412" s="532">
        <f t="shared" si="20"/>
        <v>0</v>
      </c>
      <c r="O412" s="70"/>
      <c r="P412" s="124"/>
      <c r="Q412" s="54"/>
      <c r="R412" s="194"/>
      <c r="S412" s="125"/>
      <c r="T412" s="54"/>
      <c r="U412" s="194"/>
      <c r="V412" s="124"/>
      <c r="W412" s="54"/>
      <c r="X412" s="194"/>
      <c r="Y412" s="125"/>
      <c r="Z412" s="54"/>
      <c r="AA412" s="194"/>
      <c r="AB412" s="57"/>
      <c r="AC412" s="70"/>
      <c r="AD412" s="124"/>
      <c r="AE412" s="70"/>
      <c r="AF412" s="124"/>
      <c r="AG412" s="70"/>
      <c r="AH412" s="57"/>
      <c r="AI412" s="70"/>
      <c r="AJ412" s="124"/>
      <c r="AK412" s="890"/>
      <c r="AL412" s="907"/>
      <c r="AM412" s="890"/>
      <c r="AN412" s="907"/>
      <c r="AO412" s="890"/>
      <c r="AP412" s="909"/>
      <c r="AQ412" s="70"/>
      <c r="AR412" s="59"/>
      <c r="AS412" s="70"/>
      <c r="AT412" s="57"/>
      <c r="AU412" s="54"/>
      <c r="AV412" s="70"/>
      <c r="AW412" s="57"/>
      <c r="AX412" s="533" t="str">
        <f>IF(AW412="","",IF(AW412="A",'12.パネルラジエーター設備費用算出シート'!$G$13,IF(AW412="B",'12.パネルラジエーター設備費用算出シート'!$N$13,IF(AW412="C",'12.パネルラジエーター設備費用算出シート'!$G$23,IF(AW412="D",'12.パネルラジエーター設備費用算出シート'!$N$23,IF(AW412="E",'12.パネルラジエーター設備費用算出シート'!$G$33,IF(AW412="F",'12.パネルラジエーター設備費用算出シート'!$N$33,IF(AW412="G",'12.パネルラジエーター設備費用算出シート'!$G$43,IF(AW412="H",'12.パネルラジエーター設備費用算出シート'!$N$43,IF(AW412="I",'12.パネルラジエーター設備費用算出シート'!$G$54,'12.パネルラジエーター設備費用算出シート'!$N$54))))))))))</f>
        <v/>
      </c>
      <c r="AY412" s="70"/>
      <c r="AZ412" s="57"/>
      <c r="BA412" s="54"/>
      <c r="BB412" s="70"/>
    </row>
    <row r="413" spans="2:54">
      <c r="B413" s="55">
        <v>401</v>
      </c>
      <c r="C413" s="78"/>
      <c r="D413" s="56"/>
      <c r="E413" s="73"/>
      <c r="F413" s="530"/>
      <c r="G413" s="530"/>
      <c r="H413" s="57"/>
      <c r="I413" s="58"/>
      <c r="J413" s="57"/>
      <c r="K413" s="531" t="str">
        <f t="shared" si="18"/>
        <v/>
      </c>
      <c r="L413" s="531" t="str">
        <f>IF($G413="","",IF(OR('2.全体概要'!$C$15=1,'2.全体概要'!$C$15=2),INDEX($BH$15:$BH$16,MATCH($G413,$BG$15:$BG$16,-1)),IF('2.全体概要'!$C$15=3,INDEX($BH$14:$BH$15,MATCH($G413,$BG$14:$BG$15,-1)),INDEX($BH$13:$BH$14,MATCH($G413,$BG$13:$BG$14,-1)))))</f>
        <v/>
      </c>
      <c r="M413" s="531" t="str">
        <f t="shared" si="19"/>
        <v/>
      </c>
      <c r="N413" s="532">
        <f t="shared" si="20"/>
        <v>0</v>
      </c>
      <c r="O413" s="70"/>
      <c r="P413" s="124"/>
      <c r="Q413" s="54"/>
      <c r="R413" s="194"/>
      <c r="S413" s="125"/>
      <c r="T413" s="54"/>
      <c r="U413" s="194"/>
      <c r="V413" s="124"/>
      <c r="W413" s="54"/>
      <c r="X413" s="194"/>
      <c r="Y413" s="125"/>
      <c r="Z413" s="54"/>
      <c r="AA413" s="194"/>
      <c r="AB413" s="57"/>
      <c r="AC413" s="70"/>
      <c r="AD413" s="124"/>
      <c r="AE413" s="70"/>
      <c r="AF413" s="124"/>
      <c r="AG413" s="70"/>
      <c r="AH413" s="57"/>
      <c r="AI413" s="70"/>
      <c r="AJ413" s="124"/>
      <c r="AK413" s="890"/>
      <c r="AL413" s="907"/>
      <c r="AM413" s="890"/>
      <c r="AN413" s="907"/>
      <c r="AO413" s="890"/>
      <c r="AP413" s="909"/>
      <c r="AQ413" s="70"/>
      <c r="AR413" s="59"/>
      <c r="AS413" s="70"/>
      <c r="AT413" s="57"/>
      <c r="AU413" s="54"/>
      <c r="AV413" s="70"/>
      <c r="AW413" s="57"/>
      <c r="AX413" s="533" t="str">
        <f>IF(AW413="","",IF(AW413="A",'12.パネルラジエーター設備費用算出シート'!$G$13,IF(AW413="B",'12.パネルラジエーター設備費用算出シート'!$N$13,IF(AW413="C",'12.パネルラジエーター設備費用算出シート'!$G$23,IF(AW413="D",'12.パネルラジエーター設備費用算出シート'!$N$23,IF(AW413="E",'12.パネルラジエーター設備費用算出シート'!$G$33,IF(AW413="F",'12.パネルラジエーター設備費用算出シート'!$N$33,IF(AW413="G",'12.パネルラジエーター設備費用算出シート'!$G$43,IF(AW413="H",'12.パネルラジエーター設備費用算出シート'!$N$43,IF(AW413="I",'12.パネルラジエーター設備費用算出シート'!$G$54,'12.パネルラジエーター設備費用算出シート'!$N$54))))))))))</f>
        <v/>
      </c>
      <c r="AY413" s="70"/>
      <c r="AZ413" s="57"/>
      <c r="BA413" s="54"/>
      <c r="BB413" s="70"/>
    </row>
    <row r="414" spans="2:54">
      <c r="B414" s="55">
        <v>402</v>
      </c>
      <c r="C414" s="78"/>
      <c r="D414" s="56"/>
      <c r="E414" s="73"/>
      <c r="F414" s="530"/>
      <c r="G414" s="530"/>
      <c r="H414" s="57"/>
      <c r="I414" s="58"/>
      <c r="J414" s="57"/>
      <c r="K414" s="531" t="str">
        <f t="shared" si="18"/>
        <v/>
      </c>
      <c r="L414" s="531" t="str">
        <f>IF($G414="","",IF(OR('2.全体概要'!$C$15=1,'2.全体概要'!$C$15=2),INDEX($BH$15:$BH$16,MATCH($G414,$BG$15:$BG$16,-1)),IF('2.全体概要'!$C$15=3,INDEX($BH$14:$BH$15,MATCH($G414,$BG$14:$BG$15,-1)),INDEX($BH$13:$BH$14,MATCH($G414,$BG$13:$BG$14,-1)))))</f>
        <v/>
      </c>
      <c r="M414" s="531" t="str">
        <f t="shared" si="19"/>
        <v/>
      </c>
      <c r="N414" s="532">
        <f t="shared" si="20"/>
        <v>0</v>
      </c>
      <c r="O414" s="70"/>
      <c r="P414" s="124"/>
      <c r="Q414" s="54"/>
      <c r="R414" s="194"/>
      <c r="S414" s="125"/>
      <c r="T414" s="54"/>
      <c r="U414" s="194"/>
      <c r="V414" s="124"/>
      <c r="W414" s="54"/>
      <c r="X414" s="194"/>
      <c r="Y414" s="125"/>
      <c r="Z414" s="54"/>
      <c r="AA414" s="194"/>
      <c r="AB414" s="57"/>
      <c r="AC414" s="70"/>
      <c r="AD414" s="124"/>
      <c r="AE414" s="70"/>
      <c r="AF414" s="124"/>
      <c r="AG414" s="70"/>
      <c r="AH414" s="57"/>
      <c r="AI414" s="70"/>
      <c r="AJ414" s="124"/>
      <c r="AK414" s="890"/>
      <c r="AL414" s="907"/>
      <c r="AM414" s="890"/>
      <c r="AN414" s="907"/>
      <c r="AO414" s="890"/>
      <c r="AP414" s="909"/>
      <c r="AQ414" s="70"/>
      <c r="AR414" s="59"/>
      <c r="AS414" s="70"/>
      <c r="AT414" s="57"/>
      <c r="AU414" s="54"/>
      <c r="AV414" s="70"/>
      <c r="AW414" s="57"/>
      <c r="AX414" s="533" t="str">
        <f>IF(AW414="","",IF(AW414="A",'12.パネルラジエーター設備費用算出シート'!$G$13,IF(AW414="B",'12.パネルラジエーター設備費用算出シート'!$N$13,IF(AW414="C",'12.パネルラジエーター設備費用算出シート'!$G$23,IF(AW414="D",'12.パネルラジエーター設備費用算出シート'!$N$23,IF(AW414="E",'12.パネルラジエーター設備費用算出シート'!$G$33,IF(AW414="F",'12.パネルラジエーター設備費用算出シート'!$N$33,IF(AW414="G",'12.パネルラジエーター設備費用算出シート'!$G$43,IF(AW414="H",'12.パネルラジエーター設備費用算出シート'!$N$43,IF(AW414="I",'12.パネルラジエーター設備費用算出シート'!$G$54,'12.パネルラジエーター設備費用算出シート'!$N$54))))))))))</f>
        <v/>
      </c>
      <c r="AY414" s="70"/>
      <c r="AZ414" s="57"/>
      <c r="BA414" s="54"/>
      <c r="BB414" s="70"/>
    </row>
    <row r="415" spans="2:54">
      <c r="B415" s="55">
        <v>403</v>
      </c>
      <c r="C415" s="78"/>
      <c r="D415" s="56"/>
      <c r="E415" s="73"/>
      <c r="F415" s="530"/>
      <c r="G415" s="530"/>
      <c r="H415" s="57"/>
      <c r="I415" s="58"/>
      <c r="J415" s="57"/>
      <c r="K415" s="531" t="str">
        <f t="shared" si="18"/>
        <v/>
      </c>
      <c r="L415" s="531" t="str">
        <f>IF($G415="","",IF(OR('2.全体概要'!$C$15=1,'2.全体概要'!$C$15=2),INDEX($BH$15:$BH$16,MATCH($G415,$BG$15:$BG$16,-1)),IF('2.全体概要'!$C$15=3,INDEX($BH$14:$BH$15,MATCH($G415,$BG$14:$BG$15,-1)),INDEX($BH$13:$BH$14,MATCH($G415,$BG$13:$BG$14,-1)))))</f>
        <v/>
      </c>
      <c r="M415" s="531" t="str">
        <f t="shared" si="19"/>
        <v/>
      </c>
      <c r="N415" s="532">
        <f t="shared" si="20"/>
        <v>0</v>
      </c>
      <c r="O415" s="70"/>
      <c r="P415" s="124"/>
      <c r="Q415" s="54"/>
      <c r="R415" s="194"/>
      <c r="S415" s="125"/>
      <c r="T415" s="54"/>
      <c r="U415" s="194"/>
      <c r="V415" s="124"/>
      <c r="W415" s="54"/>
      <c r="X415" s="194"/>
      <c r="Y415" s="125"/>
      <c r="Z415" s="54"/>
      <c r="AA415" s="194"/>
      <c r="AB415" s="57"/>
      <c r="AC415" s="70"/>
      <c r="AD415" s="124"/>
      <c r="AE415" s="70"/>
      <c r="AF415" s="124"/>
      <c r="AG415" s="70"/>
      <c r="AH415" s="57"/>
      <c r="AI415" s="70"/>
      <c r="AJ415" s="124"/>
      <c r="AK415" s="890"/>
      <c r="AL415" s="907"/>
      <c r="AM415" s="890"/>
      <c r="AN415" s="907"/>
      <c r="AO415" s="890"/>
      <c r="AP415" s="909"/>
      <c r="AQ415" s="70"/>
      <c r="AR415" s="59"/>
      <c r="AS415" s="70"/>
      <c r="AT415" s="57"/>
      <c r="AU415" s="54"/>
      <c r="AV415" s="70"/>
      <c r="AW415" s="57"/>
      <c r="AX415" s="533" t="str">
        <f>IF(AW415="","",IF(AW415="A",'12.パネルラジエーター設備費用算出シート'!$G$13,IF(AW415="B",'12.パネルラジエーター設備費用算出シート'!$N$13,IF(AW415="C",'12.パネルラジエーター設備費用算出シート'!$G$23,IF(AW415="D",'12.パネルラジエーター設備費用算出シート'!$N$23,IF(AW415="E",'12.パネルラジエーター設備費用算出シート'!$G$33,IF(AW415="F",'12.パネルラジエーター設備費用算出シート'!$N$33,IF(AW415="G",'12.パネルラジエーター設備費用算出シート'!$G$43,IF(AW415="H",'12.パネルラジエーター設備費用算出シート'!$N$43,IF(AW415="I",'12.パネルラジエーター設備費用算出シート'!$G$54,'12.パネルラジエーター設備費用算出シート'!$N$54))))))))))</f>
        <v/>
      </c>
      <c r="AY415" s="70"/>
      <c r="AZ415" s="57"/>
      <c r="BA415" s="54"/>
      <c r="BB415" s="70"/>
    </row>
    <row r="416" spans="2:54">
      <c r="B416" s="55">
        <v>404</v>
      </c>
      <c r="C416" s="78"/>
      <c r="D416" s="56"/>
      <c r="E416" s="73"/>
      <c r="F416" s="530"/>
      <c r="G416" s="530"/>
      <c r="H416" s="57"/>
      <c r="I416" s="58"/>
      <c r="J416" s="57"/>
      <c r="K416" s="531" t="str">
        <f t="shared" si="18"/>
        <v/>
      </c>
      <c r="L416" s="531" t="str">
        <f>IF($G416="","",IF(OR('2.全体概要'!$C$15=1,'2.全体概要'!$C$15=2),INDEX($BH$15:$BH$16,MATCH($G416,$BG$15:$BG$16,-1)),IF('2.全体概要'!$C$15=3,INDEX($BH$14:$BH$15,MATCH($G416,$BG$14:$BG$15,-1)),INDEX($BH$13:$BH$14,MATCH($G416,$BG$13:$BG$14,-1)))))</f>
        <v/>
      </c>
      <c r="M416" s="531" t="str">
        <f t="shared" si="19"/>
        <v/>
      </c>
      <c r="N416" s="532">
        <f t="shared" si="20"/>
        <v>0</v>
      </c>
      <c r="O416" s="70"/>
      <c r="P416" s="124"/>
      <c r="Q416" s="54"/>
      <c r="R416" s="194"/>
      <c r="S416" s="125"/>
      <c r="T416" s="54"/>
      <c r="U416" s="194"/>
      <c r="V416" s="124"/>
      <c r="W416" s="54"/>
      <c r="X416" s="194"/>
      <c r="Y416" s="125"/>
      <c r="Z416" s="54"/>
      <c r="AA416" s="194"/>
      <c r="AB416" s="57"/>
      <c r="AC416" s="70"/>
      <c r="AD416" s="124"/>
      <c r="AE416" s="70"/>
      <c r="AF416" s="124"/>
      <c r="AG416" s="70"/>
      <c r="AH416" s="57"/>
      <c r="AI416" s="70"/>
      <c r="AJ416" s="124"/>
      <c r="AK416" s="890"/>
      <c r="AL416" s="907"/>
      <c r="AM416" s="890"/>
      <c r="AN416" s="907"/>
      <c r="AO416" s="890"/>
      <c r="AP416" s="909"/>
      <c r="AQ416" s="70"/>
      <c r="AR416" s="59"/>
      <c r="AS416" s="70"/>
      <c r="AT416" s="57"/>
      <c r="AU416" s="54"/>
      <c r="AV416" s="70"/>
      <c r="AW416" s="57"/>
      <c r="AX416" s="533" t="str">
        <f>IF(AW416="","",IF(AW416="A",'12.パネルラジエーター設備費用算出シート'!$G$13,IF(AW416="B",'12.パネルラジエーター設備費用算出シート'!$N$13,IF(AW416="C",'12.パネルラジエーター設備費用算出シート'!$G$23,IF(AW416="D",'12.パネルラジエーター設備費用算出シート'!$N$23,IF(AW416="E",'12.パネルラジエーター設備費用算出シート'!$G$33,IF(AW416="F",'12.パネルラジエーター設備費用算出シート'!$N$33,IF(AW416="G",'12.パネルラジエーター設備費用算出シート'!$G$43,IF(AW416="H",'12.パネルラジエーター設備費用算出シート'!$N$43,IF(AW416="I",'12.パネルラジエーター設備費用算出シート'!$G$54,'12.パネルラジエーター設備費用算出シート'!$N$54))))))))))</f>
        <v/>
      </c>
      <c r="AY416" s="70"/>
      <c r="AZ416" s="57"/>
      <c r="BA416" s="54"/>
      <c r="BB416" s="70"/>
    </row>
    <row r="417" spans="2:54">
      <c r="B417" s="55">
        <v>405</v>
      </c>
      <c r="C417" s="78"/>
      <c r="D417" s="56"/>
      <c r="E417" s="73"/>
      <c r="F417" s="530"/>
      <c r="G417" s="530"/>
      <c r="H417" s="57"/>
      <c r="I417" s="58"/>
      <c r="J417" s="57"/>
      <c r="K417" s="531" t="str">
        <f t="shared" si="18"/>
        <v/>
      </c>
      <c r="L417" s="531" t="str">
        <f>IF($G417="","",IF(OR('2.全体概要'!$C$15=1,'2.全体概要'!$C$15=2),INDEX($BH$15:$BH$16,MATCH($G417,$BG$15:$BG$16,-1)),IF('2.全体概要'!$C$15=3,INDEX($BH$14:$BH$15,MATCH($G417,$BG$14:$BG$15,-1)),INDEX($BH$13:$BH$14,MATCH($G417,$BG$13:$BG$14,-1)))))</f>
        <v/>
      </c>
      <c r="M417" s="531" t="str">
        <f t="shared" si="19"/>
        <v/>
      </c>
      <c r="N417" s="532">
        <f t="shared" si="20"/>
        <v>0</v>
      </c>
      <c r="O417" s="70"/>
      <c r="P417" s="124"/>
      <c r="Q417" s="54"/>
      <c r="R417" s="194"/>
      <c r="S417" s="125"/>
      <c r="T417" s="54"/>
      <c r="U417" s="194"/>
      <c r="V417" s="124"/>
      <c r="W417" s="54"/>
      <c r="X417" s="194"/>
      <c r="Y417" s="125"/>
      <c r="Z417" s="54"/>
      <c r="AA417" s="194"/>
      <c r="AB417" s="57"/>
      <c r="AC417" s="70"/>
      <c r="AD417" s="124"/>
      <c r="AE417" s="70"/>
      <c r="AF417" s="124"/>
      <c r="AG417" s="70"/>
      <c r="AH417" s="57"/>
      <c r="AI417" s="70"/>
      <c r="AJ417" s="124"/>
      <c r="AK417" s="890"/>
      <c r="AL417" s="907"/>
      <c r="AM417" s="890"/>
      <c r="AN417" s="907"/>
      <c r="AO417" s="890"/>
      <c r="AP417" s="909"/>
      <c r="AQ417" s="70"/>
      <c r="AR417" s="59"/>
      <c r="AS417" s="70"/>
      <c r="AT417" s="57"/>
      <c r="AU417" s="54"/>
      <c r="AV417" s="70"/>
      <c r="AW417" s="57"/>
      <c r="AX417" s="533" t="str">
        <f>IF(AW417="","",IF(AW417="A",'12.パネルラジエーター設備費用算出シート'!$G$13,IF(AW417="B",'12.パネルラジエーター設備費用算出シート'!$N$13,IF(AW417="C",'12.パネルラジエーター設備費用算出シート'!$G$23,IF(AW417="D",'12.パネルラジエーター設備費用算出シート'!$N$23,IF(AW417="E",'12.パネルラジエーター設備費用算出シート'!$G$33,IF(AW417="F",'12.パネルラジエーター設備費用算出シート'!$N$33,IF(AW417="G",'12.パネルラジエーター設備費用算出シート'!$G$43,IF(AW417="H",'12.パネルラジエーター設備費用算出シート'!$N$43,IF(AW417="I",'12.パネルラジエーター設備費用算出シート'!$G$54,'12.パネルラジエーター設備費用算出シート'!$N$54))))))))))</f>
        <v/>
      </c>
      <c r="AY417" s="70"/>
      <c r="AZ417" s="57"/>
      <c r="BA417" s="54"/>
      <c r="BB417" s="70"/>
    </row>
    <row r="418" spans="2:54">
      <c r="B418" s="55">
        <v>406</v>
      </c>
      <c r="C418" s="78"/>
      <c r="D418" s="56"/>
      <c r="E418" s="73"/>
      <c r="F418" s="530"/>
      <c r="G418" s="530"/>
      <c r="H418" s="57"/>
      <c r="I418" s="58"/>
      <c r="J418" s="57"/>
      <c r="K418" s="531" t="str">
        <f t="shared" si="18"/>
        <v/>
      </c>
      <c r="L418" s="531" t="str">
        <f>IF($G418="","",IF(OR('2.全体概要'!$C$15=1,'2.全体概要'!$C$15=2),INDEX($BH$15:$BH$16,MATCH($G418,$BG$15:$BG$16,-1)),IF('2.全体概要'!$C$15=3,INDEX($BH$14:$BH$15,MATCH($G418,$BG$14:$BG$15,-1)),INDEX($BH$13:$BH$14,MATCH($G418,$BG$13:$BG$14,-1)))))</f>
        <v/>
      </c>
      <c r="M418" s="531" t="str">
        <f t="shared" si="19"/>
        <v/>
      </c>
      <c r="N418" s="532">
        <f t="shared" si="20"/>
        <v>0</v>
      </c>
      <c r="O418" s="70"/>
      <c r="P418" s="124"/>
      <c r="Q418" s="54"/>
      <c r="R418" s="194"/>
      <c r="S418" s="125"/>
      <c r="T418" s="54"/>
      <c r="U418" s="194"/>
      <c r="V418" s="124"/>
      <c r="W418" s="54"/>
      <c r="X418" s="194"/>
      <c r="Y418" s="125"/>
      <c r="Z418" s="54"/>
      <c r="AA418" s="194"/>
      <c r="AB418" s="57"/>
      <c r="AC418" s="70"/>
      <c r="AD418" s="124"/>
      <c r="AE418" s="70"/>
      <c r="AF418" s="124"/>
      <c r="AG418" s="70"/>
      <c r="AH418" s="57"/>
      <c r="AI418" s="70"/>
      <c r="AJ418" s="124"/>
      <c r="AK418" s="890"/>
      <c r="AL418" s="907"/>
      <c r="AM418" s="890"/>
      <c r="AN418" s="907"/>
      <c r="AO418" s="890"/>
      <c r="AP418" s="909"/>
      <c r="AQ418" s="70"/>
      <c r="AR418" s="59"/>
      <c r="AS418" s="70"/>
      <c r="AT418" s="57"/>
      <c r="AU418" s="54"/>
      <c r="AV418" s="70"/>
      <c r="AW418" s="57"/>
      <c r="AX418" s="533" t="str">
        <f>IF(AW418="","",IF(AW418="A",'12.パネルラジエーター設備費用算出シート'!$G$13,IF(AW418="B",'12.パネルラジエーター設備費用算出シート'!$N$13,IF(AW418="C",'12.パネルラジエーター設備費用算出シート'!$G$23,IF(AW418="D",'12.パネルラジエーター設備費用算出シート'!$N$23,IF(AW418="E",'12.パネルラジエーター設備費用算出シート'!$G$33,IF(AW418="F",'12.パネルラジエーター設備費用算出シート'!$N$33,IF(AW418="G",'12.パネルラジエーター設備費用算出シート'!$G$43,IF(AW418="H",'12.パネルラジエーター設備費用算出シート'!$N$43,IF(AW418="I",'12.パネルラジエーター設備費用算出シート'!$G$54,'12.パネルラジエーター設備費用算出シート'!$N$54))))))))))</f>
        <v/>
      </c>
      <c r="AY418" s="70"/>
      <c r="AZ418" s="57"/>
      <c r="BA418" s="54"/>
      <c r="BB418" s="70"/>
    </row>
    <row r="419" spans="2:54">
      <c r="B419" s="55">
        <v>407</v>
      </c>
      <c r="C419" s="78"/>
      <c r="D419" s="56"/>
      <c r="E419" s="73"/>
      <c r="F419" s="530"/>
      <c r="G419" s="530"/>
      <c r="H419" s="57"/>
      <c r="I419" s="58"/>
      <c r="J419" s="57"/>
      <c r="K419" s="531" t="str">
        <f t="shared" si="18"/>
        <v/>
      </c>
      <c r="L419" s="531" t="str">
        <f>IF($G419="","",IF(OR('2.全体概要'!$C$15=1,'2.全体概要'!$C$15=2),INDEX($BH$15:$BH$16,MATCH($G419,$BG$15:$BG$16,-1)),IF('2.全体概要'!$C$15=3,INDEX($BH$14:$BH$15,MATCH($G419,$BG$14:$BG$15,-1)),INDEX($BH$13:$BH$14,MATCH($G419,$BG$13:$BG$14,-1)))))</f>
        <v/>
      </c>
      <c r="M419" s="531" t="str">
        <f t="shared" si="19"/>
        <v/>
      </c>
      <c r="N419" s="532">
        <f t="shared" si="20"/>
        <v>0</v>
      </c>
      <c r="O419" s="70"/>
      <c r="P419" s="124"/>
      <c r="Q419" s="54"/>
      <c r="R419" s="194"/>
      <c r="S419" s="125"/>
      <c r="T419" s="54"/>
      <c r="U419" s="194"/>
      <c r="V419" s="124"/>
      <c r="W419" s="54"/>
      <c r="X419" s="194"/>
      <c r="Y419" s="125"/>
      <c r="Z419" s="54"/>
      <c r="AA419" s="194"/>
      <c r="AB419" s="57"/>
      <c r="AC419" s="70"/>
      <c r="AD419" s="124"/>
      <c r="AE419" s="70"/>
      <c r="AF419" s="124"/>
      <c r="AG419" s="70"/>
      <c r="AH419" s="57"/>
      <c r="AI419" s="70"/>
      <c r="AJ419" s="124"/>
      <c r="AK419" s="890"/>
      <c r="AL419" s="907"/>
      <c r="AM419" s="890"/>
      <c r="AN419" s="907"/>
      <c r="AO419" s="890"/>
      <c r="AP419" s="909"/>
      <c r="AQ419" s="70"/>
      <c r="AR419" s="59"/>
      <c r="AS419" s="70"/>
      <c r="AT419" s="57"/>
      <c r="AU419" s="54"/>
      <c r="AV419" s="70"/>
      <c r="AW419" s="57"/>
      <c r="AX419" s="533" t="str">
        <f>IF(AW419="","",IF(AW419="A",'12.パネルラジエーター設備費用算出シート'!$G$13,IF(AW419="B",'12.パネルラジエーター設備費用算出シート'!$N$13,IF(AW419="C",'12.パネルラジエーター設備費用算出シート'!$G$23,IF(AW419="D",'12.パネルラジエーター設備費用算出シート'!$N$23,IF(AW419="E",'12.パネルラジエーター設備費用算出シート'!$G$33,IF(AW419="F",'12.パネルラジエーター設備費用算出シート'!$N$33,IF(AW419="G",'12.パネルラジエーター設備費用算出シート'!$G$43,IF(AW419="H",'12.パネルラジエーター設備費用算出シート'!$N$43,IF(AW419="I",'12.パネルラジエーター設備費用算出シート'!$G$54,'12.パネルラジエーター設備費用算出シート'!$N$54))))))))))</f>
        <v/>
      </c>
      <c r="AY419" s="70"/>
      <c r="AZ419" s="57"/>
      <c r="BA419" s="54"/>
      <c r="BB419" s="70"/>
    </row>
    <row r="420" spans="2:54">
      <c r="B420" s="55">
        <v>408</v>
      </c>
      <c r="C420" s="78"/>
      <c r="D420" s="56"/>
      <c r="E420" s="73"/>
      <c r="F420" s="530"/>
      <c r="G420" s="530"/>
      <c r="H420" s="57"/>
      <c r="I420" s="58"/>
      <c r="J420" s="57"/>
      <c r="K420" s="531" t="str">
        <f t="shared" si="18"/>
        <v/>
      </c>
      <c r="L420" s="531" t="str">
        <f>IF($G420="","",IF(OR('2.全体概要'!$C$15=1,'2.全体概要'!$C$15=2),INDEX($BH$15:$BH$16,MATCH($G420,$BG$15:$BG$16,-1)),IF('2.全体概要'!$C$15=3,INDEX($BH$14:$BH$15,MATCH($G420,$BG$14:$BG$15,-1)),INDEX($BH$13:$BH$14,MATCH($G420,$BG$13:$BG$14,-1)))))</f>
        <v/>
      </c>
      <c r="M420" s="531" t="str">
        <f t="shared" si="19"/>
        <v/>
      </c>
      <c r="N420" s="532">
        <f t="shared" si="20"/>
        <v>0</v>
      </c>
      <c r="O420" s="70"/>
      <c r="P420" s="124"/>
      <c r="Q420" s="54"/>
      <c r="R420" s="194"/>
      <c r="S420" s="125"/>
      <c r="T420" s="54"/>
      <c r="U420" s="194"/>
      <c r="V420" s="124"/>
      <c r="W420" s="54"/>
      <c r="X420" s="194"/>
      <c r="Y420" s="125"/>
      <c r="Z420" s="54"/>
      <c r="AA420" s="194"/>
      <c r="AB420" s="57"/>
      <c r="AC420" s="70"/>
      <c r="AD420" s="124"/>
      <c r="AE420" s="70"/>
      <c r="AF420" s="124"/>
      <c r="AG420" s="70"/>
      <c r="AH420" s="57"/>
      <c r="AI420" s="70"/>
      <c r="AJ420" s="124"/>
      <c r="AK420" s="890"/>
      <c r="AL420" s="907"/>
      <c r="AM420" s="890"/>
      <c r="AN420" s="907"/>
      <c r="AO420" s="890"/>
      <c r="AP420" s="909"/>
      <c r="AQ420" s="70"/>
      <c r="AR420" s="59"/>
      <c r="AS420" s="70"/>
      <c r="AT420" s="57"/>
      <c r="AU420" s="54"/>
      <c r="AV420" s="70"/>
      <c r="AW420" s="57"/>
      <c r="AX420" s="533" t="str">
        <f>IF(AW420="","",IF(AW420="A",'12.パネルラジエーター設備費用算出シート'!$G$13,IF(AW420="B",'12.パネルラジエーター設備費用算出シート'!$N$13,IF(AW420="C",'12.パネルラジエーター設備費用算出シート'!$G$23,IF(AW420="D",'12.パネルラジエーター設備費用算出シート'!$N$23,IF(AW420="E",'12.パネルラジエーター設備費用算出シート'!$G$33,IF(AW420="F",'12.パネルラジエーター設備費用算出シート'!$N$33,IF(AW420="G",'12.パネルラジエーター設備費用算出シート'!$G$43,IF(AW420="H",'12.パネルラジエーター設備費用算出シート'!$N$43,IF(AW420="I",'12.パネルラジエーター設備費用算出シート'!$G$54,'12.パネルラジエーター設備費用算出シート'!$N$54))))))))))</f>
        <v/>
      </c>
      <c r="AY420" s="70"/>
      <c r="AZ420" s="57"/>
      <c r="BA420" s="54"/>
      <c r="BB420" s="70"/>
    </row>
    <row r="421" spans="2:54">
      <c r="B421" s="55">
        <v>409</v>
      </c>
      <c r="C421" s="78"/>
      <c r="D421" s="56"/>
      <c r="E421" s="73"/>
      <c r="F421" s="530"/>
      <c r="G421" s="530"/>
      <c r="H421" s="57"/>
      <c r="I421" s="58"/>
      <c r="J421" s="57"/>
      <c r="K421" s="531" t="str">
        <f t="shared" si="18"/>
        <v/>
      </c>
      <c r="L421" s="531" t="str">
        <f>IF($G421="","",IF(OR('2.全体概要'!$C$15=1,'2.全体概要'!$C$15=2),INDEX($BH$15:$BH$16,MATCH($G421,$BG$15:$BG$16,-1)),IF('2.全体概要'!$C$15=3,INDEX($BH$14:$BH$15,MATCH($G421,$BG$14:$BG$15,-1)),INDEX($BH$13:$BH$14,MATCH($G421,$BG$13:$BG$14,-1)))))</f>
        <v/>
      </c>
      <c r="M421" s="531" t="str">
        <f t="shared" si="19"/>
        <v/>
      </c>
      <c r="N421" s="532">
        <f t="shared" si="20"/>
        <v>0</v>
      </c>
      <c r="O421" s="70"/>
      <c r="P421" s="124"/>
      <c r="Q421" s="54"/>
      <c r="R421" s="194"/>
      <c r="S421" s="125"/>
      <c r="T421" s="54"/>
      <c r="U421" s="194"/>
      <c r="V421" s="124"/>
      <c r="W421" s="54"/>
      <c r="X421" s="194"/>
      <c r="Y421" s="125"/>
      <c r="Z421" s="54"/>
      <c r="AA421" s="194"/>
      <c r="AB421" s="57"/>
      <c r="AC421" s="70"/>
      <c r="AD421" s="124"/>
      <c r="AE421" s="70"/>
      <c r="AF421" s="124"/>
      <c r="AG421" s="70"/>
      <c r="AH421" s="57"/>
      <c r="AI421" s="70"/>
      <c r="AJ421" s="124"/>
      <c r="AK421" s="890"/>
      <c r="AL421" s="907"/>
      <c r="AM421" s="890"/>
      <c r="AN421" s="907"/>
      <c r="AO421" s="890"/>
      <c r="AP421" s="909"/>
      <c r="AQ421" s="70"/>
      <c r="AR421" s="59"/>
      <c r="AS421" s="70"/>
      <c r="AT421" s="57"/>
      <c r="AU421" s="54"/>
      <c r="AV421" s="70"/>
      <c r="AW421" s="57"/>
      <c r="AX421" s="533" t="str">
        <f>IF(AW421="","",IF(AW421="A",'12.パネルラジエーター設備費用算出シート'!$G$13,IF(AW421="B",'12.パネルラジエーター設備費用算出シート'!$N$13,IF(AW421="C",'12.パネルラジエーター設備費用算出シート'!$G$23,IF(AW421="D",'12.パネルラジエーター設備費用算出シート'!$N$23,IF(AW421="E",'12.パネルラジエーター設備費用算出シート'!$G$33,IF(AW421="F",'12.パネルラジエーター設備費用算出シート'!$N$33,IF(AW421="G",'12.パネルラジエーター設備費用算出シート'!$G$43,IF(AW421="H",'12.パネルラジエーター設備費用算出シート'!$N$43,IF(AW421="I",'12.パネルラジエーター設備費用算出シート'!$G$54,'12.パネルラジエーター設備費用算出シート'!$N$54))))))))))</f>
        <v/>
      </c>
      <c r="AY421" s="70"/>
      <c r="AZ421" s="57"/>
      <c r="BA421" s="54"/>
      <c r="BB421" s="70"/>
    </row>
    <row r="422" spans="2:54">
      <c r="B422" s="55">
        <v>410</v>
      </c>
      <c r="C422" s="78"/>
      <c r="D422" s="56"/>
      <c r="E422" s="73"/>
      <c r="F422" s="530"/>
      <c r="G422" s="530"/>
      <c r="H422" s="57"/>
      <c r="I422" s="58"/>
      <c r="J422" s="57"/>
      <c r="K422" s="531" t="str">
        <f t="shared" si="18"/>
        <v/>
      </c>
      <c r="L422" s="531" t="str">
        <f>IF($G422="","",IF(OR('2.全体概要'!$C$15=1,'2.全体概要'!$C$15=2),INDEX($BH$15:$BH$16,MATCH($G422,$BG$15:$BG$16,-1)),IF('2.全体概要'!$C$15=3,INDEX($BH$14:$BH$15,MATCH($G422,$BG$14:$BG$15,-1)),INDEX($BH$13:$BH$14,MATCH($G422,$BG$13:$BG$14,-1)))))</f>
        <v/>
      </c>
      <c r="M422" s="531" t="str">
        <f t="shared" si="19"/>
        <v/>
      </c>
      <c r="N422" s="532">
        <f t="shared" si="20"/>
        <v>0</v>
      </c>
      <c r="O422" s="70"/>
      <c r="P422" s="124"/>
      <c r="Q422" s="54"/>
      <c r="R422" s="194"/>
      <c r="S422" s="125"/>
      <c r="T422" s="54"/>
      <c r="U422" s="194"/>
      <c r="V422" s="124"/>
      <c r="W422" s="54"/>
      <c r="X422" s="194"/>
      <c r="Y422" s="125"/>
      <c r="Z422" s="54"/>
      <c r="AA422" s="194"/>
      <c r="AB422" s="57"/>
      <c r="AC422" s="70"/>
      <c r="AD422" s="124"/>
      <c r="AE422" s="70"/>
      <c r="AF422" s="124"/>
      <c r="AG422" s="70"/>
      <c r="AH422" s="57"/>
      <c r="AI422" s="70"/>
      <c r="AJ422" s="124"/>
      <c r="AK422" s="890"/>
      <c r="AL422" s="907"/>
      <c r="AM422" s="890"/>
      <c r="AN422" s="907"/>
      <c r="AO422" s="890"/>
      <c r="AP422" s="909"/>
      <c r="AQ422" s="70"/>
      <c r="AR422" s="59"/>
      <c r="AS422" s="70"/>
      <c r="AT422" s="57"/>
      <c r="AU422" s="54"/>
      <c r="AV422" s="70"/>
      <c r="AW422" s="57"/>
      <c r="AX422" s="533" t="str">
        <f>IF(AW422="","",IF(AW422="A",'12.パネルラジエーター設備費用算出シート'!$G$13,IF(AW422="B",'12.パネルラジエーター設備費用算出シート'!$N$13,IF(AW422="C",'12.パネルラジエーター設備費用算出シート'!$G$23,IF(AW422="D",'12.パネルラジエーター設備費用算出シート'!$N$23,IF(AW422="E",'12.パネルラジエーター設備費用算出シート'!$G$33,IF(AW422="F",'12.パネルラジエーター設備費用算出シート'!$N$33,IF(AW422="G",'12.パネルラジエーター設備費用算出シート'!$G$43,IF(AW422="H",'12.パネルラジエーター設備費用算出シート'!$N$43,IF(AW422="I",'12.パネルラジエーター設備費用算出シート'!$G$54,'12.パネルラジエーター設備費用算出シート'!$N$54))))))))))</f>
        <v/>
      </c>
      <c r="AY422" s="70"/>
      <c r="AZ422" s="57"/>
      <c r="BA422" s="54"/>
      <c r="BB422" s="70"/>
    </row>
    <row r="423" spans="2:54">
      <c r="B423" s="55">
        <v>411</v>
      </c>
      <c r="C423" s="78"/>
      <c r="D423" s="56"/>
      <c r="E423" s="73"/>
      <c r="F423" s="530"/>
      <c r="G423" s="530"/>
      <c r="H423" s="57"/>
      <c r="I423" s="58"/>
      <c r="J423" s="57"/>
      <c r="K423" s="531" t="str">
        <f t="shared" si="18"/>
        <v/>
      </c>
      <c r="L423" s="531" t="str">
        <f>IF($G423="","",IF(OR('2.全体概要'!$C$15=1,'2.全体概要'!$C$15=2),INDEX($BH$15:$BH$16,MATCH($G423,$BG$15:$BG$16,-1)),IF('2.全体概要'!$C$15=3,INDEX($BH$14:$BH$15,MATCH($G423,$BG$14:$BG$15,-1)),INDEX($BH$13:$BH$14,MATCH($G423,$BG$13:$BG$14,-1)))))</f>
        <v/>
      </c>
      <c r="M423" s="531" t="str">
        <f t="shared" si="19"/>
        <v/>
      </c>
      <c r="N423" s="532">
        <f t="shared" si="20"/>
        <v>0</v>
      </c>
      <c r="O423" s="70"/>
      <c r="P423" s="124"/>
      <c r="Q423" s="54"/>
      <c r="R423" s="194"/>
      <c r="S423" s="125"/>
      <c r="T423" s="54"/>
      <c r="U423" s="194"/>
      <c r="V423" s="124"/>
      <c r="W423" s="54"/>
      <c r="X423" s="194"/>
      <c r="Y423" s="125"/>
      <c r="Z423" s="54"/>
      <c r="AA423" s="194"/>
      <c r="AB423" s="57"/>
      <c r="AC423" s="70"/>
      <c r="AD423" s="124"/>
      <c r="AE423" s="70"/>
      <c r="AF423" s="124"/>
      <c r="AG423" s="70"/>
      <c r="AH423" s="57"/>
      <c r="AI423" s="70"/>
      <c r="AJ423" s="124"/>
      <c r="AK423" s="890"/>
      <c r="AL423" s="907"/>
      <c r="AM423" s="890"/>
      <c r="AN423" s="907"/>
      <c r="AO423" s="890"/>
      <c r="AP423" s="909"/>
      <c r="AQ423" s="70"/>
      <c r="AR423" s="59"/>
      <c r="AS423" s="70"/>
      <c r="AT423" s="57"/>
      <c r="AU423" s="54"/>
      <c r="AV423" s="70"/>
      <c r="AW423" s="57"/>
      <c r="AX423" s="533" t="str">
        <f>IF(AW423="","",IF(AW423="A",'12.パネルラジエーター設備費用算出シート'!$G$13,IF(AW423="B",'12.パネルラジエーター設備費用算出シート'!$N$13,IF(AW423="C",'12.パネルラジエーター設備費用算出シート'!$G$23,IF(AW423="D",'12.パネルラジエーター設備費用算出シート'!$N$23,IF(AW423="E",'12.パネルラジエーター設備費用算出シート'!$G$33,IF(AW423="F",'12.パネルラジエーター設備費用算出シート'!$N$33,IF(AW423="G",'12.パネルラジエーター設備費用算出シート'!$G$43,IF(AW423="H",'12.パネルラジエーター設備費用算出シート'!$N$43,IF(AW423="I",'12.パネルラジエーター設備費用算出シート'!$G$54,'12.パネルラジエーター設備費用算出シート'!$N$54))))))))))</f>
        <v/>
      </c>
      <c r="AY423" s="70"/>
      <c r="AZ423" s="57"/>
      <c r="BA423" s="54"/>
      <c r="BB423" s="70"/>
    </row>
    <row r="424" spans="2:54">
      <c r="B424" s="55">
        <v>412</v>
      </c>
      <c r="C424" s="78"/>
      <c r="D424" s="56"/>
      <c r="E424" s="73"/>
      <c r="F424" s="530"/>
      <c r="G424" s="530"/>
      <c r="H424" s="57"/>
      <c r="I424" s="58"/>
      <c r="J424" s="57"/>
      <c r="K424" s="531" t="str">
        <f t="shared" si="18"/>
        <v/>
      </c>
      <c r="L424" s="531" t="str">
        <f>IF($G424="","",IF(OR('2.全体概要'!$C$15=1,'2.全体概要'!$C$15=2),INDEX($BH$15:$BH$16,MATCH($G424,$BG$15:$BG$16,-1)),IF('2.全体概要'!$C$15=3,INDEX($BH$14:$BH$15,MATCH($G424,$BG$14:$BG$15,-1)),INDEX($BH$13:$BH$14,MATCH($G424,$BG$13:$BG$14,-1)))))</f>
        <v/>
      </c>
      <c r="M424" s="531" t="str">
        <f t="shared" si="19"/>
        <v/>
      </c>
      <c r="N424" s="532">
        <f t="shared" si="20"/>
        <v>0</v>
      </c>
      <c r="O424" s="70"/>
      <c r="P424" s="124"/>
      <c r="Q424" s="54"/>
      <c r="R424" s="194"/>
      <c r="S424" s="125"/>
      <c r="T424" s="54"/>
      <c r="U424" s="194"/>
      <c r="V424" s="124"/>
      <c r="W424" s="54"/>
      <c r="X424" s="194"/>
      <c r="Y424" s="125"/>
      <c r="Z424" s="54"/>
      <c r="AA424" s="194"/>
      <c r="AB424" s="57"/>
      <c r="AC424" s="70"/>
      <c r="AD424" s="124"/>
      <c r="AE424" s="70"/>
      <c r="AF424" s="124"/>
      <c r="AG424" s="70"/>
      <c r="AH424" s="57"/>
      <c r="AI424" s="70"/>
      <c r="AJ424" s="124"/>
      <c r="AK424" s="890"/>
      <c r="AL424" s="907"/>
      <c r="AM424" s="890"/>
      <c r="AN424" s="907"/>
      <c r="AO424" s="890"/>
      <c r="AP424" s="909"/>
      <c r="AQ424" s="70"/>
      <c r="AR424" s="59"/>
      <c r="AS424" s="70"/>
      <c r="AT424" s="57"/>
      <c r="AU424" s="54"/>
      <c r="AV424" s="70"/>
      <c r="AW424" s="57"/>
      <c r="AX424" s="533" t="str">
        <f>IF(AW424="","",IF(AW424="A",'12.パネルラジエーター設備費用算出シート'!$G$13,IF(AW424="B",'12.パネルラジエーター設備費用算出シート'!$N$13,IF(AW424="C",'12.パネルラジエーター設備費用算出シート'!$G$23,IF(AW424="D",'12.パネルラジエーター設備費用算出シート'!$N$23,IF(AW424="E",'12.パネルラジエーター設備費用算出シート'!$G$33,IF(AW424="F",'12.パネルラジエーター設備費用算出シート'!$N$33,IF(AW424="G",'12.パネルラジエーター設備費用算出シート'!$G$43,IF(AW424="H",'12.パネルラジエーター設備費用算出シート'!$N$43,IF(AW424="I",'12.パネルラジエーター設備費用算出シート'!$G$54,'12.パネルラジエーター設備費用算出シート'!$N$54))))))))))</f>
        <v/>
      </c>
      <c r="AY424" s="70"/>
      <c r="AZ424" s="57"/>
      <c r="BA424" s="54"/>
      <c r="BB424" s="70"/>
    </row>
    <row r="425" spans="2:54">
      <c r="B425" s="55">
        <v>413</v>
      </c>
      <c r="C425" s="78"/>
      <c r="D425" s="56"/>
      <c r="E425" s="73"/>
      <c r="F425" s="530"/>
      <c r="G425" s="530"/>
      <c r="H425" s="57"/>
      <c r="I425" s="58"/>
      <c r="J425" s="57"/>
      <c r="K425" s="531" t="str">
        <f t="shared" si="18"/>
        <v/>
      </c>
      <c r="L425" s="531" t="str">
        <f>IF($G425="","",IF(OR('2.全体概要'!$C$15=1,'2.全体概要'!$C$15=2),INDEX($BH$15:$BH$16,MATCH($G425,$BG$15:$BG$16,-1)),IF('2.全体概要'!$C$15=3,INDEX($BH$14:$BH$15,MATCH($G425,$BG$14:$BG$15,-1)),INDEX($BH$13:$BH$14,MATCH($G425,$BG$13:$BG$14,-1)))))</f>
        <v/>
      </c>
      <c r="M425" s="531" t="str">
        <f t="shared" si="19"/>
        <v/>
      </c>
      <c r="N425" s="532">
        <f t="shared" si="20"/>
        <v>0</v>
      </c>
      <c r="O425" s="70"/>
      <c r="P425" s="124"/>
      <c r="Q425" s="54"/>
      <c r="R425" s="194"/>
      <c r="S425" s="125"/>
      <c r="T425" s="54"/>
      <c r="U425" s="194"/>
      <c r="V425" s="124"/>
      <c r="W425" s="54"/>
      <c r="X425" s="194"/>
      <c r="Y425" s="125"/>
      <c r="Z425" s="54"/>
      <c r="AA425" s="194"/>
      <c r="AB425" s="57"/>
      <c r="AC425" s="70"/>
      <c r="AD425" s="124"/>
      <c r="AE425" s="70"/>
      <c r="AF425" s="124"/>
      <c r="AG425" s="70"/>
      <c r="AH425" s="57"/>
      <c r="AI425" s="70"/>
      <c r="AJ425" s="124"/>
      <c r="AK425" s="890"/>
      <c r="AL425" s="907"/>
      <c r="AM425" s="890"/>
      <c r="AN425" s="907"/>
      <c r="AO425" s="890"/>
      <c r="AP425" s="909"/>
      <c r="AQ425" s="70"/>
      <c r="AR425" s="59"/>
      <c r="AS425" s="70"/>
      <c r="AT425" s="57"/>
      <c r="AU425" s="54"/>
      <c r="AV425" s="70"/>
      <c r="AW425" s="57"/>
      <c r="AX425" s="533" t="str">
        <f>IF(AW425="","",IF(AW425="A",'12.パネルラジエーター設備費用算出シート'!$G$13,IF(AW425="B",'12.パネルラジエーター設備費用算出シート'!$N$13,IF(AW425="C",'12.パネルラジエーター設備費用算出シート'!$G$23,IF(AW425="D",'12.パネルラジエーター設備費用算出シート'!$N$23,IF(AW425="E",'12.パネルラジエーター設備費用算出シート'!$G$33,IF(AW425="F",'12.パネルラジエーター設備費用算出シート'!$N$33,IF(AW425="G",'12.パネルラジエーター設備費用算出シート'!$G$43,IF(AW425="H",'12.パネルラジエーター設備費用算出シート'!$N$43,IF(AW425="I",'12.パネルラジエーター設備費用算出シート'!$G$54,'12.パネルラジエーター設備費用算出シート'!$N$54))))))))))</f>
        <v/>
      </c>
      <c r="AY425" s="70"/>
      <c r="AZ425" s="57"/>
      <c r="BA425" s="54"/>
      <c r="BB425" s="70"/>
    </row>
    <row r="426" spans="2:54">
      <c r="B426" s="55">
        <v>414</v>
      </c>
      <c r="C426" s="78"/>
      <c r="D426" s="56"/>
      <c r="E426" s="73"/>
      <c r="F426" s="530"/>
      <c r="G426" s="530"/>
      <c r="H426" s="57"/>
      <c r="I426" s="58"/>
      <c r="J426" s="57"/>
      <c r="K426" s="531" t="str">
        <f t="shared" si="18"/>
        <v/>
      </c>
      <c r="L426" s="531" t="str">
        <f>IF($G426="","",IF(OR('2.全体概要'!$C$15=1,'2.全体概要'!$C$15=2),INDEX($BH$15:$BH$16,MATCH($G426,$BG$15:$BG$16,-1)),IF('2.全体概要'!$C$15=3,INDEX($BH$14:$BH$15,MATCH($G426,$BG$14:$BG$15,-1)),INDEX($BH$13:$BH$14,MATCH($G426,$BG$13:$BG$14,-1)))))</f>
        <v/>
      </c>
      <c r="M426" s="531" t="str">
        <f t="shared" si="19"/>
        <v/>
      </c>
      <c r="N426" s="532">
        <f t="shared" si="20"/>
        <v>0</v>
      </c>
      <c r="O426" s="70"/>
      <c r="P426" s="124"/>
      <c r="Q426" s="54"/>
      <c r="R426" s="194"/>
      <c r="S426" s="125"/>
      <c r="T426" s="54"/>
      <c r="U426" s="194"/>
      <c r="V426" s="124"/>
      <c r="W426" s="54"/>
      <c r="X426" s="194"/>
      <c r="Y426" s="125"/>
      <c r="Z426" s="54"/>
      <c r="AA426" s="194"/>
      <c r="AB426" s="57"/>
      <c r="AC426" s="70"/>
      <c r="AD426" s="124"/>
      <c r="AE426" s="70"/>
      <c r="AF426" s="124"/>
      <c r="AG426" s="70"/>
      <c r="AH426" s="57"/>
      <c r="AI426" s="70"/>
      <c r="AJ426" s="124"/>
      <c r="AK426" s="890"/>
      <c r="AL426" s="907"/>
      <c r="AM426" s="890"/>
      <c r="AN426" s="907"/>
      <c r="AO426" s="890"/>
      <c r="AP426" s="909"/>
      <c r="AQ426" s="70"/>
      <c r="AR426" s="59"/>
      <c r="AS426" s="70"/>
      <c r="AT426" s="57"/>
      <c r="AU426" s="54"/>
      <c r="AV426" s="70"/>
      <c r="AW426" s="57"/>
      <c r="AX426" s="533" t="str">
        <f>IF(AW426="","",IF(AW426="A",'12.パネルラジエーター設備費用算出シート'!$G$13,IF(AW426="B",'12.パネルラジエーター設備費用算出シート'!$N$13,IF(AW426="C",'12.パネルラジエーター設備費用算出シート'!$G$23,IF(AW426="D",'12.パネルラジエーター設備費用算出シート'!$N$23,IF(AW426="E",'12.パネルラジエーター設備費用算出シート'!$G$33,IF(AW426="F",'12.パネルラジエーター設備費用算出シート'!$N$33,IF(AW426="G",'12.パネルラジエーター設備費用算出シート'!$G$43,IF(AW426="H",'12.パネルラジエーター設備費用算出シート'!$N$43,IF(AW426="I",'12.パネルラジエーター設備費用算出シート'!$G$54,'12.パネルラジエーター設備費用算出シート'!$N$54))))))))))</f>
        <v/>
      </c>
      <c r="AY426" s="70"/>
      <c r="AZ426" s="57"/>
      <c r="BA426" s="54"/>
      <c r="BB426" s="70"/>
    </row>
    <row r="427" spans="2:54">
      <c r="B427" s="55">
        <v>415</v>
      </c>
      <c r="C427" s="78"/>
      <c r="D427" s="56"/>
      <c r="E427" s="73"/>
      <c r="F427" s="530"/>
      <c r="G427" s="530"/>
      <c r="H427" s="57"/>
      <c r="I427" s="58"/>
      <c r="J427" s="57"/>
      <c r="K427" s="531" t="str">
        <f t="shared" si="18"/>
        <v/>
      </c>
      <c r="L427" s="531" t="str">
        <f>IF($G427="","",IF(OR('2.全体概要'!$C$15=1,'2.全体概要'!$C$15=2),INDEX($BH$15:$BH$16,MATCH($G427,$BG$15:$BG$16,-1)),IF('2.全体概要'!$C$15=3,INDEX($BH$14:$BH$15,MATCH($G427,$BG$14:$BG$15,-1)),INDEX($BH$13:$BH$14,MATCH($G427,$BG$13:$BG$14,-1)))))</f>
        <v/>
      </c>
      <c r="M427" s="531" t="str">
        <f t="shared" si="19"/>
        <v/>
      </c>
      <c r="N427" s="532">
        <f t="shared" si="20"/>
        <v>0</v>
      </c>
      <c r="O427" s="70"/>
      <c r="P427" s="124"/>
      <c r="Q427" s="54"/>
      <c r="R427" s="194"/>
      <c r="S427" s="125"/>
      <c r="T427" s="54"/>
      <c r="U427" s="194"/>
      <c r="V427" s="124"/>
      <c r="W427" s="54"/>
      <c r="X427" s="194"/>
      <c r="Y427" s="125"/>
      <c r="Z427" s="54"/>
      <c r="AA427" s="194"/>
      <c r="AB427" s="57"/>
      <c r="AC427" s="70"/>
      <c r="AD427" s="124"/>
      <c r="AE427" s="70"/>
      <c r="AF427" s="124"/>
      <c r="AG427" s="70"/>
      <c r="AH427" s="57"/>
      <c r="AI427" s="70"/>
      <c r="AJ427" s="124"/>
      <c r="AK427" s="890"/>
      <c r="AL427" s="907"/>
      <c r="AM427" s="890"/>
      <c r="AN427" s="907"/>
      <c r="AO427" s="890"/>
      <c r="AP427" s="909"/>
      <c r="AQ427" s="70"/>
      <c r="AR427" s="59"/>
      <c r="AS427" s="70"/>
      <c r="AT427" s="57"/>
      <c r="AU427" s="54"/>
      <c r="AV427" s="70"/>
      <c r="AW427" s="57"/>
      <c r="AX427" s="533" t="str">
        <f>IF(AW427="","",IF(AW427="A",'12.パネルラジエーター設備費用算出シート'!$G$13,IF(AW427="B",'12.パネルラジエーター設備費用算出シート'!$N$13,IF(AW427="C",'12.パネルラジエーター設備費用算出シート'!$G$23,IF(AW427="D",'12.パネルラジエーター設備費用算出シート'!$N$23,IF(AW427="E",'12.パネルラジエーター設備費用算出シート'!$G$33,IF(AW427="F",'12.パネルラジエーター設備費用算出シート'!$N$33,IF(AW427="G",'12.パネルラジエーター設備費用算出シート'!$G$43,IF(AW427="H",'12.パネルラジエーター設備費用算出シート'!$N$43,IF(AW427="I",'12.パネルラジエーター設備費用算出シート'!$G$54,'12.パネルラジエーター設備費用算出シート'!$N$54))))))))))</f>
        <v/>
      </c>
      <c r="AY427" s="70"/>
      <c r="AZ427" s="57"/>
      <c r="BA427" s="54"/>
      <c r="BB427" s="70"/>
    </row>
    <row r="428" spans="2:54">
      <c r="B428" s="55">
        <v>416</v>
      </c>
      <c r="C428" s="78"/>
      <c r="D428" s="56"/>
      <c r="E428" s="73"/>
      <c r="F428" s="530"/>
      <c r="G428" s="530"/>
      <c r="H428" s="57"/>
      <c r="I428" s="58"/>
      <c r="J428" s="57"/>
      <c r="K428" s="531" t="str">
        <f t="shared" si="18"/>
        <v/>
      </c>
      <c r="L428" s="531" t="str">
        <f>IF($G428="","",IF(OR('2.全体概要'!$C$15=1,'2.全体概要'!$C$15=2),INDEX($BH$15:$BH$16,MATCH($G428,$BG$15:$BG$16,-1)),IF('2.全体概要'!$C$15=3,INDEX($BH$14:$BH$15,MATCH($G428,$BG$14:$BG$15,-1)),INDEX($BH$13:$BH$14,MATCH($G428,$BG$13:$BG$14,-1)))))</f>
        <v/>
      </c>
      <c r="M428" s="531" t="str">
        <f t="shared" si="19"/>
        <v/>
      </c>
      <c r="N428" s="532">
        <f t="shared" si="20"/>
        <v>0</v>
      </c>
      <c r="O428" s="70"/>
      <c r="P428" s="124"/>
      <c r="Q428" s="54"/>
      <c r="R428" s="194"/>
      <c r="S428" s="125"/>
      <c r="T428" s="54"/>
      <c r="U428" s="194"/>
      <c r="V428" s="124"/>
      <c r="W428" s="54"/>
      <c r="X428" s="194"/>
      <c r="Y428" s="125"/>
      <c r="Z428" s="54"/>
      <c r="AA428" s="194"/>
      <c r="AB428" s="57"/>
      <c r="AC428" s="70"/>
      <c r="AD428" s="124"/>
      <c r="AE428" s="70"/>
      <c r="AF428" s="124"/>
      <c r="AG428" s="70"/>
      <c r="AH428" s="57"/>
      <c r="AI428" s="70"/>
      <c r="AJ428" s="124"/>
      <c r="AK428" s="890"/>
      <c r="AL428" s="907"/>
      <c r="AM428" s="890"/>
      <c r="AN428" s="907"/>
      <c r="AO428" s="890"/>
      <c r="AP428" s="909"/>
      <c r="AQ428" s="70"/>
      <c r="AR428" s="59"/>
      <c r="AS428" s="70"/>
      <c r="AT428" s="57"/>
      <c r="AU428" s="54"/>
      <c r="AV428" s="70"/>
      <c r="AW428" s="57"/>
      <c r="AX428" s="533" t="str">
        <f>IF(AW428="","",IF(AW428="A",'12.パネルラジエーター設備費用算出シート'!$G$13,IF(AW428="B",'12.パネルラジエーター設備費用算出シート'!$N$13,IF(AW428="C",'12.パネルラジエーター設備費用算出シート'!$G$23,IF(AW428="D",'12.パネルラジエーター設備費用算出シート'!$N$23,IF(AW428="E",'12.パネルラジエーター設備費用算出シート'!$G$33,IF(AW428="F",'12.パネルラジエーター設備費用算出シート'!$N$33,IF(AW428="G",'12.パネルラジエーター設備費用算出シート'!$G$43,IF(AW428="H",'12.パネルラジエーター設備費用算出シート'!$N$43,IF(AW428="I",'12.パネルラジエーター設備費用算出シート'!$G$54,'12.パネルラジエーター設備費用算出シート'!$N$54))))))))))</f>
        <v/>
      </c>
      <c r="AY428" s="70"/>
      <c r="AZ428" s="57"/>
      <c r="BA428" s="54"/>
      <c r="BB428" s="70"/>
    </row>
    <row r="429" spans="2:54">
      <c r="B429" s="55">
        <v>417</v>
      </c>
      <c r="C429" s="78"/>
      <c r="D429" s="56"/>
      <c r="E429" s="73"/>
      <c r="F429" s="530"/>
      <c r="G429" s="530"/>
      <c r="H429" s="57"/>
      <c r="I429" s="58"/>
      <c r="J429" s="57"/>
      <c r="K429" s="531" t="str">
        <f t="shared" si="18"/>
        <v/>
      </c>
      <c r="L429" s="531" t="str">
        <f>IF($G429="","",IF(OR('2.全体概要'!$C$15=1,'2.全体概要'!$C$15=2),INDEX($BH$15:$BH$16,MATCH($G429,$BG$15:$BG$16,-1)),IF('2.全体概要'!$C$15=3,INDEX($BH$14:$BH$15,MATCH($G429,$BG$14:$BG$15,-1)),INDEX($BH$13:$BH$14,MATCH($G429,$BG$13:$BG$14,-1)))))</f>
        <v/>
      </c>
      <c r="M429" s="531" t="str">
        <f t="shared" si="19"/>
        <v/>
      </c>
      <c r="N429" s="532">
        <f t="shared" si="20"/>
        <v>0</v>
      </c>
      <c r="O429" s="70"/>
      <c r="P429" s="124"/>
      <c r="Q429" s="54"/>
      <c r="R429" s="194"/>
      <c r="S429" s="125"/>
      <c r="T429" s="54"/>
      <c r="U429" s="194"/>
      <c r="V429" s="124"/>
      <c r="W429" s="54"/>
      <c r="X429" s="194"/>
      <c r="Y429" s="125"/>
      <c r="Z429" s="54"/>
      <c r="AA429" s="194"/>
      <c r="AB429" s="57"/>
      <c r="AC429" s="70"/>
      <c r="AD429" s="124"/>
      <c r="AE429" s="70"/>
      <c r="AF429" s="124"/>
      <c r="AG429" s="70"/>
      <c r="AH429" s="57"/>
      <c r="AI429" s="70"/>
      <c r="AJ429" s="124"/>
      <c r="AK429" s="890"/>
      <c r="AL429" s="907"/>
      <c r="AM429" s="890"/>
      <c r="AN429" s="907"/>
      <c r="AO429" s="890"/>
      <c r="AP429" s="909"/>
      <c r="AQ429" s="70"/>
      <c r="AR429" s="59"/>
      <c r="AS429" s="70"/>
      <c r="AT429" s="57"/>
      <c r="AU429" s="54"/>
      <c r="AV429" s="70"/>
      <c r="AW429" s="57"/>
      <c r="AX429" s="533" t="str">
        <f>IF(AW429="","",IF(AW429="A",'12.パネルラジエーター設備費用算出シート'!$G$13,IF(AW429="B",'12.パネルラジエーター設備費用算出シート'!$N$13,IF(AW429="C",'12.パネルラジエーター設備費用算出シート'!$G$23,IF(AW429="D",'12.パネルラジエーター設備費用算出シート'!$N$23,IF(AW429="E",'12.パネルラジエーター設備費用算出シート'!$G$33,IF(AW429="F",'12.パネルラジエーター設備費用算出シート'!$N$33,IF(AW429="G",'12.パネルラジエーター設備費用算出シート'!$G$43,IF(AW429="H",'12.パネルラジエーター設備費用算出シート'!$N$43,IF(AW429="I",'12.パネルラジエーター設備費用算出シート'!$G$54,'12.パネルラジエーター設備費用算出シート'!$N$54))))))))))</f>
        <v/>
      </c>
      <c r="AY429" s="70"/>
      <c r="AZ429" s="57"/>
      <c r="BA429" s="54"/>
      <c r="BB429" s="70"/>
    </row>
    <row r="430" spans="2:54">
      <c r="B430" s="55">
        <v>418</v>
      </c>
      <c r="C430" s="78"/>
      <c r="D430" s="56"/>
      <c r="E430" s="73"/>
      <c r="F430" s="530"/>
      <c r="G430" s="530"/>
      <c r="H430" s="57"/>
      <c r="I430" s="58"/>
      <c r="J430" s="57"/>
      <c r="K430" s="531" t="str">
        <f t="shared" si="18"/>
        <v/>
      </c>
      <c r="L430" s="531" t="str">
        <f>IF($G430="","",IF(OR('2.全体概要'!$C$15=1,'2.全体概要'!$C$15=2),INDEX($BH$15:$BH$16,MATCH($G430,$BG$15:$BG$16,-1)),IF('2.全体概要'!$C$15=3,INDEX($BH$14:$BH$15,MATCH($G430,$BG$14:$BG$15,-1)),INDEX($BH$13:$BH$14,MATCH($G430,$BG$13:$BG$14,-1)))))</f>
        <v/>
      </c>
      <c r="M430" s="531" t="str">
        <f t="shared" si="19"/>
        <v/>
      </c>
      <c r="N430" s="532">
        <f t="shared" si="20"/>
        <v>0</v>
      </c>
      <c r="O430" s="70"/>
      <c r="P430" s="124"/>
      <c r="Q430" s="54"/>
      <c r="R430" s="194"/>
      <c r="S430" s="125"/>
      <c r="T430" s="54"/>
      <c r="U430" s="194"/>
      <c r="V430" s="124"/>
      <c r="W430" s="54"/>
      <c r="X430" s="194"/>
      <c r="Y430" s="125"/>
      <c r="Z430" s="54"/>
      <c r="AA430" s="194"/>
      <c r="AB430" s="57"/>
      <c r="AC430" s="70"/>
      <c r="AD430" s="124"/>
      <c r="AE430" s="70"/>
      <c r="AF430" s="124"/>
      <c r="AG430" s="70"/>
      <c r="AH430" s="57"/>
      <c r="AI430" s="70"/>
      <c r="AJ430" s="124"/>
      <c r="AK430" s="890"/>
      <c r="AL430" s="907"/>
      <c r="AM430" s="890"/>
      <c r="AN430" s="907"/>
      <c r="AO430" s="890"/>
      <c r="AP430" s="909"/>
      <c r="AQ430" s="70"/>
      <c r="AR430" s="59"/>
      <c r="AS430" s="70"/>
      <c r="AT430" s="57"/>
      <c r="AU430" s="54"/>
      <c r="AV430" s="70"/>
      <c r="AW430" s="57"/>
      <c r="AX430" s="533" t="str">
        <f>IF(AW430="","",IF(AW430="A",'12.パネルラジエーター設備費用算出シート'!$G$13,IF(AW430="B",'12.パネルラジエーター設備費用算出シート'!$N$13,IF(AW430="C",'12.パネルラジエーター設備費用算出シート'!$G$23,IF(AW430="D",'12.パネルラジエーター設備費用算出シート'!$N$23,IF(AW430="E",'12.パネルラジエーター設備費用算出シート'!$G$33,IF(AW430="F",'12.パネルラジエーター設備費用算出シート'!$N$33,IF(AW430="G",'12.パネルラジエーター設備費用算出シート'!$G$43,IF(AW430="H",'12.パネルラジエーター設備費用算出シート'!$N$43,IF(AW430="I",'12.パネルラジエーター設備費用算出シート'!$G$54,'12.パネルラジエーター設備費用算出シート'!$N$54))))))))))</f>
        <v/>
      </c>
      <c r="AY430" s="70"/>
      <c r="AZ430" s="57"/>
      <c r="BA430" s="54"/>
      <c r="BB430" s="70"/>
    </row>
    <row r="431" spans="2:54">
      <c r="B431" s="55">
        <v>419</v>
      </c>
      <c r="C431" s="78"/>
      <c r="D431" s="56"/>
      <c r="E431" s="73"/>
      <c r="F431" s="530"/>
      <c r="G431" s="530"/>
      <c r="H431" s="57"/>
      <c r="I431" s="58"/>
      <c r="J431" s="57"/>
      <c r="K431" s="531" t="str">
        <f t="shared" si="18"/>
        <v/>
      </c>
      <c r="L431" s="531" t="str">
        <f>IF($G431="","",IF(OR('2.全体概要'!$C$15=1,'2.全体概要'!$C$15=2),INDEX($BH$15:$BH$16,MATCH($G431,$BG$15:$BG$16,-1)),IF('2.全体概要'!$C$15=3,INDEX($BH$14:$BH$15,MATCH($G431,$BG$14:$BG$15,-1)),INDEX($BH$13:$BH$14,MATCH($G431,$BG$13:$BG$14,-1)))))</f>
        <v/>
      </c>
      <c r="M431" s="531" t="str">
        <f t="shared" si="19"/>
        <v/>
      </c>
      <c r="N431" s="532">
        <f t="shared" si="20"/>
        <v>0</v>
      </c>
      <c r="O431" s="70"/>
      <c r="P431" s="124"/>
      <c r="Q431" s="54"/>
      <c r="R431" s="194"/>
      <c r="S431" s="125"/>
      <c r="T431" s="54"/>
      <c r="U431" s="194"/>
      <c r="V431" s="124"/>
      <c r="W431" s="54"/>
      <c r="X431" s="194"/>
      <c r="Y431" s="125"/>
      <c r="Z431" s="54"/>
      <c r="AA431" s="194"/>
      <c r="AB431" s="57"/>
      <c r="AC431" s="70"/>
      <c r="AD431" s="124"/>
      <c r="AE431" s="70"/>
      <c r="AF431" s="124"/>
      <c r="AG431" s="70"/>
      <c r="AH431" s="57"/>
      <c r="AI431" s="70"/>
      <c r="AJ431" s="124"/>
      <c r="AK431" s="890"/>
      <c r="AL431" s="907"/>
      <c r="AM431" s="890"/>
      <c r="AN431" s="907"/>
      <c r="AO431" s="890"/>
      <c r="AP431" s="909"/>
      <c r="AQ431" s="70"/>
      <c r="AR431" s="59"/>
      <c r="AS431" s="70"/>
      <c r="AT431" s="57"/>
      <c r="AU431" s="54"/>
      <c r="AV431" s="70"/>
      <c r="AW431" s="57"/>
      <c r="AX431" s="533" t="str">
        <f>IF(AW431="","",IF(AW431="A",'12.パネルラジエーター設備費用算出シート'!$G$13,IF(AW431="B",'12.パネルラジエーター設備費用算出シート'!$N$13,IF(AW431="C",'12.パネルラジエーター設備費用算出シート'!$G$23,IF(AW431="D",'12.パネルラジエーター設備費用算出シート'!$N$23,IF(AW431="E",'12.パネルラジエーター設備費用算出シート'!$G$33,IF(AW431="F",'12.パネルラジエーター設備費用算出シート'!$N$33,IF(AW431="G",'12.パネルラジエーター設備費用算出シート'!$G$43,IF(AW431="H",'12.パネルラジエーター設備費用算出シート'!$N$43,IF(AW431="I",'12.パネルラジエーター設備費用算出シート'!$G$54,'12.パネルラジエーター設備費用算出シート'!$N$54))))))))))</f>
        <v/>
      </c>
      <c r="AY431" s="70"/>
      <c r="AZ431" s="57"/>
      <c r="BA431" s="54"/>
      <c r="BB431" s="70"/>
    </row>
    <row r="432" spans="2:54">
      <c r="B432" s="55">
        <v>420</v>
      </c>
      <c r="C432" s="78"/>
      <c r="D432" s="56"/>
      <c r="E432" s="73"/>
      <c r="F432" s="530"/>
      <c r="G432" s="530"/>
      <c r="H432" s="57"/>
      <c r="I432" s="58"/>
      <c r="J432" s="57"/>
      <c r="K432" s="531" t="str">
        <f t="shared" si="18"/>
        <v/>
      </c>
      <c r="L432" s="531" t="str">
        <f>IF($G432="","",IF(OR('2.全体概要'!$C$15=1,'2.全体概要'!$C$15=2),INDEX($BH$15:$BH$16,MATCH($G432,$BG$15:$BG$16,-1)),IF('2.全体概要'!$C$15=3,INDEX($BH$14:$BH$15,MATCH($G432,$BG$14:$BG$15,-1)),INDEX($BH$13:$BH$14,MATCH($G432,$BG$13:$BG$14,-1)))))</f>
        <v/>
      </c>
      <c r="M432" s="531" t="str">
        <f t="shared" si="19"/>
        <v/>
      </c>
      <c r="N432" s="532">
        <f t="shared" si="20"/>
        <v>0</v>
      </c>
      <c r="O432" s="70"/>
      <c r="P432" s="124"/>
      <c r="Q432" s="54"/>
      <c r="R432" s="194"/>
      <c r="S432" s="125"/>
      <c r="T432" s="54"/>
      <c r="U432" s="194"/>
      <c r="V432" s="124"/>
      <c r="W432" s="54"/>
      <c r="X432" s="194"/>
      <c r="Y432" s="125"/>
      <c r="Z432" s="54"/>
      <c r="AA432" s="194"/>
      <c r="AB432" s="57"/>
      <c r="AC432" s="70"/>
      <c r="AD432" s="124"/>
      <c r="AE432" s="70"/>
      <c r="AF432" s="124"/>
      <c r="AG432" s="70"/>
      <c r="AH432" s="57"/>
      <c r="AI432" s="70"/>
      <c r="AJ432" s="124"/>
      <c r="AK432" s="890"/>
      <c r="AL432" s="907"/>
      <c r="AM432" s="890"/>
      <c r="AN432" s="907"/>
      <c r="AO432" s="890"/>
      <c r="AP432" s="909"/>
      <c r="AQ432" s="70"/>
      <c r="AR432" s="59"/>
      <c r="AS432" s="70"/>
      <c r="AT432" s="57"/>
      <c r="AU432" s="54"/>
      <c r="AV432" s="70"/>
      <c r="AW432" s="57"/>
      <c r="AX432" s="533" t="str">
        <f>IF(AW432="","",IF(AW432="A",'12.パネルラジエーター設備費用算出シート'!$G$13,IF(AW432="B",'12.パネルラジエーター設備費用算出シート'!$N$13,IF(AW432="C",'12.パネルラジエーター設備費用算出シート'!$G$23,IF(AW432="D",'12.パネルラジエーター設備費用算出シート'!$N$23,IF(AW432="E",'12.パネルラジエーター設備費用算出シート'!$G$33,IF(AW432="F",'12.パネルラジエーター設備費用算出シート'!$N$33,IF(AW432="G",'12.パネルラジエーター設備費用算出シート'!$G$43,IF(AW432="H",'12.パネルラジエーター設備費用算出シート'!$N$43,IF(AW432="I",'12.パネルラジエーター設備費用算出シート'!$G$54,'12.パネルラジエーター設備費用算出シート'!$N$54))))))))))</f>
        <v/>
      </c>
      <c r="AY432" s="70"/>
      <c r="AZ432" s="57"/>
      <c r="BA432" s="54"/>
      <c r="BB432" s="70"/>
    </row>
    <row r="433" spans="2:54">
      <c r="B433" s="55">
        <v>421</v>
      </c>
      <c r="C433" s="78"/>
      <c r="D433" s="56"/>
      <c r="E433" s="73"/>
      <c r="F433" s="530"/>
      <c r="G433" s="530"/>
      <c r="H433" s="57"/>
      <c r="I433" s="58"/>
      <c r="J433" s="57"/>
      <c r="K433" s="531" t="str">
        <f t="shared" si="18"/>
        <v/>
      </c>
      <c r="L433" s="531" t="str">
        <f>IF($G433="","",IF(OR('2.全体概要'!$C$15=1,'2.全体概要'!$C$15=2),INDEX($BH$15:$BH$16,MATCH($G433,$BG$15:$BG$16,-1)),IF('2.全体概要'!$C$15=3,INDEX($BH$14:$BH$15,MATCH($G433,$BG$14:$BG$15,-1)),INDEX($BH$13:$BH$14,MATCH($G433,$BG$13:$BG$14,-1)))))</f>
        <v/>
      </c>
      <c r="M433" s="531" t="str">
        <f t="shared" si="19"/>
        <v/>
      </c>
      <c r="N433" s="532">
        <f t="shared" si="20"/>
        <v>0</v>
      </c>
      <c r="O433" s="70"/>
      <c r="P433" s="124"/>
      <c r="Q433" s="54"/>
      <c r="R433" s="194"/>
      <c r="S433" s="125"/>
      <c r="T433" s="54"/>
      <c r="U433" s="194"/>
      <c r="V433" s="124"/>
      <c r="W433" s="54"/>
      <c r="X433" s="194"/>
      <c r="Y433" s="125"/>
      <c r="Z433" s="54"/>
      <c r="AA433" s="194"/>
      <c r="AB433" s="57"/>
      <c r="AC433" s="70"/>
      <c r="AD433" s="124"/>
      <c r="AE433" s="70"/>
      <c r="AF433" s="124"/>
      <c r="AG433" s="70"/>
      <c r="AH433" s="57"/>
      <c r="AI433" s="70"/>
      <c r="AJ433" s="124"/>
      <c r="AK433" s="890"/>
      <c r="AL433" s="907"/>
      <c r="AM433" s="890"/>
      <c r="AN433" s="907"/>
      <c r="AO433" s="890"/>
      <c r="AP433" s="909"/>
      <c r="AQ433" s="70"/>
      <c r="AR433" s="59"/>
      <c r="AS433" s="70"/>
      <c r="AT433" s="57"/>
      <c r="AU433" s="54"/>
      <c r="AV433" s="70"/>
      <c r="AW433" s="57"/>
      <c r="AX433" s="533" t="str">
        <f>IF(AW433="","",IF(AW433="A",'12.パネルラジエーター設備費用算出シート'!$G$13,IF(AW433="B",'12.パネルラジエーター設備費用算出シート'!$N$13,IF(AW433="C",'12.パネルラジエーター設備費用算出シート'!$G$23,IF(AW433="D",'12.パネルラジエーター設備費用算出シート'!$N$23,IF(AW433="E",'12.パネルラジエーター設備費用算出シート'!$G$33,IF(AW433="F",'12.パネルラジエーター設備費用算出シート'!$N$33,IF(AW433="G",'12.パネルラジエーター設備費用算出シート'!$G$43,IF(AW433="H",'12.パネルラジエーター設備費用算出シート'!$N$43,IF(AW433="I",'12.パネルラジエーター設備費用算出シート'!$G$54,'12.パネルラジエーター設備費用算出シート'!$N$54))))))))))</f>
        <v/>
      </c>
      <c r="AY433" s="70"/>
      <c r="AZ433" s="57"/>
      <c r="BA433" s="54"/>
      <c r="BB433" s="70"/>
    </row>
    <row r="434" spans="2:54">
      <c r="B434" s="55">
        <v>422</v>
      </c>
      <c r="C434" s="78"/>
      <c r="D434" s="56"/>
      <c r="E434" s="73"/>
      <c r="F434" s="530"/>
      <c r="G434" s="530"/>
      <c r="H434" s="57"/>
      <c r="I434" s="58"/>
      <c r="J434" s="57"/>
      <c r="K434" s="531" t="str">
        <f t="shared" si="18"/>
        <v/>
      </c>
      <c r="L434" s="531" t="str">
        <f>IF($G434="","",IF(OR('2.全体概要'!$C$15=1,'2.全体概要'!$C$15=2),INDEX($BH$15:$BH$16,MATCH($G434,$BG$15:$BG$16,-1)),IF('2.全体概要'!$C$15=3,INDEX($BH$14:$BH$15,MATCH($G434,$BG$14:$BG$15,-1)),INDEX($BH$13:$BH$14,MATCH($G434,$BG$13:$BG$14,-1)))))</f>
        <v/>
      </c>
      <c r="M434" s="531" t="str">
        <f t="shared" si="19"/>
        <v/>
      </c>
      <c r="N434" s="532">
        <f t="shared" si="20"/>
        <v>0</v>
      </c>
      <c r="O434" s="70"/>
      <c r="P434" s="124"/>
      <c r="Q434" s="54"/>
      <c r="R434" s="194"/>
      <c r="S434" s="125"/>
      <c r="T434" s="54"/>
      <c r="U434" s="194"/>
      <c r="V434" s="124"/>
      <c r="W434" s="54"/>
      <c r="X434" s="194"/>
      <c r="Y434" s="125"/>
      <c r="Z434" s="54"/>
      <c r="AA434" s="194"/>
      <c r="AB434" s="57"/>
      <c r="AC434" s="70"/>
      <c r="AD434" s="124"/>
      <c r="AE434" s="70"/>
      <c r="AF434" s="124"/>
      <c r="AG434" s="70"/>
      <c r="AH434" s="57"/>
      <c r="AI434" s="70"/>
      <c r="AJ434" s="124"/>
      <c r="AK434" s="890"/>
      <c r="AL434" s="907"/>
      <c r="AM434" s="890"/>
      <c r="AN434" s="907"/>
      <c r="AO434" s="890"/>
      <c r="AP434" s="909"/>
      <c r="AQ434" s="70"/>
      <c r="AR434" s="59"/>
      <c r="AS434" s="70"/>
      <c r="AT434" s="57"/>
      <c r="AU434" s="54"/>
      <c r="AV434" s="70"/>
      <c r="AW434" s="57"/>
      <c r="AX434" s="533" t="str">
        <f>IF(AW434="","",IF(AW434="A",'12.パネルラジエーター設備費用算出シート'!$G$13,IF(AW434="B",'12.パネルラジエーター設備費用算出シート'!$N$13,IF(AW434="C",'12.パネルラジエーター設備費用算出シート'!$G$23,IF(AW434="D",'12.パネルラジエーター設備費用算出シート'!$N$23,IF(AW434="E",'12.パネルラジエーター設備費用算出シート'!$G$33,IF(AW434="F",'12.パネルラジエーター設備費用算出シート'!$N$33,IF(AW434="G",'12.パネルラジエーター設備費用算出シート'!$G$43,IF(AW434="H",'12.パネルラジエーター設備費用算出シート'!$N$43,IF(AW434="I",'12.パネルラジエーター設備費用算出シート'!$G$54,'12.パネルラジエーター設備費用算出シート'!$N$54))))))))))</f>
        <v/>
      </c>
      <c r="AY434" s="70"/>
      <c r="AZ434" s="57"/>
      <c r="BA434" s="54"/>
      <c r="BB434" s="70"/>
    </row>
    <row r="435" spans="2:54">
      <c r="B435" s="55">
        <v>423</v>
      </c>
      <c r="C435" s="78"/>
      <c r="D435" s="56"/>
      <c r="E435" s="73"/>
      <c r="F435" s="530"/>
      <c r="G435" s="530"/>
      <c r="H435" s="57"/>
      <c r="I435" s="58"/>
      <c r="J435" s="57"/>
      <c r="K435" s="531" t="str">
        <f t="shared" si="18"/>
        <v/>
      </c>
      <c r="L435" s="531" t="str">
        <f>IF($G435="","",IF(OR('2.全体概要'!$C$15=1,'2.全体概要'!$C$15=2),INDEX($BH$15:$BH$16,MATCH($G435,$BG$15:$BG$16,-1)),IF('2.全体概要'!$C$15=3,INDEX($BH$14:$BH$15,MATCH($G435,$BG$14:$BG$15,-1)),INDEX($BH$13:$BH$14,MATCH($G435,$BG$13:$BG$14,-1)))))</f>
        <v/>
      </c>
      <c r="M435" s="531" t="str">
        <f t="shared" si="19"/>
        <v/>
      </c>
      <c r="N435" s="532">
        <f t="shared" si="20"/>
        <v>0</v>
      </c>
      <c r="O435" s="70"/>
      <c r="P435" s="124"/>
      <c r="Q435" s="54"/>
      <c r="R435" s="194"/>
      <c r="S435" s="125"/>
      <c r="T435" s="54"/>
      <c r="U435" s="194"/>
      <c r="V435" s="124"/>
      <c r="W435" s="54"/>
      <c r="X435" s="194"/>
      <c r="Y435" s="125"/>
      <c r="Z435" s="54"/>
      <c r="AA435" s="194"/>
      <c r="AB435" s="57"/>
      <c r="AC435" s="70"/>
      <c r="AD435" s="124"/>
      <c r="AE435" s="70"/>
      <c r="AF435" s="124"/>
      <c r="AG435" s="70"/>
      <c r="AH435" s="57"/>
      <c r="AI435" s="70"/>
      <c r="AJ435" s="124"/>
      <c r="AK435" s="890"/>
      <c r="AL435" s="907"/>
      <c r="AM435" s="890"/>
      <c r="AN435" s="907"/>
      <c r="AO435" s="890"/>
      <c r="AP435" s="909"/>
      <c r="AQ435" s="70"/>
      <c r="AR435" s="59"/>
      <c r="AS435" s="70"/>
      <c r="AT435" s="57"/>
      <c r="AU435" s="54"/>
      <c r="AV435" s="70"/>
      <c r="AW435" s="57"/>
      <c r="AX435" s="533" t="str">
        <f>IF(AW435="","",IF(AW435="A",'12.パネルラジエーター設備費用算出シート'!$G$13,IF(AW435="B",'12.パネルラジエーター設備費用算出シート'!$N$13,IF(AW435="C",'12.パネルラジエーター設備費用算出シート'!$G$23,IF(AW435="D",'12.パネルラジエーター設備費用算出シート'!$N$23,IF(AW435="E",'12.パネルラジエーター設備費用算出シート'!$G$33,IF(AW435="F",'12.パネルラジエーター設備費用算出シート'!$N$33,IF(AW435="G",'12.パネルラジエーター設備費用算出シート'!$G$43,IF(AW435="H",'12.パネルラジエーター設備費用算出シート'!$N$43,IF(AW435="I",'12.パネルラジエーター設備費用算出シート'!$G$54,'12.パネルラジエーター設備費用算出シート'!$N$54))))))))))</f>
        <v/>
      </c>
      <c r="AY435" s="70"/>
      <c r="AZ435" s="57"/>
      <c r="BA435" s="54"/>
      <c r="BB435" s="70"/>
    </row>
    <row r="436" spans="2:54">
      <c r="B436" s="55">
        <v>424</v>
      </c>
      <c r="C436" s="78"/>
      <c r="D436" s="56"/>
      <c r="E436" s="73"/>
      <c r="F436" s="530"/>
      <c r="G436" s="530"/>
      <c r="H436" s="57"/>
      <c r="I436" s="58"/>
      <c r="J436" s="57"/>
      <c r="K436" s="531" t="str">
        <f t="shared" si="18"/>
        <v/>
      </c>
      <c r="L436" s="531" t="str">
        <f>IF($G436="","",IF(OR('2.全体概要'!$C$15=1,'2.全体概要'!$C$15=2),INDEX($BH$15:$BH$16,MATCH($G436,$BG$15:$BG$16,-1)),IF('2.全体概要'!$C$15=3,INDEX($BH$14:$BH$15,MATCH($G436,$BG$14:$BG$15,-1)),INDEX($BH$13:$BH$14,MATCH($G436,$BG$13:$BG$14,-1)))))</f>
        <v/>
      </c>
      <c r="M436" s="531" t="str">
        <f t="shared" si="19"/>
        <v/>
      </c>
      <c r="N436" s="532">
        <f t="shared" si="20"/>
        <v>0</v>
      </c>
      <c r="O436" s="70"/>
      <c r="P436" s="124"/>
      <c r="Q436" s="54"/>
      <c r="R436" s="194"/>
      <c r="S436" s="125"/>
      <c r="T436" s="54"/>
      <c r="U436" s="194"/>
      <c r="V436" s="124"/>
      <c r="W436" s="54"/>
      <c r="X436" s="194"/>
      <c r="Y436" s="125"/>
      <c r="Z436" s="54"/>
      <c r="AA436" s="194"/>
      <c r="AB436" s="57"/>
      <c r="AC436" s="70"/>
      <c r="AD436" s="124"/>
      <c r="AE436" s="70"/>
      <c r="AF436" s="124"/>
      <c r="AG436" s="70"/>
      <c r="AH436" s="57"/>
      <c r="AI436" s="70"/>
      <c r="AJ436" s="124"/>
      <c r="AK436" s="890"/>
      <c r="AL436" s="907"/>
      <c r="AM436" s="890"/>
      <c r="AN436" s="907"/>
      <c r="AO436" s="890"/>
      <c r="AP436" s="909"/>
      <c r="AQ436" s="70"/>
      <c r="AR436" s="59"/>
      <c r="AS436" s="70"/>
      <c r="AT436" s="57"/>
      <c r="AU436" s="54"/>
      <c r="AV436" s="70"/>
      <c r="AW436" s="57"/>
      <c r="AX436" s="533" t="str">
        <f>IF(AW436="","",IF(AW436="A",'12.パネルラジエーター設備費用算出シート'!$G$13,IF(AW436="B",'12.パネルラジエーター設備費用算出シート'!$N$13,IF(AW436="C",'12.パネルラジエーター設備費用算出シート'!$G$23,IF(AW436="D",'12.パネルラジエーター設備費用算出シート'!$N$23,IF(AW436="E",'12.パネルラジエーター設備費用算出シート'!$G$33,IF(AW436="F",'12.パネルラジエーター設備費用算出シート'!$N$33,IF(AW436="G",'12.パネルラジエーター設備費用算出シート'!$G$43,IF(AW436="H",'12.パネルラジエーター設備費用算出シート'!$N$43,IF(AW436="I",'12.パネルラジエーター設備費用算出シート'!$G$54,'12.パネルラジエーター設備費用算出シート'!$N$54))))))))))</f>
        <v/>
      </c>
      <c r="AY436" s="70"/>
      <c r="AZ436" s="57"/>
      <c r="BA436" s="54"/>
      <c r="BB436" s="70"/>
    </row>
    <row r="437" spans="2:54">
      <c r="B437" s="55">
        <v>425</v>
      </c>
      <c r="C437" s="78"/>
      <c r="D437" s="56"/>
      <c r="E437" s="73"/>
      <c r="F437" s="530"/>
      <c r="G437" s="530"/>
      <c r="H437" s="57"/>
      <c r="I437" s="58"/>
      <c r="J437" s="57"/>
      <c r="K437" s="531" t="str">
        <f t="shared" si="18"/>
        <v/>
      </c>
      <c r="L437" s="531" t="str">
        <f>IF($G437="","",IF(OR('2.全体概要'!$C$15=1,'2.全体概要'!$C$15=2),INDEX($BH$15:$BH$16,MATCH($G437,$BG$15:$BG$16,-1)),IF('2.全体概要'!$C$15=3,INDEX($BH$14:$BH$15,MATCH($G437,$BG$14:$BG$15,-1)),INDEX($BH$13:$BH$14,MATCH($G437,$BG$13:$BG$14,-1)))))</f>
        <v/>
      </c>
      <c r="M437" s="531" t="str">
        <f t="shared" si="19"/>
        <v/>
      </c>
      <c r="N437" s="532">
        <f t="shared" si="20"/>
        <v>0</v>
      </c>
      <c r="O437" s="70"/>
      <c r="P437" s="124"/>
      <c r="Q437" s="54"/>
      <c r="R437" s="194"/>
      <c r="S437" s="125"/>
      <c r="T437" s="54"/>
      <c r="U437" s="194"/>
      <c r="V437" s="124"/>
      <c r="W437" s="54"/>
      <c r="X437" s="194"/>
      <c r="Y437" s="125"/>
      <c r="Z437" s="54"/>
      <c r="AA437" s="194"/>
      <c r="AB437" s="57"/>
      <c r="AC437" s="70"/>
      <c r="AD437" s="124"/>
      <c r="AE437" s="70"/>
      <c r="AF437" s="124"/>
      <c r="AG437" s="70"/>
      <c r="AH437" s="57"/>
      <c r="AI437" s="70"/>
      <c r="AJ437" s="124"/>
      <c r="AK437" s="890"/>
      <c r="AL437" s="907"/>
      <c r="AM437" s="890"/>
      <c r="AN437" s="907"/>
      <c r="AO437" s="890"/>
      <c r="AP437" s="909"/>
      <c r="AQ437" s="70"/>
      <c r="AR437" s="59"/>
      <c r="AS437" s="70"/>
      <c r="AT437" s="57"/>
      <c r="AU437" s="54"/>
      <c r="AV437" s="70"/>
      <c r="AW437" s="57"/>
      <c r="AX437" s="533" t="str">
        <f>IF(AW437="","",IF(AW437="A",'12.パネルラジエーター設備費用算出シート'!$G$13,IF(AW437="B",'12.パネルラジエーター設備費用算出シート'!$N$13,IF(AW437="C",'12.パネルラジエーター設備費用算出シート'!$G$23,IF(AW437="D",'12.パネルラジエーター設備費用算出シート'!$N$23,IF(AW437="E",'12.パネルラジエーター設備費用算出シート'!$G$33,IF(AW437="F",'12.パネルラジエーター設備費用算出シート'!$N$33,IF(AW437="G",'12.パネルラジエーター設備費用算出シート'!$G$43,IF(AW437="H",'12.パネルラジエーター設備費用算出シート'!$N$43,IF(AW437="I",'12.パネルラジエーター設備費用算出シート'!$G$54,'12.パネルラジエーター設備費用算出シート'!$N$54))))))))))</f>
        <v/>
      </c>
      <c r="AY437" s="70"/>
      <c r="AZ437" s="57"/>
      <c r="BA437" s="54"/>
      <c r="BB437" s="70"/>
    </row>
    <row r="438" spans="2:54">
      <c r="B438" s="55">
        <v>426</v>
      </c>
      <c r="C438" s="78"/>
      <c r="D438" s="56"/>
      <c r="E438" s="73"/>
      <c r="F438" s="530"/>
      <c r="G438" s="530"/>
      <c r="H438" s="57"/>
      <c r="I438" s="58"/>
      <c r="J438" s="57"/>
      <c r="K438" s="531" t="str">
        <f t="shared" si="18"/>
        <v/>
      </c>
      <c r="L438" s="531" t="str">
        <f>IF($G438="","",IF(OR('2.全体概要'!$C$15=1,'2.全体概要'!$C$15=2),INDEX($BH$15:$BH$16,MATCH($G438,$BG$15:$BG$16,-1)),IF('2.全体概要'!$C$15=3,INDEX($BH$14:$BH$15,MATCH($G438,$BG$14:$BG$15,-1)),INDEX($BH$13:$BH$14,MATCH($G438,$BG$13:$BG$14,-1)))))</f>
        <v/>
      </c>
      <c r="M438" s="531" t="str">
        <f t="shared" si="19"/>
        <v/>
      </c>
      <c r="N438" s="532">
        <f t="shared" si="20"/>
        <v>0</v>
      </c>
      <c r="O438" s="70"/>
      <c r="P438" s="124"/>
      <c r="Q438" s="54"/>
      <c r="R438" s="194"/>
      <c r="S438" s="125"/>
      <c r="T438" s="54"/>
      <c r="U438" s="194"/>
      <c r="V438" s="124"/>
      <c r="W438" s="54"/>
      <c r="X438" s="194"/>
      <c r="Y438" s="125"/>
      <c r="Z438" s="54"/>
      <c r="AA438" s="194"/>
      <c r="AB438" s="57"/>
      <c r="AC438" s="70"/>
      <c r="AD438" s="124"/>
      <c r="AE438" s="70"/>
      <c r="AF438" s="124"/>
      <c r="AG438" s="70"/>
      <c r="AH438" s="57"/>
      <c r="AI438" s="70"/>
      <c r="AJ438" s="124"/>
      <c r="AK438" s="890"/>
      <c r="AL438" s="907"/>
      <c r="AM438" s="890"/>
      <c r="AN438" s="907"/>
      <c r="AO438" s="890"/>
      <c r="AP438" s="909"/>
      <c r="AQ438" s="70"/>
      <c r="AR438" s="59"/>
      <c r="AS438" s="70"/>
      <c r="AT438" s="57"/>
      <c r="AU438" s="54"/>
      <c r="AV438" s="70"/>
      <c r="AW438" s="57"/>
      <c r="AX438" s="533" t="str">
        <f>IF(AW438="","",IF(AW438="A",'12.パネルラジエーター設備費用算出シート'!$G$13,IF(AW438="B",'12.パネルラジエーター設備費用算出シート'!$N$13,IF(AW438="C",'12.パネルラジエーター設備費用算出シート'!$G$23,IF(AW438="D",'12.パネルラジエーター設備費用算出シート'!$N$23,IF(AW438="E",'12.パネルラジエーター設備費用算出シート'!$G$33,IF(AW438="F",'12.パネルラジエーター設備費用算出シート'!$N$33,IF(AW438="G",'12.パネルラジエーター設備費用算出シート'!$G$43,IF(AW438="H",'12.パネルラジエーター設備費用算出シート'!$N$43,IF(AW438="I",'12.パネルラジエーター設備費用算出シート'!$G$54,'12.パネルラジエーター設備費用算出シート'!$N$54))))))))))</f>
        <v/>
      </c>
      <c r="AY438" s="70"/>
      <c r="AZ438" s="57"/>
      <c r="BA438" s="54"/>
      <c r="BB438" s="70"/>
    </row>
    <row r="439" spans="2:54">
      <c r="B439" s="55">
        <v>427</v>
      </c>
      <c r="C439" s="78"/>
      <c r="D439" s="56"/>
      <c r="E439" s="73"/>
      <c r="F439" s="530"/>
      <c r="G439" s="530"/>
      <c r="H439" s="57"/>
      <c r="I439" s="58"/>
      <c r="J439" s="57"/>
      <c r="K439" s="531" t="str">
        <f t="shared" si="18"/>
        <v/>
      </c>
      <c r="L439" s="531" t="str">
        <f>IF($G439="","",IF(OR('2.全体概要'!$C$15=1,'2.全体概要'!$C$15=2),INDEX($BH$15:$BH$16,MATCH($G439,$BG$15:$BG$16,-1)),IF('2.全体概要'!$C$15=3,INDEX($BH$14:$BH$15,MATCH($G439,$BG$14:$BG$15,-1)),INDEX($BH$13:$BH$14,MATCH($G439,$BG$13:$BG$14,-1)))))</f>
        <v/>
      </c>
      <c r="M439" s="531" t="str">
        <f t="shared" si="19"/>
        <v/>
      </c>
      <c r="N439" s="532">
        <f t="shared" si="20"/>
        <v>0</v>
      </c>
      <c r="O439" s="70"/>
      <c r="P439" s="124"/>
      <c r="Q439" s="54"/>
      <c r="R439" s="194"/>
      <c r="S439" s="125"/>
      <c r="T439" s="54"/>
      <c r="U439" s="194"/>
      <c r="V439" s="124"/>
      <c r="W439" s="54"/>
      <c r="X439" s="194"/>
      <c r="Y439" s="125"/>
      <c r="Z439" s="54"/>
      <c r="AA439" s="194"/>
      <c r="AB439" s="57"/>
      <c r="AC439" s="70"/>
      <c r="AD439" s="124"/>
      <c r="AE439" s="70"/>
      <c r="AF439" s="124"/>
      <c r="AG439" s="70"/>
      <c r="AH439" s="57"/>
      <c r="AI439" s="70"/>
      <c r="AJ439" s="124"/>
      <c r="AK439" s="890"/>
      <c r="AL439" s="907"/>
      <c r="AM439" s="890"/>
      <c r="AN439" s="907"/>
      <c r="AO439" s="890"/>
      <c r="AP439" s="909"/>
      <c r="AQ439" s="70"/>
      <c r="AR439" s="59"/>
      <c r="AS439" s="70"/>
      <c r="AT439" s="57"/>
      <c r="AU439" s="54"/>
      <c r="AV439" s="70"/>
      <c r="AW439" s="57"/>
      <c r="AX439" s="533" t="str">
        <f>IF(AW439="","",IF(AW439="A",'12.パネルラジエーター設備費用算出シート'!$G$13,IF(AW439="B",'12.パネルラジエーター設備費用算出シート'!$N$13,IF(AW439="C",'12.パネルラジエーター設備費用算出シート'!$G$23,IF(AW439="D",'12.パネルラジエーター設備費用算出シート'!$N$23,IF(AW439="E",'12.パネルラジエーター設備費用算出シート'!$G$33,IF(AW439="F",'12.パネルラジエーター設備費用算出シート'!$N$33,IF(AW439="G",'12.パネルラジエーター設備費用算出シート'!$G$43,IF(AW439="H",'12.パネルラジエーター設備費用算出シート'!$N$43,IF(AW439="I",'12.パネルラジエーター設備費用算出シート'!$G$54,'12.パネルラジエーター設備費用算出シート'!$N$54))))))))))</f>
        <v/>
      </c>
      <c r="AY439" s="70"/>
      <c r="AZ439" s="57"/>
      <c r="BA439" s="54"/>
      <c r="BB439" s="70"/>
    </row>
    <row r="440" spans="2:54">
      <c r="B440" s="55">
        <v>428</v>
      </c>
      <c r="C440" s="78"/>
      <c r="D440" s="56"/>
      <c r="E440" s="73"/>
      <c r="F440" s="530"/>
      <c r="G440" s="530"/>
      <c r="H440" s="57"/>
      <c r="I440" s="58"/>
      <c r="J440" s="57"/>
      <c r="K440" s="531" t="str">
        <f t="shared" si="18"/>
        <v/>
      </c>
      <c r="L440" s="531" t="str">
        <f>IF($G440="","",IF(OR('2.全体概要'!$C$15=1,'2.全体概要'!$C$15=2),INDEX($BH$15:$BH$16,MATCH($G440,$BG$15:$BG$16,-1)),IF('2.全体概要'!$C$15=3,INDEX($BH$14:$BH$15,MATCH($G440,$BG$14:$BG$15,-1)),INDEX($BH$13:$BH$14,MATCH($G440,$BG$13:$BG$14,-1)))))</f>
        <v/>
      </c>
      <c r="M440" s="531" t="str">
        <f t="shared" si="19"/>
        <v/>
      </c>
      <c r="N440" s="532">
        <f t="shared" si="20"/>
        <v>0</v>
      </c>
      <c r="O440" s="70"/>
      <c r="P440" s="124"/>
      <c r="Q440" s="54"/>
      <c r="R440" s="194"/>
      <c r="S440" s="125"/>
      <c r="T440" s="54"/>
      <c r="U440" s="194"/>
      <c r="V440" s="124"/>
      <c r="W440" s="54"/>
      <c r="X440" s="194"/>
      <c r="Y440" s="125"/>
      <c r="Z440" s="54"/>
      <c r="AA440" s="194"/>
      <c r="AB440" s="57"/>
      <c r="AC440" s="70"/>
      <c r="AD440" s="124"/>
      <c r="AE440" s="70"/>
      <c r="AF440" s="124"/>
      <c r="AG440" s="70"/>
      <c r="AH440" s="57"/>
      <c r="AI440" s="70"/>
      <c r="AJ440" s="124"/>
      <c r="AK440" s="890"/>
      <c r="AL440" s="907"/>
      <c r="AM440" s="890"/>
      <c r="AN440" s="907"/>
      <c r="AO440" s="890"/>
      <c r="AP440" s="909"/>
      <c r="AQ440" s="70"/>
      <c r="AR440" s="59"/>
      <c r="AS440" s="70"/>
      <c r="AT440" s="57"/>
      <c r="AU440" s="54"/>
      <c r="AV440" s="70"/>
      <c r="AW440" s="57"/>
      <c r="AX440" s="533" t="str">
        <f>IF(AW440="","",IF(AW440="A",'12.パネルラジエーター設備費用算出シート'!$G$13,IF(AW440="B",'12.パネルラジエーター設備費用算出シート'!$N$13,IF(AW440="C",'12.パネルラジエーター設備費用算出シート'!$G$23,IF(AW440="D",'12.パネルラジエーター設備費用算出シート'!$N$23,IF(AW440="E",'12.パネルラジエーター設備費用算出シート'!$G$33,IF(AW440="F",'12.パネルラジエーター設備費用算出シート'!$N$33,IF(AW440="G",'12.パネルラジエーター設備費用算出シート'!$G$43,IF(AW440="H",'12.パネルラジエーター設備費用算出シート'!$N$43,IF(AW440="I",'12.パネルラジエーター設備費用算出シート'!$G$54,'12.パネルラジエーター設備費用算出シート'!$N$54))))))))))</f>
        <v/>
      </c>
      <c r="AY440" s="70"/>
      <c r="AZ440" s="57"/>
      <c r="BA440" s="54"/>
      <c r="BB440" s="70"/>
    </row>
    <row r="441" spans="2:54">
      <c r="B441" s="55">
        <v>429</v>
      </c>
      <c r="C441" s="78"/>
      <c r="D441" s="56"/>
      <c r="E441" s="73"/>
      <c r="F441" s="530"/>
      <c r="G441" s="530"/>
      <c r="H441" s="57"/>
      <c r="I441" s="58"/>
      <c r="J441" s="57"/>
      <c r="K441" s="531" t="str">
        <f t="shared" si="18"/>
        <v/>
      </c>
      <c r="L441" s="531" t="str">
        <f>IF($G441="","",IF(OR('2.全体概要'!$C$15=1,'2.全体概要'!$C$15=2),INDEX($BH$15:$BH$16,MATCH($G441,$BG$15:$BG$16,-1)),IF('2.全体概要'!$C$15=3,INDEX($BH$14:$BH$15,MATCH($G441,$BG$14:$BG$15,-1)),INDEX($BH$13:$BH$14,MATCH($G441,$BG$13:$BG$14,-1)))))</f>
        <v/>
      </c>
      <c r="M441" s="531" t="str">
        <f t="shared" si="19"/>
        <v/>
      </c>
      <c r="N441" s="532">
        <f t="shared" si="20"/>
        <v>0</v>
      </c>
      <c r="O441" s="70"/>
      <c r="P441" s="124"/>
      <c r="Q441" s="54"/>
      <c r="R441" s="194"/>
      <c r="S441" s="125"/>
      <c r="T441" s="54"/>
      <c r="U441" s="194"/>
      <c r="V441" s="124"/>
      <c r="W441" s="54"/>
      <c r="X441" s="194"/>
      <c r="Y441" s="125"/>
      <c r="Z441" s="54"/>
      <c r="AA441" s="194"/>
      <c r="AB441" s="57"/>
      <c r="AC441" s="70"/>
      <c r="AD441" s="124"/>
      <c r="AE441" s="70"/>
      <c r="AF441" s="124"/>
      <c r="AG441" s="70"/>
      <c r="AH441" s="57"/>
      <c r="AI441" s="70"/>
      <c r="AJ441" s="124"/>
      <c r="AK441" s="890"/>
      <c r="AL441" s="907"/>
      <c r="AM441" s="890"/>
      <c r="AN441" s="907"/>
      <c r="AO441" s="890"/>
      <c r="AP441" s="909"/>
      <c r="AQ441" s="70"/>
      <c r="AR441" s="59"/>
      <c r="AS441" s="70"/>
      <c r="AT441" s="57"/>
      <c r="AU441" s="54"/>
      <c r="AV441" s="70"/>
      <c r="AW441" s="57"/>
      <c r="AX441" s="533" t="str">
        <f>IF(AW441="","",IF(AW441="A",'12.パネルラジエーター設備費用算出シート'!$G$13,IF(AW441="B",'12.パネルラジエーター設備費用算出シート'!$N$13,IF(AW441="C",'12.パネルラジエーター設備費用算出シート'!$G$23,IF(AW441="D",'12.パネルラジエーター設備費用算出シート'!$N$23,IF(AW441="E",'12.パネルラジエーター設備費用算出シート'!$G$33,IF(AW441="F",'12.パネルラジエーター設備費用算出シート'!$N$33,IF(AW441="G",'12.パネルラジエーター設備費用算出シート'!$G$43,IF(AW441="H",'12.パネルラジエーター設備費用算出シート'!$N$43,IF(AW441="I",'12.パネルラジエーター設備費用算出シート'!$G$54,'12.パネルラジエーター設備費用算出シート'!$N$54))))))))))</f>
        <v/>
      </c>
      <c r="AY441" s="70"/>
      <c r="AZ441" s="57"/>
      <c r="BA441" s="54"/>
      <c r="BB441" s="70"/>
    </row>
    <row r="442" spans="2:54">
      <c r="B442" s="55">
        <v>430</v>
      </c>
      <c r="C442" s="78"/>
      <c r="D442" s="56"/>
      <c r="E442" s="73"/>
      <c r="F442" s="530"/>
      <c r="G442" s="530"/>
      <c r="H442" s="57"/>
      <c r="I442" s="58"/>
      <c r="J442" s="57"/>
      <c r="K442" s="531" t="str">
        <f t="shared" si="18"/>
        <v/>
      </c>
      <c r="L442" s="531" t="str">
        <f>IF($G442="","",IF(OR('2.全体概要'!$C$15=1,'2.全体概要'!$C$15=2),INDEX($BH$15:$BH$16,MATCH($G442,$BG$15:$BG$16,-1)),IF('2.全体概要'!$C$15=3,INDEX($BH$14:$BH$15,MATCH($G442,$BG$14:$BG$15,-1)),INDEX($BH$13:$BH$14,MATCH($G442,$BG$13:$BG$14,-1)))))</f>
        <v/>
      </c>
      <c r="M442" s="531" t="str">
        <f t="shared" si="19"/>
        <v/>
      </c>
      <c r="N442" s="532">
        <f t="shared" si="20"/>
        <v>0</v>
      </c>
      <c r="O442" s="70"/>
      <c r="P442" s="124"/>
      <c r="Q442" s="54"/>
      <c r="R442" s="194"/>
      <c r="S442" s="125"/>
      <c r="T442" s="54"/>
      <c r="U442" s="194"/>
      <c r="V442" s="124"/>
      <c r="W442" s="54"/>
      <c r="X442" s="194"/>
      <c r="Y442" s="125"/>
      <c r="Z442" s="54"/>
      <c r="AA442" s="194"/>
      <c r="AB442" s="57"/>
      <c r="AC442" s="70"/>
      <c r="AD442" s="124"/>
      <c r="AE442" s="70"/>
      <c r="AF442" s="124"/>
      <c r="AG442" s="70"/>
      <c r="AH442" s="57"/>
      <c r="AI442" s="70"/>
      <c r="AJ442" s="124"/>
      <c r="AK442" s="890"/>
      <c r="AL442" s="907"/>
      <c r="AM442" s="890"/>
      <c r="AN442" s="907"/>
      <c r="AO442" s="890"/>
      <c r="AP442" s="909"/>
      <c r="AQ442" s="70"/>
      <c r="AR442" s="59"/>
      <c r="AS442" s="70"/>
      <c r="AT442" s="57"/>
      <c r="AU442" s="54"/>
      <c r="AV442" s="70"/>
      <c r="AW442" s="57"/>
      <c r="AX442" s="533" t="str">
        <f>IF(AW442="","",IF(AW442="A",'12.パネルラジエーター設備費用算出シート'!$G$13,IF(AW442="B",'12.パネルラジエーター設備費用算出シート'!$N$13,IF(AW442="C",'12.パネルラジエーター設備費用算出シート'!$G$23,IF(AW442="D",'12.パネルラジエーター設備費用算出シート'!$N$23,IF(AW442="E",'12.パネルラジエーター設備費用算出シート'!$G$33,IF(AW442="F",'12.パネルラジエーター設備費用算出シート'!$N$33,IF(AW442="G",'12.パネルラジエーター設備費用算出シート'!$G$43,IF(AW442="H",'12.パネルラジエーター設備費用算出シート'!$N$43,IF(AW442="I",'12.パネルラジエーター設備費用算出シート'!$G$54,'12.パネルラジエーター設備費用算出シート'!$N$54))))))))))</f>
        <v/>
      </c>
      <c r="AY442" s="70"/>
      <c r="AZ442" s="57"/>
      <c r="BA442" s="54"/>
      <c r="BB442" s="70"/>
    </row>
    <row r="443" spans="2:54">
      <c r="B443" s="55">
        <v>431</v>
      </c>
      <c r="C443" s="78"/>
      <c r="D443" s="56"/>
      <c r="E443" s="73"/>
      <c r="F443" s="530"/>
      <c r="G443" s="530"/>
      <c r="H443" s="57"/>
      <c r="I443" s="58"/>
      <c r="J443" s="57"/>
      <c r="K443" s="531" t="str">
        <f t="shared" si="18"/>
        <v/>
      </c>
      <c r="L443" s="531" t="str">
        <f>IF($G443="","",IF(OR('2.全体概要'!$C$15=1,'2.全体概要'!$C$15=2),INDEX($BH$15:$BH$16,MATCH($G443,$BG$15:$BG$16,-1)),IF('2.全体概要'!$C$15=3,INDEX($BH$14:$BH$15,MATCH($G443,$BG$14:$BG$15,-1)),INDEX($BH$13:$BH$14,MATCH($G443,$BG$13:$BG$14,-1)))))</f>
        <v/>
      </c>
      <c r="M443" s="531" t="str">
        <f t="shared" si="19"/>
        <v/>
      </c>
      <c r="N443" s="532">
        <f t="shared" si="20"/>
        <v>0</v>
      </c>
      <c r="O443" s="70"/>
      <c r="P443" s="124"/>
      <c r="Q443" s="54"/>
      <c r="R443" s="194"/>
      <c r="S443" s="125"/>
      <c r="T443" s="54"/>
      <c r="U443" s="194"/>
      <c r="V443" s="124"/>
      <c r="W443" s="54"/>
      <c r="X443" s="194"/>
      <c r="Y443" s="125"/>
      <c r="Z443" s="54"/>
      <c r="AA443" s="194"/>
      <c r="AB443" s="57"/>
      <c r="AC443" s="70"/>
      <c r="AD443" s="124"/>
      <c r="AE443" s="70"/>
      <c r="AF443" s="124"/>
      <c r="AG443" s="70"/>
      <c r="AH443" s="57"/>
      <c r="AI443" s="70"/>
      <c r="AJ443" s="124"/>
      <c r="AK443" s="890"/>
      <c r="AL443" s="907"/>
      <c r="AM443" s="890"/>
      <c r="AN443" s="907"/>
      <c r="AO443" s="890"/>
      <c r="AP443" s="909"/>
      <c r="AQ443" s="70"/>
      <c r="AR443" s="59"/>
      <c r="AS443" s="70"/>
      <c r="AT443" s="57"/>
      <c r="AU443" s="54"/>
      <c r="AV443" s="70"/>
      <c r="AW443" s="57"/>
      <c r="AX443" s="533" t="str">
        <f>IF(AW443="","",IF(AW443="A",'12.パネルラジエーター設備費用算出シート'!$G$13,IF(AW443="B",'12.パネルラジエーター設備費用算出シート'!$N$13,IF(AW443="C",'12.パネルラジエーター設備費用算出シート'!$G$23,IF(AW443="D",'12.パネルラジエーター設備費用算出シート'!$N$23,IF(AW443="E",'12.パネルラジエーター設備費用算出シート'!$G$33,IF(AW443="F",'12.パネルラジエーター設備費用算出シート'!$N$33,IF(AW443="G",'12.パネルラジエーター設備費用算出シート'!$G$43,IF(AW443="H",'12.パネルラジエーター設備費用算出シート'!$N$43,IF(AW443="I",'12.パネルラジエーター設備費用算出シート'!$G$54,'12.パネルラジエーター設備費用算出シート'!$N$54))))))))))</f>
        <v/>
      </c>
      <c r="AY443" s="70"/>
      <c r="AZ443" s="57"/>
      <c r="BA443" s="54"/>
      <c r="BB443" s="70"/>
    </row>
    <row r="444" spans="2:54">
      <c r="B444" s="55">
        <v>432</v>
      </c>
      <c r="C444" s="78"/>
      <c r="D444" s="56"/>
      <c r="E444" s="73"/>
      <c r="F444" s="530"/>
      <c r="G444" s="530"/>
      <c r="H444" s="57"/>
      <c r="I444" s="58"/>
      <c r="J444" s="57"/>
      <c r="K444" s="531" t="str">
        <f t="shared" si="18"/>
        <v/>
      </c>
      <c r="L444" s="531" t="str">
        <f>IF($G444="","",IF(OR('2.全体概要'!$C$15=1,'2.全体概要'!$C$15=2),INDEX($BH$15:$BH$16,MATCH($G444,$BG$15:$BG$16,-1)),IF('2.全体概要'!$C$15=3,INDEX($BH$14:$BH$15,MATCH($G444,$BG$14:$BG$15,-1)),INDEX($BH$13:$BH$14,MATCH($G444,$BG$13:$BG$14,-1)))))</f>
        <v/>
      </c>
      <c r="M444" s="531" t="str">
        <f t="shared" si="19"/>
        <v/>
      </c>
      <c r="N444" s="532">
        <f t="shared" si="20"/>
        <v>0</v>
      </c>
      <c r="O444" s="70"/>
      <c r="P444" s="124"/>
      <c r="Q444" s="54"/>
      <c r="R444" s="194"/>
      <c r="S444" s="125"/>
      <c r="T444" s="54"/>
      <c r="U444" s="194"/>
      <c r="V444" s="124"/>
      <c r="W444" s="54"/>
      <c r="X444" s="194"/>
      <c r="Y444" s="125"/>
      <c r="Z444" s="54"/>
      <c r="AA444" s="194"/>
      <c r="AB444" s="57"/>
      <c r="AC444" s="70"/>
      <c r="AD444" s="124"/>
      <c r="AE444" s="70"/>
      <c r="AF444" s="124"/>
      <c r="AG444" s="70"/>
      <c r="AH444" s="57"/>
      <c r="AI444" s="70"/>
      <c r="AJ444" s="124"/>
      <c r="AK444" s="890"/>
      <c r="AL444" s="907"/>
      <c r="AM444" s="890"/>
      <c r="AN444" s="907"/>
      <c r="AO444" s="890"/>
      <c r="AP444" s="909"/>
      <c r="AQ444" s="70"/>
      <c r="AR444" s="59"/>
      <c r="AS444" s="70"/>
      <c r="AT444" s="57"/>
      <c r="AU444" s="54"/>
      <c r="AV444" s="70"/>
      <c r="AW444" s="57"/>
      <c r="AX444" s="533" t="str">
        <f>IF(AW444="","",IF(AW444="A",'12.パネルラジエーター設備費用算出シート'!$G$13,IF(AW444="B",'12.パネルラジエーター設備費用算出シート'!$N$13,IF(AW444="C",'12.パネルラジエーター設備費用算出シート'!$G$23,IF(AW444="D",'12.パネルラジエーター設備費用算出シート'!$N$23,IF(AW444="E",'12.パネルラジエーター設備費用算出シート'!$G$33,IF(AW444="F",'12.パネルラジエーター設備費用算出シート'!$N$33,IF(AW444="G",'12.パネルラジエーター設備費用算出シート'!$G$43,IF(AW444="H",'12.パネルラジエーター設備費用算出シート'!$N$43,IF(AW444="I",'12.パネルラジエーター設備費用算出シート'!$G$54,'12.パネルラジエーター設備費用算出シート'!$N$54))))))))))</f>
        <v/>
      </c>
      <c r="AY444" s="70"/>
      <c r="AZ444" s="57"/>
      <c r="BA444" s="54"/>
      <c r="BB444" s="70"/>
    </row>
    <row r="445" spans="2:54">
      <c r="B445" s="55">
        <v>433</v>
      </c>
      <c r="C445" s="78"/>
      <c r="D445" s="56"/>
      <c r="E445" s="73"/>
      <c r="F445" s="530"/>
      <c r="G445" s="530"/>
      <c r="H445" s="57"/>
      <c r="I445" s="58"/>
      <c r="J445" s="57"/>
      <c r="K445" s="531" t="str">
        <f t="shared" si="18"/>
        <v/>
      </c>
      <c r="L445" s="531" t="str">
        <f>IF($G445="","",IF(OR('2.全体概要'!$C$15=1,'2.全体概要'!$C$15=2),INDEX($BH$15:$BH$16,MATCH($G445,$BG$15:$BG$16,-1)),IF('2.全体概要'!$C$15=3,INDEX($BH$14:$BH$15,MATCH($G445,$BG$14:$BG$15,-1)),INDEX($BH$13:$BH$14,MATCH($G445,$BG$13:$BG$14,-1)))))</f>
        <v/>
      </c>
      <c r="M445" s="531" t="str">
        <f t="shared" si="19"/>
        <v/>
      </c>
      <c r="N445" s="532">
        <f t="shared" si="20"/>
        <v>0</v>
      </c>
      <c r="O445" s="70"/>
      <c r="P445" s="124"/>
      <c r="Q445" s="54"/>
      <c r="R445" s="194"/>
      <c r="S445" s="125"/>
      <c r="T445" s="54"/>
      <c r="U445" s="194"/>
      <c r="V445" s="124"/>
      <c r="W445" s="54"/>
      <c r="X445" s="194"/>
      <c r="Y445" s="125"/>
      <c r="Z445" s="54"/>
      <c r="AA445" s="194"/>
      <c r="AB445" s="57"/>
      <c r="AC445" s="70"/>
      <c r="AD445" s="124"/>
      <c r="AE445" s="70"/>
      <c r="AF445" s="124"/>
      <c r="AG445" s="70"/>
      <c r="AH445" s="57"/>
      <c r="AI445" s="70"/>
      <c r="AJ445" s="124"/>
      <c r="AK445" s="890"/>
      <c r="AL445" s="907"/>
      <c r="AM445" s="890"/>
      <c r="AN445" s="907"/>
      <c r="AO445" s="890"/>
      <c r="AP445" s="909"/>
      <c r="AQ445" s="70"/>
      <c r="AR445" s="59"/>
      <c r="AS445" s="70"/>
      <c r="AT445" s="57"/>
      <c r="AU445" s="54"/>
      <c r="AV445" s="70"/>
      <c r="AW445" s="57"/>
      <c r="AX445" s="533" t="str">
        <f>IF(AW445="","",IF(AW445="A",'12.パネルラジエーター設備費用算出シート'!$G$13,IF(AW445="B",'12.パネルラジエーター設備費用算出シート'!$N$13,IF(AW445="C",'12.パネルラジエーター設備費用算出シート'!$G$23,IF(AW445="D",'12.パネルラジエーター設備費用算出シート'!$N$23,IF(AW445="E",'12.パネルラジエーター設備費用算出シート'!$G$33,IF(AW445="F",'12.パネルラジエーター設備費用算出シート'!$N$33,IF(AW445="G",'12.パネルラジエーター設備費用算出シート'!$G$43,IF(AW445="H",'12.パネルラジエーター設備費用算出シート'!$N$43,IF(AW445="I",'12.パネルラジエーター設備費用算出シート'!$G$54,'12.パネルラジエーター設備費用算出シート'!$N$54))))))))))</f>
        <v/>
      </c>
      <c r="AY445" s="70"/>
      <c r="AZ445" s="57"/>
      <c r="BA445" s="54"/>
      <c r="BB445" s="70"/>
    </row>
    <row r="446" spans="2:54">
      <c r="B446" s="55">
        <v>434</v>
      </c>
      <c r="C446" s="78"/>
      <c r="D446" s="56"/>
      <c r="E446" s="73"/>
      <c r="F446" s="530"/>
      <c r="G446" s="530"/>
      <c r="H446" s="57"/>
      <c r="I446" s="58"/>
      <c r="J446" s="57"/>
      <c r="K446" s="531" t="str">
        <f t="shared" si="18"/>
        <v/>
      </c>
      <c r="L446" s="531" t="str">
        <f>IF($G446="","",IF(OR('2.全体概要'!$C$15=1,'2.全体概要'!$C$15=2),INDEX($BH$15:$BH$16,MATCH($G446,$BG$15:$BG$16,-1)),IF('2.全体概要'!$C$15=3,INDEX($BH$14:$BH$15,MATCH($G446,$BG$14:$BG$15,-1)),INDEX($BH$13:$BH$14,MATCH($G446,$BG$13:$BG$14,-1)))))</f>
        <v/>
      </c>
      <c r="M446" s="531" t="str">
        <f t="shared" si="19"/>
        <v/>
      </c>
      <c r="N446" s="532">
        <f t="shared" si="20"/>
        <v>0</v>
      </c>
      <c r="O446" s="70"/>
      <c r="P446" s="124"/>
      <c r="Q446" s="54"/>
      <c r="R446" s="194"/>
      <c r="S446" s="125"/>
      <c r="T446" s="54"/>
      <c r="U446" s="194"/>
      <c r="V446" s="124"/>
      <c r="W446" s="54"/>
      <c r="X446" s="194"/>
      <c r="Y446" s="125"/>
      <c r="Z446" s="54"/>
      <c r="AA446" s="194"/>
      <c r="AB446" s="57"/>
      <c r="AC446" s="70"/>
      <c r="AD446" s="124"/>
      <c r="AE446" s="70"/>
      <c r="AF446" s="124"/>
      <c r="AG446" s="70"/>
      <c r="AH446" s="57"/>
      <c r="AI446" s="70"/>
      <c r="AJ446" s="124"/>
      <c r="AK446" s="890"/>
      <c r="AL446" s="907"/>
      <c r="AM446" s="890"/>
      <c r="AN446" s="907"/>
      <c r="AO446" s="890"/>
      <c r="AP446" s="909"/>
      <c r="AQ446" s="70"/>
      <c r="AR446" s="59"/>
      <c r="AS446" s="70"/>
      <c r="AT446" s="57"/>
      <c r="AU446" s="54"/>
      <c r="AV446" s="70"/>
      <c r="AW446" s="57"/>
      <c r="AX446" s="533" t="str">
        <f>IF(AW446="","",IF(AW446="A",'12.パネルラジエーター設備費用算出シート'!$G$13,IF(AW446="B",'12.パネルラジエーター設備費用算出シート'!$N$13,IF(AW446="C",'12.パネルラジエーター設備費用算出シート'!$G$23,IF(AW446="D",'12.パネルラジエーター設備費用算出シート'!$N$23,IF(AW446="E",'12.パネルラジエーター設備費用算出シート'!$G$33,IF(AW446="F",'12.パネルラジエーター設備費用算出シート'!$N$33,IF(AW446="G",'12.パネルラジエーター設備費用算出シート'!$G$43,IF(AW446="H",'12.パネルラジエーター設備費用算出シート'!$N$43,IF(AW446="I",'12.パネルラジエーター設備費用算出シート'!$G$54,'12.パネルラジエーター設備費用算出シート'!$N$54))))))))))</f>
        <v/>
      </c>
      <c r="AY446" s="70"/>
      <c r="AZ446" s="57"/>
      <c r="BA446" s="54"/>
      <c r="BB446" s="70"/>
    </row>
    <row r="447" spans="2:54">
      <c r="B447" s="55">
        <v>435</v>
      </c>
      <c r="C447" s="78"/>
      <c r="D447" s="56"/>
      <c r="E447" s="73"/>
      <c r="F447" s="530"/>
      <c r="G447" s="530"/>
      <c r="H447" s="57"/>
      <c r="I447" s="58"/>
      <c r="J447" s="57"/>
      <c r="K447" s="531" t="str">
        <f t="shared" si="18"/>
        <v/>
      </c>
      <c r="L447" s="531" t="str">
        <f>IF($G447="","",IF(OR('2.全体概要'!$C$15=1,'2.全体概要'!$C$15=2),INDEX($BH$15:$BH$16,MATCH($G447,$BG$15:$BG$16,-1)),IF('2.全体概要'!$C$15=3,INDEX($BH$14:$BH$15,MATCH($G447,$BG$14:$BG$15,-1)),INDEX($BH$13:$BH$14,MATCH($G447,$BG$13:$BG$14,-1)))))</f>
        <v/>
      </c>
      <c r="M447" s="531" t="str">
        <f t="shared" si="19"/>
        <v/>
      </c>
      <c r="N447" s="532">
        <f t="shared" si="20"/>
        <v>0</v>
      </c>
      <c r="O447" s="70"/>
      <c r="P447" s="124"/>
      <c r="Q447" s="54"/>
      <c r="R447" s="194"/>
      <c r="S447" s="125"/>
      <c r="T447" s="54"/>
      <c r="U447" s="194"/>
      <c r="V447" s="124"/>
      <c r="W447" s="54"/>
      <c r="X447" s="194"/>
      <c r="Y447" s="125"/>
      <c r="Z447" s="54"/>
      <c r="AA447" s="194"/>
      <c r="AB447" s="57"/>
      <c r="AC447" s="70"/>
      <c r="AD447" s="124"/>
      <c r="AE447" s="70"/>
      <c r="AF447" s="124"/>
      <c r="AG447" s="70"/>
      <c r="AH447" s="57"/>
      <c r="AI447" s="70"/>
      <c r="AJ447" s="124"/>
      <c r="AK447" s="890"/>
      <c r="AL447" s="907"/>
      <c r="AM447" s="890"/>
      <c r="AN447" s="907"/>
      <c r="AO447" s="890"/>
      <c r="AP447" s="909"/>
      <c r="AQ447" s="70"/>
      <c r="AR447" s="59"/>
      <c r="AS447" s="70"/>
      <c r="AT447" s="57"/>
      <c r="AU447" s="54"/>
      <c r="AV447" s="70"/>
      <c r="AW447" s="57"/>
      <c r="AX447" s="533" t="str">
        <f>IF(AW447="","",IF(AW447="A",'12.パネルラジエーター設備費用算出シート'!$G$13,IF(AW447="B",'12.パネルラジエーター設備費用算出シート'!$N$13,IF(AW447="C",'12.パネルラジエーター設備費用算出シート'!$G$23,IF(AW447="D",'12.パネルラジエーター設備費用算出シート'!$N$23,IF(AW447="E",'12.パネルラジエーター設備費用算出シート'!$G$33,IF(AW447="F",'12.パネルラジエーター設備費用算出シート'!$N$33,IF(AW447="G",'12.パネルラジエーター設備費用算出シート'!$G$43,IF(AW447="H",'12.パネルラジエーター設備費用算出シート'!$N$43,IF(AW447="I",'12.パネルラジエーター設備費用算出シート'!$G$54,'12.パネルラジエーター設備費用算出シート'!$N$54))))))))))</f>
        <v/>
      </c>
      <c r="AY447" s="70"/>
      <c r="AZ447" s="57"/>
      <c r="BA447" s="54"/>
      <c r="BB447" s="70"/>
    </row>
    <row r="448" spans="2:54">
      <c r="B448" s="55">
        <v>436</v>
      </c>
      <c r="C448" s="78"/>
      <c r="D448" s="56"/>
      <c r="E448" s="73"/>
      <c r="F448" s="530"/>
      <c r="G448" s="530"/>
      <c r="H448" s="57"/>
      <c r="I448" s="58"/>
      <c r="J448" s="57"/>
      <c r="K448" s="531" t="str">
        <f t="shared" si="18"/>
        <v/>
      </c>
      <c r="L448" s="531" t="str">
        <f>IF($G448="","",IF(OR('2.全体概要'!$C$15=1,'2.全体概要'!$C$15=2),INDEX($BH$15:$BH$16,MATCH($G448,$BG$15:$BG$16,-1)),IF('2.全体概要'!$C$15=3,INDEX($BH$14:$BH$15,MATCH($G448,$BG$14:$BG$15,-1)),INDEX($BH$13:$BH$14,MATCH($G448,$BG$13:$BG$14,-1)))))</f>
        <v/>
      </c>
      <c r="M448" s="531" t="str">
        <f t="shared" si="19"/>
        <v/>
      </c>
      <c r="N448" s="532">
        <f t="shared" si="20"/>
        <v>0</v>
      </c>
      <c r="O448" s="70"/>
      <c r="P448" s="124"/>
      <c r="Q448" s="54"/>
      <c r="R448" s="194"/>
      <c r="S448" s="125"/>
      <c r="T448" s="54"/>
      <c r="U448" s="194"/>
      <c r="V448" s="124"/>
      <c r="W448" s="54"/>
      <c r="X448" s="194"/>
      <c r="Y448" s="125"/>
      <c r="Z448" s="54"/>
      <c r="AA448" s="194"/>
      <c r="AB448" s="57"/>
      <c r="AC448" s="70"/>
      <c r="AD448" s="124"/>
      <c r="AE448" s="70"/>
      <c r="AF448" s="124"/>
      <c r="AG448" s="70"/>
      <c r="AH448" s="57"/>
      <c r="AI448" s="70"/>
      <c r="AJ448" s="124"/>
      <c r="AK448" s="890"/>
      <c r="AL448" s="907"/>
      <c r="AM448" s="890"/>
      <c r="AN448" s="907"/>
      <c r="AO448" s="890"/>
      <c r="AP448" s="909"/>
      <c r="AQ448" s="70"/>
      <c r="AR448" s="59"/>
      <c r="AS448" s="70"/>
      <c r="AT448" s="57"/>
      <c r="AU448" s="54"/>
      <c r="AV448" s="70"/>
      <c r="AW448" s="57"/>
      <c r="AX448" s="533" t="str">
        <f>IF(AW448="","",IF(AW448="A",'12.パネルラジエーター設備費用算出シート'!$G$13,IF(AW448="B",'12.パネルラジエーター設備費用算出シート'!$N$13,IF(AW448="C",'12.パネルラジエーター設備費用算出シート'!$G$23,IF(AW448="D",'12.パネルラジエーター設備費用算出シート'!$N$23,IF(AW448="E",'12.パネルラジエーター設備費用算出シート'!$G$33,IF(AW448="F",'12.パネルラジエーター設備費用算出シート'!$N$33,IF(AW448="G",'12.パネルラジエーター設備費用算出シート'!$G$43,IF(AW448="H",'12.パネルラジエーター設備費用算出シート'!$N$43,IF(AW448="I",'12.パネルラジエーター設備費用算出シート'!$G$54,'12.パネルラジエーター設備費用算出シート'!$N$54))))))))))</f>
        <v/>
      </c>
      <c r="AY448" s="70"/>
      <c r="AZ448" s="57"/>
      <c r="BA448" s="54"/>
      <c r="BB448" s="70"/>
    </row>
    <row r="449" spans="2:54">
      <c r="B449" s="55">
        <v>437</v>
      </c>
      <c r="C449" s="78"/>
      <c r="D449" s="56"/>
      <c r="E449" s="73"/>
      <c r="F449" s="530"/>
      <c r="G449" s="530"/>
      <c r="H449" s="57"/>
      <c r="I449" s="58"/>
      <c r="J449" s="57"/>
      <c r="K449" s="531" t="str">
        <f t="shared" si="18"/>
        <v/>
      </c>
      <c r="L449" s="531" t="str">
        <f>IF($G449="","",IF(OR('2.全体概要'!$C$15=1,'2.全体概要'!$C$15=2),INDEX($BH$15:$BH$16,MATCH($G449,$BG$15:$BG$16,-1)),IF('2.全体概要'!$C$15=3,INDEX($BH$14:$BH$15,MATCH($G449,$BG$14:$BG$15,-1)),INDEX($BH$13:$BH$14,MATCH($G449,$BG$13:$BG$14,-1)))))</f>
        <v/>
      </c>
      <c r="M449" s="531" t="str">
        <f t="shared" si="19"/>
        <v/>
      </c>
      <c r="N449" s="532">
        <f t="shared" si="20"/>
        <v>0</v>
      </c>
      <c r="O449" s="70"/>
      <c r="P449" s="124"/>
      <c r="Q449" s="54"/>
      <c r="R449" s="194"/>
      <c r="S449" s="125"/>
      <c r="T449" s="54"/>
      <c r="U449" s="194"/>
      <c r="V449" s="124"/>
      <c r="W449" s="54"/>
      <c r="X449" s="194"/>
      <c r="Y449" s="125"/>
      <c r="Z449" s="54"/>
      <c r="AA449" s="194"/>
      <c r="AB449" s="57"/>
      <c r="AC449" s="70"/>
      <c r="AD449" s="124"/>
      <c r="AE449" s="70"/>
      <c r="AF449" s="124"/>
      <c r="AG449" s="70"/>
      <c r="AH449" s="57"/>
      <c r="AI449" s="70"/>
      <c r="AJ449" s="124"/>
      <c r="AK449" s="890"/>
      <c r="AL449" s="907"/>
      <c r="AM449" s="890"/>
      <c r="AN449" s="907"/>
      <c r="AO449" s="890"/>
      <c r="AP449" s="909"/>
      <c r="AQ449" s="70"/>
      <c r="AR449" s="59"/>
      <c r="AS449" s="70"/>
      <c r="AT449" s="57"/>
      <c r="AU449" s="54"/>
      <c r="AV449" s="70"/>
      <c r="AW449" s="57"/>
      <c r="AX449" s="533" t="str">
        <f>IF(AW449="","",IF(AW449="A",'12.パネルラジエーター設備費用算出シート'!$G$13,IF(AW449="B",'12.パネルラジエーター設備費用算出シート'!$N$13,IF(AW449="C",'12.パネルラジエーター設備費用算出シート'!$G$23,IF(AW449="D",'12.パネルラジエーター設備費用算出シート'!$N$23,IF(AW449="E",'12.パネルラジエーター設備費用算出シート'!$G$33,IF(AW449="F",'12.パネルラジエーター設備費用算出シート'!$N$33,IF(AW449="G",'12.パネルラジエーター設備費用算出シート'!$G$43,IF(AW449="H",'12.パネルラジエーター設備費用算出シート'!$N$43,IF(AW449="I",'12.パネルラジエーター設備費用算出シート'!$G$54,'12.パネルラジエーター設備費用算出シート'!$N$54))))))))))</f>
        <v/>
      </c>
      <c r="AY449" s="70"/>
      <c r="AZ449" s="57"/>
      <c r="BA449" s="54"/>
      <c r="BB449" s="70"/>
    </row>
    <row r="450" spans="2:54">
      <c r="B450" s="55">
        <v>438</v>
      </c>
      <c r="C450" s="78"/>
      <c r="D450" s="56"/>
      <c r="E450" s="73"/>
      <c r="F450" s="530"/>
      <c r="G450" s="530"/>
      <c r="H450" s="57"/>
      <c r="I450" s="58"/>
      <c r="J450" s="57"/>
      <c r="K450" s="531" t="str">
        <f t="shared" si="18"/>
        <v/>
      </c>
      <c r="L450" s="531" t="str">
        <f>IF($G450="","",IF(OR('2.全体概要'!$C$15=1,'2.全体概要'!$C$15=2),INDEX($BH$15:$BH$16,MATCH($G450,$BG$15:$BG$16,-1)),IF('2.全体概要'!$C$15=3,INDEX($BH$14:$BH$15,MATCH($G450,$BG$14:$BG$15,-1)),INDEX($BH$13:$BH$14,MATCH($G450,$BG$13:$BG$14,-1)))))</f>
        <v/>
      </c>
      <c r="M450" s="531" t="str">
        <f t="shared" si="19"/>
        <v/>
      </c>
      <c r="N450" s="532">
        <f t="shared" si="20"/>
        <v>0</v>
      </c>
      <c r="O450" s="70"/>
      <c r="P450" s="124"/>
      <c r="Q450" s="54"/>
      <c r="R450" s="194"/>
      <c r="S450" s="125"/>
      <c r="T450" s="54"/>
      <c r="U450" s="194"/>
      <c r="V450" s="124"/>
      <c r="W450" s="54"/>
      <c r="X450" s="194"/>
      <c r="Y450" s="125"/>
      <c r="Z450" s="54"/>
      <c r="AA450" s="194"/>
      <c r="AB450" s="57"/>
      <c r="AC450" s="70"/>
      <c r="AD450" s="124"/>
      <c r="AE450" s="70"/>
      <c r="AF450" s="124"/>
      <c r="AG450" s="70"/>
      <c r="AH450" s="57"/>
      <c r="AI450" s="70"/>
      <c r="AJ450" s="124"/>
      <c r="AK450" s="890"/>
      <c r="AL450" s="907"/>
      <c r="AM450" s="890"/>
      <c r="AN450" s="907"/>
      <c r="AO450" s="890"/>
      <c r="AP450" s="909"/>
      <c r="AQ450" s="70"/>
      <c r="AR450" s="59"/>
      <c r="AS450" s="70"/>
      <c r="AT450" s="57"/>
      <c r="AU450" s="54"/>
      <c r="AV450" s="70"/>
      <c r="AW450" s="57"/>
      <c r="AX450" s="533" t="str">
        <f>IF(AW450="","",IF(AW450="A",'12.パネルラジエーター設備費用算出シート'!$G$13,IF(AW450="B",'12.パネルラジエーター設備費用算出シート'!$N$13,IF(AW450="C",'12.パネルラジエーター設備費用算出シート'!$G$23,IF(AW450="D",'12.パネルラジエーター設備費用算出シート'!$N$23,IF(AW450="E",'12.パネルラジエーター設備費用算出シート'!$G$33,IF(AW450="F",'12.パネルラジエーター設備費用算出シート'!$N$33,IF(AW450="G",'12.パネルラジエーター設備費用算出シート'!$G$43,IF(AW450="H",'12.パネルラジエーター設備費用算出シート'!$N$43,IF(AW450="I",'12.パネルラジエーター設備費用算出シート'!$G$54,'12.パネルラジエーター設備費用算出シート'!$N$54))))))))))</f>
        <v/>
      </c>
      <c r="AY450" s="70"/>
      <c r="AZ450" s="57"/>
      <c r="BA450" s="54"/>
      <c r="BB450" s="70"/>
    </row>
    <row r="451" spans="2:54">
      <c r="B451" s="55">
        <v>439</v>
      </c>
      <c r="C451" s="78"/>
      <c r="D451" s="56"/>
      <c r="E451" s="73"/>
      <c r="F451" s="530"/>
      <c r="G451" s="530"/>
      <c r="H451" s="57"/>
      <c r="I451" s="58"/>
      <c r="J451" s="57"/>
      <c r="K451" s="531" t="str">
        <f t="shared" si="18"/>
        <v/>
      </c>
      <c r="L451" s="531" t="str">
        <f>IF($G451="","",IF(OR('2.全体概要'!$C$15=1,'2.全体概要'!$C$15=2),INDEX($BH$15:$BH$16,MATCH($G451,$BG$15:$BG$16,-1)),IF('2.全体概要'!$C$15=3,INDEX($BH$14:$BH$15,MATCH($G451,$BG$14:$BG$15,-1)),INDEX($BH$13:$BH$14,MATCH($G451,$BG$13:$BG$14,-1)))))</f>
        <v/>
      </c>
      <c r="M451" s="531" t="str">
        <f t="shared" si="19"/>
        <v/>
      </c>
      <c r="N451" s="532">
        <f t="shared" si="20"/>
        <v>0</v>
      </c>
      <c r="O451" s="70"/>
      <c r="P451" s="124"/>
      <c r="Q451" s="54"/>
      <c r="R451" s="194"/>
      <c r="S451" s="125"/>
      <c r="T451" s="54"/>
      <c r="U451" s="194"/>
      <c r="V451" s="124"/>
      <c r="W451" s="54"/>
      <c r="X451" s="194"/>
      <c r="Y451" s="125"/>
      <c r="Z451" s="54"/>
      <c r="AA451" s="194"/>
      <c r="AB451" s="57"/>
      <c r="AC451" s="70"/>
      <c r="AD451" s="124"/>
      <c r="AE451" s="70"/>
      <c r="AF451" s="124"/>
      <c r="AG451" s="70"/>
      <c r="AH451" s="57"/>
      <c r="AI451" s="70"/>
      <c r="AJ451" s="124"/>
      <c r="AK451" s="890"/>
      <c r="AL451" s="907"/>
      <c r="AM451" s="890"/>
      <c r="AN451" s="907"/>
      <c r="AO451" s="890"/>
      <c r="AP451" s="909"/>
      <c r="AQ451" s="70"/>
      <c r="AR451" s="59"/>
      <c r="AS451" s="70"/>
      <c r="AT451" s="57"/>
      <c r="AU451" s="54"/>
      <c r="AV451" s="70"/>
      <c r="AW451" s="57"/>
      <c r="AX451" s="533" t="str">
        <f>IF(AW451="","",IF(AW451="A",'12.パネルラジエーター設備費用算出シート'!$G$13,IF(AW451="B",'12.パネルラジエーター設備費用算出シート'!$N$13,IF(AW451="C",'12.パネルラジエーター設備費用算出シート'!$G$23,IF(AW451="D",'12.パネルラジエーター設備費用算出シート'!$N$23,IF(AW451="E",'12.パネルラジエーター設備費用算出シート'!$G$33,IF(AW451="F",'12.パネルラジエーター設備費用算出シート'!$N$33,IF(AW451="G",'12.パネルラジエーター設備費用算出シート'!$G$43,IF(AW451="H",'12.パネルラジエーター設備費用算出シート'!$N$43,IF(AW451="I",'12.パネルラジエーター設備費用算出シート'!$G$54,'12.パネルラジエーター設備費用算出シート'!$N$54))))))))))</f>
        <v/>
      </c>
      <c r="AY451" s="70"/>
      <c r="AZ451" s="57"/>
      <c r="BA451" s="54"/>
      <c r="BB451" s="70"/>
    </row>
    <row r="452" spans="2:54">
      <c r="B452" s="55">
        <v>440</v>
      </c>
      <c r="C452" s="78"/>
      <c r="D452" s="56"/>
      <c r="E452" s="73"/>
      <c r="F452" s="530"/>
      <c r="G452" s="530"/>
      <c r="H452" s="57"/>
      <c r="I452" s="58"/>
      <c r="J452" s="57"/>
      <c r="K452" s="531" t="str">
        <f t="shared" si="18"/>
        <v/>
      </c>
      <c r="L452" s="531" t="str">
        <f>IF($G452="","",IF(OR('2.全体概要'!$C$15=1,'2.全体概要'!$C$15=2),INDEX($BH$15:$BH$16,MATCH($G452,$BG$15:$BG$16,-1)),IF('2.全体概要'!$C$15=3,INDEX($BH$14:$BH$15,MATCH($G452,$BG$14:$BG$15,-1)),INDEX($BH$13:$BH$14,MATCH($G452,$BG$13:$BG$14,-1)))))</f>
        <v/>
      </c>
      <c r="M452" s="531" t="str">
        <f t="shared" si="19"/>
        <v/>
      </c>
      <c r="N452" s="532">
        <f t="shared" si="20"/>
        <v>0</v>
      </c>
      <c r="O452" s="70"/>
      <c r="P452" s="124"/>
      <c r="Q452" s="54"/>
      <c r="R452" s="194"/>
      <c r="S452" s="125"/>
      <c r="T452" s="54"/>
      <c r="U452" s="194"/>
      <c r="V452" s="124"/>
      <c r="W452" s="54"/>
      <c r="X452" s="194"/>
      <c r="Y452" s="125"/>
      <c r="Z452" s="54"/>
      <c r="AA452" s="194"/>
      <c r="AB452" s="57"/>
      <c r="AC452" s="70"/>
      <c r="AD452" s="124"/>
      <c r="AE452" s="70"/>
      <c r="AF452" s="124"/>
      <c r="AG452" s="70"/>
      <c r="AH452" s="57"/>
      <c r="AI452" s="70"/>
      <c r="AJ452" s="124"/>
      <c r="AK452" s="890"/>
      <c r="AL452" s="907"/>
      <c r="AM452" s="890"/>
      <c r="AN452" s="907"/>
      <c r="AO452" s="890"/>
      <c r="AP452" s="909"/>
      <c r="AQ452" s="70"/>
      <c r="AR452" s="59"/>
      <c r="AS452" s="70"/>
      <c r="AT452" s="57"/>
      <c r="AU452" s="54"/>
      <c r="AV452" s="70"/>
      <c r="AW452" s="57"/>
      <c r="AX452" s="533" t="str">
        <f>IF(AW452="","",IF(AW452="A",'12.パネルラジエーター設備費用算出シート'!$G$13,IF(AW452="B",'12.パネルラジエーター設備費用算出シート'!$N$13,IF(AW452="C",'12.パネルラジエーター設備費用算出シート'!$G$23,IF(AW452="D",'12.パネルラジエーター設備費用算出シート'!$N$23,IF(AW452="E",'12.パネルラジエーター設備費用算出シート'!$G$33,IF(AW452="F",'12.パネルラジエーター設備費用算出シート'!$N$33,IF(AW452="G",'12.パネルラジエーター設備費用算出シート'!$G$43,IF(AW452="H",'12.パネルラジエーター設備費用算出シート'!$N$43,IF(AW452="I",'12.パネルラジエーター設備費用算出シート'!$G$54,'12.パネルラジエーター設備費用算出シート'!$N$54))))))))))</f>
        <v/>
      </c>
      <c r="AY452" s="70"/>
      <c r="AZ452" s="57"/>
      <c r="BA452" s="54"/>
      <c r="BB452" s="70"/>
    </row>
    <row r="453" spans="2:54">
      <c r="B453" s="55">
        <v>441</v>
      </c>
      <c r="C453" s="78"/>
      <c r="D453" s="56"/>
      <c r="E453" s="73"/>
      <c r="F453" s="530"/>
      <c r="G453" s="530"/>
      <c r="H453" s="57"/>
      <c r="I453" s="58"/>
      <c r="J453" s="57"/>
      <c r="K453" s="531" t="str">
        <f t="shared" si="18"/>
        <v/>
      </c>
      <c r="L453" s="531" t="str">
        <f>IF($G453="","",IF(OR('2.全体概要'!$C$15=1,'2.全体概要'!$C$15=2),INDEX($BH$15:$BH$16,MATCH($G453,$BG$15:$BG$16,-1)),IF('2.全体概要'!$C$15=3,INDEX($BH$14:$BH$15,MATCH($G453,$BG$14:$BG$15,-1)),INDEX($BH$13:$BH$14,MATCH($G453,$BG$13:$BG$14,-1)))))</f>
        <v/>
      </c>
      <c r="M453" s="531" t="str">
        <f t="shared" si="19"/>
        <v/>
      </c>
      <c r="N453" s="532">
        <f t="shared" si="20"/>
        <v>0</v>
      </c>
      <c r="O453" s="70"/>
      <c r="P453" s="124"/>
      <c r="Q453" s="54"/>
      <c r="R453" s="194"/>
      <c r="S453" s="125"/>
      <c r="T453" s="54"/>
      <c r="U453" s="194"/>
      <c r="V453" s="124"/>
      <c r="W453" s="54"/>
      <c r="X453" s="194"/>
      <c r="Y453" s="125"/>
      <c r="Z453" s="54"/>
      <c r="AA453" s="194"/>
      <c r="AB453" s="57"/>
      <c r="AC453" s="70"/>
      <c r="AD453" s="124"/>
      <c r="AE453" s="70"/>
      <c r="AF453" s="124"/>
      <c r="AG453" s="70"/>
      <c r="AH453" s="57"/>
      <c r="AI453" s="70"/>
      <c r="AJ453" s="124"/>
      <c r="AK453" s="890"/>
      <c r="AL453" s="907"/>
      <c r="AM453" s="890"/>
      <c r="AN453" s="907"/>
      <c r="AO453" s="890"/>
      <c r="AP453" s="909"/>
      <c r="AQ453" s="70"/>
      <c r="AR453" s="59"/>
      <c r="AS453" s="70"/>
      <c r="AT453" s="57"/>
      <c r="AU453" s="54"/>
      <c r="AV453" s="70"/>
      <c r="AW453" s="57"/>
      <c r="AX453" s="533" t="str">
        <f>IF(AW453="","",IF(AW453="A",'12.パネルラジエーター設備費用算出シート'!$G$13,IF(AW453="B",'12.パネルラジエーター設備費用算出シート'!$N$13,IF(AW453="C",'12.パネルラジエーター設備費用算出シート'!$G$23,IF(AW453="D",'12.パネルラジエーター設備費用算出シート'!$N$23,IF(AW453="E",'12.パネルラジエーター設備費用算出シート'!$G$33,IF(AW453="F",'12.パネルラジエーター設備費用算出シート'!$N$33,IF(AW453="G",'12.パネルラジエーター設備費用算出シート'!$G$43,IF(AW453="H",'12.パネルラジエーター設備費用算出シート'!$N$43,IF(AW453="I",'12.パネルラジエーター設備費用算出シート'!$G$54,'12.パネルラジエーター設備費用算出シート'!$N$54))))))))))</f>
        <v/>
      </c>
      <c r="AY453" s="70"/>
      <c r="AZ453" s="57"/>
      <c r="BA453" s="54"/>
      <c r="BB453" s="70"/>
    </row>
    <row r="454" spans="2:54">
      <c r="B454" s="55">
        <v>442</v>
      </c>
      <c r="C454" s="78"/>
      <c r="D454" s="56"/>
      <c r="E454" s="73"/>
      <c r="F454" s="530"/>
      <c r="G454" s="530"/>
      <c r="H454" s="57"/>
      <c r="I454" s="58"/>
      <c r="J454" s="57"/>
      <c r="K454" s="531" t="str">
        <f t="shared" si="18"/>
        <v/>
      </c>
      <c r="L454" s="531" t="str">
        <f>IF($G454="","",IF(OR('2.全体概要'!$C$15=1,'2.全体概要'!$C$15=2),INDEX($BH$15:$BH$16,MATCH($G454,$BG$15:$BG$16,-1)),IF('2.全体概要'!$C$15=3,INDEX($BH$14:$BH$15,MATCH($G454,$BG$14:$BG$15,-1)),INDEX($BH$13:$BH$14,MATCH($G454,$BG$13:$BG$14,-1)))))</f>
        <v/>
      </c>
      <c r="M454" s="531" t="str">
        <f t="shared" si="19"/>
        <v/>
      </c>
      <c r="N454" s="532">
        <f t="shared" si="20"/>
        <v>0</v>
      </c>
      <c r="O454" s="70"/>
      <c r="P454" s="124"/>
      <c r="Q454" s="54"/>
      <c r="R454" s="194"/>
      <c r="S454" s="125"/>
      <c r="T454" s="54"/>
      <c r="U454" s="194"/>
      <c r="V454" s="124"/>
      <c r="W454" s="54"/>
      <c r="X454" s="194"/>
      <c r="Y454" s="125"/>
      <c r="Z454" s="54"/>
      <c r="AA454" s="194"/>
      <c r="AB454" s="57"/>
      <c r="AC454" s="70"/>
      <c r="AD454" s="124"/>
      <c r="AE454" s="70"/>
      <c r="AF454" s="124"/>
      <c r="AG454" s="70"/>
      <c r="AH454" s="57"/>
      <c r="AI454" s="70"/>
      <c r="AJ454" s="124"/>
      <c r="AK454" s="890"/>
      <c r="AL454" s="907"/>
      <c r="AM454" s="890"/>
      <c r="AN454" s="907"/>
      <c r="AO454" s="890"/>
      <c r="AP454" s="909"/>
      <c r="AQ454" s="70"/>
      <c r="AR454" s="59"/>
      <c r="AS454" s="70"/>
      <c r="AT454" s="57"/>
      <c r="AU454" s="54"/>
      <c r="AV454" s="70"/>
      <c r="AW454" s="57"/>
      <c r="AX454" s="533" t="str">
        <f>IF(AW454="","",IF(AW454="A",'12.パネルラジエーター設備費用算出シート'!$G$13,IF(AW454="B",'12.パネルラジエーター設備費用算出シート'!$N$13,IF(AW454="C",'12.パネルラジエーター設備費用算出シート'!$G$23,IF(AW454="D",'12.パネルラジエーター設備費用算出シート'!$N$23,IF(AW454="E",'12.パネルラジエーター設備費用算出シート'!$G$33,IF(AW454="F",'12.パネルラジエーター設備費用算出シート'!$N$33,IF(AW454="G",'12.パネルラジエーター設備費用算出シート'!$G$43,IF(AW454="H",'12.パネルラジエーター設備費用算出シート'!$N$43,IF(AW454="I",'12.パネルラジエーター設備費用算出シート'!$G$54,'12.パネルラジエーター設備費用算出シート'!$N$54))))))))))</f>
        <v/>
      </c>
      <c r="AY454" s="70"/>
      <c r="AZ454" s="57"/>
      <c r="BA454" s="54"/>
      <c r="BB454" s="70"/>
    </row>
    <row r="455" spans="2:54">
      <c r="B455" s="55">
        <v>443</v>
      </c>
      <c r="C455" s="78"/>
      <c r="D455" s="56"/>
      <c r="E455" s="73"/>
      <c r="F455" s="530"/>
      <c r="G455" s="530"/>
      <c r="H455" s="57"/>
      <c r="I455" s="58"/>
      <c r="J455" s="57"/>
      <c r="K455" s="531" t="str">
        <f t="shared" si="18"/>
        <v/>
      </c>
      <c r="L455" s="531" t="str">
        <f>IF($G455="","",IF(OR('2.全体概要'!$C$15=1,'2.全体概要'!$C$15=2),INDEX($BH$15:$BH$16,MATCH($G455,$BG$15:$BG$16,-1)),IF('2.全体概要'!$C$15=3,INDEX($BH$14:$BH$15,MATCH($G455,$BG$14:$BG$15,-1)),INDEX($BH$13:$BH$14,MATCH($G455,$BG$13:$BG$14,-1)))))</f>
        <v/>
      </c>
      <c r="M455" s="531" t="str">
        <f t="shared" si="19"/>
        <v/>
      </c>
      <c r="N455" s="532">
        <f t="shared" si="20"/>
        <v>0</v>
      </c>
      <c r="O455" s="70"/>
      <c r="P455" s="124"/>
      <c r="Q455" s="54"/>
      <c r="R455" s="194"/>
      <c r="S455" s="125"/>
      <c r="T455" s="54"/>
      <c r="U455" s="194"/>
      <c r="V455" s="124"/>
      <c r="W455" s="54"/>
      <c r="X455" s="194"/>
      <c r="Y455" s="125"/>
      <c r="Z455" s="54"/>
      <c r="AA455" s="194"/>
      <c r="AB455" s="57"/>
      <c r="AC455" s="70"/>
      <c r="AD455" s="124"/>
      <c r="AE455" s="70"/>
      <c r="AF455" s="124"/>
      <c r="AG455" s="70"/>
      <c r="AH455" s="57"/>
      <c r="AI455" s="70"/>
      <c r="AJ455" s="124"/>
      <c r="AK455" s="890"/>
      <c r="AL455" s="907"/>
      <c r="AM455" s="890"/>
      <c r="AN455" s="907"/>
      <c r="AO455" s="890"/>
      <c r="AP455" s="909"/>
      <c r="AQ455" s="70"/>
      <c r="AR455" s="59"/>
      <c r="AS455" s="70"/>
      <c r="AT455" s="57"/>
      <c r="AU455" s="54"/>
      <c r="AV455" s="70"/>
      <c r="AW455" s="57"/>
      <c r="AX455" s="533" t="str">
        <f>IF(AW455="","",IF(AW455="A",'12.パネルラジエーター設備費用算出シート'!$G$13,IF(AW455="B",'12.パネルラジエーター設備費用算出シート'!$N$13,IF(AW455="C",'12.パネルラジエーター設備費用算出シート'!$G$23,IF(AW455="D",'12.パネルラジエーター設備費用算出シート'!$N$23,IF(AW455="E",'12.パネルラジエーター設備費用算出シート'!$G$33,IF(AW455="F",'12.パネルラジエーター設備費用算出シート'!$N$33,IF(AW455="G",'12.パネルラジエーター設備費用算出シート'!$G$43,IF(AW455="H",'12.パネルラジエーター設備費用算出シート'!$N$43,IF(AW455="I",'12.パネルラジエーター設備費用算出シート'!$G$54,'12.パネルラジエーター設備費用算出シート'!$N$54))))))))))</f>
        <v/>
      </c>
      <c r="AY455" s="70"/>
      <c r="AZ455" s="57"/>
      <c r="BA455" s="54"/>
      <c r="BB455" s="70"/>
    </row>
    <row r="456" spans="2:54">
      <c r="B456" s="55">
        <v>444</v>
      </c>
      <c r="C456" s="78"/>
      <c r="D456" s="56"/>
      <c r="E456" s="73"/>
      <c r="F456" s="530"/>
      <c r="G456" s="530"/>
      <c r="H456" s="57"/>
      <c r="I456" s="58"/>
      <c r="J456" s="57"/>
      <c r="K456" s="531" t="str">
        <f t="shared" si="18"/>
        <v/>
      </c>
      <c r="L456" s="531" t="str">
        <f>IF($G456="","",IF(OR('2.全体概要'!$C$15=1,'2.全体概要'!$C$15=2),INDEX($BH$15:$BH$16,MATCH($G456,$BG$15:$BG$16,-1)),IF('2.全体概要'!$C$15=3,INDEX($BH$14:$BH$15,MATCH($G456,$BG$14:$BG$15,-1)),INDEX($BH$13:$BH$14,MATCH($G456,$BG$13:$BG$14,-1)))))</f>
        <v/>
      </c>
      <c r="M456" s="531" t="str">
        <f t="shared" si="19"/>
        <v/>
      </c>
      <c r="N456" s="532">
        <f t="shared" si="20"/>
        <v>0</v>
      </c>
      <c r="O456" s="70"/>
      <c r="P456" s="124"/>
      <c r="Q456" s="54"/>
      <c r="R456" s="194"/>
      <c r="S456" s="125"/>
      <c r="T456" s="54"/>
      <c r="U456" s="194"/>
      <c r="V456" s="124"/>
      <c r="W456" s="54"/>
      <c r="X456" s="194"/>
      <c r="Y456" s="125"/>
      <c r="Z456" s="54"/>
      <c r="AA456" s="194"/>
      <c r="AB456" s="57"/>
      <c r="AC456" s="70"/>
      <c r="AD456" s="124"/>
      <c r="AE456" s="70"/>
      <c r="AF456" s="124"/>
      <c r="AG456" s="70"/>
      <c r="AH456" s="57"/>
      <c r="AI456" s="70"/>
      <c r="AJ456" s="124"/>
      <c r="AK456" s="890"/>
      <c r="AL456" s="907"/>
      <c r="AM456" s="890"/>
      <c r="AN456" s="907"/>
      <c r="AO456" s="890"/>
      <c r="AP456" s="909"/>
      <c r="AQ456" s="70"/>
      <c r="AR456" s="59"/>
      <c r="AS456" s="70"/>
      <c r="AT456" s="57"/>
      <c r="AU456" s="54"/>
      <c r="AV456" s="70"/>
      <c r="AW456" s="57"/>
      <c r="AX456" s="533" t="str">
        <f>IF(AW456="","",IF(AW456="A",'12.パネルラジエーター設備費用算出シート'!$G$13,IF(AW456="B",'12.パネルラジエーター設備費用算出シート'!$N$13,IF(AW456="C",'12.パネルラジエーター設備費用算出シート'!$G$23,IF(AW456="D",'12.パネルラジエーター設備費用算出シート'!$N$23,IF(AW456="E",'12.パネルラジエーター設備費用算出シート'!$G$33,IF(AW456="F",'12.パネルラジエーター設備費用算出シート'!$N$33,IF(AW456="G",'12.パネルラジエーター設備費用算出シート'!$G$43,IF(AW456="H",'12.パネルラジエーター設備費用算出シート'!$N$43,IF(AW456="I",'12.パネルラジエーター設備費用算出シート'!$G$54,'12.パネルラジエーター設備費用算出シート'!$N$54))))))))))</f>
        <v/>
      </c>
      <c r="AY456" s="70"/>
      <c r="AZ456" s="57"/>
      <c r="BA456" s="54"/>
      <c r="BB456" s="70"/>
    </row>
    <row r="457" spans="2:54">
      <c r="B457" s="55">
        <v>445</v>
      </c>
      <c r="C457" s="78"/>
      <c r="D457" s="56"/>
      <c r="E457" s="73"/>
      <c r="F457" s="530"/>
      <c r="G457" s="530"/>
      <c r="H457" s="57"/>
      <c r="I457" s="58"/>
      <c r="J457" s="57"/>
      <c r="K457" s="531" t="str">
        <f t="shared" si="18"/>
        <v/>
      </c>
      <c r="L457" s="531" t="str">
        <f>IF($G457="","",IF(OR('2.全体概要'!$C$15=1,'2.全体概要'!$C$15=2),INDEX($BH$15:$BH$16,MATCH($G457,$BG$15:$BG$16,-1)),IF('2.全体概要'!$C$15=3,INDEX($BH$14:$BH$15,MATCH($G457,$BG$14:$BG$15,-1)),INDEX($BH$13:$BH$14,MATCH($G457,$BG$13:$BG$14,-1)))))</f>
        <v/>
      </c>
      <c r="M457" s="531" t="str">
        <f t="shared" si="19"/>
        <v/>
      </c>
      <c r="N457" s="532">
        <f t="shared" si="20"/>
        <v>0</v>
      </c>
      <c r="O457" s="70"/>
      <c r="P457" s="124"/>
      <c r="Q457" s="54"/>
      <c r="R457" s="194"/>
      <c r="S457" s="125"/>
      <c r="T457" s="54"/>
      <c r="U457" s="194"/>
      <c r="V457" s="124"/>
      <c r="W457" s="54"/>
      <c r="X457" s="194"/>
      <c r="Y457" s="125"/>
      <c r="Z457" s="54"/>
      <c r="AA457" s="194"/>
      <c r="AB457" s="57"/>
      <c r="AC457" s="70"/>
      <c r="AD457" s="124"/>
      <c r="AE457" s="70"/>
      <c r="AF457" s="124"/>
      <c r="AG457" s="70"/>
      <c r="AH457" s="57"/>
      <c r="AI457" s="70"/>
      <c r="AJ457" s="124"/>
      <c r="AK457" s="890"/>
      <c r="AL457" s="907"/>
      <c r="AM457" s="890"/>
      <c r="AN457" s="907"/>
      <c r="AO457" s="890"/>
      <c r="AP457" s="909"/>
      <c r="AQ457" s="70"/>
      <c r="AR457" s="59"/>
      <c r="AS457" s="70"/>
      <c r="AT457" s="57"/>
      <c r="AU457" s="54"/>
      <c r="AV457" s="70"/>
      <c r="AW457" s="57"/>
      <c r="AX457" s="533" t="str">
        <f>IF(AW457="","",IF(AW457="A",'12.パネルラジエーター設備費用算出シート'!$G$13,IF(AW457="B",'12.パネルラジエーター設備費用算出シート'!$N$13,IF(AW457="C",'12.パネルラジエーター設備費用算出シート'!$G$23,IF(AW457="D",'12.パネルラジエーター設備費用算出シート'!$N$23,IF(AW457="E",'12.パネルラジエーター設備費用算出シート'!$G$33,IF(AW457="F",'12.パネルラジエーター設備費用算出シート'!$N$33,IF(AW457="G",'12.パネルラジエーター設備費用算出シート'!$G$43,IF(AW457="H",'12.パネルラジエーター設備費用算出シート'!$N$43,IF(AW457="I",'12.パネルラジエーター設備費用算出シート'!$G$54,'12.パネルラジエーター設備費用算出シート'!$N$54))))))))))</f>
        <v/>
      </c>
      <c r="AY457" s="70"/>
      <c r="AZ457" s="57"/>
      <c r="BA457" s="54"/>
      <c r="BB457" s="70"/>
    </row>
    <row r="458" spans="2:54">
      <c r="B458" s="55">
        <v>446</v>
      </c>
      <c r="C458" s="78"/>
      <c r="D458" s="56"/>
      <c r="E458" s="73"/>
      <c r="F458" s="530"/>
      <c r="G458" s="530"/>
      <c r="H458" s="57"/>
      <c r="I458" s="58"/>
      <c r="J458" s="57"/>
      <c r="K458" s="531" t="str">
        <f t="shared" si="18"/>
        <v/>
      </c>
      <c r="L458" s="531" t="str">
        <f>IF($G458="","",IF(OR('2.全体概要'!$C$15=1,'2.全体概要'!$C$15=2),INDEX($BH$15:$BH$16,MATCH($G458,$BG$15:$BG$16,-1)),IF('2.全体概要'!$C$15=3,INDEX($BH$14:$BH$15,MATCH($G458,$BG$14:$BG$15,-1)),INDEX($BH$13:$BH$14,MATCH($G458,$BG$13:$BG$14,-1)))))</f>
        <v/>
      </c>
      <c r="M458" s="531" t="str">
        <f t="shared" si="19"/>
        <v/>
      </c>
      <c r="N458" s="532">
        <f t="shared" si="20"/>
        <v>0</v>
      </c>
      <c r="O458" s="70"/>
      <c r="P458" s="124"/>
      <c r="Q458" s="54"/>
      <c r="R458" s="194"/>
      <c r="S458" s="125"/>
      <c r="T458" s="54"/>
      <c r="U458" s="194"/>
      <c r="V458" s="124"/>
      <c r="W458" s="54"/>
      <c r="X458" s="194"/>
      <c r="Y458" s="125"/>
      <c r="Z458" s="54"/>
      <c r="AA458" s="194"/>
      <c r="AB458" s="57"/>
      <c r="AC458" s="70"/>
      <c r="AD458" s="124"/>
      <c r="AE458" s="70"/>
      <c r="AF458" s="124"/>
      <c r="AG458" s="70"/>
      <c r="AH458" s="57"/>
      <c r="AI458" s="70"/>
      <c r="AJ458" s="124"/>
      <c r="AK458" s="890"/>
      <c r="AL458" s="907"/>
      <c r="AM458" s="890"/>
      <c r="AN458" s="907"/>
      <c r="AO458" s="890"/>
      <c r="AP458" s="909"/>
      <c r="AQ458" s="70"/>
      <c r="AR458" s="59"/>
      <c r="AS458" s="70"/>
      <c r="AT458" s="57"/>
      <c r="AU458" s="54"/>
      <c r="AV458" s="70"/>
      <c r="AW458" s="57"/>
      <c r="AX458" s="533" t="str">
        <f>IF(AW458="","",IF(AW458="A",'12.パネルラジエーター設備費用算出シート'!$G$13,IF(AW458="B",'12.パネルラジエーター設備費用算出シート'!$N$13,IF(AW458="C",'12.パネルラジエーター設備費用算出シート'!$G$23,IF(AW458="D",'12.パネルラジエーター設備費用算出シート'!$N$23,IF(AW458="E",'12.パネルラジエーター設備費用算出シート'!$G$33,IF(AW458="F",'12.パネルラジエーター設備費用算出シート'!$N$33,IF(AW458="G",'12.パネルラジエーター設備費用算出シート'!$G$43,IF(AW458="H",'12.パネルラジエーター設備費用算出シート'!$N$43,IF(AW458="I",'12.パネルラジエーター設備費用算出シート'!$G$54,'12.パネルラジエーター設備費用算出シート'!$N$54))))))))))</f>
        <v/>
      </c>
      <c r="AY458" s="70"/>
      <c r="AZ458" s="57"/>
      <c r="BA458" s="54"/>
      <c r="BB458" s="70"/>
    </row>
    <row r="459" spans="2:54">
      <c r="B459" s="55">
        <v>447</v>
      </c>
      <c r="C459" s="78"/>
      <c r="D459" s="56"/>
      <c r="E459" s="73"/>
      <c r="F459" s="530"/>
      <c r="G459" s="530"/>
      <c r="H459" s="57"/>
      <c r="I459" s="58"/>
      <c r="J459" s="57"/>
      <c r="K459" s="531" t="str">
        <f t="shared" si="18"/>
        <v/>
      </c>
      <c r="L459" s="531" t="str">
        <f>IF($G459="","",IF(OR('2.全体概要'!$C$15=1,'2.全体概要'!$C$15=2),INDEX($BH$15:$BH$16,MATCH($G459,$BG$15:$BG$16,-1)),IF('2.全体概要'!$C$15=3,INDEX($BH$14:$BH$15,MATCH($G459,$BG$14:$BG$15,-1)),INDEX($BH$13:$BH$14,MATCH($G459,$BG$13:$BG$14,-1)))))</f>
        <v/>
      </c>
      <c r="M459" s="531" t="str">
        <f t="shared" si="19"/>
        <v/>
      </c>
      <c r="N459" s="532">
        <f t="shared" si="20"/>
        <v>0</v>
      </c>
      <c r="O459" s="70"/>
      <c r="P459" s="124"/>
      <c r="Q459" s="54"/>
      <c r="R459" s="194"/>
      <c r="S459" s="125"/>
      <c r="T459" s="54"/>
      <c r="U459" s="194"/>
      <c r="V459" s="124"/>
      <c r="W459" s="54"/>
      <c r="X459" s="194"/>
      <c r="Y459" s="125"/>
      <c r="Z459" s="54"/>
      <c r="AA459" s="194"/>
      <c r="AB459" s="57"/>
      <c r="AC459" s="70"/>
      <c r="AD459" s="124"/>
      <c r="AE459" s="70"/>
      <c r="AF459" s="124"/>
      <c r="AG459" s="70"/>
      <c r="AH459" s="57"/>
      <c r="AI459" s="70"/>
      <c r="AJ459" s="124"/>
      <c r="AK459" s="890"/>
      <c r="AL459" s="907"/>
      <c r="AM459" s="890"/>
      <c r="AN459" s="907"/>
      <c r="AO459" s="890"/>
      <c r="AP459" s="909"/>
      <c r="AQ459" s="70"/>
      <c r="AR459" s="59"/>
      <c r="AS459" s="70"/>
      <c r="AT459" s="57"/>
      <c r="AU459" s="54"/>
      <c r="AV459" s="70"/>
      <c r="AW459" s="57"/>
      <c r="AX459" s="533" t="str">
        <f>IF(AW459="","",IF(AW459="A",'12.パネルラジエーター設備費用算出シート'!$G$13,IF(AW459="B",'12.パネルラジエーター設備費用算出シート'!$N$13,IF(AW459="C",'12.パネルラジエーター設備費用算出シート'!$G$23,IF(AW459="D",'12.パネルラジエーター設備費用算出シート'!$N$23,IF(AW459="E",'12.パネルラジエーター設備費用算出シート'!$G$33,IF(AW459="F",'12.パネルラジエーター設備費用算出シート'!$N$33,IF(AW459="G",'12.パネルラジエーター設備費用算出シート'!$G$43,IF(AW459="H",'12.パネルラジエーター設備費用算出シート'!$N$43,IF(AW459="I",'12.パネルラジエーター設備費用算出シート'!$G$54,'12.パネルラジエーター設備費用算出シート'!$N$54))))))))))</f>
        <v/>
      </c>
      <c r="AY459" s="70"/>
      <c r="AZ459" s="57"/>
      <c r="BA459" s="54"/>
      <c r="BB459" s="70"/>
    </row>
    <row r="460" spans="2:54">
      <c r="B460" s="55">
        <v>448</v>
      </c>
      <c r="C460" s="78"/>
      <c r="D460" s="56"/>
      <c r="E460" s="73"/>
      <c r="F460" s="530"/>
      <c r="G460" s="530"/>
      <c r="H460" s="57"/>
      <c r="I460" s="58"/>
      <c r="J460" s="57"/>
      <c r="K460" s="531" t="str">
        <f t="shared" si="18"/>
        <v/>
      </c>
      <c r="L460" s="531" t="str">
        <f>IF($G460="","",IF(OR('2.全体概要'!$C$15=1,'2.全体概要'!$C$15=2),INDEX($BH$15:$BH$16,MATCH($G460,$BG$15:$BG$16,-1)),IF('2.全体概要'!$C$15=3,INDEX($BH$14:$BH$15,MATCH($G460,$BG$14:$BG$15,-1)),INDEX($BH$13:$BH$14,MATCH($G460,$BG$13:$BG$14,-1)))))</f>
        <v/>
      </c>
      <c r="M460" s="531" t="str">
        <f t="shared" si="19"/>
        <v/>
      </c>
      <c r="N460" s="532">
        <f t="shared" si="20"/>
        <v>0</v>
      </c>
      <c r="O460" s="70"/>
      <c r="P460" s="124"/>
      <c r="Q460" s="54"/>
      <c r="R460" s="194"/>
      <c r="S460" s="125"/>
      <c r="T460" s="54"/>
      <c r="U460" s="194"/>
      <c r="V460" s="124"/>
      <c r="W460" s="54"/>
      <c r="X460" s="194"/>
      <c r="Y460" s="125"/>
      <c r="Z460" s="54"/>
      <c r="AA460" s="194"/>
      <c r="AB460" s="57"/>
      <c r="AC460" s="70"/>
      <c r="AD460" s="124"/>
      <c r="AE460" s="70"/>
      <c r="AF460" s="124"/>
      <c r="AG460" s="70"/>
      <c r="AH460" s="57"/>
      <c r="AI460" s="70"/>
      <c r="AJ460" s="124"/>
      <c r="AK460" s="890"/>
      <c r="AL460" s="907"/>
      <c r="AM460" s="890"/>
      <c r="AN460" s="907"/>
      <c r="AO460" s="890"/>
      <c r="AP460" s="909"/>
      <c r="AQ460" s="70"/>
      <c r="AR460" s="59"/>
      <c r="AS460" s="70"/>
      <c r="AT460" s="57"/>
      <c r="AU460" s="54"/>
      <c r="AV460" s="70"/>
      <c r="AW460" s="57"/>
      <c r="AX460" s="533" t="str">
        <f>IF(AW460="","",IF(AW460="A",'12.パネルラジエーター設備費用算出シート'!$G$13,IF(AW460="B",'12.パネルラジエーター設備費用算出シート'!$N$13,IF(AW460="C",'12.パネルラジエーター設備費用算出シート'!$G$23,IF(AW460="D",'12.パネルラジエーター設備費用算出シート'!$N$23,IF(AW460="E",'12.パネルラジエーター設備費用算出シート'!$G$33,IF(AW460="F",'12.パネルラジエーター設備費用算出シート'!$N$33,IF(AW460="G",'12.パネルラジエーター設備費用算出シート'!$G$43,IF(AW460="H",'12.パネルラジエーター設備費用算出シート'!$N$43,IF(AW460="I",'12.パネルラジエーター設備費用算出シート'!$G$54,'12.パネルラジエーター設備費用算出シート'!$N$54))))))))))</f>
        <v/>
      </c>
      <c r="AY460" s="70"/>
      <c r="AZ460" s="57"/>
      <c r="BA460" s="54"/>
      <c r="BB460" s="70"/>
    </row>
    <row r="461" spans="2:54">
      <c r="B461" s="55">
        <v>449</v>
      </c>
      <c r="C461" s="78"/>
      <c r="D461" s="56"/>
      <c r="E461" s="73"/>
      <c r="F461" s="530"/>
      <c r="G461" s="530"/>
      <c r="H461" s="57"/>
      <c r="I461" s="58"/>
      <c r="J461" s="57"/>
      <c r="K461" s="531" t="str">
        <f t="shared" ref="K461:K512" si="21">IF($F461="","",VLOOKUP($F461,$BD$13:$BE$17,2,TRUE))</f>
        <v/>
      </c>
      <c r="L461" s="531" t="str">
        <f>IF($G461="","",IF(OR('2.全体概要'!$C$15=1,'2.全体概要'!$C$15=2),INDEX($BH$15:$BH$16,MATCH($G461,$BG$15:$BG$16,-1)),IF('2.全体概要'!$C$15=3,INDEX($BH$14:$BH$15,MATCH($G461,$BG$14:$BG$15,-1)),INDEX($BH$13:$BH$14,MATCH($G461,$BG$13:$BG$14,-1)))))</f>
        <v/>
      </c>
      <c r="M461" s="531" t="str">
        <f t="shared" ref="M461:M512" si="22">IF(OR($F461="",$H461="",$I461=""),"",VLOOKUP($H461&amp;$I461,$BJ$13:$BM$18,IF($F461&lt;50,2,IF(AND($J461="該当",$H461="角住戸"),4,3)),FALSE))</f>
        <v/>
      </c>
      <c r="N461" s="532">
        <f t="shared" si="20"/>
        <v>0</v>
      </c>
      <c r="O461" s="70"/>
      <c r="P461" s="124"/>
      <c r="Q461" s="54"/>
      <c r="R461" s="194"/>
      <c r="S461" s="125"/>
      <c r="T461" s="54"/>
      <c r="U461" s="194"/>
      <c r="V461" s="124"/>
      <c r="W461" s="54"/>
      <c r="X461" s="194"/>
      <c r="Y461" s="125"/>
      <c r="Z461" s="54"/>
      <c r="AA461" s="194"/>
      <c r="AB461" s="57"/>
      <c r="AC461" s="70"/>
      <c r="AD461" s="124"/>
      <c r="AE461" s="70"/>
      <c r="AF461" s="124"/>
      <c r="AG461" s="70"/>
      <c r="AH461" s="57"/>
      <c r="AI461" s="70"/>
      <c r="AJ461" s="124"/>
      <c r="AK461" s="890"/>
      <c r="AL461" s="907"/>
      <c r="AM461" s="890"/>
      <c r="AN461" s="907"/>
      <c r="AO461" s="890"/>
      <c r="AP461" s="909"/>
      <c r="AQ461" s="70"/>
      <c r="AR461" s="59"/>
      <c r="AS461" s="70"/>
      <c r="AT461" s="57"/>
      <c r="AU461" s="54"/>
      <c r="AV461" s="70"/>
      <c r="AW461" s="57"/>
      <c r="AX461" s="533" t="str">
        <f>IF(AW461="","",IF(AW461="A",'12.パネルラジエーター設備費用算出シート'!$G$13,IF(AW461="B",'12.パネルラジエーター設備費用算出シート'!$N$13,IF(AW461="C",'12.パネルラジエーター設備費用算出シート'!$G$23,IF(AW461="D",'12.パネルラジエーター設備費用算出シート'!$N$23,IF(AW461="E",'12.パネルラジエーター設備費用算出シート'!$G$33,IF(AW461="F",'12.パネルラジエーター設備費用算出シート'!$N$33,IF(AW461="G",'12.パネルラジエーター設備費用算出シート'!$G$43,IF(AW461="H",'12.パネルラジエーター設備費用算出シート'!$N$43,IF(AW461="I",'12.パネルラジエーター設備費用算出シート'!$G$54,'12.パネルラジエーター設備費用算出シート'!$N$54))))))))))</f>
        <v/>
      </c>
      <c r="AY461" s="70"/>
      <c r="AZ461" s="57"/>
      <c r="BA461" s="54"/>
      <c r="BB461" s="70"/>
    </row>
    <row r="462" spans="2:54">
      <c r="B462" s="55">
        <v>450</v>
      </c>
      <c r="C462" s="78"/>
      <c r="D462" s="56"/>
      <c r="E462" s="73"/>
      <c r="F462" s="530"/>
      <c r="G462" s="530"/>
      <c r="H462" s="57"/>
      <c r="I462" s="58"/>
      <c r="J462" s="57"/>
      <c r="K462" s="531" t="str">
        <f t="shared" si="21"/>
        <v/>
      </c>
      <c r="L462" s="531" t="str">
        <f>IF($G462="","",IF(OR('2.全体概要'!$C$15=1,'2.全体概要'!$C$15=2),INDEX($BH$15:$BH$16,MATCH($G462,$BG$15:$BG$16,-1)),IF('2.全体概要'!$C$15=3,INDEX($BH$14:$BH$15,MATCH($G462,$BG$14:$BG$15,-1)),INDEX($BH$13:$BH$14,MATCH($G462,$BG$13:$BG$14,-1)))))</f>
        <v/>
      </c>
      <c r="M462" s="531" t="str">
        <f t="shared" si="22"/>
        <v/>
      </c>
      <c r="N462" s="532">
        <f t="shared" ref="N462:N512" si="23">IF(OR(K462="",L462="",M462=""),0,(800000*K462*L462*M462))</f>
        <v>0</v>
      </c>
      <c r="O462" s="70"/>
      <c r="P462" s="124"/>
      <c r="Q462" s="54"/>
      <c r="R462" s="194"/>
      <c r="S462" s="125"/>
      <c r="T462" s="54"/>
      <c r="U462" s="194"/>
      <c r="V462" s="124"/>
      <c r="W462" s="54"/>
      <c r="X462" s="194"/>
      <c r="Y462" s="125"/>
      <c r="Z462" s="54"/>
      <c r="AA462" s="194"/>
      <c r="AB462" s="57"/>
      <c r="AC462" s="70"/>
      <c r="AD462" s="124"/>
      <c r="AE462" s="70"/>
      <c r="AF462" s="124"/>
      <c r="AG462" s="70"/>
      <c r="AH462" s="57"/>
      <c r="AI462" s="70"/>
      <c r="AJ462" s="124"/>
      <c r="AK462" s="890"/>
      <c r="AL462" s="907"/>
      <c r="AM462" s="890"/>
      <c r="AN462" s="907"/>
      <c r="AO462" s="890"/>
      <c r="AP462" s="909"/>
      <c r="AQ462" s="70"/>
      <c r="AR462" s="59"/>
      <c r="AS462" s="70"/>
      <c r="AT462" s="57"/>
      <c r="AU462" s="54"/>
      <c r="AV462" s="70"/>
      <c r="AW462" s="57"/>
      <c r="AX462" s="533" t="str">
        <f>IF(AW462="","",IF(AW462="A",'12.パネルラジエーター設備費用算出シート'!$G$13,IF(AW462="B",'12.パネルラジエーター設備費用算出シート'!$N$13,IF(AW462="C",'12.パネルラジエーター設備費用算出シート'!$G$23,IF(AW462="D",'12.パネルラジエーター設備費用算出シート'!$N$23,IF(AW462="E",'12.パネルラジエーター設備費用算出シート'!$G$33,IF(AW462="F",'12.パネルラジエーター設備費用算出シート'!$N$33,IF(AW462="G",'12.パネルラジエーター設備費用算出シート'!$G$43,IF(AW462="H",'12.パネルラジエーター設備費用算出シート'!$N$43,IF(AW462="I",'12.パネルラジエーター設備費用算出シート'!$G$54,'12.パネルラジエーター設備費用算出シート'!$N$54))))))))))</f>
        <v/>
      </c>
      <c r="AY462" s="70"/>
      <c r="AZ462" s="57"/>
      <c r="BA462" s="54"/>
      <c r="BB462" s="70"/>
    </row>
    <row r="463" spans="2:54">
      <c r="B463" s="55">
        <v>451</v>
      </c>
      <c r="C463" s="78"/>
      <c r="D463" s="56"/>
      <c r="E463" s="73"/>
      <c r="F463" s="530"/>
      <c r="G463" s="530"/>
      <c r="H463" s="57"/>
      <c r="I463" s="58"/>
      <c r="J463" s="57"/>
      <c r="K463" s="531" t="str">
        <f t="shared" si="21"/>
        <v/>
      </c>
      <c r="L463" s="531" t="str">
        <f>IF($G463="","",IF(OR('2.全体概要'!$C$15=1,'2.全体概要'!$C$15=2),INDEX($BH$15:$BH$16,MATCH($G463,$BG$15:$BG$16,-1)),IF('2.全体概要'!$C$15=3,INDEX($BH$14:$BH$15,MATCH($G463,$BG$14:$BG$15,-1)),INDEX($BH$13:$BH$14,MATCH($G463,$BG$13:$BG$14,-1)))))</f>
        <v/>
      </c>
      <c r="M463" s="531" t="str">
        <f t="shared" si="22"/>
        <v/>
      </c>
      <c r="N463" s="532">
        <f t="shared" si="23"/>
        <v>0</v>
      </c>
      <c r="O463" s="70"/>
      <c r="P463" s="124"/>
      <c r="Q463" s="54"/>
      <c r="R463" s="194"/>
      <c r="S463" s="125"/>
      <c r="T463" s="54"/>
      <c r="U463" s="194"/>
      <c r="V463" s="124"/>
      <c r="W463" s="54"/>
      <c r="X463" s="194"/>
      <c r="Y463" s="125"/>
      <c r="Z463" s="54"/>
      <c r="AA463" s="194"/>
      <c r="AB463" s="57"/>
      <c r="AC463" s="70"/>
      <c r="AD463" s="124"/>
      <c r="AE463" s="70"/>
      <c r="AF463" s="124"/>
      <c r="AG463" s="70"/>
      <c r="AH463" s="57"/>
      <c r="AI463" s="70"/>
      <c r="AJ463" s="124"/>
      <c r="AK463" s="890"/>
      <c r="AL463" s="907"/>
      <c r="AM463" s="890"/>
      <c r="AN463" s="907"/>
      <c r="AO463" s="890"/>
      <c r="AP463" s="909"/>
      <c r="AQ463" s="70"/>
      <c r="AR463" s="59"/>
      <c r="AS463" s="70"/>
      <c r="AT463" s="57"/>
      <c r="AU463" s="54"/>
      <c r="AV463" s="70"/>
      <c r="AW463" s="57"/>
      <c r="AX463" s="533" t="str">
        <f>IF(AW463="","",IF(AW463="A",'12.パネルラジエーター設備費用算出シート'!$G$13,IF(AW463="B",'12.パネルラジエーター設備費用算出シート'!$N$13,IF(AW463="C",'12.パネルラジエーター設備費用算出シート'!$G$23,IF(AW463="D",'12.パネルラジエーター設備費用算出シート'!$N$23,IF(AW463="E",'12.パネルラジエーター設備費用算出シート'!$G$33,IF(AW463="F",'12.パネルラジエーター設備費用算出シート'!$N$33,IF(AW463="G",'12.パネルラジエーター設備費用算出シート'!$G$43,IF(AW463="H",'12.パネルラジエーター設備費用算出シート'!$N$43,IF(AW463="I",'12.パネルラジエーター設備費用算出シート'!$G$54,'12.パネルラジエーター設備費用算出シート'!$N$54))))))))))</f>
        <v/>
      </c>
      <c r="AY463" s="70"/>
      <c r="AZ463" s="57"/>
      <c r="BA463" s="54"/>
      <c r="BB463" s="70"/>
    </row>
    <row r="464" spans="2:54">
      <c r="B464" s="55">
        <v>452</v>
      </c>
      <c r="C464" s="78"/>
      <c r="D464" s="56"/>
      <c r="E464" s="73"/>
      <c r="F464" s="530"/>
      <c r="G464" s="530"/>
      <c r="H464" s="57"/>
      <c r="I464" s="58"/>
      <c r="J464" s="57"/>
      <c r="K464" s="531" t="str">
        <f t="shared" si="21"/>
        <v/>
      </c>
      <c r="L464" s="531" t="str">
        <f>IF($G464="","",IF(OR('2.全体概要'!$C$15=1,'2.全体概要'!$C$15=2),INDEX($BH$15:$BH$16,MATCH($G464,$BG$15:$BG$16,-1)),IF('2.全体概要'!$C$15=3,INDEX($BH$14:$BH$15,MATCH($G464,$BG$14:$BG$15,-1)),INDEX($BH$13:$BH$14,MATCH($G464,$BG$13:$BG$14,-1)))))</f>
        <v/>
      </c>
      <c r="M464" s="531" t="str">
        <f t="shared" si="22"/>
        <v/>
      </c>
      <c r="N464" s="532">
        <f t="shared" si="23"/>
        <v>0</v>
      </c>
      <c r="O464" s="70"/>
      <c r="P464" s="124"/>
      <c r="Q464" s="54"/>
      <c r="R464" s="194"/>
      <c r="S464" s="125"/>
      <c r="T464" s="54"/>
      <c r="U464" s="194"/>
      <c r="V464" s="124"/>
      <c r="W464" s="54"/>
      <c r="X464" s="194"/>
      <c r="Y464" s="125"/>
      <c r="Z464" s="54"/>
      <c r="AA464" s="194"/>
      <c r="AB464" s="57"/>
      <c r="AC464" s="70"/>
      <c r="AD464" s="124"/>
      <c r="AE464" s="70"/>
      <c r="AF464" s="124"/>
      <c r="AG464" s="70"/>
      <c r="AH464" s="57"/>
      <c r="AI464" s="70"/>
      <c r="AJ464" s="124"/>
      <c r="AK464" s="890"/>
      <c r="AL464" s="907"/>
      <c r="AM464" s="890"/>
      <c r="AN464" s="907"/>
      <c r="AO464" s="890"/>
      <c r="AP464" s="909"/>
      <c r="AQ464" s="70"/>
      <c r="AR464" s="59"/>
      <c r="AS464" s="70"/>
      <c r="AT464" s="57"/>
      <c r="AU464" s="54"/>
      <c r="AV464" s="70"/>
      <c r="AW464" s="57"/>
      <c r="AX464" s="533" t="str">
        <f>IF(AW464="","",IF(AW464="A",'12.パネルラジエーター設備費用算出シート'!$G$13,IF(AW464="B",'12.パネルラジエーター設備費用算出シート'!$N$13,IF(AW464="C",'12.パネルラジエーター設備費用算出シート'!$G$23,IF(AW464="D",'12.パネルラジエーター設備費用算出シート'!$N$23,IF(AW464="E",'12.パネルラジエーター設備費用算出シート'!$G$33,IF(AW464="F",'12.パネルラジエーター設備費用算出シート'!$N$33,IF(AW464="G",'12.パネルラジエーター設備費用算出シート'!$G$43,IF(AW464="H",'12.パネルラジエーター設備費用算出シート'!$N$43,IF(AW464="I",'12.パネルラジエーター設備費用算出シート'!$G$54,'12.パネルラジエーター設備費用算出シート'!$N$54))))))))))</f>
        <v/>
      </c>
      <c r="AY464" s="70"/>
      <c r="AZ464" s="57"/>
      <c r="BA464" s="54"/>
      <c r="BB464" s="70"/>
    </row>
    <row r="465" spans="2:54">
      <c r="B465" s="55">
        <v>453</v>
      </c>
      <c r="C465" s="78"/>
      <c r="D465" s="56"/>
      <c r="E465" s="73"/>
      <c r="F465" s="530"/>
      <c r="G465" s="530"/>
      <c r="H465" s="57"/>
      <c r="I465" s="58"/>
      <c r="J465" s="57"/>
      <c r="K465" s="531" t="str">
        <f t="shared" si="21"/>
        <v/>
      </c>
      <c r="L465" s="531" t="str">
        <f>IF($G465="","",IF(OR('2.全体概要'!$C$15=1,'2.全体概要'!$C$15=2),INDEX($BH$15:$BH$16,MATCH($G465,$BG$15:$BG$16,-1)),IF('2.全体概要'!$C$15=3,INDEX($BH$14:$BH$15,MATCH($G465,$BG$14:$BG$15,-1)),INDEX($BH$13:$BH$14,MATCH($G465,$BG$13:$BG$14,-1)))))</f>
        <v/>
      </c>
      <c r="M465" s="531" t="str">
        <f t="shared" si="22"/>
        <v/>
      </c>
      <c r="N465" s="532">
        <f t="shared" si="23"/>
        <v>0</v>
      </c>
      <c r="O465" s="70"/>
      <c r="P465" s="124"/>
      <c r="Q465" s="54"/>
      <c r="R465" s="194"/>
      <c r="S465" s="125"/>
      <c r="T465" s="54"/>
      <c r="U465" s="194"/>
      <c r="V465" s="124"/>
      <c r="W465" s="54"/>
      <c r="X465" s="194"/>
      <c r="Y465" s="125"/>
      <c r="Z465" s="54"/>
      <c r="AA465" s="194"/>
      <c r="AB465" s="57"/>
      <c r="AC465" s="70"/>
      <c r="AD465" s="124"/>
      <c r="AE465" s="70"/>
      <c r="AF465" s="124"/>
      <c r="AG465" s="70"/>
      <c r="AH465" s="57"/>
      <c r="AI465" s="70"/>
      <c r="AJ465" s="124"/>
      <c r="AK465" s="890"/>
      <c r="AL465" s="907"/>
      <c r="AM465" s="890"/>
      <c r="AN465" s="907"/>
      <c r="AO465" s="890"/>
      <c r="AP465" s="909"/>
      <c r="AQ465" s="70"/>
      <c r="AR465" s="59"/>
      <c r="AS465" s="70"/>
      <c r="AT465" s="57"/>
      <c r="AU465" s="54"/>
      <c r="AV465" s="70"/>
      <c r="AW465" s="57"/>
      <c r="AX465" s="533" t="str">
        <f>IF(AW465="","",IF(AW465="A",'12.パネルラジエーター設備費用算出シート'!$G$13,IF(AW465="B",'12.パネルラジエーター設備費用算出シート'!$N$13,IF(AW465="C",'12.パネルラジエーター設備費用算出シート'!$G$23,IF(AW465="D",'12.パネルラジエーター設備費用算出シート'!$N$23,IF(AW465="E",'12.パネルラジエーター設備費用算出シート'!$G$33,IF(AW465="F",'12.パネルラジエーター設備費用算出シート'!$N$33,IF(AW465="G",'12.パネルラジエーター設備費用算出シート'!$G$43,IF(AW465="H",'12.パネルラジエーター設備費用算出シート'!$N$43,IF(AW465="I",'12.パネルラジエーター設備費用算出シート'!$G$54,'12.パネルラジエーター設備費用算出シート'!$N$54))))))))))</f>
        <v/>
      </c>
      <c r="AY465" s="70"/>
      <c r="AZ465" s="57"/>
      <c r="BA465" s="54"/>
      <c r="BB465" s="70"/>
    </row>
    <row r="466" spans="2:54">
      <c r="B466" s="55">
        <v>454</v>
      </c>
      <c r="C466" s="78"/>
      <c r="D466" s="56"/>
      <c r="E466" s="73"/>
      <c r="F466" s="530"/>
      <c r="G466" s="530"/>
      <c r="H466" s="57"/>
      <c r="I466" s="58"/>
      <c r="J466" s="57"/>
      <c r="K466" s="531" t="str">
        <f t="shared" si="21"/>
        <v/>
      </c>
      <c r="L466" s="531" t="str">
        <f>IF($G466="","",IF(OR('2.全体概要'!$C$15=1,'2.全体概要'!$C$15=2),INDEX($BH$15:$BH$16,MATCH($G466,$BG$15:$BG$16,-1)),IF('2.全体概要'!$C$15=3,INDEX($BH$14:$BH$15,MATCH($G466,$BG$14:$BG$15,-1)),INDEX($BH$13:$BH$14,MATCH($G466,$BG$13:$BG$14,-1)))))</f>
        <v/>
      </c>
      <c r="M466" s="531" t="str">
        <f t="shared" si="22"/>
        <v/>
      </c>
      <c r="N466" s="532">
        <f t="shared" si="23"/>
        <v>0</v>
      </c>
      <c r="O466" s="70"/>
      <c r="P466" s="124"/>
      <c r="Q466" s="54"/>
      <c r="R466" s="194"/>
      <c r="S466" s="125"/>
      <c r="T466" s="54"/>
      <c r="U466" s="194"/>
      <c r="V466" s="124"/>
      <c r="W466" s="54"/>
      <c r="X466" s="194"/>
      <c r="Y466" s="125"/>
      <c r="Z466" s="54"/>
      <c r="AA466" s="194"/>
      <c r="AB466" s="57"/>
      <c r="AC466" s="70"/>
      <c r="AD466" s="124"/>
      <c r="AE466" s="70"/>
      <c r="AF466" s="124"/>
      <c r="AG466" s="70"/>
      <c r="AH466" s="57"/>
      <c r="AI466" s="70"/>
      <c r="AJ466" s="124"/>
      <c r="AK466" s="890"/>
      <c r="AL466" s="907"/>
      <c r="AM466" s="890"/>
      <c r="AN466" s="907"/>
      <c r="AO466" s="890"/>
      <c r="AP466" s="909"/>
      <c r="AQ466" s="70"/>
      <c r="AR466" s="59"/>
      <c r="AS466" s="70"/>
      <c r="AT466" s="57"/>
      <c r="AU466" s="54"/>
      <c r="AV466" s="70"/>
      <c r="AW466" s="57"/>
      <c r="AX466" s="533" t="str">
        <f>IF(AW466="","",IF(AW466="A",'12.パネルラジエーター設備費用算出シート'!$G$13,IF(AW466="B",'12.パネルラジエーター設備費用算出シート'!$N$13,IF(AW466="C",'12.パネルラジエーター設備費用算出シート'!$G$23,IF(AW466="D",'12.パネルラジエーター設備費用算出シート'!$N$23,IF(AW466="E",'12.パネルラジエーター設備費用算出シート'!$G$33,IF(AW466="F",'12.パネルラジエーター設備費用算出シート'!$N$33,IF(AW466="G",'12.パネルラジエーター設備費用算出シート'!$G$43,IF(AW466="H",'12.パネルラジエーター設備費用算出シート'!$N$43,IF(AW466="I",'12.パネルラジエーター設備費用算出シート'!$G$54,'12.パネルラジエーター設備費用算出シート'!$N$54))))))))))</f>
        <v/>
      </c>
      <c r="AY466" s="70"/>
      <c r="AZ466" s="57"/>
      <c r="BA466" s="54"/>
      <c r="BB466" s="70"/>
    </row>
    <row r="467" spans="2:54">
      <c r="B467" s="55">
        <v>455</v>
      </c>
      <c r="C467" s="78"/>
      <c r="D467" s="56"/>
      <c r="E467" s="73"/>
      <c r="F467" s="530"/>
      <c r="G467" s="530"/>
      <c r="H467" s="57"/>
      <c r="I467" s="58"/>
      <c r="J467" s="57"/>
      <c r="K467" s="531" t="str">
        <f t="shared" si="21"/>
        <v/>
      </c>
      <c r="L467" s="531" t="str">
        <f>IF($G467="","",IF(OR('2.全体概要'!$C$15=1,'2.全体概要'!$C$15=2),INDEX($BH$15:$BH$16,MATCH($G467,$BG$15:$BG$16,-1)),IF('2.全体概要'!$C$15=3,INDEX($BH$14:$BH$15,MATCH($G467,$BG$14:$BG$15,-1)),INDEX($BH$13:$BH$14,MATCH($G467,$BG$13:$BG$14,-1)))))</f>
        <v/>
      </c>
      <c r="M467" s="531" t="str">
        <f t="shared" si="22"/>
        <v/>
      </c>
      <c r="N467" s="532">
        <f t="shared" si="23"/>
        <v>0</v>
      </c>
      <c r="O467" s="70"/>
      <c r="P467" s="124"/>
      <c r="Q467" s="54"/>
      <c r="R467" s="194"/>
      <c r="S467" s="125"/>
      <c r="T467" s="54"/>
      <c r="U467" s="194"/>
      <c r="V467" s="124"/>
      <c r="W467" s="54"/>
      <c r="X467" s="194"/>
      <c r="Y467" s="125"/>
      <c r="Z467" s="54"/>
      <c r="AA467" s="194"/>
      <c r="AB467" s="57"/>
      <c r="AC467" s="70"/>
      <c r="AD467" s="124"/>
      <c r="AE467" s="70"/>
      <c r="AF467" s="124"/>
      <c r="AG467" s="70"/>
      <c r="AH467" s="57"/>
      <c r="AI467" s="70"/>
      <c r="AJ467" s="124"/>
      <c r="AK467" s="890"/>
      <c r="AL467" s="907"/>
      <c r="AM467" s="890"/>
      <c r="AN467" s="907"/>
      <c r="AO467" s="890"/>
      <c r="AP467" s="909"/>
      <c r="AQ467" s="70"/>
      <c r="AR467" s="59"/>
      <c r="AS467" s="70"/>
      <c r="AT467" s="57"/>
      <c r="AU467" s="54"/>
      <c r="AV467" s="70"/>
      <c r="AW467" s="57"/>
      <c r="AX467" s="533" t="str">
        <f>IF(AW467="","",IF(AW467="A",'12.パネルラジエーター設備費用算出シート'!$G$13,IF(AW467="B",'12.パネルラジエーター設備費用算出シート'!$N$13,IF(AW467="C",'12.パネルラジエーター設備費用算出シート'!$G$23,IF(AW467="D",'12.パネルラジエーター設備費用算出シート'!$N$23,IF(AW467="E",'12.パネルラジエーター設備費用算出シート'!$G$33,IF(AW467="F",'12.パネルラジエーター設備費用算出シート'!$N$33,IF(AW467="G",'12.パネルラジエーター設備費用算出シート'!$G$43,IF(AW467="H",'12.パネルラジエーター設備費用算出シート'!$N$43,IF(AW467="I",'12.パネルラジエーター設備費用算出シート'!$G$54,'12.パネルラジエーター設備費用算出シート'!$N$54))))))))))</f>
        <v/>
      </c>
      <c r="AY467" s="70"/>
      <c r="AZ467" s="57"/>
      <c r="BA467" s="54"/>
      <c r="BB467" s="70"/>
    </row>
    <row r="468" spans="2:54">
      <c r="B468" s="55">
        <v>456</v>
      </c>
      <c r="C468" s="78"/>
      <c r="D468" s="56"/>
      <c r="E468" s="73"/>
      <c r="F468" s="530"/>
      <c r="G468" s="530"/>
      <c r="H468" s="57"/>
      <c r="I468" s="58"/>
      <c r="J468" s="57"/>
      <c r="K468" s="531" t="str">
        <f t="shared" si="21"/>
        <v/>
      </c>
      <c r="L468" s="531" t="str">
        <f>IF($G468="","",IF(OR('2.全体概要'!$C$15=1,'2.全体概要'!$C$15=2),INDEX($BH$15:$BH$16,MATCH($G468,$BG$15:$BG$16,-1)),IF('2.全体概要'!$C$15=3,INDEX($BH$14:$BH$15,MATCH($G468,$BG$14:$BG$15,-1)),INDEX($BH$13:$BH$14,MATCH($G468,$BG$13:$BG$14,-1)))))</f>
        <v/>
      </c>
      <c r="M468" s="531" t="str">
        <f t="shared" si="22"/>
        <v/>
      </c>
      <c r="N468" s="532">
        <f t="shared" si="23"/>
        <v>0</v>
      </c>
      <c r="O468" s="70"/>
      <c r="P468" s="124"/>
      <c r="Q468" s="54"/>
      <c r="R468" s="194"/>
      <c r="S468" s="125"/>
      <c r="T468" s="54"/>
      <c r="U468" s="194"/>
      <c r="V468" s="124"/>
      <c r="W468" s="54"/>
      <c r="X468" s="194"/>
      <c r="Y468" s="125"/>
      <c r="Z468" s="54"/>
      <c r="AA468" s="194"/>
      <c r="AB468" s="57"/>
      <c r="AC468" s="70"/>
      <c r="AD468" s="124"/>
      <c r="AE468" s="70"/>
      <c r="AF468" s="124"/>
      <c r="AG468" s="70"/>
      <c r="AH468" s="57"/>
      <c r="AI468" s="70"/>
      <c r="AJ468" s="124"/>
      <c r="AK468" s="890"/>
      <c r="AL468" s="907"/>
      <c r="AM468" s="890"/>
      <c r="AN468" s="907"/>
      <c r="AO468" s="890"/>
      <c r="AP468" s="909"/>
      <c r="AQ468" s="70"/>
      <c r="AR468" s="59"/>
      <c r="AS468" s="70"/>
      <c r="AT468" s="57"/>
      <c r="AU468" s="54"/>
      <c r="AV468" s="70"/>
      <c r="AW468" s="57"/>
      <c r="AX468" s="533" t="str">
        <f>IF(AW468="","",IF(AW468="A",'12.パネルラジエーター設備費用算出シート'!$G$13,IF(AW468="B",'12.パネルラジエーター設備費用算出シート'!$N$13,IF(AW468="C",'12.パネルラジエーター設備費用算出シート'!$G$23,IF(AW468="D",'12.パネルラジエーター設備費用算出シート'!$N$23,IF(AW468="E",'12.パネルラジエーター設備費用算出シート'!$G$33,IF(AW468="F",'12.パネルラジエーター設備費用算出シート'!$N$33,IF(AW468="G",'12.パネルラジエーター設備費用算出シート'!$G$43,IF(AW468="H",'12.パネルラジエーター設備費用算出シート'!$N$43,IF(AW468="I",'12.パネルラジエーター設備費用算出シート'!$G$54,'12.パネルラジエーター設備費用算出シート'!$N$54))))))))))</f>
        <v/>
      </c>
      <c r="AY468" s="70"/>
      <c r="AZ468" s="57"/>
      <c r="BA468" s="54"/>
      <c r="BB468" s="70"/>
    </row>
    <row r="469" spans="2:54">
      <c r="B469" s="55">
        <v>457</v>
      </c>
      <c r="C469" s="78"/>
      <c r="D469" s="56"/>
      <c r="E469" s="73"/>
      <c r="F469" s="530"/>
      <c r="G469" s="530"/>
      <c r="H469" s="57"/>
      <c r="I469" s="58"/>
      <c r="J469" s="57"/>
      <c r="K469" s="531" t="str">
        <f t="shared" si="21"/>
        <v/>
      </c>
      <c r="L469" s="531" t="str">
        <f>IF($G469="","",IF(OR('2.全体概要'!$C$15=1,'2.全体概要'!$C$15=2),INDEX($BH$15:$BH$16,MATCH($G469,$BG$15:$BG$16,-1)),IF('2.全体概要'!$C$15=3,INDEX($BH$14:$BH$15,MATCH($G469,$BG$14:$BG$15,-1)),INDEX($BH$13:$BH$14,MATCH($G469,$BG$13:$BG$14,-1)))))</f>
        <v/>
      </c>
      <c r="M469" s="531" t="str">
        <f t="shared" si="22"/>
        <v/>
      </c>
      <c r="N469" s="532">
        <f t="shared" si="23"/>
        <v>0</v>
      </c>
      <c r="O469" s="70"/>
      <c r="P469" s="124"/>
      <c r="Q469" s="54"/>
      <c r="R469" s="194"/>
      <c r="S469" s="125"/>
      <c r="T469" s="54"/>
      <c r="U469" s="194"/>
      <c r="V469" s="124"/>
      <c r="W469" s="54"/>
      <c r="X469" s="194"/>
      <c r="Y469" s="125"/>
      <c r="Z469" s="54"/>
      <c r="AA469" s="194"/>
      <c r="AB469" s="57"/>
      <c r="AC469" s="70"/>
      <c r="AD469" s="124"/>
      <c r="AE469" s="70"/>
      <c r="AF469" s="124"/>
      <c r="AG469" s="70"/>
      <c r="AH469" s="57"/>
      <c r="AI469" s="70"/>
      <c r="AJ469" s="124"/>
      <c r="AK469" s="890"/>
      <c r="AL469" s="907"/>
      <c r="AM469" s="890"/>
      <c r="AN469" s="907"/>
      <c r="AO469" s="890"/>
      <c r="AP469" s="909"/>
      <c r="AQ469" s="70"/>
      <c r="AR469" s="59"/>
      <c r="AS469" s="70"/>
      <c r="AT469" s="57"/>
      <c r="AU469" s="54"/>
      <c r="AV469" s="70"/>
      <c r="AW469" s="57"/>
      <c r="AX469" s="533" t="str">
        <f>IF(AW469="","",IF(AW469="A",'12.パネルラジエーター設備費用算出シート'!$G$13,IF(AW469="B",'12.パネルラジエーター設備費用算出シート'!$N$13,IF(AW469="C",'12.パネルラジエーター設備費用算出シート'!$G$23,IF(AW469="D",'12.パネルラジエーター設備費用算出シート'!$N$23,IF(AW469="E",'12.パネルラジエーター設備費用算出シート'!$G$33,IF(AW469="F",'12.パネルラジエーター設備費用算出シート'!$N$33,IF(AW469="G",'12.パネルラジエーター設備費用算出シート'!$G$43,IF(AW469="H",'12.パネルラジエーター設備費用算出シート'!$N$43,IF(AW469="I",'12.パネルラジエーター設備費用算出シート'!$G$54,'12.パネルラジエーター設備費用算出シート'!$N$54))))))))))</f>
        <v/>
      </c>
      <c r="AY469" s="70"/>
      <c r="AZ469" s="57"/>
      <c r="BA469" s="54"/>
      <c r="BB469" s="70"/>
    </row>
    <row r="470" spans="2:54">
      <c r="B470" s="55">
        <v>458</v>
      </c>
      <c r="C470" s="78"/>
      <c r="D470" s="56"/>
      <c r="E470" s="73"/>
      <c r="F470" s="530"/>
      <c r="G470" s="530"/>
      <c r="H470" s="57"/>
      <c r="I470" s="58"/>
      <c r="J470" s="57"/>
      <c r="K470" s="531" t="str">
        <f t="shared" si="21"/>
        <v/>
      </c>
      <c r="L470" s="531" t="str">
        <f>IF($G470="","",IF(OR('2.全体概要'!$C$15=1,'2.全体概要'!$C$15=2),INDEX($BH$15:$BH$16,MATCH($G470,$BG$15:$BG$16,-1)),IF('2.全体概要'!$C$15=3,INDEX($BH$14:$BH$15,MATCH($G470,$BG$14:$BG$15,-1)),INDEX($BH$13:$BH$14,MATCH($G470,$BG$13:$BG$14,-1)))))</f>
        <v/>
      </c>
      <c r="M470" s="531" t="str">
        <f t="shared" si="22"/>
        <v/>
      </c>
      <c r="N470" s="532">
        <f t="shared" si="23"/>
        <v>0</v>
      </c>
      <c r="O470" s="70"/>
      <c r="P470" s="124"/>
      <c r="Q470" s="54"/>
      <c r="R470" s="194"/>
      <c r="S470" s="125"/>
      <c r="T470" s="54"/>
      <c r="U470" s="194"/>
      <c r="V470" s="124"/>
      <c r="W470" s="54"/>
      <c r="X470" s="194"/>
      <c r="Y470" s="125"/>
      <c r="Z470" s="54"/>
      <c r="AA470" s="194"/>
      <c r="AB470" s="57"/>
      <c r="AC470" s="70"/>
      <c r="AD470" s="124"/>
      <c r="AE470" s="70"/>
      <c r="AF470" s="124"/>
      <c r="AG470" s="70"/>
      <c r="AH470" s="57"/>
      <c r="AI470" s="70"/>
      <c r="AJ470" s="124"/>
      <c r="AK470" s="890"/>
      <c r="AL470" s="907"/>
      <c r="AM470" s="890"/>
      <c r="AN470" s="907"/>
      <c r="AO470" s="890"/>
      <c r="AP470" s="909"/>
      <c r="AQ470" s="70"/>
      <c r="AR470" s="59"/>
      <c r="AS470" s="70"/>
      <c r="AT470" s="57"/>
      <c r="AU470" s="54"/>
      <c r="AV470" s="70"/>
      <c r="AW470" s="57"/>
      <c r="AX470" s="533" t="str">
        <f>IF(AW470="","",IF(AW470="A",'12.パネルラジエーター設備費用算出シート'!$G$13,IF(AW470="B",'12.パネルラジエーター設備費用算出シート'!$N$13,IF(AW470="C",'12.パネルラジエーター設備費用算出シート'!$G$23,IF(AW470="D",'12.パネルラジエーター設備費用算出シート'!$N$23,IF(AW470="E",'12.パネルラジエーター設備費用算出シート'!$G$33,IF(AW470="F",'12.パネルラジエーター設備費用算出シート'!$N$33,IF(AW470="G",'12.パネルラジエーター設備費用算出シート'!$G$43,IF(AW470="H",'12.パネルラジエーター設備費用算出シート'!$N$43,IF(AW470="I",'12.パネルラジエーター設備費用算出シート'!$G$54,'12.パネルラジエーター設備費用算出シート'!$N$54))))))))))</f>
        <v/>
      </c>
      <c r="AY470" s="70"/>
      <c r="AZ470" s="57"/>
      <c r="BA470" s="54"/>
      <c r="BB470" s="70"/>
    </row>
    <row r="471" spans="2:54">
      <c r="B471" s="55">
        <v>459</v>
      </c>
      <c r="C471" s="78"/>
      <c r="D471" s="56"/>
      <c r="E471" s="73"/>
      <c r="F471" s="530"/>
      <c r="G471" s="530"/>
      <c r="H471" s="57"/>
      <c r="I471" s="58"/>
      <c r="J471" s="57"/>
      <c r="K471" s="531" t="str">
        <f t="shared" si="21"/>
        <v/>
      </c>
      <c r="L471" s="531" t="str">
        <f>IF($G471="","",IF(OR('2.全体概要'!$C$15=1,'2.全体概要'!$C$15=2),INDEX($BH$15:$BH$16,MATCH($G471,$BG$15:$BG$16,-1)),IF('2.全体概要'!$C$15=3,INDEX($BH$14:$BH$15,MATCH($G471,$BG$14:$BG$15,-1)),INDEX($BH$13:$BH$14,MATCH($G471,$BG$13:$BG$14,-1)))))</f>
        <v/>
      </c>
      <c r="M471" s="531" t="str">
        <f t="shared" si="22"/>
        <v/>
      </c>
      <c r="N471" s="532">
        <f t="shared" si="23"/>
        <v>0</v>
      </c>
      <c r="O471" s="70"/>
      <c r="P471" s="124"/>
      <c r="Q471" s="54"/>
      <c r="R471" s="194"/>
      <c r="S471" s="125"/>
      <c r="T471" s="54"/>
      <c r="U471" s="194"/>
      <c r="V471" s="124"/>
      <c r="W471" s="54"/>
      <c r="X471" s="194"/>
      <c r="Y471" s="125"/>
      <c r="Z471" s="54"/>
      <c r="AA471" s="194"/>
      <c r="AB471" s="57"/>
      <c r="AC471" s="70"/>
      <c r="AD471" s="124"/>
      <c r="AE471" s="70"/>
      <c r="AF471" s="124"/>
      <c r="AG471" s="70"/>
      <c r="AH471" s="57"/>
      <c r="AI471" s="70"/>
      <c r="AJ471" s="124"/>
      <c r="AK471" s="890"/>
      <c r="AL471" s="907"/>
      <c r="AM471" s="890"/>
      <c r="AN471" s="907"/>
      <c r="AO471" s="890"/>
      <c r="AP471" s="909"/>
      <c r="AQ471" s="70"/>
      <c r="AR471" s="59"/>
      <c r="AS471" s="70"/>
      <c r="AT471" s="57"/>
      <c r="AU471" s="54"/>
      <c r="AV471" s="70"/>
      <c r="AW471" s="57"/>
      <c r="AX471" s="533" t="str">
        <f>IF(AW471="","",IF(AW471="A",'12.パネルラジエーター設備費用算出シート'!$G$13,IF(AW471="B",'12.パネルラジエーター設備費用算出シート'!$N$13,IF(AW471="C",'12.パネルラジエーター設備費用算出シート'!$G$23,IF(AW471="D",'12.パネルラジエーター設備費用算出シート'!$N$23,IF(AW471="E",'12.パネルラジエーター設備費用算出シート'!$G$33,IF(AW471="F",'12.パネルラジエーター設備費用算出シート'!$N$33,IF(AW471="G",'12.パネルラジエーター設備費用算出シート'!$G$43,IF(AW471="H",'12.パネルラジエーター設備費用算出シート'!$N$43,IF(AW471="I",'12.パネルラジエーター設備費用算出シート'!$G$54,'12.パネルラジエーター設備費用算出シート'!$N$54))))))))))</f>
        <v/>
      </c>
      <c r="AY471" s="70"/>
      <c r="AZ471" s="57"/>
      <c r="BA471" s="54"/>
      <c r="BB471" s="70"/>
    </row>
    <row r="472" spans="2:54">
      <c r="B472" s="55">
        <v>460</v>
      </c>
      <c r="C472" s="78"/>
      <c r="D472" s="56"/>
      <c r="E472" s="73"/>
      <c r="F472" s="530"/>
      <c r="G472" s="530"/>
      <c r="H472" s="57"/>
      <c r="I472" s="58"/>
      <c r="J472" s="57"/>
      <c r="K472" s="531" t="str">
        <f t="shared" si="21"/>
        <v/>
      </c>
      <c r="L472" s="531" t="str">
        <f>IF($G472="","",IF(OR('2.全体概要'!$C$15=1,'2.全体概要'!$C$15=2),INDEX($BH$15:$BH$16,MATCH($G472,$BG$15:$BG$16,-1)),IF('2.全体概要'!$C$15=3,INDEX($BH$14:$BH$15,MATCH($G472,$BG$14:$BG$15,-1)),INDEX($BH$13:$BH$14,MATCH($G472,$BG$13:$BG$14,-1)))))</f>
        <v/>
      </c>
      <c r="M472" s="531" t="str">
        <f t="shared" si="22"/>
        <v/>
      </c>
      <c r="N472" s="532">
        <f t="shared" si="23"/>
        <v>0</v>
      </c>
      <c r="O472" s="70"/>
      <c r="P472" s="124"/>
      <c r="Q472" s="54"/>
      <c r="R472" s="194"/>
      <c r="S472" s="125"/>
      <c r="T472" s="54"/>
      <c r="U472" s="194"/>
      <c r="V472" s="124"/>
      <c r="W472" s="54"/>
      <c r="X472" s="194"/>
      <c r="Y472" s="125"/>
      <c r="Z472" s="54"/>
      <c r="AA472" s="194"/>
      <c r="AB472" s="57"/>
      <c r="AC472" s="70"/>
      <c r="AD472" s="124"/>
      <c r="AE472" s="70"/>
      <c r="AF472" s="124"/>
      <c r="AG472" s="70"/>
      <c r="AH472" s="57"/>
      <c r="AI472" s="70"/>
      <c r="AJ472" s="124"/>
      <c r="AK472" s="890"/>
      <c r="AL472" s="907"/>
      <c r="AM472" s="890"/>
      <c r="AN472" s="907"/>
      <c r="AO472" s="890"/>
      <c r="AP472" s="909"/>
      <c r="AQ472" s="70"/>
      <c r="AR472" s="59"/>
      <c r="AS472" s="70"/>
      <c r="AT472" s="57"/>
      <c r="AU472" s="54"/>
      <c r="AV472" s="70"/>
      <c r="AW472" s="57"/>
      <c r="AX472" s="533" t="str">
        <f>IF(AW472="","",IF(AW472="A",'12.パネルラジエーター設備費用算出シート'!$G$13,IF(AW472="B",'12.パネルラジエーター設備費用算出シート'!$N$13,IF(AW472="C",'12.パネルラジエーター設備費用算出シート'!$G$23,IF(AW472="D",'12.パネルラジエーター設備費用算出シート'!$N$23,IF(AW472="E",'12.パネルラジエーター設備費用算出シート'!$G$33,IF(AW472="F",'12.パネルラジエーター設備費用算出シート'!$N$33,IF(AW472="G",'12.パネルラジエーター設備費用算出シート'!$G$43,IF(AW472="H",'12.パネルラジエーター設備費用算出シート'!$N$43,IF(AW472="I",'12.パネルラジエーター設備費用算出シート'!$G$54,'12.パネルラジエーター設備費用算出シート'!$N$54))))))))))</f>
        <v/>
      </c>
      <c r="AY472" s="70"/>
      <c r="AZ472" s="57"/>
      <c r="BA472" s="54"/>
      <c r="BB472" s="70"/>
    </row>
    <row r="473" spans="2:54">
      <c r="B473" s="55">
        <v>461</v>
      </c>
      <c r="C473" s="78"/>
      <c r="D473" s="56"/>
      <c r="E473" s="73"/>
      <c r="F473" s="530"/>
      <c r="G473" s="530"/>
      <c r="H473" s="57"/>
      <c r="I473" s="58"/>
      <c r="J473" s="57"/>
      <c r="K473" s="531" t="str">
        <f t="shared" si="21"/>
        <v/>
      </c>
      <c r="L473" s="531" t="str">
        <f>IF($G473="","",IF(OR('2.全体概要'!$C$15=1,'2.全体概要'!$C$15=2),INDEX($BH$15:$BH$16,MATCH($G473,$BG$15:$BG$16,-1)),IF('2.全体概要'!$C$15=3,INDEX($BH$14:$BH$15,MATCH($G473,$BG$14:$BG$15,-1)),INDEX($BH$13:$BH$14,MATCH($G473,$BG$13:$BG$14,-1)))))</f>
        <v/>
      </c>
      <c r="M473" s="531" t="str">
        <f t="shared" si="22"/>
        <v/>
      </c>
      <c r="N473" s="532">
        <f t="shared" si="23"/>
        <v>0</v>
      </c>
      <c r="O473" s="70"/>
      <c r="P473" s="124"/>
      <c r="Q473" s="54"/>
      <c r="R473" s="194"/>
      <c r="S473" s="125"/>
      <c r="T473" s="54"/>
      <c r="U473" s="194"/>
      <c r="V473" s="124"/>
      <c r="W473" s="54"/>
      <c r="X473" s="194"/>
      <c r="Y473" s="125"/>
      <c r="Z473" s="54"/>
      <c r="AA473" s="194"/>
      <c r="AB473" s="57"/>
      <c r="AC473" s="70"/>
      <c r="AD473" s="124"/>
      <c r="AE473" s="70"/>
      <c r="AF473" s="124"/>
      <c r="AG473" s="70"/>
      <c r="AH473" s="57"/>
      <c r="AI473" s="70"/>
      <c r="AJ473" s="124"/>
      <c r="AK473" s="890"/>
      <c r="AL473" s="907"/>
      <c r="AM473" s="890"/>
      <c r="AN473" s="907"/>
      <c r="AO473" s="890"/>
      <c r="AP473" s="909"/>
      <c r="AQ473" s="70"/>
      <c r="AR473" s="59"/>
      <c r="AS473" s="70"/>
      <c r="AT473" s="57"/>
      <c r="AU473" s="54"/>
      <c r="AV473" s="70"/>
      <c r="AW473" s="57"/>
      <c r="AX473" s="533" t="str">
        <f>IF(AW473="","",IF(AW473="A",'12.パネルラジエーター設備費用算出シート'!$G$13,IF(AW473="B",'12.パネルラジエーター設備費用算出シート'!$N$13,IF(AW473="C",'12.パネルラジエーター設備費用算出シート'!$G$23,IF(AW473="D",'12.パネルラジエーター設備費用算出シート'!$N$23,IF(AW473="E",'12.パネルラジエーター設備費用算出シート'!$G$33,IF(AW473="F",'12.パネルラジエーター設備費用算出シート'!$N$33,IF(AW473="G",'12.パネルラジエーター設備費用算出シート'!$G$43,IF(AW473="H",'12.パネルラジエーター設備費用算出シート'!$N$43,IF(AW473="I",'12.パネルラジエーター設備費用算出シート'!$G$54,'12.パネルラジエーター設備費用算出シート'!$N$54))))))))))</f>
        <v/>
      </c>
      <c r="AY473" s="70"/>
      <c r="AZ473" s="57"/>
      <c r="BA473" s="54"/>
      <c r="BB473" s="70"/>
    </row>
    <row r="474" spans="2:54">
      <c r="B474" s="55">
        <v>462</v>
      </c>
      <c r="C474" s="78"/>
      <c r="D474" s="56"/>
      <c r="E474" s="73"/>
      <c r="F474" s="530"/>
      <c r="G474" s="530"/>
      <c r="H474" s="57"/>
      <c r="I474" s="58"/>
      <c r="J474" s="57"/>
      <c r="K474" s="531" t="str">
        <f t="shared" si="21"/>
        <v/>
      </c>
      <c r="L474" s="531" t="str">
        <f>IF($G474="","",IF(OR('2.全体概要'!$C$15=1,'2.全体概要'!$C$15=2),INDEX($BH$15:$BH$16,MATCH($G474,$BG$15:$BG$16,-1)),IF('2.全体概要'!$C$15=3,INDEX($BH$14:$BH$15,MATCH($G474,$BG$14:$BG$15,-1)),INDEX($BH$13:$BH$14,MATCH($G474,$BG$13:$BG$14,-1)))))</f>
        <v/>
      </c>
      <c r="M474" s="531" t="str">
        <f t="shared" si="22"/>
        <v/>
      </c>
      <c r="N474" s="532">
        <f t="shared" si="23"/>
        <v>0</v>
      </c>
      <c r="O474" s="70"/>
      <c r="P474" s="124"/>
      <c r="Q474" s="54"/>
      <c r="R474" s="194"/>
      <c r="S474" s="125"/>
      <c r="T474" s="54"/>
      <c r="U474" s="194"/>
      <c r="V474" s="124"/>
      <c r="W474" s="54"/>
      <c r="X474" s="194"/>
      <c r="Y474" s="125"/>
      <c r="Z474" s="54"/>
      <c r="AA474" s="194"/>
      <c r="AB474" s="57"/>
      <c r="AC474" s="70"/>
      <c r="AD474" s="124"/>
      <c r="AE474" s="70"/>
      <c r="AF474" s="124"/>
      <c r="AG474" s="70"/>
      <c r="AH474" s="57"/>
      <c r="AI474" s="70"/>
      <c r="AJ474" s="124"/>
      <c r="AK474" s="890"/>
      <c r="AL474" s="907"/>
      <c r="AM474" s="890"/>
      <c r="AN474" s="907"/>
      <c r="AO474" s="890"/>
      <c r="AP474" s="909"/>
      <c r="AQ474" s="70"/>
      <c r="AR474" s="59"/>
      <c r="AS474" s="70"/>
      <c r="AT474" s="57"/>
      <c r="AU474" s="54"/>
      <c r="AV474" s="70"/>
      <c r="AW474" s="57"/>
      <c r="AX474" s="533" t="str">
        <f>IF(AW474="","",IF(AW474="A",'12.パネルラジエーター設備費用算出シート'!$G$13,IF(AW474="B",'12.パネルラジエーター設備費用算出シート'!$N$13,IF(AW474="C",'12.パネルラジエーター設備費用算出シート'!$G$23,IF(AW474="D",'12.パネルラジエーター設備費用算出シート'!$N$23,IF(AW474="E",'12.パネルラジエーター設備費用算出シート'!$G$33,IF(AW474="F",'12.パネルラジエーター設備費用算出シート'!$N$33,IF(AW474="G",'12.パネルラジエーター設備費用算出シート'!$G$43,IF(AW474="H",'12.パネルラジエーター設備費用算出シート'!$N$43,IF(AW474="I",'12.パネルラジエーター設備費用算出シート'!$G$54,'12.パネルラジエーター設備費用算出シート'!$N$54))))))))))</f>
        <v/>
      </c>
      <c r="AY474" s="70"/>
      <c r="AZ474" s="57"/>
      <c r="BA474" s="54"/>
      <c r="BB474" s="70"/>
    </row>
    <row r="475" spans="2:54">
      <c r="B475" s="55">
        <v>463</v>
      </c>
      <c r="C475" s="78"/>
      <c r="D475" s="56"/>
      <c r="E475" s="73"/>
      <c r="F475" s="530"/>
      <c r="G475" s="530"/>
      <c r="H475" s="57"/>
      <c r="I475" s="58"/>
      <c r="J475" s="57"/>
      <c r="K475" s="531" t="str">
        <f t="shared" si="21"/>
        <v/>
      </c>
      <c r="L475" s="531" t="str">
        <f>IF($G475="","",IF(OR('2.全体概要'!$C$15=1,'2.全体概要'!$C$15=2),INDEX($BH$15:$BH$16,MATCH($G475,$BG$15:$BG$16,-1)),IF('2.全体概要'!$C$15=3,INDEX($BH$14:$BH$15,MATCH($G475,$BG$14:$BG$15,-1)),INDEX($BH$13:$BH$14,MATCH($G475,$BG$13:$BG$14,-1)))))</f>
        <v/>
      </c>
      <c r="M475" s="531" t="str">
        <f t="shared" si="22"/>
        <v/>
      </c>
      <c r="N475" s="532">
        <f t="shared" si="23"/>
        <v>0</v>
      </c>
      <c r="O475" s="70"/>
      <c r="P475" s="124"/>
      <c r="Q475" s="54"/>
      <c r="R475" s="194"/>
      <c r="S475" s="125"/>
      <c r="T475" s="54"/>
      <c r="U475" s="194"/>
      <c r="V475" s="124"/>
      <c r="W475" s="54"/>
      <c r="X475" s="194"/>
      <c r="Y475" s="125"/>
      <c r="Z475" s="54"/>
      <c r="AA475" s="194"/>
      <c r="AB475" s="57"/>
      <c r="AC475" s="70"/>
      <c r="AD475" s="124"/>
      <c r="AE475" s="70"/>
      <c r="AF475" s="124"/>
      <c r="AG475" s="70"/>
      <c r="AH475" s="57"/>
      <c r="AI475" s="70"/>
      <c r="AJ475" s="124"/>
      <c r="AK475" s="890"/>
      <c r="AL475" s="907"/>
      <c r="AM475" s="890"/>
      <c r="AN475" s="907"/>
      <c r="AO475" s="890"/>
      <c r="AP475" s="909"/>
      <c r="AQ475" s="70"/>
      <c r="AR475" s="59"/>
      <c r="AS475" s="70"/>
      <c r="AT475" s="57"/>
      <c r="AU475" s="54"/>
      <c r="AV475" s="70"/>
      <c r="AW475" s="57"/>
      <c r="AX475" s="533" t="str">
        <f>IF(AW475="","",IF(AW475="A",'12.パネルラジエーター設備費用算出シート'!$G$13,IF(AW475="B",'12.パネルラジエーター設備費用算出シート'!$N$13,IF(AW475="C",'12.パネルラジエーター設備費用算出シート'!$G$23,IF(AW475="D",'12.パネルラジエーター設備費用算出シート'!$N$23,IF(AW475="E",'12.パネルラジエーター設備費用算出シート'!$G$33,IF(AW475="F",'12.パネルラジエーター設備費用算出シート'!$N$33,IF(AW475="G",'12.パネルラジエーター設備費用算出シート'!$G$43,IF(AW475="H",'12.パネルラジエーター設備費用算出シート'!$N$43,IF(AW475="I",'12.パネルラジエーター設備費用算出シート'!$G$54,'12.パネルラジエーター設備費用算出シート'!$N$54))))))))))</f>
        <v/>
      </c>
      <c r="AY475" s="70"/>
      <c r="AZ475" s="57"/>
      <c r="BA475" s="54"/>
      <c r="BB475" s="70"/>
    </row>
    <row r="476" spans="2:54">
      <c r="B476" s="55">
        <v>464</v>
      </c>
      <c r="C476" s="78"/>
      <c r="D476" s="56"/>
      <c r="E476" s="73"/>
      <c r="F476" s="530"/>
      <c r="G476" s="530"/>
      <c r="H476" s="57"/>
      <c r="I476" s="58"/>
      <c r="J476" s="57"/>
      <c r="K476" s="531" t="str">
        <f t="shared" si="21"/>
        <v/>
      </c>
      <c r="L476" s="531" t="str">
        <f>IF($G476="","",IF(OR('2.全体概要'!$C$15=1,'2.全体概要'!$C$15=2),INDEX($BH$15:$BH$16,MATCH($G476,$BG$15:$BG$16,-1)),IF('2.全体概要'!$C$15=3,INDEX($BH$14:$BH$15,MATCH($G476,$BG$14:$BG$15,-1)),INDEX($BH$13:$BH$14,MATCH($G476,$BG$13:$BG$14,-1)))))</f>
        <v/>
      </c>
      <c r="M476" s="531" t="str">
        <f t="shared" si="22"/>
        <v/>
      </c>
      <c r="N476" s="532">
        <f t="shared" si="23"/>
        <v>0</v>
      </c>
      <c r="O476" s="70"/>
      <c r="P476" s="124"/>
      <c r="Q476" s="54"/>
      <c r="R476" s="194"/>
      <c r="S476" s="125"/>
      <c r="T476" s="54"/>
      <c r="U476" s="194"/>
      <c r="V476" s="124"/>
      <c r="W476" s="54"/>
      <c r="X476" s="194"/>
      <c r="Y476" s="125"/>
      <c r="Z476" s="54"/>
      <c r="AA476" s="194"/>
      <c r="AB476" s="57"/>
      <c r="AC476" s="70"/>
      <c r="AD476" s="124"/>
      <c r="AE476" s="70"/>
      <c r="AF476" s="124"/>
      <c r="AG476" s="70"/>
      <c r="AH476" s="57"/>
      <c r="AI476" s="70"/>
      <c r="AJ476" s="124"/>
      <c r="AK476" s="890"/>
      <c r="AL476" s="907"/>
      <c r="AM476" s="890"/>
      <c r="AN476" s="907"/>
      <c r="AO476" s="890"/>
      <c r="AP476" s="909"/>
      <c r="AQ476" s="70"/>
      <c r="AR476" s="59"/>
      <c r="AS476" s="70"/>
      <c r="AT476" s="57"/>
      <c r="AU476" s="54"/>
      <c r="AV476" s="70"/>
      <c r="AW476" s="57"/>
      <c r="AX476" s="533" t="str">
        <f>IF(AW476="","",IF(AW476="A",'12.パネルラジエーター設備費用算出シート'!$G$13,IF(AW476="B",'12.パネルラジエーター設備費用算出シート'!$N$13,IF(AW476="C",'12.パネルラジエーター設備費用算出シート'!$G$23,IF(AW476="D",'12.パネルラジエーター設備費用算出シート'!$N$23,IF(AW476="E",'12.パネルラジエーター設備費用算出シート'!$G$33,IF(AW476="F",'12.パネルラジエーター設備費用算出シート'!$N$33,IF(AW476="G",'12.パネルラジエーター設備費用算出シート'!$G$43,IF(AW476="H",'12.パネルラジエーター設備費用算出シート'!$N$43,IF(AW476="I",'12.パネルラジエーター設備費用算出シート'!$G$54,'12.パネルラジエーター設備費用算出シート'!$N$54))))))))))</f>
        <v/>
      </c>
      <c r="AY476" s="70"/>
      <c r="AZ476" s="57"/>
      <c r="BA476" s="54"/>
      <c r="BB476" s="70"/>
    </row>
    <row r="477" spans="2:54">
      <c r="B477" s="55">
        <v>465</v>
      </c>
      <c r="C477" s="78"/>
      <c r="D477" s="56"/>
      <c r="E477" s="73"/>
      <c r="F477" s="530"/>
      <c r="G477" s="530"/>
      <c r="H477" s="57"/>
      <c r="I477" s="58"/>
      <c r="J477" s="57"/>
      <c r="K477" s="531" t="str">
        <f t="shared" si="21"/>
        <v/>
      </c>
      <c r="L477" s="531" t="str">
        <f>IF($G477="","",IF(OR('2.全体概要'!$C$15=1,'2.全体概要'!$C$15=2),INDEX($BH$15:$BH$16,MATCH($G477,$BG$15:$BG$16,-1)),IF('2.全体概要'!$C$15=3,INDEX($BH$14:$BH$15,MATCH($G477,$BG$14:$BG$15,-1)),INDEX($BH$13:$BH$14,MATCH($G477,$BG$13:$BG$14,-1)))))</f>
        <v/>
      </c>
      <c r="M477" s="531" t="str">
        <f t="shared" si="22"/>
        <v/>
      </c>
      <c r="N477" s="532">
        <f t="shared" si="23"/>
        <v>0</v>
      </c>
      <c r="O477" s="70"/>
      <c r="P477" s="124"/>
      <c r="Q477" s="54"/>
      <c r="R477" s="194"/>
      <c r="S477" s="125"/>
      <c r="T477" s="54"/>
      <c r="U477" s="194"/>
      <c r="V477" s="124"/>
      <c r="W477" s="54"/>
      <c r="X477" s="194"/>
      <c r="Y477" s="125"/>
      <c r="Z477" s="54"/>
      <c r="AA477" s="194"/>
      <c r="AB477" s="57"/>
      <c r="AC477" s="70"/>
      <c r="AD477" s="124"/>
      <c r="AE477" s="70"/>
      <c r="AF477" s="124"/>
      <c r="AG477" s="70"/>
      <c r="AH477" s="57"/>
      <c r="AI477" s="70"/>
      <c r="AJ477" s="124"/>
      <c r="AK477" s="890"/>
      <c r="AL477" s="907"/>
      <c r="AM477" s="890"/>
      <c r="AN477" s="907"/>
      <c r="AO477" s="890"/>
      <c r="AP477" s="909"/>
      <c r="AQ477" s="70"/>
      <c r="AR477" s="59"/>
      <c r="AS477" s="70"/>
      <c r="AT477" s="57"/>
      <c r="AU477" s="54"/>
      <c r="AV477" s="70"/>
      <c r="AW477" s="57"/>
      <c r="AX477" s="533" t="str">
        <f>IF(AW477="","",IF(AW477="A",'12.パネルラジエーター設備費用算出シート'!$G$13,IF(AW477="B",'12.パネルラジエーター設備費用算出シート'!$N$13,IF(AW477="C",'12.パネルラジエーター設備費用算出シート'!$G$23,IF(AW477="D",'12.パネルラジエーター設備費用算出シート'!$N$23,IF(AW477="E",'12.パネルラジエーター設備費用算出シート'!$G$33,IF(AW477="F",'12.パネルラジエーター設備費用算出シート'!$N$33,IF(AW477="G",'12.パネルラジエーター設備費用算出シート'!$G$43,IF(AW477="H",'12.パネルラジエーター設備費用算出シート'!$N$43,IF(AW477="I",'12.パネルラジエーター設備費用算出シート'!$G$54,'12.パネルラジエーター設備費用算出シート'!$N$54))))))))))</f>
        <v/>
      </c>
      <c r="AY477" s="70"/>
      <c r="AZ477" s="57"/>
      <c r="BA477" s="54"/>
      <c r="BB477" s="70"/>
    </row>
    <row r="478" spans="2:54">
      <c r="B478" s="55">
        <v>466</v>
      </c>
      <c r="C478" s="78"/>
      <c r="D478" s="56"/>
      <c r="E478" s="73"/>
      <c r="F478" s="530"/>
      <c r="G478" s="530"/>
      <c r="H478" s="57"/>
      <c r="I478" s="58"/>
      <c r="J478" s="57"/>
      <c r="K478" s="531" t="str">
        <f t="shared" si="21"/>
        <v/>
      </c>
      <c r="L478" s="531" t="str">
        <f>IF($G478="","",IF(OR('2.全体概要'!$C$15=1,'2.全体概要'!$C$15=2),INDEX($BH$15:$BH$16,MATCH($G478,$BG$15:$BG$16,-1)),IF('2.全体概要'!$C$15=3,INDEX($BH$14:$BH$15,MATCH($G478,$BG$14:$BG$15,-1)),INDEX($BH$13:$BH$14,MATCH($G478,$BG$13:$BG$14,-1)))))</f>
        <v/>
      </c>
      <c r="M478" s="531" t="str">
        <f t="shared" si="22"/>
        <v/>
      </c>
      <c r="N478" s="532">
        <f t="shared" si="23"/>
        <v>0</v>
      </c>
      <c r="O478" s="70"/>
      <c r="P478" s="124"/>
      <c r="Q478" s="54"/>
      <c r="R478" s="194"/>
      <c r="S478" s="125"/>
      <c r="T478" s="54"/>
      <c r="U478" s="194"/>
      <c r="V478" s="124"/>
      <c r="W478" s="54"/>
      <c r="X478" s="194"/>
      <c r="Y478" s="125"/>
      <c r="Z478" s="54"/>
      <c r="AA478" s="194"/>
      <c r="AB478" s="57"/>
      <c r="AC478" s="70"/>
      <c r="AD478" s="124"/>
      <c r="AE478" s="70"/>
      <c r="AF478" s="124"/>
      <c r="AG478" s="70"/>
      <c r="AH478" s="57"/>
      <c r="AI478" s="70"/>
      <c r="AJ478" s="124"/>
      <c r="AK478" s="890"/>
      <c r="AL478" s="907"/>
      <c r="AM478" s="890"/>
      <c r="AN478" s="907"/>
      <c r="AO478" s="890"/>
      <c r="AP478" s="909"/>
      <c r="AQ478" s="70"/>
      <c r="AR478" s="59"/>
      <c r="AS478" s="70"/>
      <c r="AT478" s="57"/>
      <c r="AU478" s="54"/>
      <c r="AV478" s="70"/>
      <c r="AW478" s="57"/>
      <c r="AX478" s="533" t="str">
        <f>IF(AW478="","",IF(AW478="A",'12.パネルラジエーター設備費用算出シート'!$G$13,IF(AW478="B",'12.パネルラジエーター設備費用算出シート'!$N$13,IF(AW478="C",'12.パネルラジエーター設備費用算出シート'!$G$23,IF(AW478="D",'12.パネルラジエーター設備費用算出シート'!$N$23,IF(AW478="E",'12.パネルラジエーター設備費用算出シート'!$G$33,IF(AW478="F",'12.パネルラジエーター設備費用算出シート'!$N$33,IF(AW478="G",'12.パネルラジエーター設備費用算出シート'!$G$43,IF(AW478="H",'12.パネルラジエーター設備費用算出シート'!$N$43,IF(AW478="I",'12.パネルラジエーター設備費用算出シート'!$G$54,'12.パネルラジエーター設備費用算出シート'!$N$54))))))))))</f>
        <v/>
      </c>
      <c r="AY478" s="70"/>
      <c r="AZ478" s="57"/>
      <c r="BA478" s="54"/>
      <c r="BB478" s="70"/>
    </row>
    <row r="479" spans="2:54">
      <c r="B479" s="55">
        <v>467</v>
      </c>
      <c r="C479" s="78"/>
      <c r="D479" s="56"/>
      <c r="E479" s="73"/>
      <c r="F479" s="530"/>
      <c r="G479" s="530"/>
      <c r="H479" s="57"/>
      <c r="I479" s="58"/>
      <c r="J479" s="57"/>
      <c r="K479" s="531" t="str">
        <f t="shared" si="21"/>
        <v/>
      </c>
      <c r="L479" s="531" t="str">
        <f>IF($G479="","",IF(OR('2.全体概要'!$C$15=1,'2.全体概要'!$C$15=2),INDEX($BH$15:$BH$16,MATCH($G479,$BG$15:$BG$16,-1)),IF('2.全体概要'!$C$15=3,INDEX($BH$14:$BH$15,MATCH($G479,$BG$14:$BG$15,-1)),INDEX($BH$13:$BH$14,MATCH($G479,$BG$13:$BG$14,-1)))))</f>
        <v/>
      </c>
      <c r="M479" s="531" t="str">
        <f t="shared" si="22"/>
        <v/>
      </c>
      <c r="N479" s="532">
        <f t="shared" si="23"/>
        <v>0</v>
      </c>
      <c r="O479" s="70"/>
      <c r="P479" s="124"/>
      <c r="Q479" s="54"/>
      <c r="R479" s="194"/>
      <c r="S479" s="125"/>
      <c r="T479" s="54"/>
      <c r="U479" s="194"/>
      <c r="V479" s="124"/>
      <c r="W479" s="54"/>
      <c r="X479" s="194"/>
      <c r="Y479" s="125"/>
      <c r="Z479" s="54"/>
      <c r="AA479" s="194"/>
      <c r="AB479" s="57"/>
      <c r="AC479" s="70"/>
      <c r="AD479" s="124"/>
      <c r="AE479" s="70"/>
      <c r="AF479" s="124"/>
      <c r="AG479" s="70"/>
      <c r="AH479" s="57"/>
      <c r="AI479" s="70"/>
      <c r="AJ479" s="124"/>
      <c r="AK479" s="890"/>
      <c r="AL479" s="907"/>
      <c r="AM479" s="890"/>
      <c r="AN479" s="907"/>
      <c r="AO479" s="890"/>
      <c r="AP479" s="909"/>
      <c r="AQ479" s="70"/>
      <c r="AR479" s="59"/>
      <c r="AS479" s="70"/>
      <c r="AT479" s="57"/>
      <c r="AU479" s="54"/>
      <c r="AV479" s="70"/>
      <c r="AW479" s="57"/>
      <c r="AX479" s="533" t="str">
        <f>IF(AW479="","",IF(AW479="A",'12.パネルラジエーター設備費用算出シート'!$G$13,IF(AW479="B",'12.パネルラジエーター設備費用算出シート'!$N$13,IF(AW479="C",'12.パネルラジエーター設備費用算出シート'!$G$23,IF(AW479="D",'12.パネルラジエーター設備費用算出シート'!$N$23,IF(AW479="E",'12.パネルラジエーター設備費用算出シート'!$G$33,IF(AW479="F",'12.パネルラジエーター設備費用算出シート'!$N$33,IF(AW479="G",'12.パネルラジエーター設備費用算出シート'!$G$43,IF(AW479="H",'12.パネルラジエーター設備費用算出シート'!$N$43,IF(AW479="I",'12.パネルラジエーター設備費用算出シート'!$G$54,'12.パネルラジエーター設備費用算出シート'!$N$54))))))))))</f>
        <v/>
      </c>
      <c r="AY479" s="70"/>
      <c r="AZ479" s="57"/>
      <c r="BA479" s="54"/>
      <c r="BB479" s="70"/>
    </row>
    <row r="480" spans="2:54">
      <c r="B480" s="55">
        <v>468</v>
      </c>
      <c r="C480" s="78"/>
      <c r="D480" s="56"/>
      <c r="E480" s="73"/>
      <c r="F480" s="530"/>
      <c r="G480" s="530"/>
      <c r="H480" s="57"/>
      <c r="I480" s="58"/>
      <c r="J480" s="57"/>
      <c r="K480" s="531" t="str">
        <f t="shared" si="21"/>
        <v/>
      </c>
      <c r="L480" s="531" t="str">
        <f>IF($G480="","",IF(OR('2.全体概要'!$C$15=1,'2.全体概要'!$C$15=2),INDEX($BH$15:$BH$16,MATCH($G480,$BG$15:$BG$16,-1)),IF('2.全体概要'!$C$15=3,INDEX($BH$14:$BH$15,MATCH($G480,$BG$14:$BG$15,-1)),INDEX($BH$13:$BH$14,MATCH($G480,$BG$13:$BG$14,-1)))))</f>
        <v/>
      </c>
      <c r="M480" s="531" t="str">
        <f t="shared" si="22"/>
        <v/>
      </c>
      <c r="N480" s="532">
        <f t="shared" si="23"/>
        <v>0</v>
      </c>
      <c r="O480" s="70"/>
      <c r="P480" s="124"/>
      <c r="Q480" s="54"/>
      <c r="R480" s="194"/>
      <c r="S480" s="125"/>
      <c r="T480" s="54"/>
      <c r="U480" s="194"/>
      <c r="V480" s="124"/>
      <c r="W480" s="54"/>
      <c r="X480" s="194"/>
      <c r="Y480" s="125"/>
      <c r="Z480" s="54"/>
      <c r="AA480" s="194"/>
      <c r="AB480" s="57"/>
      <c r="AC480" s="70"/>
      <c r="AD480" s="124"/>
      <c r="AE480" s="70"/>
      <c r="AF480" s="124"/>
      <c r="AG480" s="70"/>
      <c r="AH480" s="57"/>
      <c r="AI480" s="70"/>
      <c r="AJ480" s="124"/>
      <c r="AK480" s="890"/>
      <c r="AL480" s="907"/>
      <c r="AM480" s="890"/>
      <c r="AN480" s="907"/>
      <c r="AO480" s="890"/>
      <c r="AP480" s="909"/>
      <c r="AQ480" s="70"/>
      <c r="AR480" s="59"/>
      <c r="AS480" s="70"/>
      <c r="AT480" s="57"/>
      <c r="AU480" s="54"/>
      <c r="AV480" s="70"/>
      <c r="AW480" s="57"/>
      <c r="AX480" s="533" t="str">
        <f>IF(AW480="","",IF(AW480="A",'12.パネルラジエーター設備費用算出シート'!$G$13,IF(AW480="B",'12.パネルラジエーター設備費用算出シート'!$N$13,IF(AW480="C",'12.パネルラジエーター設備費用算出シート'!$G$23,IF(AW480="D",'12.パネルラジエーター設備費用算出シート'!$N$23,IF(AW480="E",'12.パネルラジエーター設備費用算出シート'!$G$33,IF(AW480="F",'12.パネルラジエーター設備費用算出シート'!$N$33,IF(AW480="G",'12.パネルラジエーター設備費用算出シート'!$G$43,IF(AW480="H",'12.パネルラジエーター設備費用算出シート'!$N$43,IF(AW480="I",'12.パネルラジエーター設備費用算出シート'!$G$54,'12.パネルラジエーター設備費用算出シート'!$N$54))))))))))</f>
        <v/>
      </c>
      <c r="AY480" s="70"/>
      <c r="AZ480" s="57"/>
      <c r="BA480" s="54"/>
      <c r="BB480" s="70"/>
    </row>
    <row r="481" spans="2:54">
      <c r="B481" s="55">
        <v>469</v>
      </c>
      <c r="C481" s="78"/>
      <c r="D481" s="56"/>
      <c r="E481" s="73"/>
      <c r="F481" s="530"/>
      <c r="G481" s="530"/>
      <c r="H481" s="57"/>
      <c r="I481" s="58"/>
      <c r="J481" s="57"/>
      <c r="K481" s="531" t="str">
        <f t="shared" si="21"/>
        <v/>
      </c>
      <c r="L481" s="531" t="str">
        <f>IF($G481="","",IF(OR('2.全体概要'!$C$15=1,'2.全体概要'!$C$15=2),INDEX($BH$15:$BH$16,MATCH($G481,$BG$15:$BG$16,-1)),IF('2.全体概要'!$C$15=3,INDEX($BH$14:$BH$15,MATCH($G481,$BG$14:$BG$15,-1)),INDEX($BH$13:$BH$14,MATCH($G481,$BG$13:$BG$14,-1)))))</f>
        <v/>
      </c>
      <c r="M481" s="531" t="str">
        <f t="shared" si="22"/>
        <v/>
      </c>
      <c r="N481" s="532">
        <f t="shared" si="23"/>
        <v>0</v>
      </c>
      <c r="O481" s="70"/>
      <c r="P481" s="124"/>
      <c r="Q481" s="54"/>
      <c r="R481" s="194"/>
      <c r="S481" s="125"/>
      <c r="T481" s="54"/>
      <c r="U481" s="194"/>
      <c r="V481" s="124"/>
      <c r="W481" s="54"/>
      <c r="X481" s="194"/>
      <c r="Y481" s="125"/>
      <c r="Z481" s="54"/>
      <c r="AA481" s="194"/>
      <c r="AB481" s="57"/>
      <c r="AC481" s="70"/>
      <c r="AD481" s="124"/>
      <c r="AE481" s="70"/>
      <c r="AF481" s="124"/>
      <c r="AG481" s="70"/>
      <c r="AH481" s="57"/>
      <c r="AI481" s="70"/>
      <c r="AJ481" s="124"/>
      <c r="AK481" s="890"/>
      <c r="AL481" s="907"/>
      <c r="AM481" s="890"/>
      <c r="AN481" s="907"/>
      <c r="AO481" s="890"/>
      <c r="AP481" s="909"/>
      <c r="AQ481" s="70"/>
      <c r="AR481" s="59"/>
      <c r="AS481" s="70"/>
      <c r="AT481" s="57"/>
      <c r="AU481" s="54"/>
      <c r="AV481" s="70"/>
      <c r="AW481" s="57"/>
      <c r="AX481" s="533" t="str">
        <f>IF(AW481="","",IF(AW481="A",'12.パネルラジエーター設備費用算出シート'!$G$13,IF(AW481="B",'12.パネルラジエーター設備費用算出シート'!$N$13,IF(AW481="C",'12.パネルラジエーター設備費用算出シート'!$G$23,IF(AW481="D",'12.パネルラジエーター設備費用算出シート'!$N$23,IF(AW481="E",'12.パネルラジエーター設備費用算出シート'!$G$33,IF(AW481="F",'12.パネルラジエーター設備費用算出シート'!$N$33,IF(AW481="G",'12.パネルラジエーター設備費用算出シート'!$G$43,IF(AW481="H",'12.パネルラジエーター設備費用算出シート'!$N$43,IF(AW481="I",'12.パネルラジエーター設備費用算出シート'!$G$54,'12.パネルラジエーター設備費用算出シート'!$N$54))))))))))</f>
        <v/>
      </c>
      <c r="AY481" s="70"/>
      <c r="AZ481" s="57"/>
      <c r="BA481" s="54"/>
      <c r="BB481" s="70"/>
    </row>
    <row r="482" spans="2:54">
      <c r="B482" s="55">
        <v>470</v>
      </c>
      <c r="C482" s="78"/>
      <c r="D482" s="56"/>
      <c r="E482" s="73"/>
      <c r="F482" s="530"/>
      <c r="G482" s="530"/>
      <c r="H482" s="57"/>
      <c r="I482" s="58"/>
      <c r="J482" s="57"/>
      <c r="K482" s="531" t="str">
        <f t="shared" si="21"/>
        <v/>
      </c>
      <c r="L482" s="531" t="str">
        <f>IF($G482="","",IF(OR('2.全体概要'!$C$15=1,'2.全体概要'!$C$15=2),INDEX($BH$15:$BH$16,MATCH($G482,$BG$15:$BG$16,-1)),IF('2.全体概要'!$C$15=3,INDEX($BH$14:$BH$15,MATCH($G482,$BG$14:$BG$15,-1)),INDEX($BH$13:$BH$14,MATCH($G482,$BG$13:$BG$14,-1)))))</f>
        <v/>
      </c>
      <c r="M482" s="531" t="str">
        <f t="shared" si="22"/>
        <v/>
      </c>
      <c r="N482" s="532">
        <f t="shared" si="23"/>
        <v>0</v>
      </c>
      <c r="O482" s="70"/>
      <c r="P482" s="124"/>
      <c r="Q482" s="54"/>
      <c r="R482" s="194"/>
      <c r="S482" s="125"/>
      <c r="T482" s="54"/>
      <c r="U482" s="194"/>
      <c r="V482" s="124"/>
      <c r="W482" s="54"/>
      <c r="X482" s="194"/>
      <c r="Y482" s="125"/>
      <c r="Z482" s="54"/>
      <c r="AA482" s="194"/>
      <c r="AB482" s="57"/>
      <c r="AC482" s="70"/>
      <c r="AD482" s="124"/>
      <c r="AE482" s="70"/>
      <c r="AF482" s="124"/>
      <c r="AG482" s="70"/>
      <c r="AH482" s="57"/>
      <c r="AI482" s="70"/>
      <c r="AJ482" s="124"/>
      <c r="AK482" s="890"/>
      <c r="AL482" s="907"/>
      <c r="AM482" s="890"/>
      <c r="AN482" s="907"/>
      <c r="AO482" s="890"/>
      <c r="AP482" s="909"/>
      <c r="AQ482" s="70"/>
      <c r="AR482" s="59"/>
      <c r="AS482" s="70"/>
      <c r="AT482" s="57"/>
      <c r="AU482" s="54"/>
      <c r="AV482" s="70"/>
      <c r="AW482" s="57"/>
      <c r="AX482" s="533" t="str">
        <f>IF(AW482="","",IF(AW482="A",'12.パネルラジエーター設備費用算出シート'!$G$13,IF(AW482="B",'12.パネルラジエーター設備費用算出シート'!$N$13,IF(AW482="C",'12.パネルラジエーター設備費用算出シート'!$G$23,IF(AW482="D",'12.パネルラジエーター設備費用算出シート'!$N$23,IF(AW482="E",'12.パネルラジエーター設備費用算出シート'!$G$33,IF(AW482="F",'12.パネルラジエーター設備費用算出シート'!$N$33,IF(AW482="G",'12.パネルラジエーター設備費用算出シート'!$G$43,IF(AW482="H",'12.パネルラジエーター設備費用算出シート'!$N$43,IF(AW482="I",'12.パネルラジエーター設備費用算出シート'!$G$54,'12.パネルラジエーター設備費用算出シート'!$N$54))))))))))</f>
        <v/>
      </c>
      <c r="AY482" s="70"/>
      <c r="AZ482" s="57"/>
      <c r="BA482" s="54"/>
      <c r="BB482" s="70"/>
    </row>
    <row r="483" spans="2:54">
      <c r="B483" s="55">
        <v>471</v>
      </c>
      <c r="C483" s="78"/>
      <c r="D483" s="56"/>
      <c r="E483" s="73"/>
      <c r="F483" s="530"/>
      <c r="G483" s="530"/>
      <c r="H483" s="57"/>
      <c r="I483" s="58"/>
      <c r="J483" s="57"/>
      <c r="K483" s="531" t="str">
        <f t="shared" si="21"/>
        <v/>
      </c>
      <c r="L483" s="531" t="str">
        <f>IF($G483="","",IF(OR('2.全体概要'!$C$15=1,'2.全体概要'!$C$15=2),INDEX($BH$15:$BH$16,MATCH($G483,$BG$15:$BG$16,-1)),IF('2.全体概要'!$C$15=3,INDEX($BH$14:$BH$15,MATCH($G483,$BG$14:$BG$15,-1)),INDEX($BH$13:$BH$14,MATCH($G483,$BG$13:$BG$14,-1)))))</f>
        <v/>
      </c>
      <c r="M483" s="531" t="str">
        <f t="shared" si="22"/>
        <v/>
      </c>
      <c r="N483" s="532">
        <f t="shared" si="23"/>
        <v>0</v>
      </c>
      <c r="O483" s="70"/>
      <c r="P483" s="124"/>
      <c r="Q483" s="54"/>
      <c r="R483" s="194"/>
      <c r="S483" s="125"/>
      <c r="T483" s="54"/>
      <c r="U483" s="194"/>
      <c r="V483" s="124"/>
      <c r="W483" s="54"/>
      <c r="X483" s="194"/>
      <c r="Y483" s="125"/>
      <c r="Z483" s="54"/>
      <c r="AA483" s="194"/>
      <c r="AB483" s="57"/>
      <c r="AC483" s="70"/>
      <c r="AD483" s="124"/>
      <c r="AE483" s="70"/>
      <c r="AF483" s="124"/>
      <c r="AG483" s="70"/>
      <c r="AH483" s="57"/>
      <c r="AI483" s="70"/>
      <c r="AJ483" s="124"/>
      <c r="AK483" s="890"/>
      <c r="AL483" s="907"/>
      <c r="AM483" s="890"/>
      <c r="AN483" s="907"/>
      <c r="AO483" s="890"/>
      <c r="AP483" s="909"/>
      <c r="AQ483" s="70"/>
      <c r="AR483" s="59"/>
      <c r="AS483" s="70"/>
      <c r="AT483" s="57"/>
      <c r="AU483" s="54"/>
      <c r="AV483" s="70"/>
      <c r="AW483" s="57"/>
      <c r="AX483" s="533" t="str">
        <f>IF(AW483="","",IF(AW483="A",'12.パネルラジエーター設備費用算出シート'!$G$13,IF(AW483="B",'12.パネルラジエーター設備費用算出シート'!$N$13,IF(AW483="C",'12.パネルラジエーター設備費用算出シート'!$G$23,IF(AW483="D",'12.パネルラジエーター設備費用算出シート'!$N$23,IF(AW483="E",'12.パネルラジエーター設備費用算出シート'!$G$33,IF(AW483="F",'12.パネルラジエーター設備費用算出シート'!$N$33,IF(AW483="G",'12.パネルラジエーター設備費用算出シート'!$G$43,IF(AW483="H",'12.パネルラジエーター設備費用算出シート'!$N$43,IF(AW483="I",'12.パネルラジエーター設備費用算出シート'!$G$54,'12.パネルラジエーター設備費用算出シート'!$N$54))))))))))</f>
        <v/>
      </c>
      <c r="AY483" s="70"/>
      <c r="AZ483" s="57"/>
      <c r="BA483" s="54"/>
      <c r="BB483" s="70"/>
    </row>
    <row r="484" spans="2:54">
      <c r="B484" s="55">
        <v>472</v>
      </c>
      <c r="C484" s="78"/>
      <c r="D484" s="56"/>
      <c r="E484" s="73"/>
      <c r="F484" s="530"/>
      <c r="G484" s="530"/>
      <c r="H484" s="57"/>
      <c r="I484" s="58"/>
      <c r="J484" s="57"/>
      <c r="K484" s="531" t="str">
        <f t="shared" si="21"/>
        <v/>
      </c>
      <c r="L484" s="531" t="str">
        <f>IF($G484="","",IF(OR('2.全体概要'!$C$15=1,'2.全体概要'!$C$15=2),INDEX($BH$15:$BH$16,MATCH($G484,$BG$15:$BG$16,-1)),IF('2.全体概要'!$C$15=3,INDEX($BH$14:$BH$15,MATCH($G484,$BG$14:$BG$15,-1)),INDEX($BH$13:$BH$14,MATCH($G484,$BG$13:$BG$14,-1)))))</f>
        <v/>
      </c>
      <c r="M484" s="531" t="str">
        <f t="shared" si="22"/>
        <v/>
      </c>
      <c r="N484" s="532">
        <f t="shared" si="23"/>
        <v>0</v>
      </c>
      <c r="O484" s="70"/>
      <c r="P484" s="124"/>
      <c r="Q484" s="54"/>
      <c r="R484" s="194"/>
      <c r="S484" s="125"/>
      <c r="T484" s="54"/>
      <c r="U484" s="194"/>
      <c r="V484" s="124"/>
      <c r="W484" s="54"/>
      <c r="X484" s="194"/>
      <c r="Y484" s="125"/>
      <c r="Z484" s="54"/>
      <c r="AA484" s="194"/>
      <c r="AB484" s="57"/>
      <c r="AC484" s="70"/>
      <c r="AD484" s="124"/>
      <c r="AE484" s="70"/>
      <c r="AF484" s="124"/>
      <c r="AG484" s="70"/>
      <c r="AH484" s="57"/>
      <c r="AI484" s="70"/>
      <c r="AJ484" s="124"/>
      <c r="AK484" s="890"/>
      <c r="AL484" s="907"/>
      <c r="AM484" s="890"/>
      <c r="AN484" s="907"/>
      <c r="AO484" s="890"/>
      <c r="AP484" s="909"/>
      <c r="AQ484" s="70"/>
      <c r="AR484" s="59"/>
      <c r="AS484" s="70"/>
      <c r="AT484" s="57"/>
      <c r="AU484" s="54"/>
      <c r="AV484" s="70"/>
      <c r="AW484" s="57"/>
      <c r="AX484" s="533" t="str">
        <f>IF(AW484="","",IF(AW484="A",'12.パネルラジエーター設備費用算出シート'!$G$13,IF(AW484="B",'12.パネルラジエーター設備費用算出シート'!$N$13,IF(AW484="C",'12.パネルラジエーター設備費用算出シート'!$G$23,IF(AW484="D",'12.パネルラジエーター設備費用算出シート'!$N$23,IF(AW484="E",'12.パネルラジエーター設備費用算出シート'!$G$33,IF(AW484="F",'12.パネルラジエーター設備費用算出シート'!$N$33,IF(AW484="G",'12.パネルラジエーター設備費用算出シート'!$G$43,IF(AW484="H",'12.パネルラジエーター設備費用算出シート'!$N$43,IF(AW484="I",'12.パネルラジエーター設備費用算出シート'!$G$54,'12.パネルラジエーター設備費用算出シート'!$N$54))))))))))</f>
        <v/>
      </c>
      <c r="AY484" s="70"/>
      <c r="AZ484" s="57"/>
      <c r="BA484" s="54"/>
      <c r="BB484" s="70"/>
    </row>
    <row r="485" spans="2:54">
      <c r="B485" s="55">
        <v>473</v>
      </c>
      <c r="C485" s="78"/>
      <c r="D485" s="56"/>
      <c r="E485" s="73"/>
      <c r="F485" s="530"/>
      <c r="G485" s="530"/>
      <c r="H485" s="57"/>
      <c r="I485" s="58"/>
      <c r="J485" s="57"/>
      <c r="K485" s="531" t="str">
        <f t="shared" si="21"/>
        <v/>
      </c>
      <c r="L485" s="531" t="str">
        <f>IF($G485="","",IF(OR('2.全体概要'!$C$15=1,'2.全体概要'!$C$15=2),INDEX($BH$15:$BH$16,MATCH($G485,$BG$15:$BG$16,-1)),IF('2.全体概要'!$C$15=3,INDEX($BH$14:$BH$15,MATCH($G485,$BG$14:$BG$15,-1)),INDEX($BH$13:$BH$14,MATCH($G485,$BG$13:$BG$14,-1)))))</f>
        <v/>
      </c>
      <c r="M485" s="531" t="str">
        <f t="shared" si="22"/>
        <v/>
      </c>
      <c r="N485" s="532">
        <f t="shared" si="23"/>
        <v>0</v>
      </c>
      <c r="O485" s="70"/>
      <c r="P485" s="124"/>
      <c r="Q485" s="54"/>
      <c r="R485" s="194"/>
      <c r="S485" s="125"/>
      <c r="T485" s="54"/>
      <c r="U485" s="194"/>
      <c r="V485" s="124"/>
      <c r="W485" s="54"/>
      <c r="X485" s="194"/>
      <c r="Y485" s="125"/>
      <c r="Z485" s="54"/>
      <c r="AA485" s="194"/>
      <c r="AB485" s="57"/>
      <c r="AC485" s="70"/>
      <c r="AD485" s="124"/>
      <c r="AE485" s="70"/>
      <c r="AF485" s="124"/>
      <c r="AG485" s="70"/>
      <c r="AH485" s="57"/>
      <c r="AI485" s="70"/>
      <c r="AJ485" s="124"/>
      <c r="AK485" s="890"/>
      <c r="AL485" s="907"/>
      <c r="AM485" s="890"/>
      <c r="AN485" s="907"/>
      <c r="AO485" s="890"/>
      <c r="AP485" s="909"/>
      <c r="AQ485" s="70"/>
      <c r="AR485" s="59"/>
      <c r="AS485" s="70"/>
      <c r="AT485" s="57"/>
      <c r="AU485" s="54"/>
      <c r="AV485" s="70"/>
      <c r="AW485" s="57"/>
      <c r="AX485" s="533" t="str">
        <f>IF(AW485="","",IF(AW485="A",'12.パネルラジエーター設備費用算出シート'!$G$13,IF(AW485="B",'12.パネルラジエーター設備費用算出シート'!$N$13,IF(AW485="C",'12.パネルラジエーター設備費用算出シート'!$G$23,IF(AW485="D",'12.パネルラジエーター設備費用算出シート'!$N$23,IF(AW485="E",'12.パネルラジエーター設備費用算出シート'!$G$33,IF(AW485="F",'12.パネルラジエーター設備費用算出シート'!$N$33,IF(AW485="G",'12.パネルラジエーター設備費用算出シート'!$G$43,IF(AW485="H",'12.パネルラジエーター設備費用算出シート'!$N$43,IF(AW485="I",'12.パネルラジエーター設備費用算出シート'!$G$54,'12.パネルラジエーター設備費用算出シート'!$N$54))))))))))</f>
        <v/>
      </c>
      <c r="AY485" s="70"/>
      <c r="AZ485" s="57"/>
      <c r="BA485" s="54"/>
      <c r="BB485" s="70"/>
    </row>
    <row r="486" spans="2:54">
      <c r="B486" s="55">
        <v>474</v>
      </c>
      <c r="C486" s="78"/>
      <c r="D486" s="56"/>
      <c r="E486" s="73"/>
      <c r="F486" s="530"/>
      <c r="G486" s="530"/>
      <c r="H486" s="57"/>
      <c r="I486" s="58"/>
      <c r="J486" s="57"/>
      <c r="K486" s="531" t="str">
        <f t="shared" si="21"/>
        <v/>
      </c>
      <c r="L486" s="531" t="str">
        <f>IF($G486="","",IF(OR('2.全体概要'!$C$15=1,'2.全体概要'!$C$15=2),INDEX($BH$15:$BH$16,MATCH($G486,$BG$15:$BG$16,-1)),IF('2.全体概要'!$C$15=3,INDEX($BH$14:$BH$15,MATCH($G486,$BG$14:$BG$15,-1)),INDEX($BH$13:$BH$14,MATCH($G486,$BG$13:$BG$14,-1)))))</f>
        <v/>
      </c>
      <c r="M486" s="531" t="str">
        <f t="shared" si="22"/>
        <v/>
      </c>
      <c r="N486" s="532">
        <f t="shared" si="23"/>
        <v>0</v>
      </c>
      <c r="O486" s="70"/>
      <c r="P486" s="124"/>
      <c r="Q486" s="54"/>
      <c r="R486" s="194"/>
      <c r="S486" s="125"/>
      <c r="T486" s="54"/>
      <c r="U486" s="194"/>
      <c r="V486" s="124"/>
      <c r="W486" s="54"/>
      <c r="X486" s="194"/>
      <c r="Y486" s="125"/>
      <c r="Z486" s="54"/>
      <c r="AA486" s="194"/>
      <c r="AB486" s="57"/>
      <c r="AC486" s="70"/>
      <c r="AD486" s="124"/>
      <c r="AE486" s="70"/>
      <c r="AF486" s="124"/>
      <c r="AG486" s="70"/>
      <c r="AH486" s="57"/>
      <c r="AI486" s="70"/>
      <c r="AJ486" s="124"/>
      <c r="AK486" s="890"/>
      <c r="AL486" s="907"/>
      <c r="AM486" s="890"/>
      <c r="AN486" s="907"/>
      <c r="AO486" s="890"/>
      <c r="AP486" s="909"/>
      <c r="AQ486" s="70"/>
      <c r="AR486" s="59"/>
      <c r="AS486" s="70"/>
      <c r="AT486" s="57"/>
      <c r="AU486" s="54"/>
      <c r="AV486" s="70"/>
      <c r="AW486" s="57"/>
      <c r="AX486" s="533" t="str">
        <f>IF(AW486="","",IF(AW486="A",'12.パネルラジエーター設備費用算出シート'!$G$13,IF(AW486="B",'12.パネルラジエーター設備費用算出シート'!$N$13,IF(AW486="C",'12.パネルラジエーター設備費用算出シート'!$G$23,IF(AW486="D",'12.パネルラジエーター設備費用算出シート'!$N$23,IF(AW486="E",'12.パネルラジエーター設備費用算出シート'!$G$33,IF(AW486="F",'12.パネルラジエーター設備費用算出シート'!$N$33,IF(AW486="G",'12.パネルラジエーター設備費用算出シート'!$G$43,IF(AW486="H",'12.パネルラジエーター設備費用算出シート'!$N$43,IF(AW486="I",'12.パネルラジエーター設備費用算出シート'!$G$54,'12.パネルラジエーター設備費用算出シート'!$N$54))))))))))</f>
        <v/>
      </c>
      <c r="AY486" s="70"/>
      <c r="AZ486" s="57"/>
      <c r="BA486" s="54"/>
      <c r="BB486" s="70"/>
    </row>
    <row r="487" spans="2:54">
      <c r="B487" s="55">
        <v>475</v>
      </c>
      <c r="C487" s="78"/>
      <c r="D487" s="56"/>
      <c r="E487" s="73"/>
      <c r="F487" s="530"/>
      <c r="G487" s="530"/>
      <c r="H487" s="57"/>
      <c r="I487" s="58"/>
      <c r="J487" s="57"/>
      <c r="K487" s="531" t="str">
        <f t="shared" si="21"/>
        <v/>
      </c>
      <c r="L487" s="531" t="str">
        <f>IF($G487="","",IF(OR('2.全体概要'!$C$15=1,'2.全体概要'!$C$15=2),INDEX($BH$15:$BH$16,MATCH($G487,$BG$15:$BG$16,-1)),IF('2.全体概要'!$C$15=3,INDEX($BH$14:$BH$15,MATCH($G487,$BG$14:$BG$15,-1)),INDEX($BH$13:$BH$14,MATCH($G487,$BG$13:$BG$14,-1)))))</f>
        <v/>
      </c>
      <c r="M487" s="531" t="str">
        <f t="shared" si="22"/>
        <v/>
      </c>
      <c r="N487" s="532">
        <f t="shared" si="23"/>
        <v>0</v>
      </c>
      <c r="O487" s="70"/>
      <c r="P487" s="124"/>
      <c r="Q487" s="54"/>
      <c r="R487" s="194"/>
      <c r="S487" s="125"/>
      <c r="T487" s="54"/>
      <c r="U487" s="194"/>
      <c r="V487" s="124"/>
      <c r="W487" s="54"/>
      <c r="X487" s="194"/>
      <c r="Y487" s="125"/>
      <c r="Z487" s="54"/>
      <c r="AA487" s="194"/>
      <c r="AB487" s="57"/>
      <c r="AC487" s="70"/>
      <c r="AD487" s="124"/>
      <c r="AE487" s="70"/>
      <c r="AF487" s="124"/>
      <c r="AG487" s="70"/>
      <c r="AH487" s="57"/>
      <c r="AI487" s="70"/>
      <c r="AJ487" s="124"/>
      <c r="AK487" s="890"/>
      <c r="AL487" s="907"/>
      <c r="AM487" s="890"/>
      <c r="AN487" s="907"/>
      <c r="AO487" s="890"/>
      <c r="AP487" s="909"/>
      <c r="AQ487" s="70"/>
      <c r="AR487" s="59"/>
      <c r="AS487" s="70"/>
      <c r="AT487" s="57"/>
      <c r="AU487" s="54"/>
      <c r="AV487" s="70"/>
      <c r="AW487" s="57"/>
      <c r="AX487" s="533" t="str">
        <f>IF(AW487="","",IF(AW487="A",'12.パネルラジエーター設備費用算出シート'!$G$13,IF(AW487="B",'12.パネルラジエーター設備費用算出シート'!$N$13,IF(AW487="C",'12.パネルラジエーター設備費用算出シート'!$G$23,IF(AW487="D",'12.パネルラジエーター設備費用算出シート'!$N$23,IF(AW487="E",'12.パネルラジエーター設備費用算出シート'!$G$33,IF(AW487="F",'12.パネルラジエーター設備費用算出シート'!$N$33,IF(AW487="G",'12.パネルラジエーター設備費用算出シート'!$G$43,IF(AW487="H",'12.パネルラジエーター設備費用算出シート'!$N$43,IF(AW487="I",'12.パネルラジエーター設備費用算出シート'!$G$54,'12.パネルラジエーター設備費用算出シート'!$N$54))))))))))</f>
        <v/>
      </c>
      <c r="AY487" s="70"/>
      <c r="AZ487" s="57"/>
      <c r="BA487" s="54"/>
      <c r="BB487" s="70"/>
    </row>
    <row r="488" spans="2:54">
      <c r="B488" s="55">
        <v>476</v>
      </c>
      <c r="C488" s="78"/>
      <c r="D488" s="56"/>
      <c r="E488" s="73"/>
      <c r="F488" s="530"/>
      <c r="G488" s="530"/>
      <c r="H488" s="57"/>
      <c r="I488" s="58"/>
      <c r="J488" s="57"/>
      <c r="K488" s="531" t="str">
        <f t="shared" si="21"/>
        <v/>
      </c>
      <c r="L488" s="531" t="str">
        <f>IF($G488="","",IF(OR('2.全体概要'!$C$15=1,'2.全体概要'!$C$15=2),INDEX($BH$15:$BH$16,MATCH($G488,$BG$15:$BG$16,-1)),IF('2.全体概要'!$C$15=3,INDEX($BH$14:$BH$15,MATCH($G488,$BG$14:$BG$15,-1)),INDEX($BH$13:$BH$14,MATCH($G488,$BG$13:$BG$14,-1)))))</f>
        <v/>
      </c>
      <c r="M488" s="531" t="str">
        <f t="shared" si="22"/>
        <v/>
      </c>
      <c r="N488" s="532">
        <f t="shared" si="23"/>
        <v>0</v>
      </c>
      <c r="O488" s="70"/>
      <c r="P488" s="124"/>
      <c r="Q488" s="54"/>
      <c r="R488" s="194"/>
      <c r="S488" s="125"/>
      <c r="T488" s="54"/>
      <c r="U488" s="194"/>
      <c r="V488" s="124"/>
      <c r="W488" s="54"/>
      <c r="X488" s="194"/>
      <c r="Y488" s="125"/>
      <c r="Z488" s="54"/>
      <c r="AA488" s="194"/>
      <c r="AB488" s="57"/>
      <c r="AC488" s="70"/>
      <c r="AD488" s="124"/>
      <c r="AE488" s="70"/>
      <c r="AF488" s="124"/>
      <c r="AG488" s="70"/>
      <c r="AH488" s="57"/>
      <c r="AI488" s="70"/>
      <c r="AJ488" s="124"/>
      <c r="AK488" s="890"/>
      <c r="AL488" s="907"/>
      <c r="AM488" s="890"/>
      <c r="AN488" s="907"/>
      <c r="AO488" s="890"/>
      <c r="AP488" s="909"/>
      <c r="AQ488" s="70"/>
      <c r="AR488" s="59"/>
      <c r="AS488" s="70"/>
      <c r="AT488" s="57"/>
      <c r="AU488" s="54"/>
      <c r="AV488" s="70"/>
      <c r="AW488" s="57"/>
      <c r="AX488" s="533" t="str">
        <f>IF(AW488="","",IF(AW488="A",'12.パネルラジエーター設備費用算出シート'!$G$13,IF(AW488="B",'12.パネルラジエーター設備費用算出シート'!$N$13,IF(AW488="C",'12.パネルラジエーター設備費用算出シート'!$G$23,IF(AW488="D",'12.パネルラジエーター設備費用算出シート'!$N$23,IF(AW488="E",'12.パネルラジエーター設備費用算出シート'!$G$33,IF(AW488="F",'12.パネルラジエーター設備費用算出シート'!$N$33,IF(AW488="G",'12.パネルラジエーター設備費用算出シート'!$G$43,IF(AW488="H",'12.パネルラジエーター設備費用算出シート'!$N$43,IF(AW488="I",'12.パネルラジエーター設備費用算出シート'!$G$54,'12.パネルラジエーター設備費用算出シート'!$N$54))))))))))</f>
        <v/>
      </c>
      <c r="AY488" s="70"/>
      <c r="AZ488" s="57"/>
      <c r="BA488" s="54"/>
      <c r="BB488" s="70"/>
    </row>
    <row r="489" spans="2:54">
      <c r="B489" s="55">
        <v>477</v>
      </c>
      <c r="C489" s="78"/>
      <c r="D489" s="56"/>
      <c r="E489" s="73"/>
      <c r="F489" s="530"/>
      <c r="G489" s="530"/>
      <c r="H489" s="57"/>
      <c r="I489" s="58"/>
      <c r="J489" s="57"/>
      <c r="K489" s="531" t="str">
        <f t="shared" si="21"/>
        <v/>
      </c>
      <c r="L489" s="531" t="str">
        <f>IF($G489="","",IF(OR('2.全体概要'!$C$15=1,'2.全体概要'!$C$15=2),INDEX($BH$15:$BH$16,MATCH($G489,$BG$15:$BG$16,-1)),IF('2.全体概要'!$C$15=3,INDEX($BH$14:$BH$15,MATCH($G489,$BG$14:$BG$15,-1)),INDEX($BH$13:$BH$14,MATCH($G489,$BG$13:$BG$14,-1)))))</f>
        <v/>
      </c>
      <c r="M489" s="531" t="str">
        <f t="shared" si="22"/>
        <v/>
      </c>
      <c r="N489" s="532">
        <f t="shared" si="23"/>
        <v>0</v>
      </c>
      <c r="O489" s="70"/>
      <c r="P489" s="124"/>
      <c r="Q489" s="54"/>
      <c r="R489" s="194"/>
      <c r="S489" s="125"/>
      <c r="T489" s="54"/>
      <c r="U489" s="194"/>
      <c r="V489" s="124"/>
      <c r="W489" s="54"/>
      <c r="X489" s="194"/>
      <c r="Y489" s="125"/>
      <c r="Z489" s="54"/>
      <c r="AA489" s="194"/>
      <c r="AB489" s="57"/>
      <c r="AC489" s="70"/>
      <c r="AD489" s="124"/>
      <c r="AE489" s="70"/>
      <c r="AF489" s="124"/>
      <c r="AG489" s="70"/>
      <c r="AH489" s="57"/>
      <c r="AI489" s="70"/>
      <c r="AJ489" s="124"/>
      <c r="AK489" s="890"/>
      <c r="AL489" s="907"/>
      <c r="AM489" s="890"/>
      <c r="AN489" s="907"/>
      <c r="AO489" s="890"/>
      <c r="AP489" s="909"/>
      <c r="AQ489" s="70"/>
      <c r="AR489" s="59"/>
      <c r="AS489" s="70"/>
      <c r="AT489" s="57"/>
      <c r="AU489" s="54"/>
      <c r="AV489" s="70"/>
      <c r="AW489" s="57"/>
      <c r="AX489" s="533" t="str">
        <f>IF(AW489="","",IF(AW489="A",'12.パネルラジエーター設備費用算出シート'!$G$13,IF(AW489="B",'12.パネルラジエーター設備費用算出シート'!$N$13,IF(AW489="C",'12.パネルラジエーター設備費用算出シート'!$G$23,IF(AW489="D",'12.パネルラジエーター設備費用算出シート'!$N$23,IF(AW489="E",'12.パネルラジエーター設備費用算出シート'!$G$33,IF(AW489="F",'12.パネルラジエーター設備費用算出シート'!$N$33,IF(AW489="G",'12.パネルラジエーター設備費用算出シート'!$G$43,IF(AW489="H",'12.パネルラジエーター設備費用算出シート'!$N$43,IF(AW489="I",'12.パネルラジエーター設備費用算出シート'!$G$54,'12.パネルラジエーター設備費用算出シート'!$N$54))))))))))</f>
        <v/>
      </c>
      <c r="AY489" s="70"/>
      <c r="AZ489" s="57"/>
      <c r="BA489" s="54"/>
      <c r="BB489" s="70"/>
    </row>
    <row r="490" spans="2:54">
      <c r="B490" s="55">
        <v>478</v>
      </c>
      <c r="C490" s="78"/>
      <c r="D490" s="56"/>
      <c r="E490" s="73"/>
      <c r="F490" s="530"/>
      <c r="G490" s="530"/>
      <c r="H490" s="57"/>
      <c r="I490" s="58"/>
      <c r="J490" s="57"/>
      <c r="K490" s="531" t="str">
        <f t="shared" si="21"/>
        <v/>
      </c>
      <c r="L490" s="531" t="str">
        <f>IF($G490="","",IF(OR('2.全体概要'!$C$15=1,'2.全体概要'!$C$15=2),INDEX($BH$15:$BH$16,MATCH($G490,$BG$15:$BG$16,-1)),IF('2.全体概要'!$C$15=3,INDEX($BH$14:$BH$15,MATCH($G490,$BG$14:$BG$15,-1)),INDEX($BH$13:$BH$14,MATCH($G490,$BG$13:$BG$14,-1)))))</f>
        <v/>
      </c>
      <c r="M490" s="531" t="str">
        <f t="shared" si="22"/>
        <v/>
      </c>
      <c r="N490" s="532">
        <f t="shared" si="23"/>
        <v>0</v>
      </c>
      <c r="O490" s="70"/>
      <c r="P490" s="124"/>
      <c r="Q490" s="54"/>
      <c r="R490" s="194"/>
      <c r="S490" s="125"/>
      <c r="T490" s="54"/>
      <c r="U490" s="194"/>
      <c r="V490" s="124"/>
      <c r="W490" s="54"/>
      <c r="X490" s="194"/>
      <c r="Y490" s="125"/>
      <c r="Z490" s="54"/>
      <c r="AA490" s="194"/>
      <c r="AB490" s="57"/>
      <c r="AC490" s="70"/>
      <c r="AD490" s="124"/>
      <c r="AE490" s="70"/>
      <c r="AF490" s="124"/>
      <c r="AG490" s="70"/>
      <c r="AH490" s="57"/>
      <c r="AI490" s="70"/>
      <c r="AJ490" s="124"/>
      <c r="AK490" s="890"/>
      <c r="AL490" s="907"/>
      <c r="AM490" s="890"/>
      <c r="AN490" s="907"/>
      <c r="AO490" s="890"/>
      <c r="AP490" s="909"/>
      <c r="AQ490" s="70"/>
      <c r="AR490" s="59"/>
      <c r="AS490" s="70"/>
      <c r="AT490" s="57"/>
      <c r="AU490" s="54"/>
      <c r="AV490" s="70"/>
      <c r="AW490" s="57"/>
      <c r="AX490" s="533" t="str">
        <f>IF(AW490="","",IF(AW490="A",'12.パネルラジエーター設備費用算出シート'!$G$13,IF(AW490="B",'12.パネルラジエーター設備費用算出シート'!$N$13,IF(AW490="C",'12.パネルラジエーター設備費用算出シート'!$G$23,IF(AW490="D",'12.パネルラジエーター設備費用算出シート'!$N$23,IF(AW490="E",'12.パネルラジエーター設備費用算出シート'!$G$33,IF(AW490="F",'12.パネルラジエーター設備費用算出シート'!$N$33,IF(AW490="G",'12.パネルラジエーター設備費用算出シート'!$G$43,IF(AW490="H",'12.パネルラジエーター設備費用算出シート'!$N$43,IF(AW490="I",'12.パネルラジエーター設備費用算出シート'!$G$54,'12.パネルラジエーター設備費用算出シート'!$N$54))))))))))</f>
        <v/>
      </c>
      <c r="AY490" s="70"/>
      <c r="AZ490" s="57"/>
      <c r="BA490" s="54"/>
      <c r="BB490" s="70"/>
    </row>
    <row r="491" spans="2:54">
      <c r="B491" s="55">
        <v>479</v>
      </c>
      <c r="C491" s="78"/>
      <c r="D491" s="56"/>
      <c r="E491" s="73"/>
      <c r="F491" s="530"/>
      <c r="G491" s="530"/>
      <c r="H491" s="57"/>
      <c r="I491" s="58"/>
      <c r="J491" s="57"/>
      <c r="K491" s="531" t="str">
        <f t="shared" si="21"/>
        <v/>
      </c>
      <c r="L491" s="531" t="str">
        <f>IF($G491="","",IF(OR('2.全体概要'!$C$15=1,'2.全体概要'!$C$15=2),INDEX($BH$15:$BH$16,MATCH($G491,$BG$15:$BG$16,-1)),IF('2.全体概要'!$C$15=3,INDEX($BH$14:$BH$15,MATCH($G491,$BG$14:$BG$15,-1)),INDEX($BH$13:$BH$14,MATCH($G491,$BG$13:$BG$14,-1)))))</f>
        <v/>
      </c>
      <c r="M491" s="531" t="str">
        <f t="shared" si="22"/>
        <v/>
      </c>
      <c r="N491" s="532">
        <f t="shared" si="23"/>
        <v>0</v>
      </c>
      <c r="O491" s="70"/>
      <c r="P491" s="124"/>
      <c r="Q491" s="54"/>
      <c r="R491" s="194"/>
      <c r="S491" s="125"/>
      <c r="T491" s="54"/>
      <c r="U491" s="194"/>
      <c r="V491" s="124"/>
      <c r="W491" s="54"/>
      <c r="X491" s="194"/>
      <c r="Y491" s="125"/>
      <c r="Z491" s="54"/>
      <c r="AA491" s="194"/>
      <c r="AB491" s="57"/>
      <c r="AC491" s="70"/>
      <c r="AD491" s="124"/>
      <c r="AE491" s="70"/>
      <c r="AF491" s="124"/>
      <c r="AG491" s="70"/>
      <c r="AH491" s="57"/>
      <c r="AI491" s="70"/>
      <c r="AJ491" s="124"/>
      <c r="AK491" s="890"/>
      <c r="AL491" s="907"/>
      <c r="AM491" s="890"/>
      <c r="AN491" s="907"/>
      <c r="AO491" s="890"/>
      <c r="AP491" s="909"/>
      <c r="AQ491" s="70"/>
      <c r="AR491" s="59"/>
      <c r="AS491" s="70"/>
      <c r="AT491" s="57"/>
      <c r="AU491" s="54"/>
      <c r="AV491" s="70"/>
      <c r="AW491" s="57"/>
      <c r="AX491" s="533" t="str">
        <f>IF(AW491="","",IF(AW491="A",'12.パネルラジエーター設備費用算出シート'!$G$13,IF(AW491="B",'12.パネルラジエーター設備費用算出シート'!$N$13,IF(AW491="C",'12.パネルラジエーター設備費用算出シート'!$G$23,IF(AW491="D",'12.パネルラジエーター設備費用算出シート'!$N$23,IF(AW491="E",'12.パネルラジエーター設備費用算出シート'!$G$33,IF(AW491="F",'12.パネルラジエーター設備費用算出シート'!$N$33,IF(AW491="G",'12.パネルラジエーター設備費用算出シート'!$G$43,IF(AW491="H",'12.パネルラジエーター設備費用算出シート'!$N$43,IF(AW491="I",'12.パネルラジエーター設備費用算出シート'!$G$54,'12.パネルラジエーター設備費用算出シート'!$N$54))))))))))</f>
        <v/>
      </c>
      <c r="AY491" s="70"/>
      <c r="AZ491" s="57"/>
      <c r="BA491" s="54"/>
      <c r="BB491" s="70"/>
    </row>
    <row r="492" spans="2:54">
      <c r="B492" s="55">
        <v>480</v>
      </c>
      <c r="C492" s="78"/>
      <c r="D492" s="56"/>
      <c r="E492" s="73"/>
      <c r="F492" s="530"/>
      <c r="G492" s="530"/>
      <c r="H492" s="57"/>
      <c r="I492" s="58"/>
      <c r="J492" s="57"/>
      <c r="K492" s="531" t="str">
        <f t="shared" si="21"/>
        <v/>
      </c>
      <c r="L492" s="531" t="str">
        <f>IF($G492="","",IF(OR('2.全体概要'!$C$15=1,'2.全体概要'!$C$15=2),INDEX($BH$15:$BH$16,MATCH($G492,$BG$15:$BG$16,-1)),IF('2.全体概要'!$C$15=3,INDEX($BH$14:$BH$15,MATCH($G492,$BG$14:$BG$15,-1)),INDEX($BH$13:$BH$14,MATCH($G492,$BG$13:$BG$14,-1)))))</f>
        <v/>
      </c>
      <c r="M492" s="531" t="str">
        <f t="shared" si="22"/>
        <v/>
      </c>
      <c r="N492" s="532">
        <f t="shared" si="23"/>
        <v>0</v>
      </c>
      <c r="O492" s="70"/>
      <c r="P492" s="124"/>
      <c r="Q492" s="54"/>
      <c r="R492" s="194"/>
      <c r="S492" s="125"/>
      <c r="T492" s="54"/>
      <c r="U492" s="194"/>
      <c r="V492" s="124"/>
      <c r="W492" s="54"/>
      <c r="X492" s="194"/>
      <c r="Y492" s="125"/>
      <c r="Z492" s="54"/>
      <c r="AA492" s="194"/>
      <c r="AB492" s="57"/>
      <c r="AC492" s="70"/>
      <c r="AD492" s="124"/>
      <c r="AE492" s="70"/>
      <c r="AF492" s="124"/>
      <c r="AG492" s="70"/>
      <c r="AH492" s="57"/>
      <c r="AI492" s="70"/>
      <c r="AJ492" s="124"/>
      <c r="AK492" s="890"/>
      <c r="AL492" s="907"/>
      <c r="AM492" s="890"/>
      <c r="AN492" s="907"/>
      <c r="AO492" s="890"/>
      <c r="AP492" s="909"/>
      <c r="AQ492" s="70"/>
      <c r="AR492" s="59"/>
      <c r="AS492" s="70"/>
      <c r="AT492" s="57"/>
      <c r="AU492" s="54"/>
      <c r="AV492" s="70"/>
      <c r="AW492" s="57"/>
      <c r="AX492" s="533" t="str">
        <f>IF(AW492="","",IF(AW492="A",'12.パネルラジエーター設備費用算出シート'!$G$13,IF(AW492="B",'12.パネルラジエーター設備費用算出シート'!$N$13,IF(AW492="C",'12.パネルラジエーター設備費用算出シート'!$G$23,IF(AW492="D",'12.パネルラジエーター設備費用算出シート'!$N$23,IF(AW492="E",'12.パネルラジエーター設備費用算出シート'!$G$33,IF(AW492="F",'12.パネルラジエーター設備費用算出シート'!$N$33,IF(AW492="G",'12.パネルラジエーター設備費用算出シート'!$G$43,IF(AW492="H",'12.パネルラジエーター設備費用算出シート'!$N$43,IF(AW492="I",'12.パネルラジエーター設備費用算出シート'!$G$54,'12.パネルラジエーター設備費用算出シート'!$N$54))))))))))</f>
        <v/>
      </c>
      <c r="AY492" s="70"/>
      <c r="AZ492" s="57"/>
      <c r="BA492" s="54"/>
      <c r="BB492" s="70"/>
    </row>
    <row r="493" spans="2:54">
      <c r="B493" s="55">
        <v>481</v>
      </c>
      <c r="C493" s="78"/>
      <c r="D493" s="56"/>
      <c r="E493" s="73"/>
      <c r="F493" s="530"/>
      <c r="G493" s="530"/>
      <c r="H493" s="57"/>
      <c r="I493" s="58"/>
      <c r="J493" s="57"/>
      <c r="K493" s="531" t="str">
        <f t="shared" si="21"/>
        <v/>
      </c>
      <c r="L493" s="531" t="str">
        <f>IF($G493="","",IF(OR('2.全体概要'!$C$15=1,'2.全体概要'!$C$15=2),INDEX($BH$15:$BH$16,MATCH($G493,$BG$15:$BG$16,-1)),IF('2.全体概要'!$C$15=3,INDEX($BH$14:$BH$15,MATCH($G493,$BG$14:$BG$15,-1)),INDEX($BH$13:$BH$14,MATCH($G493,$BG$13:$BG$14,-1)))))</f>
        <v/>
      </c>
      <c r="M493" s="531" t="str">
        <f t="shared" si="22"/>
        <v/>
      </c>
      <c r="N493" s="532">
        <f t="shared" si="23"/>
        <v>0</v>
      </c>
      <c r="O493" s="70"/>
      <c r="P493" s="124"/>
      <c r="Q493" s="54"/>
      <c r="R493" s="194"/>
      <c r="S493" s="125"/>
      <c r="T493" s="54"/>
      <c r="U493" s="194"/>
      <c r="V493" s="124"/>
      <c r="W493" s="54"/>
      <c r="X493" s="194"/>
      <c r="Y493" s="125"/>
      <c r="Z493" s="54"/>
      <c r="AA493" s="194"/>
      <c r="AB493" s="57"/>
      <c r="AC493" s="70"/>
      <c r="AD493" s="124"/>
      <c r="AE493" s="70"/>
      <c r="AF493" s="124"/>
      <c r="AG493" s="70"/>
      <c r="AH493" s="57"/>
      <c r="AI493" s="70"/>
      <c r="AJ493" s="124"/>
      <c r="AK493" s="890"/>
      <c r="AL493" s="907"/>
      <c r="AM493" s="890"/>
      <c r="AN493" s="907"/>
      <c r="AO493" s="890"/>
      <c r="AP493" s="909"/>
      <c r="AQ493" s="70"/>
      <c r="AR493" s="59"/>
      <c r="AS493" s="70"/>
      <c r="AT493" s="57"/>
      <c r="AU493" s="54"/>
      <c r="AV493" s="70"/>
      <c r="AW493" s="57"/>
      <c r="AX493" s="533" t="str">
        <f>IF(AW493="","",IF(AW493="A",'12.パネルラジエーター設備費用算出シート'!$G$13,IF(AW493="B",'12.パネルラジエーター設備費用算出シート'!$N$13,IF(AW493="C",'12.パネルラジエーター設備費用算出シート'!$G$23,IF(AW493="D",'12.パネルラジエーター設備費用算出シート'!$N$23,IF(AW493="E",'12.パネルラジエーター設備費用算出シート'!$G$33,IF(AW493="F",'12.パネルラジエーター設備費用算出シート'!$N$33,IF(AW493="G",'12.パネルラジエーター設備費用算出シート'!$G$43,IF(AW493="H",'12.パネルラジエーター設備費用算出シート'!$N$43,IF(AW493="I",'12.パネルラジエーター設備費用算出シート'!$G$54,'12.パネルラジエーター設備費用算出シート'!$N$54))))))))))</f>
        <v/>
      </c>
      <c r="AY493" s="70"/>
      <c r="AZ493" s="57"/>
      <c r="BA493" s="54"/>
      <c r="BB493" s="70"/>
    </row>
    <row r="494" spans="2:54">
      <c r="B494" s="55">
        <v>482</v>
      </c>
      <c r="C494" s="78"/>
      <c r="D494" s="56"/>
      <c r="E494" s="73"/>
      <c r="F494" s="530"/>
      <c r="G494" s="530"/>
      <c r="H494" s="57"/>
      <c r="I494" s="58"/>
      <c r="J494" s="57"/>
      <c r="K494" s="531" t="str">
        <f t="shared" si="21"/>
        <v/>
      </c>
      <c r="L494" s="531" t="str">
        <f>IF($G494="","",IF(OR('2.全体概要'!$C$15=1,'2.全体概要'!$C$15=2),INDEX($BH$15:$BH$16,MATCH($G494,$BG$15:$BG$16,-1)),IF('2.全体概要'!$C$15=3,INDEX($BH$14:$BH$15,MATCH($G494,$BG$14:$BG$15,-1)),INDEX($BH$13:$BH$14,MATCH($G494,$BG$13:$BG$14,-1)))))</f>
        <v/>
      </c>
      <c r="M494" s="531" t="str">
        <f t="shared" si="22"/>
        <v/>
      </c>
      <c r="N494" s="532">
        <f t="shared" si="23"/>
        <v>0</v>
      </c>
      <c r="O494" s="70"/>
      <c r="P494" s="124"/>
      <c r="Q494" s="54"/>
      <c r="R494" s="194"/>
      <c r="S494" s="125"/>
      <c r="T494" s="54"/>
      <c r="U494" s="194"/>
      <c r="V494" s="124"/>
      <c r="W494" s="54"/>
      <c r="X494" s="194"/>
      <c r="Y494" s="125"/>
      <c r="Z494" s="54"/>
      <c r="AA494" s="194"/>
      <c r="AB494" s="57"/>
      <c r="AC494" s="70"/>
      <c r="AD494" s="124"/>
      <c r="AE494" s="70"/>
      <c r="AF494" s="124"/>
      <c r="AG494" s="70"/>
      <c r="AH494" s="57"/>
      <c r="AI494" s="70"/>
      <c r="AJ494" s="124"/>
      <c r="AK494" s="890"/>
      <c r="AL494" s="907"/>
      <c r="AM494" s="890"/>
      <c r="AN494" s="907"/>
      <c r="AO494" s="890"/>
      <c r="AP494" s="909"/>
      <c r="AQ494" s="70"/>
      <c r="AR494" s="59"/>
      <c r="AS494" s="70"/>
      <c r="AT494" s="57"/>
      <c r="AU494" s="54"/>
      <c r="AV494" s="70"/>
      <c r="AW494" s="57"/>
      <c r="AX494" s="533" t="str">
        <f>IF(AW494="","",IF(AW494="A",'12.パネルラジエーター設備費用算出シート'!$G$13,IF(AW494="B",'12.パネルラジエーター設備費用算出シート'!$N$13,IF(AW494="C",'12.パネルラジエーター設備費用算出シート'!$G$23,IF(AW494="D",'12.パネルラジエーター設備費用算出シート'!$N$23,IF(AW494="E",'12.パネルラジエーター設備費用算出シート'!$G$33,IF(AW494="F",'12.パネルラジエーター設備費用算出シート'!$N$33,IF(AW494="G",'12.パネルラジエーター設備費用算出シート'!$G$43,IF(AW494="H",'12.パネルラジエーター設備費用算出シート'!$N$43,IF(AW494="I",'12.パネルラジエーター設備費用算出シート'!$G$54,'12.パネルラジエーター設備費用算出シート'!$N$54))))))))))</f>
        <v/>
      </c>
      <c r="AY494" s="70"/>
      <c r="AZ494" s="57"/>
      <c r="BA494" s="54"/>
      <c r="BB494" s="70"/>
    </row>
    <row r="495" spans="2:54">
      <c r="B495" s="55">
        <v>483</v>
      </c>
      <c r="C495" s="78"/>
      <c r="D495" s="56"/>
      <c r="E495" s="73"/>
      <c r="F495" s="530"/>
      <c r="G495" s="530"/>
      <c r="H495" s="57"/>
      <c r="I495" s="58"/>
      <c r="J495" s="57"/>
      <c r="K495" s="531" t="str">
        <f t="shared" si="21"/>
        <v/>
      </c>
      <c r="L495" s="531" t="str">
        <f>IF($G495="","",IF(OR('2.全体概要'!$C$15=1,'2.全体概要'!$C$15=2),INDEX($BH$15:$BH$16,MATCH($G495,$BG$15:$BG$16,-1)),IF('2.全体概要'!$C$15=3,INDEX($BH$14:$BH$15,MATCH($G495,$BG$14:$BG$15,-1)),INDEX($BH$13:$BH$14,MATCH($G495,$BG$13:$BG$14,-1)))))</f>
        <v/>
      </c>
      <c r="M495" s="531" t="str">
        <f t="shared" si="22"/>
        <v/>
      </c>
      <c r="N495" s="532">
        <f t="shared" si="23"/>
        <v>0</v>
      </c>
      <c r="O495" s="70"/>
      <c r="P495" s="124"/>
      <c r="Q495" s="54"/>
      <c r="R495" s="194"/>
      <c r="S495" s="125"/>
      <c r="T495" s="54"/>
      <c r="U495" s="194"/>
      <c r="V495" s="124"/>
      <c r="W495" s="54"/>
      <c r="X495" s="194"/>
      <c r="Y495" s="125"/>
      <c r="Z495" s="54"/>
      <c r="AA495" s="194"/>
      <c r="AB495" s="57"/>
      <c r="AC495" s="70"/>
      <c r="AD495" s="124"/>
      <c r="AE495" s="70"/>
      <c r="AF495" s="124"/>
      <c r="AG495" s="70"/>
      <c r="AH495" s="57"/>
      <c r="AI495" s="70"/>
      <c r="AJ495" s="124"/>
      <c r="AK495" s="890"/>
      <c r="AL495" s="907"/>
      <c r="AM495" s="890"/>
      <c r="AN495" s="907"/>
      <c r="AO495" s="890"/>
      <c r="AP495" s="909"/>
      <c r="AQ495" s="70"/>
      <c r="AR495" s="59"/>
      <c r="AS495" s="70"/>
      <c r="AT495" s="57"/>
      <c r="AU495" s="54"/>
      <c r="AV495" s="70"/>
      <c r="AW495" s="57"/>
      <c r="AX495" s="533" t="str">
        <f>IF(AW495="","",IF(AW495="A",'12.パネルラジエーター設備費用算出シート'!$G$13,IF(AW495="B",'12.パネルラジエーター設備費用算出シート'!$N$13,IF(AW495="C",'12.パネルラジエーター設備費用算出シート'!$G$23,IF(AW495="D",'12.パネルラジエーター設備費用算出シート'!$N$23,IF(AW495="E",'12.パネルラジエーター設備費用算出シート'!$G$33,IF(AW495="F",'12.パネルラジエーター設備費用算出シート'!$N$33,IF(AW495="G",'12.パネルラジエーター設備費用算出シート'!$G$43,IF(AW495="H",'12.パネルラジエーター設備費用算出シート'!$N$43,IF(AW495="I",'12.パネルラジエーター設備費用算出シート'!$G$54,'12.パネルラジエーター設備費用算出シート'!$N$54))))))))))</f>
        <v/>
      </c>
      <c r="AY495" s="70"/>
      <c r="AZ495" s="57"/>
      <c r="BA495" s="54"/>
      <c r="BB495" s="70"/>
    </row>
    <row r="496" spans="2:54">
      <c r="B496" s="55">
        <v>484</v>
      </c>
      <c r="C496" s="78"/>
      <c r="D496" s="56"/>
      <c r="E496" s="73"/>
      <c r="F496" s="530"/>
      <c r="G496" s="530"/>
      <c r="H496" s="57"/>
      <c r="I496" s="58"/>
      <c r="J496" s="57"/>
      <c r="K496" s="531" t="str">
        <f t="shared" si="21"/>
        <v/>
      </c>
      <c r="L496" s="531" t="str">
        <f>IF($G496="","",IF(OR('2.全体概要'!$C$15=1,'2.全体概要'!$C$15=2),INDEX($BH$15:$BH$16,MATCH($G496,$BG$15:$BG$16,-1)),IF('2.全体概要'!$C$15=3,INDEX($BH$14:$BH$15,MATCH($G496,$BG$14:$BG$15,-1)),INDEX($BH$13:$BH$14,MATCH($G496,$BG$13:$BG$14,-1)))))</f>
        <v/>
      </c>
      <c r="M496" s="531" t="str">
        <f t="shared" si="22"/>
        <v/>
      </c>
      <c r="N496" s="532">
        <f t="shared" si="23"/>
        <v>0</v>
      </c>
      <c r="O496" s="70"/>
      <c r="P496" s="124"/>
      <c r="Q496" s="54"/>
      <c r="R496" s="194"/>
      <c r="S496" s="125"/>
      <c r="T496" s="54"/>
      <c r="U496" s="194"/>
      <c r="V496" s="124"/>
      <c r="W496" s="54"/>
      <c r="X496" s="194"/>
      <c r="Y496" s="125"/>
      <c r="Z496" s="54"/>
      <c r="AA496" s="194"/>
      <c r="AB496" s="57"/>
      <c r="AC496" s="70"/>
      <c r="AD496" s="124"/>
      <c r="AE496" s="70"/>
      <c r="AF496" s="124"/>
      <c r="AG496" s="70"/>
      <c r="AH496" s="57"/>
      <c r="AI496" s="70"/>
      <c r="AJ496" s="124"/>
      <c r="AK496" s="890"/>
      <c r="AL496" s="907"/>
      <c r="AM496" s="890"/>
      <c r="AN496" s="907"/>
      <c r="AO496" s="890"/>
      <c r="AP496" s="909"/>
      <c r="AQ496" s="70"/>
      <c r="AR496" s="59"/>
      <c r="AS496" s="70"/>
      <c r="AT496" s="57"/>
      <c r="AU496" s="54"/>
      <c r="AV496" s="70"/>
      <c r="AW496" s="57"/>
      <c r="AX496" s="533" t="str">
        <f>IF(AW496="","",IF(AW496="A",'12.パネルラジエーター設備費用算出シート'!$G$13,IF(AW496="B",'12.パネルラジエーター設備費用算出シート'!$N$13,IF(AW496="C",'12.パネルラジエーター設備費用算出シート'!$G$23,IF(AW496="D",'12.パネルラジエーター設備費用算出シート'!$N$23,IF(AW496="E",'12.パネルラジエーター設備費用算出シート'!$G$33,IF(AW496="F",'12.パネルラジエーター設備費用算出シート'!$N$33,IF(AW496="G",'12.パネルラジエーター設備費用算出シート'!$G$43,IF(AW496="H",'12.パネルラジエーター設備費用算出シート'!$N$43,IF(AW496="I",'12.パネルラジエーター設備費用算出シート'!$G$54,'12.パネルラジエーター設備費用算出シート'!$N$54))))))))))</f>
        <v/>
      </c>
      <c r="AY496" s="70"/>
      <c r="AZ496" s="57"/>
      <c r="BA496" s="54"/>
      <c r="BB496" s="70"/>
    </row>
    <row r="497" spans="2:54">
      <c r="B497" s="55">
        <v>485</v>
      </c>
      <c r="C497" s="78"/>
      <c r="D497" s="56"/>
      <c r="E497" s="73"/>
      <c r="F497" s="530"/>
      <c r="G497" s="530"/>
      <c r="H497" s="57"/>
      <c r="I497" s="58"/>
      <c r="J497" s="57"/>
      <c r="K497" s="531" t="str">
        <f t="shared" si="21"/>
        <v/>
      </c>
      <c r="L497" s="531" t="str">
        <f>IF($G497="","",IF(OR('2.全体概要'!$C$15=1,'2.全体概要'!$C$15=2),INDEX($BH$15:$BH$16,MATCH($G497,$BG$15:$BG$16,-1)),IF('2.全体概要'!$C$15=3,INDEX($BH$14:$BH$15,MATCH($G497,$BG$14:$BG$15,-1)),INDEX($BH$13:$BH$14,MATCH($G497,$BG$13:$BG$14,-1)))))</f>
        <v/>
      </c>
      <c r="M497" s="531" t="str">
        <f t="shared" si="22"/>
        <v/>
      </c>
      <c r="N497" s="532">
        <f t="shared" si="23"/>
        <v>0</v>
      </c>
      <c r="O497" s="70"/>
      <c r="P497" s="124"/>
      <c r="Q497" s="54"/>
      <c r="R497" s="194"/>
      <c r="S497" s="125"/>
      <c r="T497" s="54"/>
      <c r="U497" s="194"/>
      <c r="V497" s="124"/>
      <c r="W497" s="54"/>
      <c r="X497" s="194"/>
      <c r="Y497" s="125"/>
      <c r="Z497" s="54"/>
      <c r="AA497" s="194"/>
      <c r="AB497" s="57"/>
      <c r="AC497" s="70"/>
      <c r="AD497" s="124"/>
      <c r="AE497" s="70"/>
      <c r="AF497" s="124"/>
      <c r="AG497" s="70"/>
      <c r="AH497" s="57"/>
      <c r="AI497" s="70"/>
      <c r="AJ497" s="124"/>
      <c r="AK497" s="890"/>
      <c r="AL497" s="907"/>
      <c r="AM497" s="890"/>
      <c r="AN497" s="907"/>
      <c r="AO497" s="890"/>
      <c r="AP497" s="909"/>
      <c r="AQ497" s="70"/>
      <c r="AR497" s="59"/>
      <c r="AS497" s="70"/>
      <c r="AT497" s="57"/>
      <c r="AU497" s="54"/>
      <c r="AV497" s="70"/>
      <c r="AW497" s="57"/>
      <c r="AX497" s="533" t="str">
        <f>IF(AW497="","",IF(AW497="A",'12.パネルラジエーター設備費用算出シート'!$G$13,IF(AW497="B",'12.パネルラジエーター設備費用算出シート'!$N$13,IF(AW497="C",'12.パネルラジエーター設備費用算出シート'!$G$23,IF(AW497="D",'12.パネルラジエーター設備費用算出シート'!$N$23,IF(AW497="E",'12.パネルラジエーター設備費用算出シート'!$G$33,IF(AW497="F",'12.パネルラジエーター設備費用算出シート'!$N$33,IF(AW497="G",'12.パネルラジエーター設備費用算出シート'!$G$43,IF(AW497="H",'12.パネルラジエーター設備費用算出シート'!$N$43,IF(AW497="I",'12.パネルラジエーター設備費用算出シート'!$G$54,'12.パネルラジエーター設備費用算出シート'!$N$54))))))))))</f>
        <v/>
      </c>
      <c r="AY497" s="70"/>
      <c r="AZ497" s="57"/>
      <c r="BA497" s="54"/>
      <c r="BB497" s="70"/>
    </row>
    <row r="498" spans="2:54">
      <c r="B498" s="55">
        <v>486</v>
      </c>
      <c r="C498" s="78"/>
      <c r="D498" s="56"/>
      <c r="E498" s="73"/>
      <c r="F498" s="530"/>
      <c r="G498" s="530"/>
      <c r="H498" s="57"/>
      <c r="I498" s="58"/>
      <c r="J498" s="57"/>
      <c r="K498" s="531" t="str">
        <f t="shared" si="21"/>
        <v/>
      </c>
      <c r="L498" s="531" t="str">
        <f>IF($G498="","",IF(OR('2.全体概要'!$C$15=1,'2.全体概要'!$C$15=2),INDEX($BH$15:$BH$16,MATCH($G498,$BG$15:$BG$16,-1)),IF('2.全体概要'!$C$15=3,INDEX($BH$14:$BH$15,MATCH($G498,$BG$14:$BG$15,-1)),INDEX($BH$13:$BH$14,MATCH($G498,$BG$13:$BG$14,-1)))))</f>
        <v/>
      </c>
      <c r="M498" s="531" t="str">
        <f t="shared" si="22"/>
        <v/>
      </c>
      <c r="N498" s="532">
        <f t="shared" si="23"/>
        <v>0</v>
      </c>
      <c r="O498" s="70"/>
      <c r="P498" s="124"/>
      <c r="Q498" s="54"/>
      <c r="R498" s="194"/>
      <c r="S498" s="125"/>
      <c r="T498" s="54"/>
      <c r="U498" s="194"/>
      <c r="V498" s="124"/>
      <c r="W498" s="54"/>
      <c r="X498" s="194"/>
      <c r="Y498" s="125"/>
      <c r="Z498" s="54"/>
      <c r="AA498" s="194"/>
      <c r="AB498" s="57"/>
      <c r="AC498" s="70"/>
      <c r="AD498" s="124"/>
      <c r="AE498" s="70"/>
      <c r="AF498" s="124"/>
      <c r="AG498" s="70"/>
      <c r="AH498" s="57"/>
      <c r="AI498" s="70"/>
      <c r="AJ498" s="124"/>
      <c r="AK498" s="890"/>
      <c r="AL498" s="907"/>
      <c r="AM498" s="890"/>
      <c r="AN498" s="907"/>
      <c r="AO498" s="890"/>
      <c r="AP498" s="909"/>
      <c r="AQ498" s="70"/>
      <c r="AR498" s="59"/>
      <c r="AS498" s="70"/>
      <c r="AT498" s="57"/>
      <c r="AU498" s="54"/>
      <c r="AV498" s="70"/>
      <c r="AW498" s="57"/>
      <c r="AX498" s="533" t="str">
        <f>IF(AW498="","",IF(AW498="A",'12.パネルラジエーター設備費用算出シート'!$G$13,IF(AW498="B",'12.パネルラジエーター設備費用算出シート'!$N$13,IF(AW498="C",'12.パネルラジエーター設備費用算出シート'!$G$23,IF(AW498="D",'12.パネルラジエーター設備費用算出シート'!$N$23,IF(AW498="E",'12.パネルラジエーター設備費用算出シート'!$G$33,IF(AW498="F",'12.パネルラジエーター設備費用算出シート'!$N$33,IF(AW498="G",'12.パネルラジエーター設備費用算出シート'!$G$43,IF(AW498="H",'12.パネルラジエーター設備費用算出シート'!$N$43,IF(AW498="I",'12.パネルラジエーター設備費用算出シート'!$G$54,'12.パネルラジエーター設備費用算出シート'!$N$54))))))))))</f>
        <v/>
      </c>
      <c r="AY498" s="70"/>
      <c r="AZ498" s="57"/>
      <c r="BA498" s="54"/>
      <c r="BB498" s="70"/>
    </row>
    <row r="499" spans="2:54">
      <c r="B499" s="55">
        <v>487</v>
      </c>
      <c r="C499" s="78"/>
      <c r="D499" s="56"/>
      <c r="E499" s="73"/>
      <c r="F499" s="530"/>
      <c r="G499" s="530"/>
      <c r="H499" s="57"/>
      <c r="I499" s="58"/>
      <c r="J499" s="57"/>
      <c r="K499" s="531" t="str">
        <f t="shared" si="21"/>
        <v/>
      </c>
      <c r="L499" s="531" t="str">
        <f>IF($G499="","",IF(OR('2.全体概要'!$C$15=1,'2.全体概要'!$C$15=2),INDEX($BH$15:$BH$16,MATCH($G499,$BG$15:$BG$16,-1)),IF('2.全体概要'!$C$15=3,INDEX($BH$14:$BH$15,MATCH($G499,$BG$14:$BG$15,-1)),INDEX($BH$13:$BH$14,MATCH($G499,$BG$13:$BG$14,-1)))))</f>
        <v/>
      </c>
      <c r="M499" s="531" t="str">
        <f t="shared" si="22"/>
        <v/>
      </c>
      <c r="N499" s="532">
        <f t="shared" si="23"/>
        <v>0</v>
      </c>
      <c r="O499" s="70"/>
      <c r="P499" s="124"/>
      <c r="Q499" s="54"/>
      <c r="R499" s="194"/>
      <c r="S499" s="125"/>
      <c r="T499" s="54"/>
      <c r="U499" s="194"/>
      <c r="V499" s="124"/>
      <c r="W499" s="54"/>
      <c r="X499" s="194"/>
      <c r="Y499" s="125"/>
      <c r="Z499" s="54"/>
      <c r="AA499" s="194"/>
      <c r="AB499" s="57"/>
      <c r="AC499" s="70"/>
      <c r="AD499" s="124"/>
      <c r="AE499" s="70"/>
      <c r="AF499" s="124"/>
      <c r="AG499" s="70"/>
      <c r="AH499" s="57"/>
      <c r="AI499" s="70"/>
      <c r="AJ499" s="124"/>
      <c r="AK499" s="890"/>
      <c r="AL499" s="907"/>
      <c r="AM499" s="890"/>
      <c r="AN499" s="907"/>
      <c r="AO499" s="890"/>
      <c r="AP499" s="909"/>
      <c r="AQ499" s="70"/>
      <c r="AR499" s="59"/>
      <c r="AS499" s="70"/>
      <c r="AT499" s="57"/>
      <c r="AU499" s="54"/>
      <c r="AV499" s="70"/>
      <c r="AW499" s="57"/>
      <c r="AX499" s="533" t="str">
        <f>IF(AW499="","",IF(AW499="A",'12.パネルラジエーター設備費用算出シート'!$G$13,IF(AW499="B",'12.パネルラジエーター設備費用算出シート'!$N$13,IF(AW499="C",'12.パネルラジエーター設備費用算出シート'!$G$23,IF(AW499="D",'12.パネルラジエーター設備費用算出シート'!$N$23,IF(AW499="E",'12.パネルラジエーター設備費用算出シート'!$G$33,IF(AW499="F",'12.パネルラジエーター設備費用算出シート'!$N$33,IF(AW499="G",'12.パネルラジエーター設備費用算出シート'!$G$43,IF(AW499="H",'12.パネルラジエーター設備費用算出シート'!$N$43,IF(AW499="I",'12.パネルラジエーター設備費用算出シート'!$G$54,'12.パネルラジエーター設備費用算出シート'!$N$54))))))))))</f>
        <v/>
      </c>
      <c r="AY499" s="70"/>
      <c r="AZ499" s="57"/>
      <c r="BA499" s="54"/>
      <c r="BB499" s="70"/>
    </row>
    <row r="500" spans="2:54">
      <c r="B500" s="55">
        <v>488</v>
      </c>
      <c r="C500" s="78"/>
      <c r="D500" s="56"/>
      <c r="E500" s="73"/>
      <c r="F500" s="530"/>
      <c r="G500" s="530"/>
      <c r="H500" s="57"/>
      <c r="I500" s="58"/>
      <c r="J500" s="57"/>
      <c r="K500" s="531" t="str">
        <f t="shared" si="21"/>
        <v/>
      </c>
      <c r="L500" s="531" t="str">
        <f>IF($G500="","",IF(OR('2.全体概要'!$C$15=1,'2.全体概要'!$C$15=2),INDEX($BH$15:$BH$16,MATCH($G500,$BG$15:$BG$16,-1)),IF('2.全体概要'!$C$15=3,INDEX($BH$14:$BH$15,MATCH($G500,$BG$14:$BG$15,-1)),INDEX($BH$13:$BH$14,MATCH($G500,$BG$13:$BG$14,-1)))))</f>
        <v/>
      </c>
      <c r="M500" s="531" t="str">
        <f t="shared" si="22"/>
        <v/>
      </c>
      <c r="N500" s="532">
        <f t="shared" si="23"/>
        <v>0</v>
      </c>
      <c r="O500" s="70"/>
      <c r="P500" s="124"/>
      <c r="Q500" s="54"/>
      <c r="R500" s="194"/>
      <c r="S500" s="125"/>
      <c r="T500" s="54"/>
      <c r="U500" s="194"/>
      <c r="V500" s="124"/>
      <c r="W500" s="54"/>
      <c r="X500" s="194"/>
      <c r="Y500" s="125"/>
      <c r="Z500" s="54"/>
      <c r="AA500" s="194"/>
      <c r="AB500" s="57"/>
      <c r="AC500" s="70"/>
      <c r="AD500" s="124"/>
      <c r="AE500" s="70"/>
      <c r="AF500" s="124"/>
      <c r="AG500" s="70"/>
      <c r="AH500" s="57"/>
      <c r="AI500" s="70"/>
      <c r="AJ500" s="124"/>
      <c r="AK500" s="890"/>
      <c r="AL500" s="907"/>
      <c r="AM500" s="890"/>
      <c r="AN500" s="907"/>
      <c r="AO500" s="890"/>
      <c r="AP500" s="909"/>
      <c r="AQ500" s="70"/>
      <c r="AR500" s="59"/>
      <c r="AS500" s="70"/>
      <c r="AT500" s="57"/>
      <c r="AU500" s="54"/>
      <c r="AV500" s="70"/>
      <c r="AW500" s="57"/>
      <c r="AX500" s="533" t="str">
        <f>IF(AW500="","",IF(AW500="A",'12.パネルラジエーター設備費用算出シート'!$G$13,IF(AW500="B",'12.パネルラジエーター設備費用算出シート'!$N$13,IF(AW500="C",'12.パネルラジエーター設備費用算出シート'!$G$23,IF(AW500="D",'12.パネルラジエーター設備費用算出シート'!$N$23,IF(AW500="E",'12.パネルラジエーター設備費用算出シート'!$G$33,IF(AW500="F",'12.パネルラジエーター設備費用算出シート'!$N$33,IF(AW500="G",'12.パネルラジエーター設備費用算出シート'!$G$43,IF(AW500="H",'12.パネルラジエーター設備費用算出シート'!$N$43,IF(AW500="I",'12.パネルラジエーター設備費用算出シート'!$G$54,'12.パネルラジエーター設備費用算出シート'!$N$54))))))))))</f>
        <v/>
      </c>
      <c r="AY500" s="70"/>
      <c r="AZ500" s="57"/>
      <c r="BA500" s="54"/>
      <c r="BB500" s="70"/>
    </row>
    <row r="501" spans="2:54">
      <c r="B501" s="55">
        <v>489</v>
      </c>
      <c r="C501" s="78"/>
      <c r="D501" s="56"/>
      <c r="E501" s="73"/>
      <c r="F501" s="530"/>
      <c r="G501" s="530"/>
      <c r="H501" s="57"/>
      <c r="I501" s="58"/>
      <c r="J501" s="57"/>
      <c r="K501" s="531" t="str">
        <f t="shared" si="21"/>
        <v/>
      </c>
      <c r="L501" s="531" t="str">
        <f>IF($G501="","",IF(OR('2.全体概要'!$C$15=1,'2.全体概要'!$C$15=2),INDEX($BH$15:$BH$16,MATCH($G501,$BG$15:$BG$16,-1)),IF('2.全体概要'!$C$15=3,INDEX($BH$14:$BH$15,MATCH($G501,$BG$14:$BG$15,-1)),INDEX($BH$13:$BH$14,MATCH($G501,$BG$13:$BG$14,-1)))))</f>
        <v/>
      </c>
      <c r="M501" s="531" t="str">
        <f t="shared" si="22"/>
        <v/>
      </c>
      <c r="N501" s="532">
        <f t="shared" si="23"/>
        <v>0</v>
      </c>
      <c r="O501" s="70"/>
      <c r="P501" s="124"/>
      <c r="Q501" s="54"/>
      <c r="R501" s="194"/>
      <c r="S501" s="125"/>
      <c r="T501" s="54"/>
      <c r="U501" s="194"/>
      <c r="V501" s="124"/>
      <c r="W501" s="54"/>
      <c r="X501" s="194"/>
      <c r="Y501" s="125"/>
      <c r="Z501" s="54"/>
      <c r="AA501" s="194"/>
      <c r="AB501" s="57"/>
      <c r="AC501" s="70"/>
      <c r="AD501" s="124"/>
      <c r="AE501" s="70"/>
      <c r="AF501" s="124"/>
      <c r="AG501" s="70"/>
      <c r="AH501" s="57"/>
      <c r="AI501" s="70"/>
      <c r="AJ501" s="124"/>
      <c r="AK501" s="890"/>
      <c r="AL501" s="907"/>
      <c r="AM501" s="890"/>
      <c r="AN501" s="907"/>
      <c r="AO501" s="890"/>
      <c r="AP501" s="909"/>
      <c r="AQ501" s="70"/>
      <c r="AR501" s="59"/>
      <c r="AS501" s="70"/>
      <c r="AT501" s="57"/>
      <c r="AU501" s="54"/>
      <c r="AV501" s="70"/>
      <c r="AW501" s="57"/>
      <c r="AX501" s="533" t="str">
        <f>IF(AW501="","",IF(AW501="A",'12.パネルラジエーター設備費用算出シート'!$G$13,IF(AW501="B",'12.パネルラジエーター設備費用算出シート'!$N$13,IF(AW501="C",'12.パネルラジエーター設備費用算出シート'!$G$23,IF(AW501="D",'12.パネルラジエーター設備費用算出シート'!$N$23,IF(AW501="E",'12.パネルラジエーター設備費用算出シート'!$G$33,IF(AW501="F",'12.パネルラジエーター設備費用算出シート'!$N$33,IF(AW501="G",'12.パネルラジエーター設備費用算出シート'!$G$43,IF(AW501="H",'12.パネルラジエーター設備費用算出シート'!$N$43,IF(AW501="I",'12.パネルラジエーター設備費用算出シート'!$G$54,'12.パネルラジエーター設備費用算出シート'!$N$54))))))))))</f>
        <v/>
      </c>
      <c r="AY501" s="70"/>
      <c r="AZ501" s="57"/>
      <c r="BA501" s="54"/>
      <c r="BB501" s="70"/>
    </row>
    <row r="502" spans="2:54">
      <c r="B502" s="55">
        <v>490</v>
      </c>
      <c r="C502" s="78"/>
      <c r="D502" s="56"/>
      <c r="E502" s="73"/>
      <c r="F502" s="530"/>
      <c r="G502" s="530"/>
      <c r="H502" s="57"/>
      <c r="I502" s="58"/>
      <c r="J502" s="57"/>
      <c r="K502" s="531" t="str">
        <f t="shared" si="21"/>
        <v/>
      </c>
      <c r="L502" s="531" t="str">
        <f>IF($G502="","",IF(OR('2.全体概要'!$C$15=1,'2.全体概要'!$C$15=2),INDEX($BH$15:$BH$16,MATCH($G502,$BG$15:$BG$16,-1)),IF('2.全体概要'!$C$15=3,INDEX($BH$14:$BH$15,MATCH($G502,$BG$14:$BG$15,-1)),INDEX($BH$13:$BH$14,MATCH($G502,$BG$13:$BG$14,-1)))))</f>
        <v/>
      </c>
      <c r="M502" s="531" t="str">
        <f t="shared" si="22"/>
        <v/>
      </c>
      <c r="N502" s="532">
        <f t="shared" si="23"/>
        <v>0</v>
      </c>
      <c r="O502" s="70"/>
      <c r="P502" s="124"/>
      <c r="Q502" s="54"/>
      <c r="R502" s="194"/>
      <c r="S502" s="125"/>
      <c r="T502" s="54"/>
      <c r="U502" s="194"/>
      <c r="V502" s="124"/>
      <c r="W502" s="54"/>
      <c r="X502" s="194"/>
      <c r="Y502" s="125"/>
      <c r="Z502" s="54"/>
      <c r="AA502" s="194"/>
      <c r="AB502" s="57"/>
      <c r="AC502" s="70"/>
      <c r="AD502" s="124"/>
      <c r="AE502" s="70"/>
      <c r="AF502" s="124"/>
      <c r="AG502" s="70"/>
      <c r="AH502" s="57"/>
      <c r="AI502" s="70"/>
      <c r="AJ502" s="124"/>
      <c r="AK502" s="890"/>
      <c r="AL502" s="907"/>
      <c r="AM502" s="890"/>
      <c r="AN502" s="907"/>
      <c r="AO502" s="890"/>
      <c r="AP502" s="909"/>
      <c r="AQ502" s="70"/>
      <c r="AR502" s="59"/>
      <c r="AS502" s="70"/>
      <c r="AT502" s="57"/>
      <c r="AU502" s="54"/>
      <c r="AV502" s="70"/>
      <c r="AW502" s="57"/>
      <c r="AX502" s="533" t="str">
        <f>IF(AW502="","",IF(AW502="A",'12.パネルラジエーター設備費用算出シート'!$G$13,IF(AW502="B",'12.パネルラジエーター設備費用算出シート'!$N$13,IF(AW502="C",'12.パネルラジエーター設備費用算出シート'!$G$23,IF(AW502="D",'12.パネルラジエーター設備費用算出シート'!$N$23,IF(AW502="E",'12.パネルラジエーター設備費用算出シート'!$G$33,IF(AW502="F",'12.パネルラジエーター設備費用算出シート'!$N$33,IF(AW502="G",'12.パネルラジエーター設備費用算出シート'!$G$43,IF(AW502="H",'12.パネルラジエーター設備費用算出シート'!$N$43,IF(AW502="I",'12.パネルラジエーター設備費用算出シート'!$G$54,'12.パネルラジエーター設備費用算出シート'!$N$54))))))))))</f>
        <v/>
      </c>
      <c r="AY502" s="70"/>
      <c r="AZ502" s="57"/>
      <c r="BA502" s="54"/>
      <c r="BB502" s="70"/>
    </row>
    <row r="503" spans="2:54">
      <c r="B503" s="55">
        <v>491</v>
      </c>
      <c r="C503" s="78"/>
      <c r="D503" s="56"/>
      <c r="E503" s="73"/>
      <c r="F503" s="530"/>
      <c r="G503" s="530"/>
      <c r="H503" s="57"/>
      <c r="I503" s="58"/>
      <c r="J503" s="57"/>
      <c r="K503" s="531" t="str">
        <f t="shared" si="21"/>
        <v/>
      </c>
      <c r="L503" s="531" t="str">
        <f>IF($G503="","",IF(OR('2.全体概要'!$C$15=1,'2.全体概要'!$C$15=2),INDEX($BH$15:$BH$16,MATCH($G503,$BG$15:$BG$16,-1)),IF('2.全体概要'!$C$15=3,INDEX($BH$14:$BH$15,MATCH($G503,$BG$14:$BG$15,-1)),INDEX($BH$13:$BH$14,MATCH($G503,$BG$13:$BG$14,-1)))))</f>
        <v/>
      </c>
      <c r="M503" s="531" t="str">
        <f t="shared" si="22"/>
        <v/>
      </c>
      <c r="N503" s="532">
        <f t="shared" si="23"/>
        <v>0</v>
      </c>
      <c r="O503" s="70"/>
      <c r="P503" s="124"/>
      <c r="Q503" s="54"/>
      <c r="R503" s="194"/>
      <c r="S503" s="125"/>
      <c r="T503" s="54"/>
      <c r="U503" s="194"/>
      <c r="V503" s="124"/>
      <c r="W503" s="54"/>
      <c r="X503" s="194"/>
      <c r="Y503" s="125"/>
      <c r="Z503" s="54"/>
      <c r="AA503" s="194"/>
      <c r="AB503" s="57"/>
      <c r="AC503" s="70"/>
      <c r="AD503" s="124"/>
      <c r="AE503" s="70"/>
      <c r="AF503" s="124"/>
      <c r="AG503" s="70"/>
      <c r="AH503" s="57"/>
      <c r="AI503" s="70"/>
      <c r="AJ503" s="124"/>
      <c r="AK503" s="890"/>
      <c r="AL503" s="907"/>
      <c r="AM503" s="890"/>
      <c r="AN503" s="907"/>
      <c r="AO503" s="890"/>
      <c r="AP503" s="909"/>
      <c r="AQ503" s="70"/>
      <c r="AR503" s="59"/>
      <c r="AS503" s="70"/>
      <c r="AT503" s="57"/>
      <c r="AU503" s="54"/>
      <c r="AV503" s="70"/>
      <c r="AW503" s="57"/>
      <c r="AX503" s="533" t="str">
        <f>IF(AW503="","",IF(AW503="A",'12.パネルラジエーター設備費用算出シート'!$G$13,IF(AW503="B",'12.パネルラジエーター設備費用算出シート'!$N$13,IF(AW503="C",'12.パネルラジエーター設備費用算出シート'!$G$23,IF(AW503="D",'12.パネルラジエーター設備費用算出シート'!$N$23,IF(AW503="E",'12.パネルラジエーター設備費用算出シート'!$G$33,IF(AW503="F",'12.パネルラジエーター設備費用算出シート'!$N$33,IF(AW503="G",'12.パネルラジエーター設備費用算出シート'!$G$43,IF(AW503="H",'12.パネルラジエーター設備費用算出シート'!$N$43,IF(AW503="I",'12.パネルラジエーター設備費用算出シート'!$G$54,'12.パネルラジエーター設備費用算出シート'!$N$54))))))))))</f>
        <v/>
      </c>
      <c r="AY503" s="70"/>
      <c r="AZ503" s="57"/>
      <c r="BA503" s="54"/>
      <c r="BB503" s="70"/>
    </row>
    <row r="504" spans="2:54">
      <c r="B504" s="55">
        <v>492</v>
      </c>
      <c r="C504" s="78"/>
      <c r="D504" s="56"/>
      <c r="E504" s="73"/>
      <c r="F504" s="530"/>
      <c r="G504" s="530"/>
      <c r="H504" s="57"/>
      <c r="I504" s="58"/>
      <c r="J504" s="57"/>
      <c r="K504" s="531" t="str">
        <f t="shared" si="21"/>
        <v/>
      </c>
      <c r="L504" s="531" t="str">
        <f>IF($G504="","",IF(OR('2.全体概要'!$C$15=1,'2.全体概要'!$C$15=2),INDEX($BH$15:$BH$16,MATCH($G504,$BG$15:$BG$16,-1)),IF('2.全体概要'!$C$15=3,INDEX($BH$14:$BH$15,MATCH($G504,$BG$14:$BG$15,-1)),INDEX($BH$13:$BH$14,MATCH($G504,$BG$13:$BG$14,-1)))))</f>
        <v/>
      </c>
      <c r="M504" s="531" t="str">
        <f t="shared" si="22"/>
        <v/>
      </c>
      <c r="N504" s="532">
        <f t="shared" si="23"/>
        <v>0</v>
      </c>
      <c r="O504" s="70"/>
      <c r="P504" s="124"/>
      <c r="Q504" s="54"/>
      <c r="R504" s="194"/>
      <c r="S504" s="125"/>
      <c r="T504" s="54"/>
      <c r="U504" s="194"/>
      <c r="V504" s="124"/>
      <c r="W504" s="54"/>
      <c r="X504" s="194"/>
      <c r="Y504" s="125"/>
      <c r="Z504" s="54"/>
      <c r="AA504" s="194"/>
      <c r="AB504" s="57"/>
      <c r="AC504" s="70"/>
      <c r="AD504" s="124"/>
      <c r="AE504" s="70"/>
      <c r="AF504" s="124"/>
      <c r="AG504" s="70"/>
      <c r="AH504" s="57"/>
      <c r="AI504" s="70"/>
      <c r="AJ504" s="124"/>
      <c r="AK504" s="890"/>
      <c r="AL504" s="907"/>
      <c r="AM504" s="890"/>
      <c r="AN504" s="907"/>
      <c r="AO504" s="890"/>
      <c r="AP504" s="909"/>
      <c r="AQ504" s="70"/>
      <c r="AR504" s="59"/>
      <c r="AS504" s="70"/>
      <c r="AT504" s="57"/>
      <c r="AU504" s="54"/>
      <c r="AV504" s="70"/>
      <c r="AW504" s="57"/>
      <c r="AX504" s="533" t="str">
        <f>IF(AW504="","",IF(AW504="A",'12.パネルラジエーター設備費用算出シート'!$G$13,IF(AW504="B",'12.パネルラジエーター設備費用算出シート'!$N$13,IF(AW504="C",'12.パネルラジエーター設備費用算出シート'!$G$23,IF(AW504="D",'12.パネルラジエーター設備費用算出シート'!$N$23,IF(AW504="E",'12.パネルラジエーター設備費用算出シート'!$G$33,IF(AW504="F",'12.パネルラジエーター設備費用算出シート'!$N$33,IF(AW504="G",'12.パネルラジエーター設備費用算出シート'!$G$43,IF(AW504="H",'12.パネルラジエーター設備費用算出シート'!$N$43,IF(AW504="I",'12.パネルラジエーター設備費用算出シート'!$G$54,'12.パネルラジエーター設備費用算出シート'!$N$54))))))))))</f>
        <v/>
      </c>
      <c r="AY504" s="70"/>
      <c r="AZ504" s="57"/>
      <c r="BA504" s="54"/>
      <c r="BB504" s="70"/>
    </row>
    <row r="505" spans="2:54">
      <c r="B505" s="55">
        <v>493</v>
      </c>
      <c r="C505" s="78"/>
      <c r="D505" s="56"/>
      <c r="E505" s="73"/>
      <c r="F505" s="530"/>
      <c r="G505" s="530"/>
      <c r="H505" s="57"/>
      <c r="I505" s="58"/>
      <c r="J505" s="57"/>
      <c r="K505" s="531" t="str">
        <f t="shared" si="21"/>
        <v/>
      </c>
      <c r="L505" s="531" t="str">
        <f>IF($G505="","",IF(OR('2.全体概要'!$C$15=1,'2.全体概要'!$C$15=2),INDEX($BH$15:$BH$16,MATCH($G505,$BG$15:$BG$16,-1)),IF('2.全体概要'!$C$15=3,INDEX($BH$14:$BH$15,MATCH($G505,$BG$14:$BG$15,-1)),INDEX($BH$13:$BH$14,MATCH($G505,$BG$13:$BG$14,-1)))))</f>
        <v/>
      </c>
      <c r="M505" s="531" t="str">
        <f t="shared" si="22"/>
        <v/>
      </c>
      <c r="N505" s="532">
        <f t="shared" si="23"/>
        <v>0</v>
      </c>
      <c r="O505" s="70"/>
      <c r="P505" s="124"/>
      <c r="Q505" s="54"/>
      <c r="R505" s="194"/>
      <c r="S505" s="125"/>
      <c r="T505" s="54"/>
      <c r="U505" s="194"/>
      <c r="V505" s="124"/>
      <c r="W505" s="54"/>
      <c r="X505" s="194"/>
      <c r="Y505" s="125"/>
      <c r="Z505" s="54"/>
      <c r="AA505" s="194"/>
      <c r="AB505" s="57"/>
      <c r="AC505" s="70"/>
      <c r="AD505" s="124"/>
      <c r="AE505" s="70"/>
      <c r="AF505" s="124"/>
      <c r="AG505" s="70"/>
      <c r="AH505" s="57"/>
      <c r="AI505" s="70"/>
      <c r="AJ505" s="124"/>
      <c r="AK505" s="890"/>
      <c r="AL505" s="907"/>
      <c r="AM505" s="890"/>
      <c r="AN505" s="907"/>
      <c r="AO505" s="890"/>
      <c r="AP505" s="909"/>
      <c r="AQ505" s="70"/>
      <c r="AR505" s="59"/>
      <c r="AS505" s="70"/>
      <c r="AT505" s="57"/>
      <c r="AU505" s="54"/>
      <c r="AV505" s="70"/>
      <c r="AW505" s="57"/>
      <c r="AX505" s="533" t="str">
        <f>IF(AW505="","",IF(AW505="A",'12.パネルラジエーター設備費用算出シート'!$G$13,IF(AW505="B",'12.パネルラジエーター設備費用算出シート'!$N$13,IF(AW505="C",'12.パネルラジエーター設備費用算出シート'!$G$23,IF(AW505="D",'12.パネルラジエーター設備費用算出シート'!$N$23,IF(AW505="E",'12.パネルラジエーター設備費用算出シート'!$G$33,IF(AW505="F",'12.パネルラジエーター設備費用算出シート'!$N$33,IF(AW505="G",'12.パネルラジエーター設備費用算出シート'!$G$43,IF(AW505="H",'12.パネルラジエーター設備費用算出シート'!$N$43,IF(AW505="I",'12.パネルラジエーター設備費用算出シート'!$G$54,'12.パネルラジエーター設備費用算出シート'!$N$54))))))))))</f>
        <v/>
      </c>
      <c r="AY505" s="70"/>
      <c r="AZ505" s="57"/>
      <c r="BA505" s="54"/>
      <c r="BB505" s="70"/>
    </row>
    <row r="506" spans="2:54">
      <c r="B506" s="55">
        <v>494</v>
      </c>
      <c r="C506" s="78"/>
      <c r="D506" s="56"/>
      <c r="E506" s="73"/>
      <c r="F506" s="530"/>
      <c r="G506" s="530"/>
      <c r="H506" s="57"/>
      <c r="I506" s="58"/>
      <c r="J506" s="57"/>
      <c r="K506" s="531" t="str">
        <f t="shared" si="21"/>
        <v/>
      </c>
      <c r="L506" s="531" t="str">
        <f>IF($G506="","",IF(OR('2.全体概要'!$C$15=1,'2.全体概要'!$C$15=2),INDEX($BH$15:$BH$16,MATCH($G506,$BG$15:$BG$16,-1)),IF('2.全体概要'!$C$15=3,INDEX($BH$14:$BH$15,MATCH($G506,$BG$14:$BG$15,-1)),INDEX($BH$13:$BH$14,MATCH($G506,$BG$13:$BG$14,-1)))))</f>
        <v/>
      </c>
      <c r="M506" s="531" t="str">
        <f t="shared" si="22"/>
        <v/>
      </c>
      <c r="N506" s="532">
        <f t="shared" si="23"/>
        <v>0</v>
      </c>
      <c r="O506" s="70"/>
      <c r="P506" s="124"/>
      <c r="Q506" s="54"/>
      <c r="R506" s="194"/>
      <c r="S506" s="125"/>
      <c r="T506" s="54"/>
      <c r="U506" s="194"/>
      <c r="V506" s="124"/>
      <c r="W506" s="54"/>
      <c r="X506" s="194"/>
      <c r="Y506" s="125"/>
      <c r="Z506" s="54"/>
      <c r="AA506" s="194"/>
      <c r="AB506" s="57"/>
      <c r="AC506" s="70"/>
      <c r="AD506" s="124"/>
      <c r="AE506" s="70"/>
      <c r="AF506" s="124"/>
      <c r="AG506" s="70"/>
      <c r="AH506" s="57"/>
      <c r="AI506" s="70"/>
      <c r="AJ506" s="124"/>
      <c r="AK506" s="890"/>
      <c r="AL506" s="907"/>
      <c r="AM506" s="890"/>
      <c r="AN506" s="907"/>
      <c r="AO506" s="890"/>
      <c r="AP506" s="909"/>
      <c r="AQ506" s="70"/>
      <c r="AR506" s="59"/>
      <c r="AS506" s="70"/>
      <c r="AT506" s="57"/>
      <c r="AU506" s="54"/>
      <c r="AV506" s="70"/>
      <c r="AW506" s="57"/>
      <c r="AX506" s="533" t="str">
        <f>IF(AW506="","",IF(AW506="A",'12.パネルラジエーター設備費用算出シート'!$G$13,IF(AW506="B",'12.パネルラジエーター設備費用算出シート'!$N$13,IF(AW506="C",'12.パネルラジエーター設備費用算出シート'!$G$23,IF(AW506="D",'12.パネルラジエーター設備費用算出シート'!$N$23,IF(AW506="E",'12.パネルラジエーター設備費用算出シート'!$G$33,IF(AW506="F",'12.パネルラジエーター設備費用算出シート'!$N$33,IF(AW506="G",'12.パネルラジエーター設備費用算出シート'!$G$43,IF(AW506="H",'12.パネルラジエーター設備費用算出シート'!$N$43,IF(AW506="I",'12.パネルラジエーター設備費用算出シート'!$G$54,'12.パネルラジエーター設備費用算出シート'!$N$54))))))))))</f>
        <v/>
      </c>
      <c r="AY506" s="70"/>
      <c r="AZ506" s="57"/>
      <c r="BA506" s="54"/>
      <c r="BB506" s="70"/>
    </row>
    <row r="507" spans="2:54">
      <c r="B507" s="55">
        <v>495</v>
      </c>
      <c r="C507" s="78"/>
      <c r="D507" s="56"/>
      <c r="E507" s="73"/>
      <c r="F507" s="530"/>
      <c r="G507" s="530"/>
      <c r="H507" s="57"/>
      <c r="I507" s="58"/>
      <c r="J507" s="57"/>
      <c r="K507" s="531" t="str">
        <f t="shared" si="21"/>
        <v/>
      </c>
      <c r="L507" s="531" t="str">
        <f>IF($G507="","",IF(OR('2.全体概要'!$C$15=1,'2.全体概要'!$C$15=2),INDEX($BH$15:$BH$16,MATCH($G507,$BG$15:$BG$16,-1)),IF('2.全体概要'!$C$15=3,INDEX($BH$14:$BH$15,MATCH($G507,$BG$14:$BG$15,-1)),INDEX($BH$13:$BH$14,MATCH($G507,$BG$13:$BG$14,-1)))))</f>
        <v/>
      </c>
      <c r="M507" s="531" t="str">
        <f t="shared" si="22"/>
        <v/>
      </c>
      <c r="N507" s="532">
        <f t="shared" si="23"/>
        <v>0</v>
      </c>
      <c r="O507" s="70"/>
      <c r="P507" s="124"/>
      <c r="Q507" s="54"/>
      <c r="R507" s="194"/>
      <c r="S507" s="125"/>
      <c r="T507" s="54"/>
      <c r="U507" s="194"/>
      <c r="V507" s="124"/>
      <c r="W507" s="54"/>
      <c r="X507" s="194"/>
      <c r="Y507" s="125"/>
      <c r="Z507" s="54"/>
      <c r="AA507" s="194"/>
      <c r="AB507" s="57"/>
      <c r="AC507" s="70"/>
      <c r="AD507" s="124"/>
      <c r="AE507" s="70"/>
      <c r="AF507" s="124"/>
      <c r="AG507" s="70"/>
      <c r="AH507" s="57"/>
      <c r="AI507" s="70"/>
      <c r="AJ507" s="124"/>
      <c r="AK507" s="890"/>
      <c r="AL507" s="907"/>
      <c r="AM507" s="890"/>
      <c r="AN507" s="907"/>
      <c r="AO507" s="890"/>
      <c r="AP507" s="909"/>
      <c r="AQ507" s="70"/>
      <c r="AR507" s="59"/>
      <c r="AS507" s="70"/>
      <c r="AT507" s="57"/>
      <c r="AU507" s="54"/>
      <c r="AV507" s="70"/>
      <c r="AW507" s="57"/>
      <c r="AX507" s="533" t="str">
        <f>IF(AW507="","",IF(AW507="A",'12.パネルラジエーター設備費用算出シート'!$G$13,IF(AW507="B",'12.パネルラジエーター設備費用算出シート'!$N$13,IF(AW507="C",'12.パネルラジエーター設備費用算出シート'!$G$23,IF(AW507="D",'12.パネルラジエーター設備費用算出シート'!$N$23,IF(AW507="E",'12.パネルラジエーター設備費用算出シート'!$G$33,IF(AW507="F",'12.パネルラジエーター設備費用算出シート'!$N$33,IF(AW507="G",'12.パネルラジエーター設備費用算出シート'!$G$43,IF(AW507="H",'12.パネルラジエーター設備費用算出シート'!$N$43,IF(AW507="I",'12.パネルラジエーター設備費用算出シート'!$G$54,'12.パネルラジエーター設備費用算出シート'!$N$54))))))))))</f>
        <v/>
      </c>
      <c r="AY507" s="70"/>
      <c r="AZ507" s="57"/>
      <c r="BA507" s="54"/>
      <c r="BB507" s="70"/>
    </row>
    <row r="508" spans="2:54">
      <c r="B508" s="55">
        <v>496</v>
      </c>
      <c r="C508" s="78"/>
      <c r="D508" s="56"/>
      <c r="E508" s="73"/>
      <c r="F508" s="530"/>
      <c r="G508" s="530"/>
      <c r="H508" s="57"/>
      <c r="I508" s="58"/>
      <c r="J508" s="57"/>
      <c r="K508" s="531" t="str">
        <f t="shared" si="21"/>
        <v/>
      </c>
      <c r="L508" s="531" t="str">
        <f>IF($G508="","",IF(OR('2.全体概要'!$C$15=1,'2.全体概要'!$C$15=2),INDEX($BH$15:$BH$16,MATCH($G508,$BG$15:$BG$16,-1)),IF('2.全体概要'!$C$15=3,INDEX($BH$14:$BH$15,MATCH($G508,$BG$14:$BG$15,-1)),INDEX($BH$13:$BH$14,MATCH($G508,$BG$13:$BG$14,-1)))))</f>
        <v/>
      </c>
      <c r="M508" s="531" t="str">
        <f t="shared" si="22"/>
        <v/>
      </c>
      <c r="N508" s="532">
        <f t="shared" si="23"/>
        <v>0</v>
      </c>
      <c r="O508" s="70"/>
      <c r="P508" s="124"/>
      <c r="Q508" s="54"/>
      <c r="R508" s="194"/>
      <c r="S508" s="125"/>
      <c r="T508" s="54"/>
      <c r="U508" s="194"/>
      <c r="V508" s="124"/>
      <c r="W508" s="54"/>
      <c r="X508" s="194"/>
      <c r="Y508" s="125"/>
      <c r="Z508" s="54"/>
      <c r="AA508" s="194"/>
      <c r="AB508" s="57"/>
      <c r="AC508" s="70"/>
      <c r="AD508" s="124"/>
      <c r="AE508" s="70"/>
      <c r="AF508" s="124"/>
      <c r="AG508" s="70"/>
      <c r="AH508" s="57"/>
      <c r="AI508" s="70"/>
      <c r="AJ508" s="124"/>
      <c r="AK508" s="890"/>
      <c r="AL508" s="907"/>
      <c r="AM508" s="890"/>
      <c r="AN508" s="907"/>
      <c r="AO508" s="890"/>
      <c r="AP508" s="909"/>
      <c r="AQ508" s="70"/>
      <c r="AR508" s="59"/>
      <c r="AS508" s="70"/>
      <c r="AT508" s="57"/>
      <c r="AU508" s="54"/>
      <c r="AV508" s="70"/>
      <c r="AW508" s="57"/>
      <c r="AX508" s="533" t="str">
        <f>IF(AW508="","",IF(AW508="A",'12.パネルラジエーター設備費用算出シート'!$G$13,IF(AW508="B",'12.パネルラジエーター設備費用算出シート'!$N$13,IF(AW508="C",'12.パネルラジエーター設備費用算出シート'!$G$23,IF(AW508="D",'12.パネルラジエーター設備費用算出シート'!$N$23,IF(AW508="E",'12.パネルラジエーター設備費用算出シート'!$G$33,IF(AW508="F",'12.パネルラジエーター設備費用算出シート'!$N$33,IF(AW508="G",'12.パネルラジエーター設備費用算出シート'!$G$43,IF(AW508="H",'12.パネルラジエーター設備費用算出シート'!$N$43,IF(AW508="I",'12.パネルラジエーター設備費用算出シート'!$G$54,'12.パネルラジエーター設備費用算出シート'!$N$54))))))))))</f>
        <v/>
      </c>
      <c r="AY508" s="70"/>
      <c r="AZ508" s="57"/>
      <c r="BA508" s="54"/>
      <c r="BB508" s="70"/>
    </row>
    <row r="509" spans="2:54">
      <c r="B509" s="55">
        <v>497</v>
      </c>
      <c r="C509" s="78"/>
      <c r="D509" s="56"/>
      <c r="E509" s="73"/>
      <c r="F509" s="530"/>
      <c r="G509" s="530"/>
      <c r="H509" s="57"/>
      <c r="I509" s="58"/>
      <c r="J509" s="57"/>
      <c r="K509" s="531" t="str">
        <f t="shared" si="21"/>
        <v/>
      </c>
      <c r="L509" s="531" t="str">
        <f>IF($G509="","",IF(OR('2.全体概要'!$C$15=1,'2.全体概要'!$C$15=2),INDEX($BH$15:$BH$16,MATCH($G509,$BG$15:$BG$16,-1)),IF('2.全体概要'!$C$15=3,INDEX($BH$14:$BH$15,MATCH($G509,$BG$14:$BG$15,-1)),INDEX($BH$13:$BH$14,MATCH($G509,$BG$13:$BG$14,-1)))))</f>
        <v/>
      </c>
      <c r="M509" s="531" t="str">
        <f t="shared" si="22"/>
        <v/>
      </c>
      <c r="N509" s="532">
        <f t="shared" si="23"/>
        <v>0</v>
      </c>
      <c r="O509" s="70"/>
      <c r="P509" s="124"/>
      <c r="Q509" s="54"/>
      <c r="R509" s="194"/>
      <c r="S509" s="125"/>
      <c r="T509" s="54"/>
      <c r="U509" s="194"/>
      <c r="V509" s="124"/>
      <c r="W509" s="54"/>
      <c r="X509" s="194"/>
      <c r="Y509" s="125"/>
      <c r="Z509" s="54"/>
      <c r="AA509" s="194"/>
      <c r="AB509" s="57"/>
      <c r="AC509" s="70"/>
      <c r="AD509" s="124"/>
      <c r="AE509" s="70"/>
      <c r="AF509" s="124"/>
      <c r="AG509" s="70"/>
      <c r="AH509" s="57"/>
      <c r="AI509" s="70"/>
      <c r="AJ509" s="124"/>
      <c r="AK509" s="890"/>
      <c r="AL509" s="907"/>
      <c r="AM509" s="890"/>
      <c r="AN509" s="907"/>
      <c r="AO509" s="890"/>
      <c r="AP509" s="909"/>
      <c r="AQ509" s="70"/>
      <c r="AR509" s="59"/>
      <c r="AS509" s="70"/>
      <c r="AT509" s="57"/>
      <c r="AU509" s="54"/>
      <c r="AV509" s="70"/>
      <c r="AW509" s="57"/>
      <c r="AX509" s="533" t="str">
        <f>IF(AW509="","",IF(AW509="A",'12.パネルラジエーター設備費用算出シート'!$G$13,IF(AW509="B",'12.パネルラジエーター設備費用算出シート'!$N$13,IF(AW509="C",'12.パネルラジエーター設備費用算出シート'!$G$23,IF(AW509="D",'12.パネルラジエーター設備費用算出シート'!$N$23,IF(AW509="E",'12.パネルラジエーター設備費用算出シート'!$G$33,IF(AW509="F",'12.パネルラジエーター設備費用算出シート'!$N$33,IF(AW509="G",'12.パネルラジエーター設備費用算出シート'!$G$43,IF(AW509="H",'12.パネルラジエーター設備費用算出シート'!$N$43,IF(AW509="I",'12.パネルラジエーター設備費用算出シート'!$G$54,'12.パネルラジエーター設備費用算出シート'!$N$54))))))))))</f>
        <v/>
      </c>
      <c r="AY509" s="70"/>
      <c r="AZ509" s="57"/>
      <c r="BA509" s="54"/>
      <c r="BB509" s="70"/>
    </row>
    <row r="510" spans="2:54">
      <c r="B510" s="55">
        <v>498</v>
      </c>
      <c r="C510" s="78"/>
      <c r="D510" s="56"/>
      <c r="E510" s="73"/>
      <c r="F510" s="530"/>
      <c r="G510" s="530"/>
      <c r="H510" s="57"/>
      <c r="I510" s="58"/>
      <c r="J510" s="57"/>
      <c r="K510" s="531" t="str">
        <f t="shared" si="21"/>
        <v/>
      </c>
      <c r="L510" s="531" t="str">
        <f>IF($G510="","",IF(OR('2.全体概要'!$C$15=1,'2.全体概要'!$C$15=2),INDEX($BH$15:$BH$16,MATCH($G510,$BG$15:$BG$16,-1)),IF('2.全体概要'!$C$15=3,INDEX($BH$14:$BH$15,MATCH($G510,$BG$14:$BG$15,-1)),INDEX($BH$13:$BH$14,MATCH($G510,$BG$13:$BG$14,-1)))))</f>
        <v/>
      </c>
      <c r="M510" s="531" t="str">
        <f t="shared" si="22"/>
        <v/>
      </c>
      <c r="N510" s="532">
        <f t="shared" si="23"/>
        <v>0</v>
      </c>
      <c r="O510" s="70"/>
      <c r="P510" s="124"/>
      <c r="Q510" s="54"/>
      <c r="R510" s="194"/>
      <c r="S510" s="125"/>
      <c r="T510" s="54"/>
      <c r="U510" s="194"/>
      <c r="V510" s="124"/>
      <c r="W510" s="54"/>
      <c r="X510" s="194"/>
      <c r="Y510" s="125"/>
      <c r="Z510" s="54"/>
      <c r="AA510" s="194"/>
      <c r="AB510" s="57"/>
      <c r="AC510" s="70"/>
      <c r="AD510" s="124"/>
      <c r="AE510" s="70"/>
      <c r="AF510" s="124"/>
      <c r="AG510" s="70"/>
      <c r="AH510" s="57"/>
      <c r="AI510" s="70"/>
      <c r="AJ510" s="124"/>
      <c r="AK510" s="890"/>
      <c r="AL510" s="907"/>
      <c r="AM510" s="890"/>
      <c r="AN510" s="907"/>
      <c r="AO510" s="890"/>
      <c r="AP510" s="909"/>
      <c r="AQ510" s="70"/>
      <c r="AR510" s="59"/>
      <c r="AS510" s="70"/>
      <c r="AT510" s="57"/>
      <c r="AU510" s="54"/>
      <c r="AV510" s="70"/>
      <c r="AW510" s="57"/>
      <c r="AX510" s="533" t="str">
        <f>IF(AW510="","",IF(AW510="A",'12.パネルラジエーター設備費用算出シート'!$G$13,IF(AW510="B",'12.パネルラジエーター設備費用算出シート'!$N$13,IF(AW510="C",'12.パネルラジエーター設備費用算出シート'!$G$23,IF(AW510="D",'12.パネルラジエーター設備費用算出シート'!$N$23,IF(AW510="E",'12.パネルラジエーター設備費用算出シート'!$G$33,IF(AW510="F",'12.パネルラジエーター設備費用算出シート'!$N$33,IF(AW510="G",'12.パネルラジエーター設備費用算出シート'!$G$43,IF(AW510="H",'12.パネルラジエーター設備費用算出シート'!$N$43,IF(AW510="I",'12.パネルラジエーター設備費用算出シート'!$G$54,'12.パネルラジエーター設備費用算出シート'!$N$54))))))))))</f>
        <v/>
      </c>
      <c r="AY510" s="70"/>
      <c r="AZ510" s="57"/>
      <c r="BA510" s="54"/>
      <c r="BB510" s="70"/>
    </row>
    <row r="511" spans="2:54">
      <c r="B511" s="55">
        <v>499</v>
      </c>
      <c r="C511" s="78"/>
      <c r="D511" s="56"/>
      <c r="E511" s="73"/>
      <c r="F511" s="530"/>
      <c r="G511" s="530"/>
      <c r="H511" s="57"/>
      <c r="I511" s="58"/>
      <c r="J511" s="57"/>
      <c r="K511" s="531" t="str">
        <f t="shared" si="21"/>
        <v/>
      </c>
      <c r="L511" s="531" t="str">
        <f>IF($G511="","",IF(OR('2.全体概要'!$C$15=1,'2.全体概要'!$C$15=2),INDEX($BH$15:$BH$16,MATCH($G511,$BG$15:$BG$16,-1)),IF('2.全体概要'!$C$15=3,INDEX($BH$14:$BH$15,MATCH($G511,$BG$14:$BG$15,-1)),INDEX($BH$13:$BH$14,MATCH($G511,$BG$13:$BG$14,-1)))))</f>
        <v/>
      </c>
      <c r="M511" s="531" t="str">
        <f t="shared" si="22"/>
        <v/>
      </c>
      <c r="N511" s="532">
        <f t="shared" si="23"/>
        <v>0</v>
      </c>
      <c r="O511" s="70"/>
      <c r="P511" s="124"/>
      <c r="Q511" s="54"/>
      <c r="R511" s="194"/>
      <c r="S511" s="125"/>
      <c r="T511" s="54"/>
      <c r="U511" s="194"/>
      <c r="V511" s="124"/>
      <c r="W511" s="54"/>
      <c r="X511" s="194"/>
      <c r="Y511" s="125"/>
      <c r="Z511" s="54"/>
      <c r="AA511" s="194"/>
      <c r="AB511" s="57"/>
      <c r="AC511" s="70"/>
      <c r="AD511" s="124"/>
      <c r="AE511" s="70"/>
      <c r="AF511" s="124"/>
      <c r="AG511" s="70"/>
      <c r="AH511" s="57"/>
      <c r="AI511" s="70"/>
      <c r="AJ511" s="124"/>
      <c r="AK511" s="890"/>
      <c r="AL511" s="907"/>
      <c r="AM511" s="890"/>
      <c r="AN511" s="907"/>
      <c r="AO511" s="890"/>
      <c r="AP511" s="909"/>
      <c r="AQ511" s="70"/>
      <c r="AR511" s="59"/>
      <c r="AS511" s="70"/>
      <c r="AT511" s="57"/>
      <c r="AU511" s="54"/>
      <c r="AV511" s="70"/>
      <c r="AW511" s="57"/>
      <c r="AX511" s="533" t="str">
        <f>IF(AW511="","",IF(AW511="A",'12.パネルラジエーター設備費用算出シート'!$G$13,IF(AW511="B",'12.パネルラジエーター設備費用算出シート'!$N$13,IF(AW511="C",'12.パネルラジエーター設備費用算出シート'!$G$23,IF(AW511="D",'12.パネルラジエーター設備費用算出シート'!$N$23,IF(AW511="E",'12.パネルラジエーター設備費用算出シート'!$G$33,IF(AW511="F",'12.パネルラジエーター設備費用算出シート'!$N$33,IF(AW511="G",'12.パネルラジエーター設備費用算出シート'!$G$43,IF(AW511="H",'12.パネルラジエーター設備費用算出シート'!$N$43,IF(AW511="I",'12.パネルラジエーター設備費用算出シート'!$G$54,'12.パネルラジエーター設備費用算出シート'!$N$54))))))))))</f>
        <v/>
      </c>
      <c r="AY511" s="70"/>
      <c r="AZ511" s="57"/>
      <c r="BA511" s="54"/>
      <c r="BB511" s="70"/>
    </row>
    <row r="512" spans="2:54">
      <c r="B512" s="55">
        <v>500</v>
      </c>
      <c r="C512" s="78"/>
      <c r="D512" s="56"/>
      <c r="E512" s="73"/>
      <c r="F512" s="530"/>
      <c r="G512" s="530"/>
      <c r="H512" s="57"/>
      <c r="I512" s="58"/>
      <c r="J512" s="57"/>
      <c r="K512" s="531" t="str">
        <f t="shared" si="21"/>
        <v/>
      </c>
      <c r="L512" s="531" t="str">
        <f>IF($G512="","",IF(OR('2.全体概要'!$C$15=1,'2.全体概要'!$C$15=2),INDEX($BH$15:$BH$16,MATCH($G512,$BG$15:$BG$16,-1)),IF('2.全体概要'!$C$15=3,INDEX($BH$14:$BH$15,MATCH($G512,$BG$14:$BG$15,-1)),INDEX($BH$13:$BH$14,MATCH($G512,$BG$13:$BG$14,-1)))))</f>
        <v/>
      </c>
      <c r="M512" s="531" t="str">
        <f t="shared" si="22"/>
        <v/>
      </c>
      <c r="N512" s="532">
        <f t="shared" si="23"/>
        <v>0</v>
      </c>
      <c r="O512" s="70"/>
      <c r="P512" s="124"/>
      <c r="Q512" s="54"/>
      <c r="R512" s="194"/>
      <c r="S512" s="125"/>
      <c r="T512" s="54"/>
      <c r="U512" s="194"/>
      <c r="V512" s="124"/>
      <c r="W512" s="54"/>
      <c r="X512" s="194"/>
      <c r="Y512" s="125"/>
      <c r="Z512" s="54"/>
      <c r="AA512" s="194"/>
      <c r="AB512" s="57"/>
      <c r="AC512" s="70"/>
      <c r="AD512" s="124"/>
      <c r="AE512" s="70"/>
      <c r="AF512" s="124"/>
      <c r="AG512" s="70"/>
      <c r="AH512" s="57"/>
      <c r="AI512" s="70"/>
      <c r="AJ512" s="124"/>
      <c r="AK512" s="890"/>
      <c r="AL512" s="907"/>
      <c r="AM512" s="890"/>
      <c r="AN512" s="907"/>
      <c r="AO512" s="890"/>
      <c r="AP512" s="909"/>
      <c r="AQ512" s="70"/>
      <c r="AR512" s="59"/>
      <c r="AS512" s="70"/>
      <c r="AT512" s="57"/>
      <c r="AU512" s="54"/>
      <c r="AV512" s="70"/>
      <c r="AW512" s="57"/>
      <c r="AX512" s="533" t="str">
        <f>IF(AW512="","",IF(AW512="A",'12.パネルラジエーター設備費用算出シート'!$G$13,IF(AW512="B",'12.パネルラジエーター設備費用算出シート'!$N$13,IF(AW512="C",'12.パネルラジエーター設備費用算出シート'!$G$23,IF(AW512="D",'12.パネルラジエーター設備費用算出シート'!$N$23,IF(AW512="E",'12.パネルラジエーター設備費用算出シート'!$G$33,IF(AW512="F",'12.パネルラジエーター設備費用算出シート'!$N$33,IF(AW512="G",'12.パネルラジエーター設備費用算出シート'!$G$43,IF(AW512="H",'12.パネルラジエーター設備費用算出シート'!$N$43,IF(AW512="I",'12.パネルラジエーター設備費用算出シート'!$G$54,'12.パネルラジエーター設備費用算出シート'!$N$54))))))))))</f>
        <v/>
      </c>
      <c r="AY512" s="70"/>
      <c r="AZ512" s="57"/>
      <c r="BA512" s="54"/>
      <c r="BB512" s="70"/>
    </row>
  </sheetData>
  <sheetProtection formatCells="0" formatRows="0" insertRows="0" deleteRows="0" autoFilter="0" pivotTables="0"/>
  <dataConsolidate/>
  <mergeCells count="84">
    <mergeCell ref="AN9:AO10"/>
    <mergeCell ref="AN11:AN12"/>
    <mergeCell ref="AO11:AO12"/>
    <mergeCell ref="AB9:AC10"/>
    <mergeCell ref="AE11:AE12"/>
    <mergeCell ref="AD11:AD12"/>
    <mergeCell ref="AL9:AM10"/>
    <mergeCell ref="AL11:AL12"/>
    <mergeCell ref="AM11:AM12"/>
    <mergeCell ref="W11:W12"/>
    <mergeCell ref="X11:X12"/>
    <mergeCell ref="Y11:Y12"/>
    <mergeCell ref="Z11:Z12"/>
    <mergeCell ref="AA11:AA12"/>
    <mergeCell ref="F7:L7"/>
    <mergeCell ref="M7:P7"/>
    <mergeCell ref="J9:O10"/>
    <mergeCell ref="H11:H12"/>
    <mergeCell ref="I11:I12"/>
    <mergeCell ref="J11:J12"/>
    <mergeCell ref="K11:M11"/>
    <mergeCell ref="N11:N12"/>
    <mergeCell ref="O11:O12"/>
    <mergeCell ref="T11:T12"/>
    <mergeCell ref="U11:U12"/>
    <mergeCell ref="AB11:AB12"/>
    <mergeCell ref="AC11:AC12"/>
    <mergeCell ref="AW9:AY10"/>
    <mergeCell ref="AF11:AF12"/>
    <mergeCell ref="AG11:AG12"/>
    <mergeCell ref="V9:AA9"/>
    <mergeCell ref="AQ11:AQ12"/>
    <mergeCell ref="AR11:AR12"/>
    <mergeCell ref="AS11:AS12"/>
    <mergeCell ref="AD9:AE10"/>
    <mergeCell ref="AF9:AG10"/>
    <mergeCell ref="V10:X10"/>
    <mergeCell ref="Y10:AA10"/>
    <mergeCell ref="V11:V12"/>
    <mergeCell ref="BM11:BM12"/>
    <mergeCell ref="BL11:BL12"/>
    <mergeCell ref="AT9:AV10"/>
    <mergeCell ref="AU11:AU12"/>
    <mergeCell ref="AY11:AY12"/>
    <mergeCell ref="AX11:AX12"/>
    <mergeCell ref="AT11:AT12"/>
    <mergeCell ref="AV11:AV12"/>
    <mergeCell ref="AW11:AW12"/>
    <mergeCell ref="AZ9:BB10"/>
    <mergeCell ref="AZ11:AZ12"/>
    <mergeCell ref="BA11:BA12"/>
    <mergeCell ref="BB11:BB12"/>
    <mergeCell ref="BJ8:BM8"/>
    <mergeCell ref="B9:B12"/>
    <mergeCell ref="C9:C12"/>
    <mergeCell ref="D9:D12"/>
    <mergeCell ref="E9:E12"/>
    <mergeCell ref="AR9:AS10"/>
    <mergeCell ref="P10:R10"/>
    <mergeCell ref="S10:U10"/>
    <mergeCell ref="F9:F12"/>
    <mergeCell ref="G9:G12"/>
    <mergeCell ref="H9:I10"/>
    <mergeCell ref="BJ9:BJ12"/>
    <mergeCell ref="BK9:BM9"/>
    <mergeCell ref="AP11:AP12"/>
    <mergeCell ref="BK10:BK12"/>
    <mergeCell ref="BL10:BM10"/>
    <mergeCell ref="B7:E7"/>
    <mergeCell ref="B5:G5"/>
    <mergeCell ref="BG8:BH11"/>
    <mergeCell ref="P9:U9"/>
    <mergeCell ref="AH9:AI10"/>
    <mergeCell ref="AJ9:AK10"/>
    <mergeCell ref="AP9:AQ10"/>
    <mergeCell ref="P11:P12"/>
    <mergeCell ref="Q11:Q12"/>
    <mergeCell ref="R11:R12"/>
    <mergeCell ref="AH11:AH12"/>
    <mergeCell ref="AI11:AI12"/>
    <mergeCell ref="AJ11:AJ12"/>
    <mergeCell ref="AK11:AK12"/>
    <mergeCell ref="BD10:BE11"/>
    <mergeCell ref="S11:S12"/>
  </mergeCells>
  <phoneticPr fontId="18"/>
  <conditionalFormatting sqref="J13:J512">
    <cfRule type="expression" dxfId="375" priority="25">
      <formula>$H13="中住戸"</formula>
    </cfRule>
  </conditionalFormatting>
  <conditionalFormatting sqref="H13:I512">
    <cfRule type="expression" dxfId="374" priority="19">
      <formula>OR(H13="角住戸",H13="最上階")</formula>
    </cfRule>
  </conditionalFormatting>
  <conditionalFormatting sqref="I13:I512">
    <cfRule type="expression" dxfId="373" priority="18">
      <formula>$I13="最下階"</formula>
    </cfRule>
  </conditionalFormatting>
  <conditionalFormatting sqref="A3">
    <cfRule type="expression" dxfId="372" priority="15">
      <formula>_xlfn.ISFORMULA(A3)=TRUE</formula>
    </cfRule>
  </conditionalFormatting>
  <conditionalFormatting sqref="AW9 AV12:AY12">
    <cfRule type="expression" dxfId="371" priority="14">
      <formula>_xlfn.ISFORMULA(AV9)=TRUE</formula>
    </cfRule>
  </conditionalFormatting>
  <conditionalFormatting sqref="AB1:AC8">
    <cfRule type="expression" dxfId="370" priority="12">
      <formula>_xlfn.ISFORMULA(AB1)=TRUE</formula>
    </cfRule>
  </conditionalFormatting>
  <conditionalFormatting sqref="AW9 AT9:AU9 AT12 AV12:AY12">
    <cfRule type="expression" dxfId="369" priority="11">
      <formula>_xlfn.ISFORMULA(AT9)=TRUE</formula>
    </cfRule>
  </conditionalFormatting>
  <conditionalFormatting sqref="AL9:AQ10">
    <cfRule type="expression" dxfId="368" priority="8">
      <formula>_xlfn.ISFORMULA(AL9)=TRUE</formula>
    </cfRule>
  </conditionalFormatting>
  <conditionalFormatting sqref="AM11:AN11 AM12 AP11">
    <cfRule type="expression" dxfId="367" priority="7">
      <formula>_xlfn.ISFORMULA(AM11)=TRUE</formula>
    </cfRule>
  </conditionalFormatting>
  <conditionalFormatting sqref="AL11:AL12">
    <cfRule type="expression" dxfId="366" priority="6">
      <formula>_xlfn.ISFORMULA(AL11)=TRUE</formula>
    </cfRule>
  </conditionalFormatting>
  <conditionalFormatting sqref="AQ11:AQ12">
    <cfRule type="expression" dxfId="365" priority="4">
      <formula>_xlfn.ISFORMULA(AQ11)=TRUE</formula>
    </cfRule>
  </conditionalFormatting>
  <conditionalFormatting sqref="AO11:AO12">
    <cfRule type="expression" dxfId="364" priority="5">
      <formula>_xlfn.ISFORMULA(AO11)=TRUE</formula>
    </cfRule>
  </conditionalFormatting>
  <conditionalFormatting sqref="AZ9:BA9">
    <cfRule type="expression" dxfId="363" priority="2">
      <formula>_xlfn.ISFORMULA(AZ9)=TRUE</formula>
    </cfRule>
  </conditionalFormatting>
  <conditionalFormatting sqref="AZ11:BB12">
    <cfRule type="expression" dxfId="362" priority="1">
      <formula>_xlfn.ISFORMULA(AZ11)=TRUE</formula>
    </cfRule>
  </conditionalFormatting>
  <dataValidations count="17">
    <dataValidation imeMode="off" allowBlank="1" showInputMessage="1" showErrorMessage="1" sqref="C13:G512 Z13:Z313 T13:T313 W13:W1048576 Q13:Q1048576 AL513:AL1048576 AN513:AN1048576" xr:uid="{75C885E3-28E8-41A2-910F-0C967C0AC5D0}"/>
    <dataValidation type="whole" imeMode="off" allowBlank="1" showInputMessage="1" showErrorMessage="1" error="数字以外は入力しないでください" sqref="AP13:AP1048576 AP1:AP8 AN13:AN512 AL13:AL512" xr:uid="{2C4E9E78-325D-40A8-A097-B7614E5716D0}">
      <formula1>0</formula1>
      <formula2>1000</formula2>
    </dataValidation>
    <dataValidation type="list" allowBlank="1" showInputMessage="1" showErrorMessage="1" sqref="H13:H512" xr:uid="{01157AA9-7F16-4B93-8D2F-313C4BFDB623}">
      <formula1>"中住戸,角住戸"</formula1>
    </dataValidation>
    <dataValidation type="list" allowBlank="1" showInputMessage="1" showErrorMessage="1" sqref="I13:I512" xr:uid="{C2273698-1C57-4029-8FC4-9A4246708BED}">
      <formula1>"最下階,中間階,最上階"</formula1>
    </dataValidation>
    <dataValidation type="list" allowBlank="1" showInputMessage="1" showErrorMessage="1" sqref="J13:J512" xr:uid="{17B1AD1C-26EE-43D1-B6DE-6FA6C0A791AD}">
      <formula1>"該当"</formula1>
    </dataValidation>
    <dataValidation type="list" allowBlank="1" showInputMessage="1" showErrorMessage="1" sqref="AH13:AH512" xr:uid="{C5511184-34E1-4E2D-A683-898E47CA6817}">
      <formula1>"ダクト式第三種換気,ダクト式第一種換気,ダクト式第一種換気（熱交換有り）"</formula1>
    </dataValidation>
    <dataValidation type="list" allowBlank="1" showInputMessage="1" showErrorMessage="1" sqref="AR13:AR512" xr:uid="{D6A6BAF3-A98E-40C0-AB20-C96D845CFEC4}">
      <formula1>"有り,有り（ガス計測含む）,無し"</formula1>
    </dataValidation>
    <dataValidation type="list" allowBlank="1" showInputMessage="1" showErrorMessage="1" sqref="AJ13:AJ512" xr:uid="{9C6B1C06-DEB8-4E86-926A-E99F1FCC4A1E}">
      <formula1>"電気ヒートポンプ式給湯機（エコキュート等）,ガス潜熱回収型給湯機（エコジョーズ等）20号以下,ガス潜熱回収型給湯機（エコジョーズ等）24号,ハイブリッド給湯機,燃料電池（PEFC_700Ｗ以上）,燃料電池（SOFC_700Ｗ以上）,燃料電池（SOFC_400Ｗ以上）"</formula1>
    </dataValidation>
    <dataValidation type="list" allowBlank="1" showInputMessage="1" showErrorMessage="1" sqref="V13:V512 S13:S512 Y13:Y512 P13:P512" xr:uid="{B92AFB92-F600-4C78-B145-5BDBB1CA42C8}">
      <formula1>"2.2ｋＷ,2.5ｋＷ,2.8ｋＷ,3.6ｋＷ,4.0ｋＷ,5.6ｋＷ,6.3ｋＷ,7.1ｋＷ以上,設置なし"</formula1>
    </dataValidation>
    <dataValidation type="list" allowBlank="1" showInputMessage="1" showErrorMessage="1" sqref="AT13:AT512" xr:uid="{14C86482-67BB-4390-BEA7-731B278F2209}">
      <formula1>"2.6ｋＷ未満,2.6ｋＷ以上"</formula1>
    </dataValidation>
    <dataValidation type="list" allowBlank="1" showInputMessage="1" showErrorMessage="1" sqref="AB13:AB512" xr:uid="{B2992B39-8F55-44C9-AAD9-67EF716A6ACB}">
      <formula1>"2.8ｋＷ,3.6ｋＷ,4.0ｋＷ,5.6ｋＷ以上"</formula1>
    </dataValidation>
    <dataValidation type="list" allowBlank="1" showInputMessage="1" showErrorMessage="1" sqref="AW13:AW512" xr:uid="{4F2B15CD-B218-4030-8F17-FFB1987C12D8}">
      <formula1>"A,B,C,D,E,F,G,H,I,J"</formula1>
    </dataValidation>
    <dataValidation type="list" allowBlank="1" showInputMessage="1" showErrorMessage="1" sqref="AF13:AF512" xr:uid="{89D5E421-A5DC-4061-91D3-8439A26DABB1}">
      <formula1>"エアコン付温水床暖房 5.6ｋＷ未満,エアコン付温水床暖房 5.6ｋＷ以上"</formula1>
    </dataValidation>
    <dataValidation type="list" imeMode="off" allowBlank="1" showInputMessage="1" showErrorMessage="1" sqref="O13:O512 R13:R512 U13:U512 X13:X512 AA13:AA512 AC13:AC512 AE13:AE512 AG13:AG512 AI13:AI512 AK13:AK512 AM13:AM512 AO13:AO512 AQ13:AQ512 AS13:AS512 AV13:AV512 AY13:AY512 BB13:BB512" xr:uid="{86524B91-3B13-443C-8545-9D6B98282C80}">
      <formula1>"1,2,3,4,5,-"</formula1>
    </dataValidation>
    <dataValidation allowBlank="1" showInputMessage="1" sqref="AL9:AQ10" xr:uid="{595DC608-C0E7-4355-8412-66BE5413BFDE}"/>
    <dataValidation type="list" imeMode="off" allowBlank="1" showInputMessage="1" showErrorMessage="1" sqref="AO11:AO12 AQ11:AQ12 AM11:AM12 BB11:BB12" xr:uid="{06DB7F62-A247-4F2B-86BE-3A1ECB151508}">
      <formula1>#REF!</formula1>
    </dataValidation>
    <dataValidation type="list" allowBlank="1" showInputMessage="1" showErrorMessage="1" sqref="AD13:AD512" xr:uid="{2515CCCF-6D5C-43CC-B8CB-B1DBA79B8259}">
      <formula1>"エアコン付温水床暖房 5.6ｋＷ未満,エアコン付温水床暖房 5.6ｋＷ以上,温水床暖房（給湯機と熱源兼用）,温水床暖房（専用熱源機）"</formula1>
    </dataValidation>
  </dataValidations>
  <printOptions horizontalCentered="1"/>
  <pageMargins left="0.51181102362204722" right="0.11811023622047245" top="0.35433070866141736" bottom="0.35433070866141736" header="0.31496062992125984" footer="0.11811023622047245"/>
  <pageSetup paperSize="8" scale="43" orientation="landscape" r:id="rId1"/>
  <headerFooter scaleWithDoc="0">
    <oddFooter>&amp;R&amp;K00-043R5超高層ZEH-M_ver.1</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ECFF0-A46C-49BC-9DC8-06D7F1E25E74}">
  <sheetPr>
    <pageSetUpPr fitToPage="1"/>
  </sheetPr>
  <dimension ref="A1:N36"/>
  <sheetViews>
    <sheetView showGridLines="0" view="pageBreakPreview" zoomScale="70" zoomScaleNormal="70" zoomScaleSheetLayoutView="70" workbookViewId="0"/>
  </sheetViews>
  <sheetFormatPr defaultColWidth="9" defaultRowHeight="28.5"/>
  <cols>
    <col min="1" max="1" width="2.625" style="23" customWidth="1"/>
    <col min="2" max="2" width="26.375" style="22" customWidth="1"/>
    <col min="3" max="5" width="26.625" style="22" customWidth="1"/>
    <col min="6" max="6" width="29.75" style="22" customWidth="1"/>
    <col min="7" max="7" width="27.625" style="22" hidden="1" customWidth="1"/>
    <col min="8" max="8" width="1.625" style="22" customWidth="1"/>
    <col min="9" max="9" width="81.875" style="22" customWidth="1"/>
    <col min="10" max="10" width="23.25" style="22" customWidth="1"/>
    <col min="11" max="11" width="9" style="22" customWidth="1"/>
    <col min="12" max="16384" width="9" style="22"/>
  </cols>
  <sheetData>
    <row r="1" spans="1:11" ht="17.25">
      <c r="A1" s="178"/>
      <c r="B1" s="178"/>
      <c r="C1" s="178"/>
      <c r="D1" s="178"/>
      <c r="E1" s="178"/>
      <c r="F1" s="178"/>
      <c r="G1" s="178"/>
    </row>
    <row r="2" spans="1:11" ht="17.25">
      <c r="A2" s="178"/>
      <c r="B2" s="1624"/>
      <c r="C2" s="1624"/>
      <c r="D2" s="1624"/>
      <c r="E2" s="1624"/>
      <c r="F2" s="1624"/>
      <c r="G2" s="178"/>
    </row>
    <row r="3" spans="1:11" ht="21">
      <c r="A3" s="24"/>
      <c r="B3" s="1625" t="s">
        <v>810</v>
      </c>
      <c r="C3" s="1625"/>
      <c r="D3" s="1625"/>
      <c r="F3" s="89"/>
      <c r="G3" s="89"/>
      <c r="I3" s="178"/>
    </row>
    <row r="4" spans="1:11" s="620" customFormat="1" ht="13.5">
      <c r="B4" s="1626"/>
      <c r="C4" s="1626"/>
      <c r="D4" s="1626"/>
    </row>
    <row r="5" spans="1:11" ht="43.5" customHeight="1">
      <c r="B5" s="176" t="s">
        <v>165</v>
      </c>
      <c r="C5" s="1627" t="str">
        <f>'2.全体概要'!C7</f>
        <v/>
      </c>
      <c r="D5" s="1628"/>
      <c r="E5" s="1628"/>
      <c r="F5" s="645" t="s">
        <v>850</v>
      </c>
      <c r="G5" s="646"/>
      <c r="I5" s="894"/>
      <c r="J5" s="809"/>
      <c r="K5" s="41"/>
    </row>
    <row r="6" spans="1:11" s="620" customFormat="1" ht="17.25">
      <c r="I6" s="892"/>
      <c r="J6" s="893"/>
    </row>
    <row r="7" spans="1:11">
      <c r="B7" s="22" t="s">
        <v>186</v>
      </c>
      <c r="E7" s="898"/>
      <c r="F7" s="897"/>
      <c r="G7" s="25" t="s">
        <v>129</v>
      </c>
      <c r="H7" s="895"/>
      <c r="I7" s="810"/>
    </row>
    <row r="8" spans="1:11" ht="21">
      <c r="A8" s="24"/>
      <c r="B8" s="29" t="s">
        <v>270</v>
      </c>
      <c r="C8" s="28" t="s">
        <v>187</v>
      </c>
      <c r="D8" s="27" t="s">
        <v>167</v>
      </c>
      <c r="E8" s="27" t="s">
        <v>188</v>
      </c>
      <c r="F8" s="647" t="s">
        <v>269</v>
      </c>
      <c r="G8" s="647" t="s">
        <v>269</v>
      </c>
      <c r="H8" s="896"/>
    </row>
    <row r="9" spans="1:11" ht="29.25" customHeight="1">
      <c r="B9" s="27" t="s">
        <v>189</v>
      </c>
      <c r="C9" s="519">
        <f>SUM(D9:E9)</f>
        <v>0</v>
      </c>
      <c r="D9" s="519">
        <f>SUM(D17,D22)</f>
        <v>0</v>
      </c>
      <c r="E9" s="519">
        <f>SUM(E17,E22)</f>
        <v>0</v>
      </c>
      <c r="F9" s="239"/>
      <c r="G9" s="239"/>
      <c r="I9" s="1623"/>
      <c r="J9" s="809"/>
      <c r="K9" s="41"/>
    </row>
    <row r="10" spans="1:11" ht="28.5" customHeight="1" thickBot="1">
      <c r="B10" s="899" t="s">
        <v>190</v>
      </c>
      <c r="C10" s="900">
        <f>SUM(D10:E10)</f>
        <v>0</v>
      </c>
      <c r="D10" s="900">
        <f>SUM(D18,D23,D27,D31,D35)</f>
        <v>0</v>
      </c>
      <c r="E10" s="900">
        <f>SUM(E18,E23,E27,E31,E35)</f>
        <v>0</v>
      </c>
      <c r="F10" s="901"/>
      <c r="G10" s="239"/>
      <c r="I10" s="1623"/>
    </row>
    <row r="11" spans="1:11" ht="30" hidden="1" thickTop="1" thickBot="1">
      <c r="B11" s="313" t="s">
        <v>532</v>
      </c>
      <c r="C11" s="573">
        <v>0</v>
      </c>
      <c r="D11" s="574">
        <v>0</v>
      </c>
      <c r="E11" s="574">
        <v>0</v>
      </c>
      <c r="F11" s="522">
        <v>0</v>
      </c>
      <c r="G11" s="522" t="e">
        <f>SUM(#REF!,#REF!,#REF!,#REF!)</f>
        <v>#REF!</v>
      </c>
      <c r="I11" s="437"/>
    </row>
    <row r="12" spans="1:11" ht="29.25" thickTop="1">
      <c r="B12" s="30" t="s">
        <v>191</v>
      </c>
      <c r="C12" s="520">
        <f>SUM(C9:C10)</f>
        <v>0</v>
      </c>
      <c r="D12" s="521">
        <f>SUM(D9:D10)</f>
        <v>0</v>
      </c>
      <c r="E12" s="520">
        <f>SUM(E9:E10)</f>
        <v>0</v>
      </c>
      <c r="F12" s="520">
        <f>IF(SUM(F19,F24,F28,F32,F36)&gt;1000000000,1000000000,SUM(F19,F24,F28,F32,F36))</f>
        <v>0</v>
      </c>
      <c r="G12" s="520" t="e">
        <f>SUM(G19,G24,G28,G32)</f>
        <v>#REF!</v>
      </c>
      <c r="I12" s="729" t="s">
        <v>878</v>
      </c>
    </row>
    <row r="13" spans="1:11" s="26" customFormat="1" ht="19.5" customHeight="1">
      <c r="D13" s="121"/>
      <c r="E13" s="122"/>
      <c r="F13" s="123"/>
      <c r="G13" s="123"/>
      <c r="I13" s="985" t="s">
        <v>877</v>
      </c>
    </row>
    <row r="14" spans="1:11">
      <c r="B14" s="22" t="s">
        <v>404</v>
      </c>
      <c r="I14" s="985"/>
    </row>
    <row r="15" spans="1:11">
      <c r="B15" s="31" t="s">
        <v>268</v>
      </c>
      <c r="C15" s="75"/>
      <c r="I15" s="986"/>
    </row>
    <row r="16" spans="1:11" ht="21">
      <c r="A16" s="24"/>
      <c r="B16" s="27" t="s">
        <v>192</v>
      </c>
      <c r="C16" s="28" t="s">
        <v>187</v>
      </c>
      <c r="D16" s="27" t="s">
        <v>167</v>
      </c>
      <c r="E16" s="27" t="s">
        <v>188</v>
      </c>
      <c r="F16" s="647" t="s">
        <v>269</v>
      </c>
      <c r="G16" s="647" t="s">
        <v>269</v>
      </c>
      <c r="I16" s="986"/>
    </row>
    <row r="17" spans="1:14">
      <c r="B17" s="27" t="s">
        <v>189</v>
      </c>
      <c r="C17" s="523">
        <f>SUM(D17:E17)</f>
        <v>0</v>
      </c>
      <c r="D17" s="523">
        <f>'6-1.補助対象経費総括表（1年目） '!Q11</f>
        <v>0</v>
      </c>
      <c r="E17" s="524">
        <v>0</v>
      </c>
      <c r="F17" s="523">
        <f>ROUNDDOWN(D17*1/2,0)</f>
        <v>0</v>
      </c>
      <c r="G17" s="523"/>
      <c r="I17" s="986"/>
      <c r="L17" s="41"/>
      <c r="M17" s="41"/>
      <c r="N17" s="41"/>
    </row>
    <row r="18" spans="1:14" ht="29.25" thickBot="1">
      <c r="B18" s="899" t="s">
        <v>190</v>
      </c>
      <c r="C18" s="523">
        <f>SUM(D18:E18)</f>
        <v>0</v>
      </c>
      <c r="D18" s="523">
        <f>'6-1.補助対象経費総括表（1年目） '!Q52</f>
        <v>0</v>
      </c>
      <c r="E18" s="523">
        <f>'9.費用明細書（共用部）'!K75</f>
        <v>0</v>
      </c>
      <c r="F18" s="902">
        <f>ROUNDDOWN(D18*1/2,0)</f>
        <v>0</v>
      </c>
      <c r="G18" s="523"/>
      <c r="I18" s="986"/>
      <c r="L18" s="41"/>
      <c r="M18" s="41"/>
      <c r="N18" s="41"/>
    </row>
    <row r="19" spans="1:14" ht="29.25" thickTop="1">
      <c r="B19" s="363" t="s">
        <v>191</v>
      </c>
      <c r="C19" s="525">
        <f>SUM(C17:C18)</f>
        <v>0</v>
      </c>
      <c r="D19" s="525">
        <f>SUM(D17:D18)</f>
        <v>0</v>
      </c>
      <c r="E19" s="525">
        <f>SUM(E17:E18)</f>
        <v>0</v>
      </c>
      <c r="F19" s="525">
        <f>IF(SUM(F17:F18)&gt;300000000,300000000,SUM(F17:F18))</f>
        <v>0</v>
      </c>
      <c r="G19" s="520" t="e">
        <f>SUM(#REF!)</f>
        <v>#REF!</v>
      </c>
      <c r="I19" s="729" t="s">
        <v>879</v>
      </c>
    </row>
    <row r="20" spans="1:14">
      <c r="B20" s="31" t="s">
        <v>271</v>
      </c>
      <c r="C20" s="75"/>
      <c r="I20" s="986"/>
      <c r="L20" s="41"/>
      <c r="M20" s="41"/>
      <c r="N20" s="41"/>
    </row>
    <row r="21" spans="1:14" ht="21">
      <c r="A21" s="24"/>
      <c r="B21" s="27" t="s">
        <v>192</v>
      </c>
      <c r="C21" s="28" t="s">
        <v>187</v>
      </c>
      <c r="D21" s="27" t="s">
        <v>167</v>
      </c>
      <c r="E21" s="27" t="s">
        <v>188</v>
      </c>
      <c r="F21" s="647" t="s">
        <v>269</v>
      </c>
      <c r="G21" s="647" t="s">
        <v>269</v>
      </c>
      <c r="I21" s="986"/>
    </row>
    <row r="22" spans="1:14">
      <c r="B22" s="27" t="s">
        <v>189</v>
      </c>
      <c r="C22" s="523">
        <f>SUM(D22:E22)</f>
        <v>0</v>
      </c>
      <c r="D22" s="523">
        <f>'6-2.補助対象経費総括表（2年目）'!Q11</f>
        <v>0</v>
      </c>
      <c r="E22" s="524">
        <v>0</v>
      </c>
      <c r="F22" s="523">
        <f>ROUNDDOWN(D22*1/2,0)</f>
        <v>0</v>
      </c>
      <c r="G22" s="523"/>
      <c r="I22" s="986"/>
      <c r="L22" s="41"/>
      <c r="M22" s="41"/>
      <c r="N22" s="41"/>
    </row>
    <row r="23" spans="1:14" ht="29.25" thickBot="1">
      <c r="B23" s="899" t="s">
        <v>190</v>
      </c>
      <c r="C23" s="523">
        <f>SUM(D23:E23)</f>
        <v>0</v>
      </c>
      <c r="D23" s="523">
        <f>'6-2.補助対象経費総括表（2年目）'!Q52</f>
        <v>0</v>
      </c>
      <c r="E23" s="523">
        <f>'9.費用明細書（共用部）'!W75</f>
        <v>0</v>
      </c>
      <c r="F23" s="902">
        <f>ROUNDDOWN(D23*1/2,0)</f>
        <v>0</v>
      </c>
      <c r="G23" s="648"/>
      <c r="I23" s="986"/>
    </row>
    <row r="24" spans="1:14" ht="29.25" thickTop="1">
      <c r="B24" s="363" t="s">
        <v>191</v>
      </c>
      <c r="C24" s="525">
        <f>SUM(C22:C23)</f>
        <v>0</v>
      </c>
      <c r="D24" s="525">
        <f>SUM(D22:D23)</f>
        <v>0</v>
      </c>
      <c r="E24" s="525">
        <f>SUM(E22:E23)</f>
        <v>0</v>
      </c>
      <c r="F24" s="525">
        <f>IF(SUM(F22:F23)&gt;300000000,300000000,SUM(F22:F23))</f>
        <v>0</v>
      </c>
      <c r="G24" s="520" t="e">
        <f>SUM(#REF!,#REF!)</f>
        <v>#REF!</v>
      </c>
      <c r="I24" s="729" t="s">
        <v>879</v>
      </c>
    </row>
    <row r="25" spans="1:14">
      <c r="B25" s="31" t="s">
        <v>272</v>
      </c>
      <c r="C25" s="75"/>
      <c r="I25" s="986"/>
    </row>
    <row r="26" spans="1:14" ht="21">
      <c r="A26" s="24"/>
      <c r="B26" s="27" t="s">
        <v>192</v>
      </c>
      <c r="C26" s="28" t="s">
        <v>187</v>
      </c>
      <c r="D26" s="27" t="s">
        <v>167</v>
      </c>
      <c r="E26" s="27" t="s">
        <v>188</v>
      </c>
      <c r="F26" s="647" t="s">
        <v>269</v>
      </c>
      <c r="G26" s="647" t="s">
        <v>269</v>
      </c>
      <c r="I26" s="986"/>
    </row>
    <row r="27" spans="1:14" ht="29.25" thickBot="1">
      <c r="B27" s="903" t="s">
        <v>190</v>
      </c>
      <c r="C27" s="523">
        <f>SUM(D27:E27)</f>
        <v>0</v>
      </c>
      <c r="D27" s="523">
        <f>'6-3.補助対象経費総括表（3年目）'!Q52</f>
        <v>0</v>
      </c>
      <c r="E27" s="523">
        <f>'9.費用明細書（共用部）'!AI75</f>
        <v>0</v>
      </c>
      <c r="F27" s="902">
        <f>ROUNDDOWN(D27*1/2,0)</f>
        <v>0</v>
      </c>
      <c r="G27" s="648"/>
      <c r="I27" s="986"/>
    </row>
    <row r="28" spans="1:14" ht="29.25" thickTop="1">
      <c r="B28" s="904" t="s">
        <v>191</v>
      </c>
      <c r="C28" s="525">
        <f>C27</f>
        <v>0</v>
      </c>
      <c r="D28" s="525">
        <f>D27</f>
        <v>0</v>
      </c>
      <c r="E28" s="525">
        <f>E27</f>
        <v>0</v>
      </c>
      <c r="F28" s="525">
        <f>IF(F27&gt;300000000,300000000,F27)</f>
        <v>0</v>
      </c>
      <c r="G28" s="520">
        <f>IF(SUM(G27:G27)&gt;300000000,300000000,SUM(G27:G27))</f>
        <v>0</v>
      </c>
      <c r="I28" s="729" t="s">
        <v>879</v>
      </c>
    </row>
    <row r="29" spans="1:14">
      <c r="B29" s="31" t="s">
        <v>273</v>
      </c>
      <c r="C29" s="75"/>
      <c r="I29" s="986"/>
    </row>
    <row r="30" spans="1:14" ht="21">
      <c r="A30" s="24"/>
      <c r="B30" s="27" t="s">
        <v>192</v>
      </c>
      <c r="C30" s="28" t="s">
        <v>187</v>
      </c>
      <c r="D30" s="27" t="s">
        <v>167</v>
      </c>
      <c r="E30" s="27" t="s">
        <v>188</v>
      </c>
      <c r="F30" s="647" t="s">
        <v>269</v>
      </c>
      <c r="G30" s="647" t="s">
        <v>269</v>
      </c>
      <c r="I30" s="986"/>
    </row>
    <row r="31" spans="1:14" ht="29.25" thickBot="1">
      <c r="B31" s="899" t="s">
        <v>190</v>
      </c>
      <c r="C31" s="523">
        <f>SUM(D31:E31)</f>
        <v>0</v>
      </c>
      <c r="D31" s="523">
        <f>'6-4.補助対象経費総括表（4年目）'!Q52</f>
        <v>0</v>
      </c>
      <c r="E31" s="523">
        <f>'9.費用明細書（共用部）'!AU75</f>
        <v>0</v>
      </c>
      <c r="F31" s="905">
        <f>ROUNDDOWN(D31*1/2,0)</f>
        <v>0</v>
      </c>
      <c r="G31" s="648"/>
      <c r="I31" s="986"/>
    </row>
    <row r="32" spans="1:14" ht="29.25" thickTop="1">
      <c r="B32" s="363" t="s">
        <v>191</v>
      </c>
      <c r="C32" s="525">
        <f>C31</f>
        <v>0</v>
      </c>
      <c r="D32" s="525">
        <f>D31</f>
        <v>0</v>
      </c>
      <c r="E32" s="525">
        <f>E31</f>
        <v>0</v>
      </c>
      <c r="F32" s="520">
        <f>IF(F31&gt;300000000,300000000,F31)</f>
        <v>0</v>
      </c>
      <c r="G32" s="520" t="e">
        <f>SUM(#REF!,#REF!)</f>
        <v>#REF!</v>
      </c>
      <c r="I32" s="729" t="s">
        <v>879</v>
      </c>
    </row>
    <row r="33" spans="2:9">
      <c r="B33" s="31" t="s">
        <v>881</v>
      </c>
      <c r="C33" s="75"/>
      <c r="I33" s="986"/>
    </row>
    <row r="34" spans="2:9">
      <c r="B34" s="27" t="s">
        <v>192</v>
      </c>
      <c r="C34" s="28" t="s">
        <v>187</v>
      </c>
      <c r="D34" s="27" t="s">
        <v>167</v>
      </c>
      <c r="E34" s="27" t="s">
        <v>188</v>
      </c>
      <c r="F34" s="647" t="s">
        <v>269</v>
      </c>
      <c r="I34" s="986"/>
    </row>
    <row r="35" spans="2:9" ht="29.25" thickBot="1">
      <c r="B35" s="899" t="s">
        <v>190</v>
      </c>
      <c r="C35" s="523">
        <f>SUM(D35:E35)</f>
        <v>0</v>
      </c>
      <c r="D35" s="523">
        <f>'6-5.補助対象経費総括表（5年目）'!Q52</f>
        <v>0</v>
      </c>
      <c r="E35" s="523">
        <f>'9.費用明細書（共用部）'!BG75</f>
        <v>0</v>
      </c>
      <c r="F35" s="905">
        <f>ROUNDDOWN(D35*1/2,0)</f>
        <v>0</v>
      </c>
      <c r="I35" s="729" t="s">
        <v>879</v>
      </c>
    </row>
    <row r="36" spans="2:9" ht="29.25" thickTop="1">
      <c r="B36" s="363" t="s">
        <v>191</v>
      </c>
      <c r="C36" s="525">
        <f>C35</f>
        <v>0</v>
      </c>
      <c r="D36" s="525">
        <f>D35</f>
        <v>0</v>
      </c>
      <c r="E36" s="525">
        <f>E35</f>
        <v>0</v>
      </c>
      <c r="F36" s="520">
        <f>IF(F35&gt;300000000,300000000,F35)</f>
        <v>0</v>
      </c>
    </row>
  </sheetData>
  <sheetProtection algorithmName="SHA-512" hashValue="4MvBkBouu/jISADHqeUPbqngKmx7l3gN0zHuioSEm6Z0LCQnVJ/1LqtsyTVp3AETdxtMEGmFkHnq8JOVVlrQ4g==" saltValue="lQEXLmMMhqbIWHbRl6XHxA==" spinCount="100000" sheet="1" formatCells="0" formatRows="0" deleteRows="0" selectLockedCells="1" autoFilter="0" pivotTables="0"/>
  <mergeCells count="5">
    <mergeCell ref="I9:I10"/>
    <mergeCell ref="B2:F2"/>
    <mergeCell ref="B3:D3"/>
    <mergeCell ref="B4:D4"/>
    <mergeCell ref="C5:E5"/>
  </mergeCells>
  <phoneticPr fontId="18"/>
  <conditionalFormatting sqref="B5 B16:B18 B30:B31 B26:B27 B8:B12 B21 B23">
    <cfRule type="notContainsBlanks" dxfId="361" priority="26">
      <formula>LEN(TRIM(B5))&gt;0</formula>
    </cfRule>
  </conditionalFormatting>
  <conditionalFormatting sqref="F9:G11">
    <cfRule type="expression" dxfId="360" priority="25">
      <formula>_xlfn.ISFORMULA(F9)=TRUE</formula>
    </cfRule>
  </conditionalFormatting>
  <conditionalFormatting sqref="F19:G19">
    <cfRule type="expression" dxfId="359" priority="29">
      <formula>$F$19&gt;#REF!</formula>
    </cfRule>
  </conditionalFormatting>
  <conditionalFormatting sqref="F24">
    <cfRule type="expression" dxfId="358" priority="30">
      <formula>$F$24&gt;#REF!</formula>
    </cfRule>
  </conditionalFormatting>
  <conditionalFormatting sqref="F28:G28">
    <cfRule type="expression" dxfId="357" priority="31">
      <formula>$F$28&gt;#REF!</formula>
    </cfRule>
  </conditionalFormatting>
  <conditionalFormatting sqref="F32">
    <cfRule type="expression" dxfId="356" priority="32">
      <formula>$F$32&gt;#REF!</formula>
    </cfRule>
  </conditionalFormatting>
  <conditionalFormatting sqref="G24">
    <cfRule type="expression" dxfId="355" priority="33">
      <formula>$G$24&gt;#REF!</formula>
    </cfRule>
  </conditionalFormatting>
  <conditionalFormatting sqref="G32">
    <cfRule type="expression" dxfId="354" priority="34">
      <formula>$G$32&gt;#REF!</formula>
    </cfRule>
  </conditionalFormatting>
  <conditionalFormatting sqref="F12:G12">
    <cfRule type="expression" dxfId="353" priority="35">
      <formula>$F$12&gt;#REF!</formula>
    </cfRule>
    <cfRule type="expression" dxfId="352" priority="36">
      <formula>$F$12&gt;#REF!</formula>
    </cfRule>
  </conditionalFormatting>
  <conditionalFormatting sqref="F12">
    <cfRule type="expression" dxfId="351" priority="22">
      <formula>$F$12&gt;1000000000</formula>
    </cfRule>
  </conditionalFormatting>
  <conditionalFormatting sqref="I9">
    <cfRule type="expression" dxfId="350" priority="9">
      <formula>#REF!&lt;=0</formula>
    </cfRule>
  </conditionalFormatting>
  <conditionalFormatting sqref="I6:I7">
    <cfRule type="expression" dxfId="349" priority="716">
      <formula>$F$12&gt;$J$5</formula>
    </cfRule>
    <cfRule type="expression" dxfId="348" priority="717">
      <formula>$F$12&gt;#REF!</formula>
    </cfRule>
  </conditionalFormatting>
  <conditionalFormatting sqref="B22">
    <cfRule type="notContainsBlanks" dxfId="347" priority="8">
      <formula>LEN(TRIM(B22))&gt;0</formula>
    </cfRule>
  </conditionalFormatting>
  <conditionalFormatting sqref="B34:B35">
    <cfRule type="notContainsBlanks" dxfId="346" priority="6">
      <formula>LEN(TRIM(B34))&gt;0</formula>
    </cfRule>
  </conditionalFormatting>
  <conditionalFormatting sqref="F36">
    <cfRule type="expression" dxfId="345" priority="7">
      <formula>$F$32&gt;#REF!</formula>
    </cfRule>
  </conditionalFormatting>
  <printOptions horizontalCentered="1"/>
  <pageMargins left="0.51181102362204722" right="0.11811023622047245" top="0.35433070866141736" bottom="0.35433070866141736" header="0.31496062992125984" footer="0.11811023622047245"/>
  <pageSetup paperSize="9" scale="65" orientation="portrait" r:id="rId1"/>
  <headerFooter scaleWithDoc="0">
    <oddFooter>&amp;R&amp;K00-043R5超高層ZEH-M_ver.1</oddFooter>
  </headerFooter>
  <ignoredErrors>
    <ignoredError sqref="B15 B20 B25 B29 B33" numberStoredAsText="1"/>
  </ignoredErrors>
  <extLst>
    <ext xmlns:x14="http://schemas.microsoft.com/office/spreadsheetml/2009/9/main" uri="{78C0D931-6437-407d-A8EE-F0AAD7539E65}">
      <x14:conditionalFormattings>
        <x14:conditionalFormatting xmlns:xm="http://schemas.microsoft.com/office/excel/2006/main">
          <x14:cfRule type="expression" priority="16" id="{C8979704-8C7F-488B-B34F-C9174376E2B8}">
            <xm:f>入力シート!$F$13="単年度事業"</xm:f>
            <x14:dxf>
              <fill>
                <patternFill>
                  <bgColor theme="0" tint="-0.499984740745262"/>
                </patternFill>
              </fill>
            </x14:dxf>
          </x14:cfRule>
          <xm:sqref>B21:F21 B23:F24</xm:sqref>
        </x14:conditionalFormatting>
        <x14:conditionalFormatting xmlns:xm="http://schemas.microsoft.com/office/excel/2006/main">
          <x14:cfRule type="expression" priority="12" id="{B69E0A38-EC06-4174-822C-071163F11BF2}">
            <xm:f>入力シート!$F$13="2年度事業（1年目）"</xm:f>
            <x14:dxf>
              <fill>
                <patternFill>
                  <bgColor theme="0" tint="-0.499984740745262"/>
                </patternFill>
              </fill>
            </x14:dxf>
          </x14:cfRule>
          <x14:cfRule type="expression" priority="15" id="{19BBB6DA-FAAE-4C1A-848E-AABE4BB0F5DC}">
            <xm:f>入力シート!$F$13="単年度事業"</xm:f>
            <x14:dxf>
              <fill>
                <patternFill>
                  <bgColor theme="0" tint="-0.499984740745262"/>
                </patternFill>
              </fill>
            </x14:dxf>
          </x14:cfRule>
          <xm:sqref>B26:F28</xm:sqref>
        </x14:conditionalFormatting>
        <x14:conditionalFormatting xmlns:xm="http://schemas.microsoft.com/office/excel/2006/main">
          <x14:cfRule type="expression" priority="10" id="{A8EB29C5-96B5-42A2-84C9-1BC153CB0C2B}">
            <xm:f>入力シート!$F$13="3年度事業（1年目）"</xm:f>
            <x14:dxf>
              <fill>
                <patternFill>
                  <bgColor theme="0" tint="-0.499984740745262"/>
                </patternFill>
              </fill>
            </x14:dxf>
          </x14:cfRule>
          <x14:cfRule type="expression" priority="11" id="{FDDE92BE-7023-4310-BD5D-CC7A30C5B803}">
            <xm:f>入力シート!$F$13="2年度事業（1年目）"</xm:f>
            <x14:dxf>
              <fill>
                <patternFill>
                  <bgColor theme="0" tint="-0.499984740745262"/>
                </patternFill>
              </fill>
            </x14:dxf>
          </x14:cfRule>
          <x14:cfRule type="expression" priority="14" id="{6FAC58D5-21A1-466B-AC36-0AF6B1444CED}">
            <xm:f>入力シート!$F$13="単年度事業"</xm:f>
            <x14:dxf>
              <fill>
                <patternFill>
                  <bgColor theme="0" tint="-0.499984740745262"/>
                </patternFill>
              </fill>
            </x14:dxf>
          </x14:cfRule>
          <xm:sqref>B30:F32</xm:sqref>
        </x14:conditionalFormatting>
        <x14:conditionalFormatting xmlns:xm="http://schemas.microsoft.com/office/excel/2006/main">
          <x14:cfRule type="expression" priority="1" id="{63CB8EAC-65E9-4BC4-9A43-1AF2BDF04351}">
            <xm:f>入力シート!$F$13="4年度事業（1年目）"</xm:f>
            <x14:dxf>
              <fill>
                <patternFill>
                  <bgColor theme="0" tint="-0.499984740745262"/>
                </patternFill>
              </fill>
            </x14:dxf>
          </x14:cfRule>
          <x14:cfRule type="expression" priority="3" id="{ABA09DB9-AA62-4D98-85DE-F973AC7F541A}">
            <xm:f>入力シート!$F$13="3年度事業（1年目）"</xm:f>
            <x14:dxf>
              <fill>
                <patternFill>
                  <bgColor theme="0" tint="-0.499984740745262"/>
                </patternFill>
              </fill>
            </x14:dxf>
          </x14:cfRule>
          <x14:cfRule type="expression" priority="4" id="{421D5FDE-D3B9-4587-8CE8-077433AC01A1}">
            <xm:f>入力シート!$F$13="2年度事業（1年目）"</xm:f>
            <x14:dxf>
              <fill>
                <patternFill>
                  <bgColor theme="0" tint="-0.499984740745262"/>
                </patternFill>
              </fill>
            </x14:dxf>
          </x14:cfRule>
          <x14:cfRule type="expression" priority="5" id="{18AD4632-E206-41F9-9B15-72179A854486}">
            <xm:f>入力シート!$F$13="単年度事業"</xm:f>
            <x14:dxf>
              <fill>
                <patternFill>
                  <bgColor theme="0" tint="-0.499984740745262"/>
                </patternFill>
              </fill>
            </x14:dxf>
          </x14:cfRule>
          <xm:sqref>B34:F36</xm:sqref>
        </x14:conditionalFormatting>
        <x14:conditionalFormatting xmlns:xm="http://schemas.microsoft.com/office/excel/2006/main">
          <x14:cfRule type="expression" priority="2" id="{289FEB80-DEFD-4041-A442-BF9F6DAFE43C}">
            <xm:f>入力シート!$F$13="単年度事業"</xm:f>
            <x14:dxf>
              <fill>
                <patternFill>
                  <bgColor theme="0" tint="-0.499984740745262"/>
                </patternFill>
              </fill>
            </x14:dxf>
          </x14:cfRule>
          <xm:sqref>B22:F22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22</vt:i4>
      </vt:variant>
      <vt:variant>
        <vt:lpstr>名前付き一覧</vt:lpstr>
      </vt:variant>
      <vt:variant>
        <vt:i4>23</vt:i4>
      </vt:variant>
    </vt:vector>
  </HeadingPairs>
  <TitlesOfParts>
    <vt:vector size="45" baseType="lpstr">
      <vt:lpstr>入力シート</vt:lpstr>
      <vt:lpstr>申請書類リスト</vt:lpstr>
      <vt:lpstr>定型様式1_交付申請書</vt:lpstr>
      <vt:lpstr>誓約書</vt:lpstr>
      <vt:lpstr>1.申請者の詳細</vt:lpstr>
      <vt:lpstr>2.全体概要</vt:lpstr>
      <vt:lpstr>3.補助事業概要図</vt:lpstr>
      <vt:lpstr>4.住戸情報入力</vt:lpstr>
      <vt:lpstr>5.補助対象経費総括表（まとめ）</vt:lpstr>
      <vt:lpstr>6-1.補助対象経費総括表（1年目） </vt:lpstr>
      <vt:lpstr>6-2.補助対象経費総括表（2年目）</vt:lpstr>
      <vt:lpstr>6-3.補助対象経費総括表（3年目）</vt:lpstr>
      <vt:lpstr>6-4.補助対象経費総括表（4年目）</vt:lpstr>
      <vt:lpstr>6-5.補助対象経費総括表（5年目）</vt:lpstr>
      <vt:lpstr>7.共用部定額単価算出シート</vt:lpstr>
      <vt:lpstr>8.共用部空調設備費用算出シート</vt:lpstr>
      <vt:lpstr>9.費用明細書（共用部）</vt:lpstr>
      <vt:lpstr>10.蓄電システム補助対象経費算出シート（共用部）</vt:lpstr>
      <vt:lpstr>11.MEMS補助対象経費算出シート </vt:lpstr>
      <vt:lpstr>12.パネルラジエーター設備費用算出シート</vt:lpstr>
      <vt:lpstr>13.工程表</vt:lpstr>
      <vt:lpstr>個人情報の取得と利用について</vt:lpstr>
      <vt:lpstr>'1.申請者の詳細'!Print_Area</vt:lpstr>
      <vt:lpstr>'10.蓄電システム補助対象経費算出シート（共用部）'!Print_Area</vt:lpstr>
      <vt:lpstr>'11.MEMS補助対象経費算出シート '!Print_Area</vt:lpstr>
      <vt:lpstr>'12.パネルラジエーター設備費用算出シート'!Print_Area</vt:lpstr>
      <vt:lpstr>'13.工程表'!Print_Area</vt:lpstr>
      <vt:lpstr>'2.全体概要'!Print_Area</vt:lpstr>
      <vt:lpstr>'3.補助事業概要図'!Print_Area</vt:lpstr>
      <vt:lpstr>'4.住戸情報入力'!Print_Area</vt:lpstr>
      <vt:lpstr>'5.補助対象経費総括表（まとめ）'!Print_Area</vt:lpstr>
      <vt:lpstr>'6-1.補助対象経費総括表（1年目） '!Print_Area</vt:lpstr>
      <vt:lpstr>'6-2.補助対象経費総括表（2年目）'!Print_Area</vt:lpstr>
      <vt:lpstr>'6-3.補助対象経費総括表（3年目）'!Print_Area</vt:lpstr>
      <vt:lpstr>'6-4.補助対象経費総括表（4年目）'!Print_Area</vt:lpstr>
      <vt:lpstr>'6-5.補助対象経費総括表（5年目）'!Print_Area</vt:lpstr>
      <vt:lpstr>'7.共用部定額単価算出シート'!Print_Area</vt:lpstr>
      <vt:lpstr>'8.共用部空調設備費用算出シート'!Print_Area</vt:lpstr>
      <vt:lpstr>'9.費用明細書（共用部）'!Print_Area</vt:lpstr>
      <vt:lpstr>個人情報の取得と利用について!Print_Area</vt:lpstr>
      <vt:lpstr>申請書類リスト!Print_Area</vt:lpstr>
      <vt:lpstr>誓約書!Print_Area</vt:lpstr>
      <vt:lpstr>定型様式1_交付申請書!Print_Area</vt:lpstr>
      <vt:lpstr>入力シート!Print_Area</vt:lpstr>
      <vt:lpstr>'4.住戸情報入力'!Print_Titles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2023-05-22T05:26:11Z</cp:lastPrinted>
  <dcterms:created xsi:type="dcterms:W3CDTF">2020-04-30T03:53:05Z</dcterms:created>
  <dcterms:modified xsi:type="dcterms:W3CDTF">2023-05-23T07:15:46Z</dcterms:modified>
</cp:coreProperties>
</file>