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R4 IT事務局フォルダ\60040　複数社類型\28　申請書類\"/>
    </mc:Choice>
  </mc:AlternateContent>
  <xr:revisionPtr revIDLastSave="0" documentId="8_{C0B5922C-025D-471F-BF90-285B5C3956F9}" xr6:coauthVersionLast="47" xr6:coauthVersionMax="47" xr10:uidLastSave="{00000000-0000-0000-0000-000000000000}"/>
  <bookViews>
    <workbookView xWindow="20370" yWindow="-4680" windowWidth="29040" windowHeight="15840" xr2:uid="{605DAF1C-394A-4936-B344-F3D4EDD36EBD}"/>
  </bookViews>
  <sheets>
    <sheet name="様式・計算用ツール一覧" sheetId="18" r:id="rId1"/>
    <sheet name="A【様式1】参画事業者情報" sheetId="2" r:id="rId2"/>
    <sheet name="B【計算用ツール】労働生産性（事業者毎算出用）" sheetId="3" r:id="rId3"/>
    <sheet name="B【計算用ツール】労働生産性 (補助事業グループ算出用）" sheetId="16" r:id="rId4"/>
    <sheet name="C【様式2】導入ITツール情報" sheetId="6" r:id="rId5"/>
    <sheet name="D【様式3】実施事業区分（基盤導入費）" sheetId="7" r:id="rId6"/>
    <sheet name="E【様式4】実施事業区分 (消費動向分析費)" sheetId="8" r:id="rId7"/>
    <sheet name="F【計算用ツール】基盤導入経費" sheetId="9" r:id="rId8"/>
    <sheet name="F【様式5】基盤導入経費" sheetId="13" r:id="rId9"/>
    <sheet name="G【計算用ツール】消費動向分析経費" sheetId="10" r:id="rId10"/>
    <sheet name="G【様式6】消費動向分析経費" sheetId="14" r:id="rId11"/>
    <sheet name="H【様式7】その他経費" sheetId="15" r:id="rId12"/>
    <sheet name="I【様式8】事業全体経費" sheetId="12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3" i="14" l="1"/>
  <c r="E51" i="14"/>
  <c r="E49" i="14"/>
  <c r="E47" i="14"/>
  <c r="E45" i="14"/>
  <c r="E43" i="14"/>
  <c r="E41" i="14"/>
  <c r="E39" i="14"/>
  <c r="E37" i="14"/>
  <c r="E35" i="14"/>
  <c r="E33" i="14"/>
  <c r="E31" i="14"/>
  <c r="E29" i="14"/>
  <c r="E27" i="14"/>
  <c r="E25" i="14"/>
  <c r="E23" i="14"/>
  <c r="E21" i="14"/>
  <c r="E12" i="13"/>
  <c r="G13" i="9" l="1"/>
  <c r="D17" i="15"/>
  <c r="F9" i="12" s="1"/>
  <c r="L11" i="13"/>
  <c r="L12" i="13"/>
  <c r="B11" i="14"/>
  <c r="H11" i="16"/>
  <c r="H10" i="16"/>
  <c r="C11" i="3"/>
  <c r="F11" i="3"/>
  <c r="F19" i="3"/>
  <c r="F15" i="3"/>
  <c r="C19" i="3"/>
  <c r="C15" i="3"/>
  <c r="G104" i="13"/>
  <c r="G99" i="13"/>
  <c r="G94" i="13"/>
  <c r="G89" i="13"/>
  <c r="G84" i="13"/>
  <c r="G79" i="13"/>
  <c r="G74" i="13"/>
  <c r="G69" i="13"/>
  <c r="G64" i="13"/>
  <c r="G59" i="13"/>
  <c r="G54" i="13"/>
  <c r="G49" i="13"/>
  <c r="G44" i="13"/>
  <c r="G39" i="13"/>
  <c r="G34" i="13"/>
  <c r="G29" i="13"/>
  <c r="G24" i="13"/>
  <c r="G19" i="13"/>
  <c r="G14" i="13"/>
  <c r="E108" i="13"/>
  <c r="D108" i="13"/>
  <c r="E107" i="13"/>
  <c r="D107" i="13"/>
  <c r="C105" i="13"/>
  <c r="D105" i="13" s="1"/>
  <c r="E103" i="13"/>
  <c r="D103" i="13"/>
  <c r="E102" i="13"/>
  <c r="D102" i="13"/>
  <c r="C100" i="13"/>
  <c r="D100" i="13" s="1"/>
  <c r="E98" i="13"/>
  <c r="D98" i="13"/>
  <c r="E97" i="13"/>
  <c r="D97" i="13"/>
  <c r="C95" i="13"/>
  <c r="D95" i="13" s="1"/>
  <c r="E93" i="13"/>
  <c r="D93" i="13"/>
  <c r="E92" i="13"/>
  <c r="D92" i="13"/>
  <c r="C90" i="13"/>
  <c r="D90" i="13" s="1"/>
  <c r="E88" i="13"/>
  <c r="D88" i="13"/>
  <c r="E87" i="13"/>
  <c r="D87" i="13"/>
  <c r="C85" i="13"/>
  <c r="D85" i="13" s="1"/>
  <c r="E83" i="13"/>
  <c r="D83" i="13"/>
  <c r="E82" i="13"/>
  <c r="D82" i="13"/>
  <c r="C80" i="13"/>
  <c r="C81" i="13" s="1"/>
  <c r="E78" i="13"/>
  <c r="D78" i="13"/>
  <c r="E77" i="13"/>
  <c r="D77" i="13"/>
  <c r="E75" i="13"/>
  <c r="C75" i="13"/>
  <c r="D75" i="13" s="1"/>
  <c r="E73" i="13"/>
  <c r="D73" i="13"/>
  <c r="E72" i="13"/>
  <c r="D72" i="13"/>
  <c r="C70" i="13"/>
  <c r="D70" i="13" s="1"/>
  <c r="E68" i="13"/>
  <c r="D68" i="13"/>
  <c r="E67" i="13"/>
  <c r="D67" i="13"/>
  <c r="C65" i="13"/>
  <c r="D65" i="13" s="1"/>
  <c r="E63" i="13"/>
  <c r="D63" i="13"/>
  <c r="E62" i="13"/>
  <c r="D62" i="13"/>
  <c r="C60" i="13"/>
  <c r="D60" i="13" s="1"/>
  <c r="E58" i="13"/>
  <c r="D58" i="13"/>
  <c r="E57" i="13"/>
  <c r="D57" i="13"/>
  <c r="C55" i="13"/>
  <c r="C56" i="13" s="1"/>
  <c r="E53" i="13"/>
  <c r="D53" i="13"/>
  <c r="E52" i="13"/>
  <c r="D52" i="13"/>
  <c r="C50" i="13"/>
  <c r="D50" i="13" s="1"/>
  <c r="E48" i="13"/>
  <c r="D48" i="13"/>
  <c r="E47" i="13"/>
  <c r="D47" i="13"/>
  <c r="C45" i="13"/>
  <c r="D45" i="13" s="1"/>
  <c r="E43" i="13"/>
  <c r="D43" i="13"/>
  <c r="E42" i="13"/>
  <c r="D42" i="13"/>
  <c r="C40" i="13"/>
  <c r="D40" i="13" s="1"/>
  <c r="E38" i="13"/>
  <c r="D38" i="13"/>
  <c r="E37" i="13"/>
  <c r="D37" i="13"/>
  <c r="C35" i="13"/>
  <c r="D35" i="13" s="1"/>
  <c r="E33" i="13"/>
  <c r="D33" i="13"/>
  <c r="E32" i="13"/>
  <c r="D32" i="13"/>
  <c r="C30" i="13"/>
  <c r="C31" i="13" s="1"/>
  <c r="E28" i="13"/>
  <c r="D28" i="13"/>
  <c r="E27" i="13"/>
  <c r="D27" i="13"/>
  <c r="C25" i="13"/>
  <c r="D25" i="13" s="1"/>
  <c r="E23" i="13"/>
  <c r="D23" i="13"/>
  <c r="E22" i="13"/>
  <c r="D22" i="13"/>
  <c r="C20" i="13"/>
  <c r="E20" i="13" s="1"/>
  <c r="E18" i="13"/>
  <c r="D18" i="13"/>
  <c r="E17" i="13"/>
  <c r="D17" i="13"/>
  <c r="C15" i="13"/>
  <c r="C16" i="13" s="1"/>
  <c r="D53" i="14"/>
  <c r="D51" i="14"/>
  <c r="D49" i="14"/>
  <c r="D47" i="14"/>
  <c r="D45" i="14"/>
  <c r="D43" i="14"/>
  <c r="D41" i="14"/>
  <c r="D39" i="14"/>
  <c r="D37" i="14"/>
  <c r="D35" i="14"/>
  <c r="D33" i="14"/>
  <c r="D31" i="14"/>
  <c r="D29" i="14"/>
  <c r="D27" i="14"/>
  <c r="D25" i="14"/>
  <c r="D23" i="14"/>
  <c r="D21" i="14"/>
  <c r="D19" i="14"/>
  <c r="E19" i="14" s="1"/>
  <c r="D23" i="15"/>
  <c r="B18" i="15" s="1"/>
  <c r="G11" i="16"/>
  <c r="G10" i="16"/>
  <c r="G9" i="16"/>
  <c r="C51" i="13" l="1"/>
  <c r="E51" i="13" s="1"/>
  <c r="C41" i="13"/>
  <c r="E41" i="13" s="1"/>
  <c r="G19" i="3"/>
  <c r="G15" i="3"/>
  <c r="E95" i="13"/>
  <c r="E85" i="13"/>
  <c r="E50" i="13"/>
  <c r="E40" i="13"/>
  <c r="E39" i="13" s="1"/>
  <c r="E105" i="13"/>
  <c r="C106" i="13"/>
  <c r="E100" i="13"/>
  <c r="C101" i="13"/>
  <c r="C96" i="13"/>
  <c r="E90" i="13"/>
  <c r="C91" i="13"/>
  <c r="C86" i="13"/>
  <c r="E81" i="13"/>
  <c r="D81" i="13"/>
  <c r="D80" i="13"/>
  <c r="E80" i="13"/>
  <c r="C76" i="13"/>
  <c r="E70" i="13"/>
  <c r="C71" i="13"/>
  <c r="E65" i="13"/>
  <c r="C66" i="13"/>
  <c r="E60" i="13"/>
  <c r="C61" i="13"/>
  <c r="D56" i="13"/>
  <c r="E56" i="13"/>
  <c r="D55" i="13"/>
  <c r="E55" i="13"/>
  <c r="E54" i="13" s="1"/>
  <c r="C46" i="13"/>
  <c r="E45" i="13"/>
  <c r="C36" i="13"/>
  <c r="E35" i="13"/>
  <c r="E31" i="13"/>
  <c r="D31" i="13"/>
  <c r="D30" i="13"/>
  <c r="D29" i="13" s="1"/>
  <c r="E30" i="13"/>
  <c r="E29" i="13" s="1"/>
  <c r="E25" i="13"/>
  <c r="C26" i="13"/>
  <c r="D20" i="13"/>
  <c r="C21" i="13"/>
  <c r="E16" i="13"/>
  <c r="D16" i="13"/>
  <c r="D15" i="13"/>
  <c r="E15" i="13"/>
  <c r="E14" i="13" s="1"/>
  <c r="E23" i="15"/>
  <c r="C10" i="13"/>
  <c r="C11" i="13" s="1"/>
  <c r="E49" i="13" l="1"/>
  <c r="D51" i="13"/>
  <c r="D49" i="13" s="1"/>
  <c r="D41" i="13"/>
  <c r="D39" i="13" s="1"/>
  <c r="E106" i="13"/>
  <c r="E104" i="13" s="1"/>
  <c r="D106" i="13"/>
  <c r="D104" i="13" s="1"/>
  <c r="E101" i="13"/>
  <c r="E99" i="13" s="1"/>
  <c r="D101" i="13"/>
  <c r="D99" i="13" s="1"/>
  <c r="E96" i="13"/>
  <c r="E94" i="13" s="1"/>
  <c r="D96" i="13"/>
  <c r="D94" i="13" s="1"/>
  <c r="D91" i="13"/>
  <c r="D89" i="13" s="1"/>
  <c r="E91" i="13"/>
  <c r="E89" i="13" s="1"/>
  <c r="E86" i="13"/>
  <c r="E84" i="13" s="1"/>
  <c r="D86" i="13"/>
  <c r="D84" i="13" s="1"/>
  <c r="E79" i="13"/>
  <c r="D79" i="13"/>
  <c r="E76" i="13"/>
  <c r="E74" i="13" s="1"/>
  <c r="D76" i="13"/>
  <c r="D74" i="13" s="1"/>
  <c r="E71" i="13"/>
  <c r="E69" i="13" s="1"/>
  <c r="D71" i="13"/>
  <c r="D69" i="13" s="1"/>
  <c r="D66" i="13"/>
  <c r="D64" i="13" s="1"/>
  <c r="E66" i="13"/>
  <c r="E64" i="13" s="1"/>
  <c r="E61" i="13"/>
  <c r="E59" i="13" s="1"/>
  <c r="D61" i="13"/>
  <c r="D59" i="13" s="1"/>
  <c r="D54" i="13"/>
  <c r="E46" i="13"/>
  <c r="E44" i="13" s="1"/>
  <c r="D46" i="13"/>
  <c r="D44" i="13" s="1"/>
  <c r="E36" i="13"/>
  <c r="E34" i="13" s="1"/>
  <c r="D36" i="13"/>
  <c r="D34" i="13" s="1"/>
  <c r="E26" i="13"/>
  <c r="E24" i="13" s="1"/>
  <c r="D26" i="13"/>
  <c r="D24" i="13" s="1"/>
  <c r="E21" i="13"/>
  <c r="E19" i="13" s="1"/>
  <c r="D21" i="13"/>
  <c r="D19" i="13" s="1"/>
  <c r="D14" i="13"/>
  <c r="D53" i="15"/>
  <c r="B19" i="15" l="1"/>
  <c r="B17" i="15" s="1"/>
  <c r="F53" i="15"/>
  <c r="E53" i="15"/>
  <c r="D17" i="14"/>
  <c r="E17" i="14" s="1"/>
  <c r="D15" i="14"/>
  <c r="E15" i="14" s="1"/>
  <c r="E13" i="13"/>
  <c r="D13" i="13"/>
  <c r="D12" i="13"/>
  <c r="E11" i="13"/>
  <c r="D11" i="13"/>
  <c r="E10" i="13"/>
  <c r="D10" i="13"/>
  <c r="D9" i="13" s="1"/>
  <c r="C9" i="12" l="1"/>
  <c r="E9" i="13"/>
  <c r="D11" i="9" l="1"/>
  <c r="D25" i="9"/>
  <c r="K15" i="14"/>
  <c r="G9" i="13"/>
  <c r="I17" i="14"/>
  <c r="I16" i="14"/>
  <c r="L10" i="13"/>
  <c r="K11" i="13"/>
  <c r="J12" i="13"/>
  <c r="J11" i="13"/>
  <c r="J10" i="13"/>
  <c r="K12" i="13"/>
  <c r="D10" i="10"/>
  <c r="B12" i="15" l="1"/>
  <c r="F8" i="12"/>
  <c r="I15" i="14"/>
  <c r="J15" i="14" s="1"/>
  <c r="L9" i="13"/>
  <c r="J9" i="13"/>
  <c r="B11" i="15" l="1"/>
  <c r="B13" i="15" s="1" a="1"/>
  <c r="B13" i="15" s="1"/>
  <c r="F7" i="12"/>
  <c r="E8" i="12"/>
  <c r="C7" i="12"/>
  <c r="K10" i="13"/>
  <c r="K9" i="13" s="1"/>
  <c r="C8" i="12"/>
  <c r="F23" i="15" l="1"/>
  <c r="C17" i="15"/>
  <c r="E9" i="12" s="1"/>
  <c r="B8" i="12"/>
  <c r="D8" i="12"/>
  <c r="D7" i="12"/>
  <c r="B7" i="12"/>
  <c r="D61" i="10" l="1"/>
  <c r="D60" i="10"/>
  <c r="D59" i="10"/>
  <c r="D58" i="10"/>
  <c r="D57" i="10"/>
  <c r="D56" i="10"/>
  <c r="D55" i="10"/>
  <c r="D54" i="10"/>
  <c r="D53" i="10"/>
  <c r="D52" i="10"/>
  <c r="D47" i="10"/>
  <c r="D46" i="10"/>
  <c r="D45" i="10"/>
  <c r="D44" i="10"/>
  <c r="D43" i="10"/>
  <c r="D42" i="10"/>
  <c r="D41" i="10"/>
  <c r="D40" i="10"/>
  <c r="D39" i="10"/>
  <c r="D38" i="10"/>
  <c r="D33" i="10"/>
  <c r="D32" i="10"/>
  <c r="D31" i="10"/>
  <c r="D30" i="10"/>
  <c r="D29" i="10"/>
  <c r="D28" i="10"/>
  <c r="D27" i="10"/>
  <c r="D26" i="10"/>
  <c r="D25" i="10"/>
  <c r="D24" i="10"/>
  <c r="D19" i="10"/>
  <c r="D18" i="10"/>
  <c r="D17" i="10"/>
  <c r="D16" i="10"/>
  <c r="D15" i="10"/>
  <c r="D14" i="10"/>
  <c r="D13" i="10"/>
  <c r="D12" i="10"/>
  <c r="D11" i="10"/>
  <c r="D76" i="9"/>
  <c r="D75" i="9"/>
  <c r="D74" i="9"/>
  <c r="D73" i="9"/>
  <c r="D72" i="9"/>
  <c r="D71" i="9"/>
  <c r="D70" i="9"/>
  <c r="D69" i="9"/>
  <c r="D68" i="9"/>
  <c r="D67" i="9"/>
  <c r="D62" i="9"/>
  <c r="D61" i="9"/>
  <c r="D60" i="9"/>
  <c r="D59" i="9"/>
  <c r="D58" i="9"/>
  <c r="D57" i="9"/>
  <c r="D56" i="9"/>
  <c r="D55" i="9"/>
  <c r="D54" i="9"/>
  <c r="D53" i="9"/>
  <c r="D48" i="9"/>
  <c r="D47" i="9"/>
  <c r="D46" i="9"/>
  <c r="D45" i="9"/>
  <c r="D44" i="9"/>
  <c r="D43" i="9"/>
  <c r="D42" i="9"/>
  <c r="D41" i="9"/>
  <c r="D40" i="9"/>
  <c r="D39" i="9"/>
  <c r="D34" i="9"/>
  <c r="D33" i="9"/>
  <c r="D32" i="9"/>
  <c r="D31" i="9"/>
  <c r="D30" i="9"/>
  <c r="D29" i="9"/>
  <c r="D28" i="9"/>
  <c r="D27" i="9"/>
  <c r="D26" i="9"/>
  <c r="D20" i="9"/>
  <c r="D19" i="9"/>
  <c r="D18" i="9"/>
  <c r="D17" i="9"/>
  <c r="D16" i="9"/>
  <c r="D15" i="9"/>
  <c r="D14" i="9"/>
  <c r="D13" i="9"/>
  <c r="D12" i="9"/>
  <c r="D21" i="9" l="1"/>
  <c r="E7" i="12"/>
  <c r="E10" i="12" s="1"/>
  <c r="D77" i="9"/>
  <c r="G15" i="9" s="1"/>
  <c r="D63" i="9"/>
  <c r="G14" i="9" s="1"/>
  <c r="D35" i="9"/>
  <c r="D49" i="9"/>
  <c r="D48" i="10"/>
  <c r="D62" i="10"/>
  <c r="D20" i="10"/>
  <c r="D34" i="10"/>
  <c r="G11" i="10" l="1"/>
  <c r="G11" i="9"/>
  <c r="G16" i="9" s="1"/>
  <c r="G10" i="10"/>
  <c r="G12" i="10" l="1"/>
  <c r="G12" i="9"/>
  <c r="F10" i="12" l="1"/>
  <c r="D9" i="12"/>
  <c r="D10" i="12" s="1"/>
  <c r="C10" i="12" l="1"/>
  <c r="B9" i="12"/>
  <c r="B10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<sst xmlns="http://schemas.openxmlformats.org/spreadsheetml/2006/main" count="515" uniqueCount="212">
  <si>
    <t>NO</t>
    <phoneticPr fontId="3"/>
  </si>
  <si>
    <t>法人名/屋号</t>
    <rPh sb="0" eb="3">
      <t>ホウジンメイ</t>
    </rPh>
    <rPh sb="4" eb="6">
      <t>ヤゴウ</t>
    </rPh>
    <phoneticPr fontId="3"/>
  </si>
  <si>
    <t>法人名/屋号カナ</t>
    <rPh sb="0" eb="3">
      <t>ホウジンメイ</t>
    </rPh>
    <rPh sb="4" eb="6">
      <t>ヤゴウ</t>
    </rPh>
    <phoneticPr fontId="3"/>
  </si>
  <si>
    <t>法人番号</t>
    <rPh sb="0" eb="4">
      <t>ホウジンバンゴウ</t>
    </rPh>
    <phoneticPr fontId="3"/>
  </si>
  <si>
    <t>事業形態</t>
    <rPh sb="0" eb="4">
      <t>ジギョウケイタイ</t>
    </rPh>
    <phoneticPr fontId="3"/>
  </si>
  <si>
    <t>業種_大分類</t>
    <rPh sb="0" eb="2">
      <t>ギョウシュ</t>
    </rPh>
    <rPh sb="3" eb="6">
      <t>ダイブンルイ</t>
    </rPh>
    <phoneticPr fontId="3"/>
  </si>
  <si>
    <t>業種_中分類</t>
    <rPh sb="0" eb="2">
      <t>ギョウシュ</t>
    </rPh>
    <rPh sb="3" eb="6">
      <t>チュウブンルイ</t>
    </rPh>
    <phoneticPr fontId="3"/>
  </si>
  <si>
    <t>設立年月日/生年月日</t>
    <rPh sb="0" eb="2">
      <t>セツリツ</t>
    </rPh>
    <rPh sb="2" eb="5">
      <t>ネンガッピ</t>
    </rPh>
    <rPh sb="6" eb="10">
      <t>セイネンガッピ</t>
    </rPh>
    <phoneticPr fontId="3"/>
  </si>
  <si>
    <t>資本金</t>
    <rPh sb="0" eb="3">
      <t>シホンキン</t>
    </rPh>
    <phoneticPr fontId="3"/>
  </si>
  <si>
    <t>従業員数</t>
    <rPh sb="0" eb="4">
      <t>ジュウギョウインスウ</t>
    </rPh>
    <phoneticPr fontId="3"/>
  </si>
  <si>
    <t>正社員数</t>
    <rPh sb="0" eb="4">
      <t>セイシャインスウ</t>
    </rPh>
    <phoneticPr fontId="3"/>
  </si>
  <si>
    <t>代表者役職</t>
    <rPh sb="0" eb="3">
      <t>ダイヒョウシャ</t>
    </rPh>
    <rPh sb="3" eb="5">
      <t>ヤクショク</t>
    </rPh>
    <phoneticPr fontId="3"/>
  </si>
  <si>
    <t>代表者：姓</t>
    <rPh sb="0" eb="3">
      <t>ダイヒョウシャ</t>
    </rPh>
    <rPh sb="4" eb="5">
      <t>セイ</t>
    </rPh>
    <phoneticPr fontId="3"/>
  </si>
  <si>
    <t>代表者：名</t>
    <rPh sb="0" eb="3">
      <t>ダイヒョウシャ</t>
    </rPh>
    <rPh sb="4" eb="5">
      <t>メイ</t>
    </rPh>
    <phoneticPr fontId="3"/>
  </si>
  <si>
    <t>代表者カナ：姓</t>
    <rPh sb="0" eb="3">
      <t>ダイヒョウシャ</t>
    </rPh>
    <rPh sb="6" eb="7">
      <t>セイ</t>
    </rPh>
    <phoneticPr fontId="3"/>
  </si>
  <si>
    <t>代表者カナ：名</t>
    <rPh sb="0" eb="3">
      <t>ダイヒョウシャ</t>
    </rPh>
    <rPh sb="6" eb="7">
      <t>メイ</t>
    </rPh>
    <phoneticPr fontId="3"/>
  </si>
  <si>
    <t>本社/現住所：
郵便番号</t>
    <rPh sb="0" eb="4">
      <t>ユウビンバンゴウ</t>
    </rPh>
    <phoneticPr fontId="3"/>
  </si>
  <si>
    <t>本社/現住所：
都道府県</t>
    <rPh sb="8" eb="12">
      <t>トドウフケン</t>
    </rPh>
    <phoneticPr fontId="3"/>
  </si>
  <si>
    <t>本社/現住所：
市区町村</t>
    <rPh sb="8" eb="12">
      <t>シクチョウソン</t>
    </rPh>
    <phoneticPr fontId="3"/>
  </si>
  <si>
    <t>本社/現住所：
丁目以降</t>
    <rPh sb="8" eb="10">
      <t>チョウメ</t>
    </rPh>
    <rPh sb="10" eb="12">
      <t>イコウ</t>
    </rPh>
    <phoneticPr fontId="3"/>
  </si>
  <si>
    <t>本社/現住所：
ビル・マンション名等</t>
    <rPh sb="16" eb="17">
      <t>メイ</t>
    </rPh>
    <rPh sb="17" eb="18">
      <t>トウ</t>
    </rPh>
    <phoneticPr fontId="3"/>
  </si>
  <si>
    <t>代表者電話番号</t>
    <rPh sb="0" eb="3">
      <t>ダイヒョウシャ</t>
    </rPh>
    <rPh sb="3" eb="7">
      <t>デンワバンゴウ</t>
    </rPh>
    <phoneticPr fontId="3"/>
  </si>
  <si>
    <t>事業者URL</t>
    <rPh sb="0" eb="3">
      <t>ジギョウシャ</t>
    </rPh>
    <phoneticPr fontId="3"/>
  </si>
  <si>
    <t>担当部署</t>
    <rPh sb="0" eb="4">
      <t>タントウブショ</t>
    </rPh>
    <phoneticPr fontId="3"/>
  </si>
  <si>
    <t>担当者：姓</t>
    <rPh sb="0" eb="3">
      <t>タントウシャ</t>
    </rPh>
    <rPh sb="4" eb="5">
      <t>セイ</t>
    </rPh>
    <phoneticPr fontId="3"/>
  </si>
  <si>
    <t>担当者：名</t>
    <rPh sb="0" eb="3">
      <t>タントウシャ</t>
    </rPh>
    <rPh sb="4" eb="5">
      <t>メイ</t>
    </rPh>
    <phoneticPr fontId="3"/>
  </si>
  <si>
    <t>担当者カナ：姓</t>
    <rPh sb="0" eb="3">
      <t>タントウシャ</t>
    </rPh>
    <rPh sb="6" eb="7">
      <t>セイ</t>
    </rPh>
    <phoneticPr fontId="3"/>
  </si>
  <si>
    <t>担当者カナ：名</t>
    <rPh sb="0" eb="3">
      <t>タントウシャ</t>
    </rPh>
    <rPh sb="6" eb="7">
      <t>メイ</t>
    </rPh>
    <phoneticPr fontId="3"/>
  </si>
  <si>
    <t>担当者携帯番号</t>
    <rPh sb="0" eb="3">
      <t>タントウシャ</t>
    </rPh>
    <rPh sb="3" eb="5">
      <t>ケイタイ</t>
    </rPh>
    <rPh sb="5" eb="7">
      <t>バンゴウ</t>
    </rPh>
    <phoneticPr fontId="3"/>
  </si>
  <si>
    <t>担当者メールアドレス</t>
    <rPh sb="0" eb="3">
      <t>タントウシャ</t>
    </rPh>
    <phoneticPr fontId="3"/>
  </si>
  <si>
    <t>事業費の支払有無</t>
    <rPh sb="0" eb="3">
      <t>ジギョウヒ</t>
    </rPh>
    <rPh sb="4" eb="6">
      <t>シハライ</t>
    </rPh>
    <rPh sb="6" eb="8">
      <t>ウム</t>
    </rPh>
    <phoneticPr fontId="3"/>
  </si>
  <si>
    <t>事業者名</t>
    <rPh sb="0" eb="4">
      <t>ジギョウシャメイ</t>
    </rPh>
    <phoneticPr fontId="3"/>
  </si>
  <si>
    <t>売上</t>
    <rPh sb="0" eb="2">
      <t>ウリアゲ</t>
    </rPh>
    <phoneticPr fontId="3"/>
  </si>
  <si>
    <t>原価</t>
    <rPh sb="0" eb="2">
      <t>ゲンカ</t>
    </rPh>
    <phoneticPr fontId="3"/>
  </si>
  <si>
    <t>粗利益</t>
    <rPh sb="0" eb="3">
      <t>アラリエキ</t>
    </rPh>
    <phoneticPr fontId="3"/>
  </si>
  <si>
    <t>労働生産性</t>
    <rPh sb="0" eb="5">
      <t>ロウドウセイサンセイ</t>
    </rPh>
    <phoneticPr fontId="3"/>
  </si>
  <si>
    <t>集計期間</t>
    <rPh sb="0" eb="4">
      <t>シュウケイキカン</t>
    </rPh>
    <phoneticPr fontId="3"/>
  </si>
  <si>
    <t>IT提供事業者名</t>
    <rPh sb="2" eb="4">
      <t>テイキョウ</t>
    </rPh>
    <rPh sb="4" eb="8">
      <t>ジギョウシャメイ</t>
    </rPh>
    <phoneticPr fontId="3"/>
  </si>
  <si>
    <t>ツール名</t>
    <rPh sb="3" eb="4">
      <t>メイ</t>
    </rPh>
    <phoneticPr fontId="3"/>
  </si>
  <si>
    <t>分類</t>
    <rPh sb="0" eb="2">
      <t>ブンルイ</t>
    </rPh>
    <phoneticPr fontId="3"/>
  </si>
  <si>
    <t>ITツールNO</t>
    <phoneticPr fontId="3"/>
  </si>
  <si>
    <t>数量</t>
    <rPh sb="0" eb="2">
      <t>スウリョウ</t>
    </rPh>
    <phoneticPr fontId="3"/>
  </si>
  <si>
    <t>事業者A</t>
    <rPh sb="0" eb="3">
      <t>ジギョウシャ</t>
    </rPh>
    <phoneticPr fontId="3"/>
  </si>
  <si>
    <t>ソフトウェア費</t>
    <rPh sb="6" eb="7">
      <t>ヒ</t>
    </rPh>
    <phoneticPr fontId="3"/>
  </si>
  <si>
    <t>単価</t>
    <rPh sb="0" eb="2">
      <t>タンカ</t>
    </rPh>
    <phoneticPr fontId="3"/>
  </si>
  <si>
    <t>金額</t>
    <rPh sb="0" eb="2">
      <t>キンガク</t>
    </rPh>
    <phoneticPr fontId="3"/>
  </si>
  <si>
    <t>項目</t>
    <rPh sb="0" eb="2">
      <t>コウモク</t>
    </rPh>
    <phoneticPr fontId="3"/>
  </si>
  <si>
    <t>補助対象経費</t>
    <rPh sb="0" eb="6">
      <t>ホジョタイショウケイヒ</t>
    </rPh>
    <phoneticPr fontId="3"/>
  </si>
  <si>
    <t>補助金申請可能額</t>
    <rPh sb="0" eb="8">
      <t>ホジョキンシンセイカノウガク</t>
    </rPh>
    <phoneticPr fontId="3"/>
  </si>
  <si>
    <t>補助率</t>
    <rPh sb="0" eb="3">
      <t>ホジョリツ</t>
    </rPh>
    <phoneticPr fontId="1"/>
  </si>
  <si>
    <t>ソフトウェア費・導入関連費</t>
    <rPh sb="6" eb="7">
      <t>ヒ</t>
    </rPh>
    <rPh sb="8" eb="10">
      <t>ドウニュウ</t>
    </rPh>
    <rPh sb="10" eb="13">
      <t>カンレンヒ</t>
    </rPh>
    <phoneticPr fontId="2"/>
  </si>
  <si>
    <t>ソフトウェア費・導入関連費</t>
    <rPh sb="6" eb="7">
      <t>ヒ</t>
    </rPh>
    <rPh sb="8" eb="10">
      <t>ドウニュウ</t>
    </rPh>
    <rPh sb="10" eb="13">
      <t>カンレンヒ</t>
    </rPh>
    <phoneticPr fontId="3"/>
  </si>
  <si>
    <t>ソフトウェア・導入関連費①</t>
    <rPh sb="7" eb="9">
      <t>ドウニュウ</t>
    </rPh>
    <rPh sb="9" eb="12">
      <t>カンレンヒ</t>
    </rPh>
    <phoneticPr fontId="1"/>
  </si>
  <si>
    <t>3/4</t>
  </si>
  <si>
    <t>ソフトウェア・導入関連費②</t>
    <rPh sb="7" eb="9">
      <t>ドウニュウ</t>
    </rPh>
    <rPh sb="9" eb="12">
      <t>カンレンヒ</t>
    </rPh>
    <phoneticPr fontId="1"/>
  </si>
  <si>
    <t>2/3</t>
  </si>
  <si>
    <t>1/2</t>
  </si>
  <si>
    <t>オプション費</t>
    <rPh sb="5" eb="6">
      <t>ヒ</t>
    </rPh>
    <phoneticPr fontId="3"/>
  </si>
  <si>
    <t>役務費</t>
    <rPh sb="0" eb="2">
      <t>エキム</t>
    </rPh>
    <rPh sb="2" eb="3">
      <t>ヒ</t>
    </rPh>
    <phoneticPr fontId="3"/>
  </si>
  <si>
    <t>■ITツール情報（消費動向分析経費）</t>
    <rPh sb="6" eb="8">
      <t>ジョウホウ</t>
    </rPh>
    <phoneticPr fontId="3"/>
  </si>
  <si>
    <t>ハードウエア費・導入関連費</t>
    <rPh sb="6" eb="7">
      <t>ヒ</t>
    </rPh>
    <rPh sb="8" eb="10">
      <t>ドウニュウ</t>
    </rPh>
    <rPh sb="10" eb="13">
      <t>カンレンヒ</t>
    </rPh>
    <phoneticPr fontId="2"/>
  </si>
  <si>
    <t>ハードウエア費・導入関連費</t>
    <rPh sb="6" eb="7">
      <t>ヒ</t>
    </rPh>
    <rPh sb="8" eb="10">
      <t>ドウニュウ</t>
    </rPh>
    <rPh sb="10" eb="13">
      <t>カンレンヒ</t>
    </rPh>
    <phoneticPr fontId="3"/>
  </si>
  <si>
    <t>消費動向分析経費</t>
    <phoneticPr fontId="3"/>
  </si>
  <si>
    <t>ソフトウェア導入関連費</t>
    <rPh sb="6" eb="8">
      <t>ドウニュウ</t>
    </rPh>
    <rPh sb="8" eb="11">
      <t>カンレンヒ</t>
    </rPh>
    <phoneticPr fontId="3"/>
  </si>
  <si>
    <t>ハードウェア費</t>
    <rPh sb="6" eb="7">
      <t>ヒ</t>
    </rPh>
    <phoneticPr fontId="3"/>
  </si>
  <si>
    <t>ハードウェア費</t>
    <phoneticPr fontId="3"/>
  </si>
  <si>
    <t>ハードウエア導入関連費</t>
    <rPh sb="6" eb="8">
      <t>ドウニュウ</t>
    </rPh>
    <rPh sb="8" eb="11">
      <t>カンレンヒ</t>
    </rPh>
    <phoneticPr fontId="3"/>
  </si>
  <si>
    <t>補助対象経費×補助率</t>
    <rPh sb="0" eb="6">
      <t>ホジョタイショウケイヒ</t>
    </rPh>
    <rPh sb="7" eb="10">
      <t>ホジョリツ</t>
    </rPh>
    <phoneticPr fontId="3"/>
  </si>
  <si>
    <t>補助金申請額</t>
    <rPh sb="0" eb="3">
      <t>ホジョキン</t>
    </rPh>
    <rPh sb="3" eb="6">
      <t>シンセイガク</t>
    </rPh>
    <phoneticPr fontId="3"/>
  </si>
  <si>
    <t>1/2、2/3、3/4</t>
    <phoneticPr fontId="3"/>
  </si>
  <si>
    <t>各社の補助金申請額の合計</t>
    <rPh sb="0" eb="2">
      <t>カクシャ</t>
    </rPh>
    <rPh sb="3" eb="6">
      <t>ホジョキン</t>
    </rPh>
    <rPh sb="6" eb="9">
      <t>シンセイガク</t>
    </rPh>
    <rPh sb="10" eb="12">
      <t>ゴウケイ</t>
    </rPh>
    <phoneticPr fontId="3"/>
  </si>
  <si>
    <t>ソフトウェア・導入関連費小計</t>
    <phoneticPr fontId="3"/>
  </si>
  <si>
    <t>ソフトウェア・導入関連費小計</t>
    <rPh sb="7" eb="9">
      <t>ドウニュウ</t>
    </rPh>
    <rPh sb="9" eb="12">
      <t>カンレンヒ</t>
    </rPh>
    <rPh sb="12" eb="14">
      <t>ショウケイ</t>
    </rPh>
    <phoneticPr fontId="3"/>
  </si>
  <si>
    <t>1/2</t>
    <phoneticPr fontId="1"/>
  </si>
  <si>
    <t>補助金申請可能額</t>
    <rPh sb="0" eb="3">
      <t>ホジョキン</t>
    </rPh>
    <rPh sb="3" eb="8">
      <t>シンセイカノウガク</t>
    </rPh>
    <phoneticPr fontId="3"/>
  </si>
  <si>
    <t>補助対象経費合計</t>
    <rPh sb="0" eb="6">
      <t>ホジョタイショウケイヒ</t>
    </rPh>
    <rPh sb="6" eb="8">
      <t>ゴウケイ</t>
    </rPh>
    <phoneticPr fontId="3"/>
  </si>
  <si>
    <t>事業者B</t>
    <rPh sb="0" eb="3">
      <t>ジギョウシャ</t>
    </rPh>
    <phoneticPr fontId="3"/>
  </si>
  <si>
    <t>補助金申請可能額</t>
    <rPh sb="0" eb="3">
      <t>ホジョキン</t>
    </rPh>
    <rPh sb="3" eb="5">
      <t>シンセイ</t>
    </rPh>
    <rPh sb="5" eb="7">
      <t>カノウ</t>
    </rPh>
    <rPh sb="7" eb="8">
      <t>ガク</t>
    </rPh>
    <phoneticPr fontId="3"/>
  </si>
  <si>
    <t>年間平均労働時間</t>
    <rPh sb="0" eb="2">
      <t>ネンカン</t>
    </rPh>
    <rPh sb="2" eb="4">
      <t>ヘイキン</t>
    </rPh>
    <rPh sb="4" eb="8">
      <t>ロウドウジカン</t>
    </rPh>
    <phoneticPr fontId="3"/>
  </si>
  <si>
    <t>補助対象経費</t>
    <rPh sb="0" eb="6">
      <t>ホジョタイショウケイヒ</t>
    </rPh>
    <phoneticPr fontId="3"/>
  </si>
  <si>
    <t>事業者名</t>
    <rPh sb="0" eb="4">
      <t>ジギョウシャメイ</t>
    </rPh>
    <phoneticPr fontId="3"/>
  </si>
  <si>
    <t>■備考、特記事項</t>
    <rPh sb="1" eb="3">
      <t>ビコウ</t>
    </rPh>
    <rPh sb="4" eb="8">
      <t>トッキジコウ</t>
    </rPh>
    <phoneticPr fontId="3"/>
  </si>
  <si>
    <t>■事業者毎の経費</t>
    <rPh sb="1" eb="4">
      <t>ジギョウシャ</t>
    </rPh>
    <rPh sb="4" eb="5">
      <t>ゴト</t>
    </rPh>
    <rPh sb="6" eb="8">
      <t>ケイヒ</t>
    </rPh>
    <phoneticPr fontId="3"/>
  </si>
  <si>
    <t>総事業費</t>
    <rPh sb="0" eb="4">
      <t>ソウジギョウヒ</t>
    </rPh>
    <phoneticPr fontId="3"/>
  </si>
  <si>
    <t>消費税</t>
    <rPh sb="0" eb="3">
      <t>ショウヒゼイ</t>
    </rPh>
    <phoneticPr fontId="3"/>
  </si>
  <si>
    <t>・セルが赤く表示されている場合は、申請できる補助金申請額を超過していますので、各事業の様式を申請可能な金額になるように調整をしてください。</t>
    <phoneticPr fontId="3"/>
  </si>
  <si>
    <t>2/3、3/4</t>
    <phoneticPr fontId="3"/>
  </si>
  <si>
    <t>・「補助金申請可能額」を元に黄色セルの「補助金申請額」を入力してください。</t>
    <rPh sb="2" eb="10">
      <t>ホジョキンシンセイカノウガク</t>
    </rPh>
    <rPh sb="12" eb="13">
      <t>モト</t>
    </rPh>
    <rPh sb="14" eb="16">
      <t>キイロ</t>
    </rPh>
    <rPh sb="20" eb="23">
      <t>ホジョキン</t>
    </rPh>
    <rPh sb="23" eb="26">
      <t>シンセイガク</t>
    </rPh>
    <rPh sb="28" eb="30">
      <t>ニュウリョク</t>
    </rPh>
    <phoneticPr fontId="3"/>
  </si>
  <si>
    <t>・入力したセルが赤く表示された場合は、入力できる金額を超過していますので、「補助金申請可能額」等を参考の上、範囲内の金額を入力してください。</t>
    <rPh sb="1" eb="3">
      <t>ニュウリョク</t>
    </rPh>
    <rPh sb="8" eb="9">
      <t>アカ</t>
    </rPh>
    <rPh sb="10" eb="12">
      <t>ヒョウジ</t>
    </rPh>
    <rPh sb="15" eb="17">
      <t>バアイ</t>
    </rPh>
    <rPh sb="19" eb="21">
      <t>ニュウリョク</t>
    </rPh>
    <rPh sb="24" eb="26">
      <t>キンガク</t>
    </rPh>
    <rPh sb="27" eb="29">
      <t>チョウカ</t>
    </rPh>
    <rPh sb="38" eb="46">
      <t>ホジョキンシンセイカノウガク</t>
    </rPh>
    <rPh sb="47" eb="48">
      <t>トウ</t>
    </rPh>
    <rPh sb="49" eb="51">
      <t>サンコウ</t>
    </rPh>
    <rPh sb="52" eb="53">
      <t>ウエ</t>
    </rPh>
    <rPh sb="54" eb="57">
      <t>ハンイナイ</t>
    </rPh>
    <rPh sb="58" eb="60">
      <t>キンガク</t>
    </rPh>
    <rPh sb="61" eb="63">
      <t>ニュウリョク</t>
    </rPh>
    <phoneticPr fontId="3"/>
  </si>
  <si>
    <t>・黄色セルの「補助対象経費」に計算用ツールで算出した「補助対象経費」を入力すると「補助金申請可能額」が自動的に計算されます。</t>
    <rPh sb="1" eb="3">
      <t>キイロ</t>
    </rPh>
    <rPh sb="7" eb="13">
      <t>ホジョタイショウケイヒ</t>
    </rPh>
    <rPh sb="15" eb="18">
      <t>ケイサンヨウ</t>
    </rPh>
    <rPh sb="22" eb="24">
      <t>サンシュツ</t>
    </rPh>
    <rPh sb="27" eb="33">
      <t>ホジョタイショウケイヒ</t>
    </rPh>
    <rPh sb="35" eb="37">
      <t>ニュウリョク</t>
    </rPh>
    <rPh sb="41" eb="46">
      <t>ホジョキ</t>
    </rPh>
    <rPh sb="46" eb="49">
      <t>カノウガク</t>
    </rPh>
    <rPh sb="51" eb="54">
      <t>ジドウテキ</t>
    </rPh>
    <rPh sb="55" eb="57">
      <t>ケイサン</t>
    </rPh>
    <phoneticPr fontId="3"/>
  </si>
  <si>
    <t>事業者毎の
補助金申請可能額</t>
    <rPh sb="0" eb="3">
      <t>ジギョウシャ</t>
    </rPh>
    <rPh sb="3" eb="4">
      <t>ゴト</t>
    </rPh>
    <rPh sb="6" eb="9">
      <t>ホジョキン</t>
    </rPh>
    <rPh sb="9" eb="11">
      <t>シンセイ</t>
    </rPh>
    <rPh sb="11" eb="13">
      <t>カノウ</t>
    </rPh>
    <rPh sb="13" eb="14">
      <t>ガク</t>
    </rPh>
    <phoneticPr fontId="3"/>
  </si>
  <si>
    <t>・代表事業者を除く、本事業に参画する事業者情報を全て入力してください。</t>
    <rPh sb="1" eb="3">
      <t>ダイヒョウ</t>
    </rPh>
    <rPh sb="3" eb="6">
      <t>ジギョウシャ</t>
    </rPh>
    <rPh sb="7" eb="8">
      <t>ノゾ</t>
    </rPh>
    <rPh sb="10" eb="13">
      <t>ホンジギョウ</t>
    </rPh>
    <rPh sb="14" eb="16">
      <t>サンカク</t>
    </rPh>
    <rPh sb="18" eb="21">
      <t>ジギョウシャ</t>
    </rPh>
    <rPh sb="21" eb="23">
      <t>ジョウホウ</t>
    </rPh>
    <rPh sb="24" eb="25">
      <t>スベ</t>
    </rPh>
    <rPh sb="26" eb="28">
      <t>ニュウリョク</t>
    </rPh>
    <phoneticPr fontId="3"/>
  </si>
  <si>
    <t>ITツール名</t>
    <rPh sb="5" eb="6">
      <t>メイ</t>
    </rPh>
    <phoneticPr fontId="3"/>
  </si>
  <si>
    <t>A【様式1】参画事業者情報</t>
    <phoneticPr fontId="3"/>
  </si>
  <si>
    <t>I【様式8】事業全体経費</t>
    <phoneticPr fontId="3"/>
  </si>
  <si>
    <t>様式・計算用ツール一覧</t>
    <rPh sb="0" eb="2">
      <t>ヨウシキ</t>
    </rPh>
    <rPh sb="3" eb="5">
      <t>ケイサン</t>
    </rPh>
    <rPh sb="5" eb="6">
      <t>ヨウ</t>
    </rPh>
    <rPh sb="9" eb="11">
      <t>イチラン</t>
    </rPh>
    <phoneticPr fontId="3"/>
  </si>
  <si>
    <t>B【計算用ツール】労働生産性（事業者毎算出用）</t>
    <phoneticPr fontId="3"/>
  </si>
  <si>
    <t>説明</t>
    <rPh sb="0" eb="2">
      <t>セツメイ</t>
    </rPh>
    <phoneticPr fontId="3"/>
  </si>
  <si>
    <t>代表事業者を除く、本事業に参画する事業者情報を入力してください。</t>
    <rPh sb="0" eb="5">
      <t>ダイヒョウジギョウシャ</t>
    </rPh>
    <rPh sb="6" eb="7">
      <t>ノゾ</t>
    </rPh>
    <rPh sb="23" eb="25">
      <t>ニュウリョク</t>
    </rPh>
    <phoneticPr fontId="3"/>
  </si>
  <si>
    <t>B【計算用ツール】労働生産性 (補助事業グループ算出用）</t>
    <phoneticPr fontId="3"/>
  </si>
  <si>
    <t>■労働生産性計算表</t>
    <rPh sb="1" eb="6">
      <t>ロウドウセイサンセイ</t>
    </rPh>
    <rPh sb="6" eb="9">
      <t>ケイサンヒョウ</t>
    </rPh>
    <phoneticPr fontId="3"/>
  </si>
  <si>
    <t>補助事業グループの労働生産性を算出する際にご活用ください。</t>
    <rPh sb="0" eb="4">
      <t>ホジョジギョウ</t>
    </rPh>
    <rPh sb="9" eb="14">
      <t>ロウドウセイサンセイ</t>
    </rPh>
    <rPh sb="15" eb="17">
      <t>サンシュツ</t>
    </rPh>
    <rPh sb="19" eb="20">
      <t>サイ</t>
    </rPh>
    <rPh sb="22" eb="24">
      <t>カツヨウ</t>
    </rPh>
    <phoneticPr fontId="3"/>
  </si>
  <si>
    <t>事業者毎の労働生産性を算出する際にご活用ください。</t>
    <rPh sb="0" eb="4">
      <t>ジギョウシャゴト</t>
    </rPh>
    <rPh sb="5" eb="10">
      <t>ロウドウセイサンセイ</t>
    </rPh>
    <rPh sb="11" eb="13">
      <t>サンシュツ</t>
    </rPh>
    <rPh sb="15" eb="16">
      <t>サイ</t>
    </rPh>
    <rPh sb="18" eb="20">
      <t>カツヨウ</t>
    </rPh>
    <phoneticPr fontId="3"/>
  </si>
  <si>
    <t>事業全体で導入するITツールの情報を全て入力してください。</t>
    <rPh sb="0" eb="4">
      <t>ジギョウゼンタイ</t>
    </rPh>
    <rPh sb="5" eb="7">
      <t>ドウニュウ</t>
    </rPh>
    <rPh sb="15" eb="17">
      <t>ジョウホウ</t>
    </rPh>
    <rPh sb="18" eb="19">
      <t>スベ</t>
    </rPh>
    <rPh sb="20" eb="22">
      <t>ニュウリョク</t>
    </rPh>
    <phoneticPr fontId="3"/>
  </si>
  <si>
    <t>・事業全体で導入するITツールの情報を全て入力してください。不明な情報がある場合は、IT提供事業者、外部専門家に確認してください。</t>
    <rPh sb="1" eb="3">
      <t>ジギョウ</t>
    </rPh>
    <rPh sb="3" eb="5">
      <t>ゼンタイ</t>
    </rPh>
    <rPh sb="6" eb="8">
      <t>ドウニュウ</t>
    </rPh>
    <rPh sb="16" eb="18">
      <t>ジョウホウ</t>
    </rPh>
    <rPh sb="19" eb="20">
      <t>スベ</t>
    </rPh>
    <rPh sb="21" eb="23">
      <t>ニュウリョク</t>
    </rPh>
    <rPh sb="30" eb="32">
      <t>フメイ</t>
    </rPh>
    <phoneticPr fontId="3"/>
  </si>
  <si>
    <t>・代表事業者、参画事業者毎に導入するITツール、数量、支払いの有無を全て入力してください。</t>
    <rPh sb="1" eb="3">
      <t>ダイヒョウ</t>
    </rPh>
    <rPh sb="3" eb="6">
      <t>ジギョウシャ</t>
    </rPh>
    <rPh sb="7" eb="9">
      <t>サンカク</t>
    </rPh>
    <rPh sb="9" eb="13">
      <t>ジギョウシャゴト</t>
    </rPh>
    <rPh sb="14" eb="16">
      <t>ドウニュウ</t>
    </rPh>
    <rPh sb="24" eb="26">
      <t>スウリョウ</t>
    </rPh>
    <rPh sb="27" eb="29">
      <t>シハラ</t>
    </rPh>
    <rPh sb="31" eb="33">
      <t>ウム</t>
    </rPh>
    <rPh sb="34" eb="35">
      <t>スベ</t>
    </rPh>
    <rPh sb="36" eb="38">
      <t>ニュウリョク</t>
    </rPh>
    <phoneticPr fontId="3"/>
  </si>
  <si>
    <t>・代表事業者、参画事業者毎に導入するITツール、数量、支払いの有無を全て入力してください。</t>
    <rPh sb="1" eb="3">
      <t>ダイヒョウ</t>
    </rPh>
    <rPh sb="3" eb="6">
      <t>ジギョウシャ</t>
    </rPh>
    <rPh sb="7" eb="9">
      <t>サンカク</t>
    </rPh>
    <rPh sb="9" eb="12">
      <t>ジギョウシャ</t>
    </rPh>
    <rPh sb="12" eb="13">
      <t>ゴト</t>
    </rPh>
    <rPh sb="14" eb="16">
      <t>ドウニュウ</t>
    </rPh>
    <rPh sb="24" eb="26">
      <t>スウリョウ</t>
    </rPh>
    <rPh sb="27" eb="29">
      <t>シハラ</t>
    </rPh>
    <rPh sb="31" eb="33">
      <t>ウム</t>
    </rPh>
    <rPh sb="34" eb="35">
      <t>スベ</t>
    </rPh>
    <rPh sb="36" eb="38">
      <t>ニュウリョク</t>
    </rPh>
    <phoneticPr fontId="3"/>
  </si>
  <si>
    <t>代表事業者、参画事業者毎に導入するITツール、数量、支払いの有無を全て入力してください。</t>
    <phoneticPr fontId="3"/>
  </si>
  <si>
    <t>・1事業者毎の補助対象経費を算出するのにご活用ください。</t>
    <rPh sb="21" eb="23">
      <t>カツヨウ</t>
    </rPh>
    <phoneticPr fontId="3"/>
  </si>
  <si>
    <t>【様式1】参画事業者情報</t>
    <rPh sb="1" eb="3">
      <t>ヨウシキ</t>
    </rPh>
    <rPh sb="5" eb="10">
      <t>サンカクジギョウシャ</t>
    </rPh>
    <rPh sb="10" eb="12">
      <t>ジョウホウ</t>
    </rPh>
    <phoneticPr fontId="3"/>
  </si>
  <si>
    <t>【様式2】導入ITツール情報</t>
    <rPh sb="1" eb="3">
      <t>ヨウシキ</t>
    </rPh>
    <rPh sb="5" eb="7">
      <t>ドウニュウ</t>
    </rPh>
    <rPh sb="12" eb="14">
      <t>ジョウホウ</t>
    </rPh>
    <phoneticPr fontId="3"/>
  </si>
  <si>
    <t>【様式8】事業全体経費</t>
    <rPh sb="5" eb="7">
      <t>ジギョウ</t>
    </rPh>
    <rPh sb="7" eb="9">
      <t>ゼンタイ</t>
    </rPh>
    <rPh sb="9" eb="11">
      <t>ケイヒ</t>
    </rPh>
    <phoneticPr fontId="3"/>
  </si>
  <si>
    <t>事業全体の補助金申請額を算出します。</t>
    <rPh sb="0" eb="2">
      <t>ジギョウ</t>
    </rPh>
    <rPh sb="2" eb="4">
      <t>ゼンタイ</t>
    </rPh>
    <rPh sb="5" eb="8">
      <t>ホジョキン</t>
    </rPh>
    <rPh sb="8" eb="11">
      <t>シンセイガク</t>
    </rPh>
    <rPh sb="12" eb="14">
      <t>サンシュツ</t>
    </rPh>
    <phoneticPr fontId="3"/>
  </si>
  <si>
    <t>1事業者毎の補助対象経費を算出するのにご活用ください。</t>
    <rPh sb="20" eb="22">
      <t>カツヨウ</t>
    </rPh>
    <phoneticPr fontId="3"/>
  </si>
  <si>
    <t>1年目目標値</t>
    <rPh sb="1" eb="3">
      <t>ネンメ</t>
    </rPh>
    <rPh sb="3" eb="6">
      <t>モクヒョウチ</t>
    </rPh>
    <phoneticPr fontId="3"/>
  </si>
  <si>
    <t>2年目目標値</t>
    <rPh sb="1" eb="3">
      <t>ネンメ</t>
    </rPh>
    <rPh sb="3" eb="6">
      <t>モクヒョウチ</t>
    </rPh>
    <phoneticPr fontId="3"/>
  </si>
  <si>
    <t>実績値</t>
    <rPh sb="0" eb="3">
      <t>ジッセキチ</t>
    </rPh>
    <phoneticPr fontId="3"/>
  </si>
  <si>
    <t>1年目目標値</t>
    <rPh sb="1" eb="3">
      <t>ネンメ</t>
    </rPh>
    <rPh sb="3" eb="6">
      <t>モクヒョウチ</t>
    </rPh>
    <phoneticPr fontId="3"/>
  </si>
  <si>
    <t>2年目目標値</t>
    <rPh sb="1" eb="3">
      <t>ネンメ</t>
    </rPh>
    <rPh sb="3" eb="6">
      <t>モクヒョウチ</t>
    </rPh>
    <phoneticPr fontId="3"/>
  </si>
  <si>
    <t>年率平均成長率</t>
    <rPh sb="4" eb="7">
      <t>セイチョウリツ</t>
    </rPh>
    <phoneticPr fontId="3"/>
  </si>
  <si>
    <t>年率平均成長率はCAGR(年平均成長率)の計算式を用いて算出しています。</t>
    <rPh sb="0" eb="7">
      <t>ネンリツヘイキンセイチョウリツ</t>
    </rPh>
    <rPh sb="21" eb="24">
      <t>ケイサンシキ</t>
    </rPh>
    <rPh sb="25" eb="26">
      <t>モチ</t>
    </rPh>
    <rPh sb="28" eb="30">
      <t>サンシュツ</t>
    </rPh>
    <phoneticPr fontId="3"/>
  </si>
  <si>
    <t>※年率平均成長率について</t>
    <rPh sb="1" eb="5">
      <t>ネンリツヘイキン</t>
    </rPh>
    <rPh sb="5" eb="8">
      <t>セイチョウリツ</t>
    </rPh>
    <phoneticPr fontId="3"/>
  </si>
  <si>
    <t>年率平均成長率</t>
    <phoneticPr fontId="3"/>
  </si>
  <si>
    <t>代表事業者名</t>
    <rPh sb="0" eb="5">
      <t>ダイヒョウジギョウシャ</t>
    </rPh>
    <rPh sb="5" eb="6">
      <t>メイ</t>
    </rPh>
    <phoneticPr fontId="3"/>
  </si>
  <si>
    <t>補助事業名</t>
    <rPh sb="0" eb="5">
      <t>ホジョジギョウメイ</t>
    </rPh>
    <phoneticPr fontId="3"/>
  </si>
  <si>
    <t>提出</t>
    <rPh sb="0" eb="2">
      <t>テイシュツ</t>
    </rPh>
    <phoneticPr fontId="3"/>
  </si>
  <si>
    <t>必須</t>
    <rPh sb="0" eb="2">
      <t>ヒッス</t>
    </rPh>
    <phoneticPr fontId="3"/>
  </si>
  <si>
    <t>不要</t>
    <rPh sb="0" eb="2">
      <t>フヨウ</t>
    </rPh>
    <phoneticPr fontId="3"/>
  </si>
  <si>
    <t>事業を行う場合のみ必須</t>
    <rPh sb="0" eb="2">
      <t>ジギョウ</t>
    </rPh>
    <rPh sb="3" eb="4">
      <t>オコナ</t>
    </rPh>
    <rPh sb="5" eb="7">
      <t>バアイ</t>
    </rPh>
    <rPh sb="9" eb="11">
      <t>ヒッス</t>
    </rPh>
    <phoneticPr fontId="3"/>
  </si>
  <si>
    <t>不要（算出結果をjGrantsに入力）</t>
    <rPh sb="0" eb="2">
      <t>フヨウ</t>
    </rPh>
    <phoneticPr fontId="3"/>
  </si>
  <si>
    <t>デジタル化基盤導入枠（複数社連携ＩＴ導入類型）</t>
    <phoneticPr fontId="3"/>
  </si>
  <si>
    <t>提出
チェック</t>
    <rPh sb="0" eb="2">
      <t>テイシュツ</t>
    </rPh>
    <phoneticPr fontId="3"/>
  </si>
  <si>
    <t>費目</t>
    <rPh sb="0" eb="2">
      <t>ヒモク</t>
    </rPh>
    <phoneticPr fontId="3"/>
  </si>
  <si>
    <t>内容</t>
    <rPh sb="0" eb="2">
      <t>ナイヨウ</t>
    </rPh>
    <phoneticPr fontId="3"/>
  </si>
  <si>
    <t>jGrants入力値用</t>
    <rPh sb="7" eb="10">
      <t>ニュウリョクチ</t>
    </rPh>
    <rPh sb="10" eb="11">
      <t>ヨウ</t>
    </rPh>
    <phoneticPr fontId="3"/>
  </si>
  <si>
    <t>■事務費</t>
    <rPh sb="1" eb="4">
      <t>ジムヒ</t>
    </rPh>
    <phoneticPr fontId="3"/>
  </si>
  <si>
    <t>■外部専門家費</t>
    <rPh sb="1" eb="3">
      <t>ガイブ</t>
    </rPh>
    <rPh sb="3" eb="7">
      <t>センモンカヒ</t>
    </rPh>
    <phoneticPr fontId="3"/>
  </si>
  <si>
    <t>事務費</t>
    <rPh sb="0" eb="3">
      <t>ジムヒ</t>
    </rPh>
    <phoneticPr fontId="2"/>
  </si>
  <si>
    <t>外部専門家費</t>
    <rPh sb="0" eb="2">
      <t>ガイブ</t>
    </rPh>
    <rPh sb="2" eb="6">
      <t>センモンカヒ</t>
    </rPh>
    <phoneticPr fontId="2"/>
  </si>
  <si>
    <t>人件費</t>
    <phoneticPr fontId="3"/>
  </si>
  <si>
    <t>消耗品費</t>
    <phoneticPr fontId="3"/>
  </si>
  <si>
    <t>備品費</t>
    <phoneticPr fontId="3"/>
  </si>
  <si>
    <t>印刷費</t>
    <phoneticPr fontId="3"/>
  </si>
  <si>
    <t>広報費</t>
    <phoneticPr fontId="3"/>
  </si>
  <si>
    <t>通信運搬費</t>
    <phoneticPr fontId="3"/>
  </si>
  <si>
    <t>会議費</t>
    <phoneticPr fontId="3"/>
  </si>
  <si>
    <t>資料購入費</t>
    <phoneticPr fontId="3"/>
  </si>
  <si>
    <t>補助員人件費</t>
    <phoneticPr fontId="3"/>
  </si>
  <si>
    <t>謝金</t>
    <phoneticPr fontId="3"/>
  </si>
  <si>
    <t>旅費</t>
    <phoneticPr fontId="3"/>
  </si>
  <si>
    <t>D【様式3】実施事業区分（基盤導入経費）</t>
    <rPh sb="17" eb="19">
      <t>ケイヒ</t>
    </rPh>
    <phoneticPr fontId="3"/>
  </si>
  <si>
    <t>E【様式4】実施事業区分 (消費動向分析経費)</t>
    <rPh sb="20" eb="22">
      <t>ケイヒ</t>
    </rPh>
    <phoneticPr fontId="3"/>
  </si>
  <si>
    <t>F【計算用ツール】基盤導入経費</t>
    <rPh sb="13" eb="15">
      <t>ケイヒ</t>
    </rPh>
    <phoneticPr fontId="3"/>
  </si>
  <si>
    <t>F【様式5】基盤導入経費</t>
    <rPh sb="10" eb="12">
      <t>ケイヒ</t>
    </rPh>
    <phoneticPr fontId="3"/>
  </si>
  <si>
    <t>G【計算用ツール】消費動向分析経費</t>
    <rPh sb="15" eb="17">
      <t>ケイヒ</t>
    </rPh>
    <phoneticPr fontId="3"/>
  </si>
  <si>
    <t>G【様式6】消費動向分析経費</t>
    <rPh sb="12" eb="14">
      <t>ケイヒ</t>
    </rPh>
    <phoneticPr fontId="3"/>
  </si>
  <si>
    <t>基盤導入経費</t>
    <rPh sb="0" eb="2">
      <t>キバン</t>
    </rPh>
    <rPh sb="2" eb="4">
      <t>ドウニュウ</t>
    </rPh>
    <rPh sb="4" eb="6">
      <t>ケイヒ</t>
    </rPh>
    <phoneticPr fontId="3"/>
  </si>
  <si>
    <t>消費動向分析経費</t>
    <rPh sb="0" eb="6">
      <t>ショウヒドウコウブンセキ</t>
    </rPh>
    <rPh sb="6" eb="8">
      <t>ケイヒ</t>
    </rPh>
    <phoneticPr fontId="3"/>
  </si>
  <si>
    <t>【様式3】実施事業区分（基盤導入経費）</t>
    <rPh sb="1" eb="3">
      <t>ヨウシキ</t>
    </rPh>
    <rPh sb="5" eb="11">
      <t>ジッシジギョウクブン</t>
    </rPh>
    <rPh sb="12" eb="14">
      <t>キバン</t>
    </rPh>
    <rPh sb="14" eb="16">
      <t>ドウニュウ</t>
    </rPh>
    <rPh sb="16" eb="18">
      <t>ケイヒ</t>
    </rPh>
    <phoneticPr fontId="3"/>
  </si>
  <si>
    <t>【様式4】実施事業区分（消費動向分析経費）</t>
    <rPh sb="5" eb="11">
      <t>ジッシジギョウクブン</t>
    </rPh>
    <rPh sb="12" eb="14">
      <t>ショウヒ</t>
    </rPh>
    <rPh sb="14" eb="16">
      <t>ドウコウ</t>
    </rPh>
    <rPh sb="16" eb="18">
      <t>ブンセキ</t>
    </rPh>
    <rPh sb="18" eb="20">
      <t>ケイヒ</t>
    </rPh>
    <phoneticPr fontId="3"/>
  </si>
  <si>
    <t>■ITツール情報（基盤導入経費）</t>
    <rPh sb="6" eb="8">
      <t>ジョウホウ</t>
    </rPh>
    <rPh sb="9" eb="11">
      <t>キバン</t>
    </rPh>
    <rPh sb="11" eb="13">
      <t>ドウニュウ</t>
    </rPh>
    <rPh sb="13" eb="15">
      <t>ケイヒ</t>
    </rPh>
    <phoneticPr fontId="3"/>
  </si>
  <si>
    <t>【様式5】基盤導入経費</t>
    <rPh sb="5" eb="7">
      <t>キバン</t>
    </rPh>
    <rPh sb="7" eb="9">
      <t>ドウニュウ</t>
    </rPh>
    <rPh sb="9" eb="11">
      <t>ケイヒ</t>
    </rPh>
    <phoneticPr fontId="3"/>
  </si>
  <si>
    <t>【様式6】消費動向分析経費</t>
    <rPh sb="5" eb="7">
      <t>ショウヒ</t>
    </rPh>
    <rPh sb="7" eb="9">
      <t>ドウコウ</t>
    </rPh>
    <rPh sb="9" eb="11">
      <t>ブンセキ</t>
    </rPh>
    <rPh sb="11" eb="13">
      <t>ケイヒ</t>
    </rPh>
    <phoneticPr fontId="3"/>
  </si>
  <si>
    <t>H【様式7】その他経費</t>
    <phoneticPr fontId="3"/>
  </si>
  <si>
    <t>【様式7】その他経費</t>
    <rPh sb="7" eb="8">
      <t>タ</t>
    </rPh>
    <rPh sb="8" eb="10">
      <t>ケイヒ</t>
    </rPh>
    <phoneticPr fontId="3"/>
  </si>
  <si>
    <t>その他経費</t>
    <phoneticPr fontId="3"/>
  </si>
  <si>
    <t>消費動向分析経費</t>
    <rPh sb="0" eb="2">
      <t>ショウヒ</t>
    </rPh>
    <rPh sb="2" eb="4">
      <t>ドウコウ</t>
    </rPh>
    <rPh sb="4" eb="6">
      <t>ブンセキ</t>
    </rPh>
    <rPh sb="6" eb="8">
      <t>ケイヒ</t>
    </rPh>
    <phoneticPr fontId="3"/>
  </si>
  <si>
    <t>その他経費合計</t>
    <rPh sb="2" eb="3">
      <t>タ</t>
    </rPh>
    <rPh sb="3" eb="5">
      <t>ケイヒ</t>
    </rPh>
    <rPh sb="5" eb="7">
      <t>ゴウケイ</t>
    </rPh>
    <phoneticPr fontId="3"/>
  </si>
  <si>
    <t>※労働生産性の算出方法について</t>
    <rPh sb="1" eb="6">
      <t>ロウドウセイサンセイ</t>
    </rPh>
    <rPh sb="7" eb="9">
      <t>サンシュツ</t>
    </rPh>
    <rPh sb="9" eb="11">
      <t>ホウホウ</t>
    </rPh>
    <phoneticPr fontId="3"/>
  </si>
  <si>
    <t>一覧に戻る</t>
    <rPh sb="0" eb="2">
      <t>イチラン</t>
    </rPh>
    <rPh sb="3" eb="4">
      <t>モド</t>
    </rPh>
    <phoneticPr fontId="3"/>
  </si>
  <si>
    <t>参画事業者数</t>
    <rPh sb="0" eb="2">
      <t>サンカク</t>
    </rPh>
    <rPh sb="2" eb="5">
      <t>ジギョウシャ</t>
    </rPh>
    <rPh sb="5" eb="6">
      <t>スウ</t>
    </rPh>
    <phoneticPr fontId="3"/>
  </si>
  <si>
    <t>労働生産性は以下の計算式で算出します。</t>
    <rPh sb="0" eb="5">
      <t>ロウドウセイサンセイ</t>
    </rPh>
    <rPh sb="6" eb="8">
      <t>イカ</t>
    </rPh>
    <rPh sb="9" eb="12">
      <t>ケイサンシキ</t>
    </rPh>
    <rPh sb="13" eb="15">
      <t>サンシュツ</t>
    </rPh>
    <phoneticPr fontId="3"/>
  </si>
  <si>
    <t>・黄色セルに必要な情報を入力して労働生産性を算出してください。</t>
    <rPh sb="1" eb="3">
      <t>キイロ</t>
    </rPh>
    <rPh sb="6" eb="8">
      <t>ヒツヨウ</t>
    </rPh>
    <rPh sb="9" eb="11">
      <t>ジョウホウ</t>
    </rPh>
    <rPh sb="12" eb="14">
      <t>ニュウリョク</t>
    </rPh>
    <rPh sb="16" eb="21">
      <t>ロウドウセイサンセイ</t>
    </rPh>
    <rPh sb="22" eb="24">
      <t>サンシュツ</t>
    </rPh>
    <phoneticPr fontId="3"/>
  </si>
  <si>
    <t>・算出した労働生産性は「B【計算用ツール】労働生産性 (補助事業グループ算出用）」に事業者毎に入力してください。</t>
    <rPh sb="1" eb="3">
      <t>サンシュツ</t>
    </rPh>
    <rPh sb="5" eb="10">
      <t>ロウドウセイサンセイ</t>
    </rPh>
    <rPh sb="42" eb="46">
      <t>ジギョウシャゴト</t>
    </rPh>
    <rPh sb="47" eb="49">
      <t>ニュウリョク</t>
    </rPh>
    <phoneticPr fontId="3"/>
  </si>
  <si>
    <t>・黄色セルに「B【計算用ツール】労働生産性（事業者毎算出用）」で算出した事業者毎の労働生産性を入力してください。</t>
    <rPh sb="1" eb="3">
      <t>キイロ</t>
    </rPh>
    <rPh sb="9" eb="11">
      <t>ケイサン</t>
    </rPh>
    <rPh sb="11" eb="12">
      <t>ヨウ</t>
    </rPh>
    <rPh sb="16" eb="18">
      <t>ロウドウ</t>
    </rPh>
    <rPh sb="18" eb="20">
      <t>セイサン</t>
    </rPh>
    <rPh sb="20" eb="21">
      <t>セイ</t>
    </rPh>
    <rPh sb="22" eb="25">
      <t>ジギョウシャ</t>
    </rPh>
    <rPh sb="25" eb="26">
      <t>ゴト</t>
    </rPh>
    <rPh sb="26" eb="28">
      <t>サンシュツ</t>
    </rPh>
    <rPh sb="28" eb="29">
      <t>ヨウ</t>
    </rPh>
    <rPh sb="32" eb="34">
      <t>サンシュツ</t>
    </rPh>
    <rPh sb="36" eb="39">
      <t>ジギョウシャ</t>
    </rPh>
    <rPh sb="39" eb="40">
      <t>ゴト</t>
    </rPh>
    <rPh sb="41" eb="43">
      <t>ロウドウ</t>
    </rPh>
    <rPh sb="43" eb="45">
      <t>セイサン</t>
    </rPh>
    <rPh sb="45" eb="46">
      <t>セイ</t>
    </rPh>
    <rPh sb="47" eb="49">
      <t>ニュウリョク</t>
    </rPh>
    <phoneticPr fontId="3"/>
  </si>
  <si>
    <t>計算式：粗利(売上-原価)÷（従業員数×年間平均労働時間）=労働生産性</t>
    <rPh sb="0" eb="3">
      <t>ケイサンシキ</t>
    </rPh>
    <phoneticPr fontId="3"/>
  </si>
  <si>
    <t>目標値は年率平均成長率が5％以上になるように設定してください。</t>
    <rPh sb="0" eb="3">
      <t>モクヒョウチ</t>
    </rPh>
    <rPh sb="4" eb="6">
      <t>ネンリツ</t>
    </rPh>
    <rPh sb="6" eb="8">
      <t>ヘイキン</t>
    </rPh>
    <rPh sb="8" eb="11">
      <t>セイチョウリツ</t>
    </rPh>
    <rPh sb="14" eb="16">
      <t>イジョウ</t>
    </rPh>
    <rPh sb="22" eb="24">
      <t>セッテイ</t>
    </rPh>
    <phoneticPr fontId="3"/>
  </si>
  <si>
    <t>実績値集計年（yyyy）</t>
    <rPh sb="0" eb="3">
      <t>ジッセキチ</t>
    </rPh>
    <rPh sb="3" eb="5">
      <t>シュウケイ</t>
    </rPh>
    <rPh sb="5" eb="6">
      <t>ネン</t>
    </rPh>
    <phoneticPr fontId="3"/>
  </si>
  <si>
    <t>・事業者毎の労働生産性の入力が終わると「jGrants入力値用」に補助事業グループ全体の労働生産性と年率平均成長率が算出されますので、赤枠の数値をjGrantsに入力してください。</t>
    <rPh sb="1" eb="5">
      <t>ジギョウシャゴト</t>
    </rPh>
    <rPh sb="6" eb="11">
      <t>ロウドウセイサンセイ</t>
    </rPh>
    <rPh sb="12" eb="14">
      <t>ニュウリョク</t>
    </rPh>
    <rPh sb="15" eb="16">
      <t>オ</t>
    </rPh>
    <rPh sb="33" eb="37">
      <t>ホジョジギョウ</t>
    </rPh>
    <rPh sb="41" eb="43">
      <t>ゼンタイ</t>
    </rPh>
    <rPh sb="44" eb="49">
      <t>ロウドウセイサンセイ</t>
    </rPh>
    <rPh sb="50" eb="52">
      <t>ネンリツ</t>
    </rPh>
    <rPh sb="52" eb="54">
      <t>ヘイキン</t>
    </rPh>
    <rPh sb="54" eb="57">
      <t>セイチョウリツ</t>
    </rPh>
    <rPh sb="58" eb="60">
      <t>サンシュツ</t>
    </rPh>
    <rPh sb="67" eb="69">
      <t>アカワク</t>
    </rPh>
    <rPh sb="70" eb="72">
      <t>スウチ</t>
    </rPh>
    <rPh sb="81" eb="83">
      <t>ニュウリョク</t>
    </rPh>
    <phoneticPr fontId="3"/>
  </si>
  <si>
    <t>・「【様式5】基盤導入経費」に算出した補助対象経費（赤枠の数値）を入力してください。</t>
    <rPh sb="11" eb="13">
      <t>ケイヒ</t>
    </rPh>
    <rPh sb="26" eb="28">
      <t>アカワク</t>
    </rPh>
    <rPh sb="29" eb="31">
      <t>スウチ</t>
    </rPh>
    <phoneticPr fontId="3"/>
  </si>
  <si>
    <t>・「【様式6】消費動向分析経費」に算出した補助対象経費（赤枠の数値）を入力してください。</t>
    <rPh sb="13" eb="15">
      <t>ケイヒ</t>
    </rPh>
    <phoneticPr fontId="3"/>
  </si>
  <si>
    <t>ハードウェア費(PC・タブレット等）</t>
  </si>
  <si>
    <t>ハードウェア費(PC・タブレット等）</t>
    <rPh sb="6" eb="7">
      <t>ヒ</t>
    </rPh>
    <phoneticPr fontId="3"/>
  </si>
  <si>
    <t>ハードウェア費(PC・タブレット等）</t>
    <phoneticPr fontId="3"/>
  </si>
  <si>
    <t>ハードウェア費(レジ・券売機）</t>
  </si>
  <si>
    <t>ハードウェア費(レジ・券売機）</t>
    <phoneticPr fontId="3"/>
  </si>
  <si>
    <t>ハードウェア費(レジ・券売機）</t>
    <rPh sb="6" eb="7">
      <t>ヒ</t>
    </rPh>
    <phoneticPr fontId="3"/>
  </si>
  <si>
    <t>必須（算出結果をjGrantsに入力）</t>
    <rPh sb="0" eb="2">
      <t>ヒッス</t>
    </rPh>
    <phoneticPr fontId="3"/>
  </si>
  <si>
    <t>・「その他経費」は「事務費」「外部専門家費」を入力すると自動で計算されますので、入力しないでください。</t>
    <rPh sb="4" eb="7">
      <t>タケイヒ</t>
    </rPh>
    <rPh sb="10" eb="13">
      <t>ジムヒ</t>
    </rPh>
    <rPh sb="15" eb="20">
      <t>ガイブセンモンカ</t>
    </rPh>
    <rPh sb="20" eb="21">
      <t>ヒ</t>
    </rPh>
    <rPh sb="23" eb="25">
      <t>ニュウリョク</t>
    </rPh>
    <rPh sb="28" eb="30">
      <t>ジドウ</t>
    </rPh>
    <rPh sb="31" eb="33">
      <t>ケイサン</t>
    </rPh>
    <rPh sb="40" eb="42">
      <t>ニュウリョク</t>
    </rPh>
    <phoneticPr fontId="3"/>
  </si>
  <si>
    <r>
      <t>■基盤導入経費（補助事業グループ全体）　</t>
    </r>
    <r>
      <rPr>
        <sz val="10"/>
        <color theme="1"/>
        <rFont val="メイリオ"/>
        <family val="3"/>
        <charset val="128"/>
      </rPr>
      <t>※自動計算のため、入力不要</t>
    </r>
    <rPh sb="5" eb="7">
      <t>ケイヒ</t>
    </rPh>
    <phoneticPr fontId="3"/>
  </si>
  <si>
    <r>
      <t>■消費動向分析経費（補助事業グループ全体）　</t>
    </r>
    <r>
      <rPr>
        <sz val="10"/>
        <color theme="1"/>
        <rFont val="メイリオ"/>
        <family val="3"/>
        <charset val="128"/>
      </rPr>
      <t>※自動計算のため、入力不要</t>
    </r>
    <rPh sb="1" eb="3">
      <t>ショウヒ</t>
    </rPh>
    <rPh sb="3" eb="5">
      <t>ドウコウ</t>
    </rPh>
    <rPh sb="5" eb="7">
      <t>ブンセキ</t>
    </rPh>
    <rPh sb="7" eb="9">
      <t>ケイヒ</t>
    </rPh>
    <rPh sb="10" eb="14">
      <t>ホジョジギョウ</t>
    </rPh>
    <rPh sb="18" eb="20">
      <t>ゼンタイ</t>
    </rPh>
    <phoneticPr fontId="3"/>
  </si>
  <si>
    <r>
      <t>■その他経費　</t>
    </r>
    <r>
      <rPr>
        <sz val="10"/>
        <color theme="1"/>
        <rFont val="メイリオ"/>
        <family val="3"/>
        <charset val="128"/>
      </rPr>
      <t>※自動計算のため、入力不要</t>
    </r>
    <rPh sb="3" eb="4">
      <t>タ</t>
    </rPh>
    <rPh sb="4" eb="6">
      <t>ケイヒ</t>
    </rPh>
    <rPh sb="8" eb="10">
      <t>ジドウ</t>
    </rPh>
    <rPh sb="10" eb="12">
      <t>ケイサン</t>
    </rPh>
    <rPh sb="16" eb="18">
      <t>ニュウリョク</t>
    </rPh>
    <rPh sb="18" eb="20">
      <t>フヨウ</t>
    </rPh>
    <phoneticPr fontId="3"/>
  </si>
  <si>
    <t>事業全体経費</t>
    <rPh sb="0" eb="4">
      <t>ジギョウゼンタイ</t>
    </rPh>
    <rPh sb="4" eb="6">
      <t>ケイヒ</t>
    </rPh>
    <phoneticPr fontId="3"/>
  </si>
  <si>
    <t>ITツール概要</t>
    <rPh sb="5" eb="7">
      <t>ガイヨウ</t>
    </rPh>
    <phoneticPr fontId="3"/>
  </si>
  <si>
    <t>ITツール説明URL</t>
    <rPh sb="5" eb="7">
      <t>セツメイ</t>
    </rPh>
    <phoneticPr fontId="3"/>
  </si>
  <si>
    <t>ツール説明URLIT</t>
    <rPh sb="3" eb="5">
      <t>セツメイ</t>
    </rPh>
    <phoneticPr fontId="3"/>
  </si>
  <si>
    <t>担当者電話番号</t>
    <rPh sb="0" eb="3">
      <t>タントウシャ</t>
    </rPh>
    <rPh sb="3" eb="7">
      <t>デンワバンゴウ</t>
    </rPh>
    <phoneticPr fontId="3"/>
  </si>
  <si>
    <t>C【様式2】導入ITツール情報</t>
    <phoneticPr fontId="3"/>
  </si>
  <si>
    <t>・その他経費の補助金申請額を算出します。各セルには計算式が入っていますので、黄色セル以外には入力しないようにしてください。</t>
    <rPh sb="3" eb="4">
      <t>タ</t>
    </rPh>
    <rPh sb="4" eb="6">
      <t>ケイヒ</t>
    </rPh>
    <rPh sb="7" eb="10">
      <t>ホジョキン</t>
    </rPh>
    <rPh sb="10" eb="13">
      <t>シンセイガク</t>
    </rPh>
    <rPh sb="14" eb="16">
      <t>サンシュツ</t>
    </rPh>
    <phoneticPr fontId="3"/>
  </si>
  <si>
    <t>・基盤導入経費の補助金申請額を算出します。各セルには計算式が入っていますので、黄色セル以外には入力しないようにしてください。</t>
    <rPh sb="1" eb="3">
      <t>キバン</t>
    </rPh>
    <rPh sb="3" eb="5">
      <t>ドウニュウ</t>
    </rPh>
    <rPh sb="5" eb="7">
      <t>ケイヒ</t>
    </rPh>
    <rPh sb="8" eb="11">
      <t>ホジョキン</t>
    </rPh>
    <rPh sb="11" eb="14">
      <t>シンセイガク</t>
    </rPh>
    <rPh sb="15" eb="17">
      <t>サンシュツ</t>
    </rPh>
    <rPh sb="21" eb="22">
      <t>カク</t>
    </rPh>
    <rPh sb="26" eb="29">
      <t>ケイサンシキ</t>
    </rPh>
    <rPh sb="30" eb="31">
      <t>ハイ</t>
    </rPh>
    <rPh sb="39" eb="41">
      <t>キイロ</t>
    </rPh>
    <rPh sb="43" eb="45">
      <t>イガイ</t>
    </rPh>
    <rPh sb="47" eb="49">
      <t>ニュウリョク</t>
    </rPh>
    <phoneticPr fontId="3"/>
  </si>
  <si>
    <t>・消費動向分析経費の補助金申請額を算出します。各セルには計算式が入っていますので、黄色セル以外には入力しないようにしてください。</t>
    <rPh sb="1" eb="3">
      <t>ショウヒ</t>
    </rPh>
    <rPh sb="3" eb="5">
      <t>ドウコウ</t>
    </rPh>
    <rPh sb="5" eb="7">
      <t>ブンセキ</t>
    </rPh>
    <rPh sb="7" eb="9">
      <t>ケイヒ</t>
    </rPh>
    <rPh sb="10" eb="13">
      <t>ホジョキン</t>
    </rPh>
    <rPh sb="13" eb="16">
      <t>シンセイガク</t>
    </rPh>
    <rPh sb="17" eb="19">
      <t>サンシュツ</t>
    </rPh>
    <phoneticPr fontId="3"/>
  </si>
  <si>
    <t>消費動向分析経費の補助金申請額を算出します。</t>
    <rPh sb="0" eb="2">
      <t>ショウヒ</t>
    </rPh>
    <rPh sb="2" eb="4">
      <t>ドウコウ</t>
    </rPh>
    <rPh sb="4" eb="6">
      <t>ブンセキ</t>
    </rPh>
    <rPh sb="6" eb="8">
      <t>ケイヒ</t>
    </rPh>
    <rPh sb="9" eb="12">
      <t>ホジョキン</t>
    </rPh>
    <rPh sb="12" eb="15">
      <t>シンセイガク</t>
    </rPh>
    <rPh sb="16" eb="18">
      <t>サンシュツ</t>
    </rPh>
    <phoneticPr fontId="3"/>
  </si>
  <si>
    <t>・入力したセルが赤く表示された場合は、入力できる金額を超過していますので、【様式5】基盤導入経費、【様式6】消費動向分析経費の補助金申請額の調整や、「補助金申請可能額」等を参考の上、範囲内の金額を入力してください。</t>
    <rPh sb="1" eb="3">
      <t>ニュウリョク</t>
    </rPh>
    <rPh sb="8" eb="9">
      <t>アカ</t>
    </rPh>
    <rPh sb="10" eb="12">
      <t>ヒョウジ</t>
    </rPh>
    <rPh sb="15" eb="17">
      <t>バアイ</t>
    </rPh>
    <rPh sb="19" eb="21">
      <t>ニュウリョク</t>
    </rPh>
    <rPh sb="24" eb="26">
      <t>キンガク</t>
    </rPh>
    <rPh sb="27" eb="29">
      <t>チョウカ</t>
    </rPh>
    <rPh sb="38" eb="40">
      <t>ヨウシキ</t>
    </rPh>
    <rPh sb="50" eb="52">
      <t>ヨウシキ</t>
    </rPh>
    <rPh sb="63" eb="69">
      <t>ホジョキンシンセイガク</t>
    </rPh>
    <rPh sb="70" eb="72">
      <t>チョウセイ</t>
    </rPh>
    <rPh sb="75" eb="83">
      <t>ホジョキンシンセイカノウガク</t>
    </rPh>
    <rPh sb="84" eb="85">
      <t>トウ</t>
    </rPh>
    <rPh sb="86" eb="88">
      <t>サンコウ</t>
    </rPh>
    <rPh sb="89" eb="90">
      <t>ウエ</t>
    </rPh>
    <rPh sb="91" eb="94">
      <t>ハンイナイ</t>
    </rPh>
    <rPh sb="95" eb="97">
      <t>キンガク</t>
    </rPh>
    <rPh sb="98" eb="100">
      <t>ニュウリョク</t>
    </rPh>
    <phoneticPr fontId="3"/>
  </si>
  <si>
    <t>基盤導入経費の補助金申請額を算出します。</t>
    <rPh sb="0" eb="2">
      <t>キバン</t>
    </rPh>
    <rPh sb="2" eb="4">
      <t>ドウニュウ</t>
    </rPh>
    <rPh sb="4" eb="6">
      <t>ケイヒ</t>
    </rPh>
    <rPh sb="7" eb="10">
      <t>ホジョキン</t>
    </rPh>
    <rPh sb="10" eb="13">
      <t>シンセイガク</t>
    </rPh>
    <rPh sb="14" eb="16">
      <t>サンシュツ</t>
    </rPh>
    <phoneticPr fontId="3"/>
  </si>
  <si>
    <t>基盤導入経費合計</t>
    <rPh sb="0" eb="2">
      <t>キバン</t>
    </rPh>
    <rPh sb="2" eb="4">
      <t>ドウニュウ</t>
    </rPh>
    <rPh sb="4" eb="6">
      <t>ケイヒ</t>
    </rPh>
    <rPh sb="6" eb="8">
      <t>ゴウケイ</t>
    </rPh>
    <phoneticPr fontId="3"/>
  </si>
  <si>
    <t>■補助対象経費上限額（基盤導入経費補助金申請額+消費動向分析経費補助金申請額×10％×2/3）</t>
    <rPh sb="1" eb="7">
      <t>ホジョタイショウケイヒ</t>
    </rPh>
    <rPh sb="7" eb="10">
      <t>ジョウゲンガク</t>
    </rPh>
    <rPh sb="11" eb="13">
      <t>キバン</t>
    </rPh>
    <rPh sb="13" eb="15">
      <t>ドウニュウ</t>
    </rPh>
    <rPh sb="15" eb="17">
      <t>ケイヒ</t>
    </rPh>
    <rPh sb="17" eb="23">
      <t>ホジョキンシンセイガク</t>
    </rPh>
    <rPh sb="24" eb="26">
      <t>ショウヒ</t>
    </rPh>
    <rPh sb="26" eb="28">
      <t>ドウコウ</t>
    </rPh>
    <rPh sb="28" eb="30">
      <t>ブンセキ</t>
    </rPh>
    <rPh sb="30" eb="32">
      <t>ケイヒ</t>
    </rPh>
    <rPh sb="32" eb="35">
      <t>ホジョキン</t>
    </rPh>
    <rPh sb="35" eb="38">
      <t>シンセイガク</t>
    </rPh>
    <phoneticPr fontId="3"/>
  </si>
  <si>
    <t>■補助事業グループ全体の消費動向分析経費の補助金申請可能額</t>
    <rPh sb="1" eb="5">
      <t>ホジョジギョウ</t>
    </rPh>
    <rPh sb="9" eb="11">
      <t>ゼンタイ</t>
    </rPh>
    <rPh sb="12" eb="20">
      <t>ショウヒドウコウブンセキケイヒ</t>
    </rPh>
    <rPh sb="21" eb="24">
      <t>ホジョキン</t>
    </rPh>
    <rPh sb="24" eb="26">
      <t>シンセイ</t>
    </rPh>
    <rPh sb="26" eb="29">
      <t>カノウガク</t>
    </rPh>
    <phoneticPr fontId="3"/>
  </si>
  <si>
    <t>・事業全体の補助金申請額を算出します。様式5～様式7の計算結果が自動で反映されますので、シートには保護をかけており編集できません。</t>
    <rPh sb="1" eb="3">
      <t>ジギョウ</t>
    </rPh>
    <rPh sb="3" eb="5">
      <t>ゼンタイ</t>
    </rPh>
    <rPh sb="6" eb="9">
      <t>ホジョキン</t>
    </rPh>
    <rPh sb="9" eb="12">
      <t>シンセイガク</t>
    </rPh>
    <rPh sb="13" eb="15">
      <t>サンシュツ</t>
    </rPh>
    <rPh sb="19" eb="21">
      <t>ヨウシキ</t>
    </rPh>
    <rPh sb="23" eb="25">
      <t>ヨウシキ</t>
    </rPh>
    <rPh sb="27" eb="31">
      <t>ケイサンケッカ</t>
    </rPh>
    <rPh sb="32" eb="34">
      <t>ジドウ</t>
    </rPh>
    <rPh sb="35" eb="37">
      <t>ハンエイ</t>
    </rPh>
    <rPh sb="49" eb="51">
      <t>ホゴ</t>
    </rPh>
    <rPh sb="57" eb="59">
      <t>ヘンシュウ</t>
    </rPh>
    <phoneticPr fontId="3"/>
  </si>
  <si>
    <t>その他経費の補助金申請額を算出します。</t>
    <rPh sb="2" eb="3">
      <t>タ</t>
    </rPh>
    <rPh sb="3" eb="5">
      <t>ケイヒ</t>
    </rPh>
    <rPh sb="6" eb="9">
      <t>ホジョキン</t>
    </rPh>
    <rPh sb="9" eb="12">
      <t>シンセイガク</t>
    </rPh>
    <rPh sb="13" eb="15">
      <t>サンシュツ</t>
    </rPh>
    <phoneticPr fontId="3"/>
  </si>
  <si>
    <t>業種コード
（４桁）</t>
    <rPh sb="0" eb="2">
      <t>ギョウシュ</t>
    </rPh>
    <rPh sb="8" eb="9">
      <t>ケタ</t>
    </rPh>
    <phoneticPr fontId="3"/>
  </si>
  <si>
    <t>グループ構成員数</t>
    <phoneticPr fontId="3"/>
  </si>
  <si>
    <t>ＩＴ導入補助金２０２３（サービス等生産性向上ＩＴ導入支援事業）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</si>
</sst>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#"/>
    <numFmt numFmtId="177" formatCode="#,##0_);[Red]\(#,##0\)"/>
    <numFmt numFmtId="178" formatCode="#,##0_ ;[Red]\-#,##0\ "/>
    <numFmt numFmtId="179" formatCode="#,##0_ "/>
    <numFmt numFmtId="180" formatCode="0.0%"/>
    <numFmt numFmtId="181" formatCode="#,##0.0_ "/>
    <numFmt numFmtId="182" formatCode="#,##0.00_ "/>
  </numFmts>
  <fonts count="1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5"/>
      <color theme="3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6"/>
      <color theme="1"/>
      <name val="メイリオ"/>
      <family val="3"/>
      <charset val="128"/>
    </font>
    <font>
      <sz val="12"/>
      <name val="メイリオ"/>
      <family val="3"/>
      <charset val="128"/>
    </font>
    <font>
      <sz val="12"/>
      <color rgb="FFFF0000"/>
      <name val="メイリオ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2"/>
      <color theme="10"/>
      <name val="メイリオ"/>
      <family val="3"/>
      <charset val="128"/>
    </font>
    <font>
      <sz val="10"/>
      <color theme="1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5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 diagonalDown="1"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 style="thin">
        <color auto="1"/>
      </diagonal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 style="thin">
        <color auto="1"/>
      </diagonal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 diagonalDown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double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double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double">
        <color rgb="FFFF0000"/>
      </bottom>
      <diagonal/>
    </border>
    <border>
      <left style="medium">
        <color rgb="FFFF0000"/>
      </left>
      <right style="thin">
        <color rgb="FFFF0000"/>
      </right>
      <top style="double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double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double">
        <color rgb="FFFF0000"/>
      </top>
      <bottom style="medium">
        <color rgb="FFFF0000"/>
      </bottom>
      <diagonal/>
    </border>
    <border>
      <left style="thick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thick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thin">
        <color rgb="FFFF0000"/>
      </top>
      <bottom style="double">
        <color rgb="FFFF0000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199">
    <xf numFmtId="0" fontId="0" fillId="0" borderId="0" xfId="0">
      <alignment vertical="center"/>
    </xf>
    <xf numFmtId="0" fontId="4" fillId="0" borderId="0" xfId="0" applyFont="1">
      <alignment vertical="center"/>
    </xf>
    <xf numFmtId="38" fontId="4" fillId="0" borderId="0" xfId="1" applyFo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>
      <alignment vertical="center"/>
    </xf>
    <xf numFmtId="38" fontId="5" fillId="0" borderId="0" xfId="1" applyFont="1">
      <alignment vertical="center"/>
    </xf>
    <xf numFmtId="0" fontId="5" fillId="2" borderId="1" xfId="0" applyFont="1" applyFill="1" applyBorder="1" applyAlignment="1">
      <alignment horizontal="center" vertical="center"/>
    </xf>
    <xf numFmtId="38" fontId="5" fillId="2" borderId="1" xfId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2" borderId="2" xfId="0" applyFont="1" applyFill="1" applyBorder="1">
      <alignment vertical="center"/>
    </xf>
    <xf numFmtId="0" fontId="5" fillId="2" borderId="1" xfId="0" applyFont="1" applyFill="1" applyBorder="1">
      <alignment vertical="center"/>
    </xf>
    <xf numFmtId="49" fontId="5" fillId="2" borderId="1" xfId="0" applyNumberFormat="1" applyFont="1" applyFill="1" applyBorder="1">
      <alignment vertical="center"/>
    </xf>
    <xf numFmtId="38" fontId="5" fillId="2" borderId="1" xfId="1" applyFont="1" applyFill="1" applyBorder="1">
      <alignment vertical="center"/>
    </xf>
    <xf numFmtId="0" fontId="5" fillId="0" borderId="1" xfId="0" applyFont="1" applyBorder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49" fontId="5" fillId="0" borderId="0" xfId="0" applyNumberFormat="1" applyFont="1">
      <alignment vertical="center"/>
    </xf>
    <xf numFmtId="0" fontId="6" fillId="0" borderId="0" xfId="0" applyFont="1" applyAlignment="1">
      <alignment horizontal="left" vertical="center"/>
    </xf>
    <xf numFmtId="38" fontId="5" fillId="0" borderId="0" xfId="1" applyFont="1" applyAlignment="1">
      <alignment horizontal="center" vertical="center"/>
    </xf>
    <xf numFmtId="38" fontId="5" fillId="0" borderId="1" xfId="1" applyFont="1" applyBorder="1" applyAlignment="1">
      <alignment horizontal="center" vertical="center"/>
    </xf>
    <xf numFmtId="0" fontId="5" fillId="0" borderId="4" xfId="0" applyFont="1" applyBorder="1">
      <alignment vertical="center"/>
    </xf>
    <xf numFmtId="0" fontId="5" fillId="0" borderId="15" xfId="0" applyFont="1" applyBorder="1">
      <alignment vertical="center"/>
    </xf>
    <xf numFmtId="0" fontId="5" fillId="0" borderId="16" xfId="0" applyFont="1" applyBorder="1">
      <alignment vertical="center"/>
    </xf>
    <xf numFmtId="0" fontId="5" fillId="0" borderId="20" xfId="0" applyFont="1" applyBorder="1">
      <alignment vertical="center"/>
    </xf>
    <xf numFmtId="176" fontId="5" fillId="0" borderId="1" xfId="0" applyNumberFormat="1" applyFont="1" applyBorder="1">
      <alignment vertical="center"/>
    </xf>
    <xf numFmtId="0" fontId="5" fillId="0" borderId="1" xfId="0" applyFont="1" applyBorder="1" applyAlignment="1">
      <alignment horizontal="left" vertical="center"/>
    </xf>
    <xf numFmtId="0" fontId="5" fillId="4" borderId="1" xfId="0" applyFont="1" applyFill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>
      <alignment vertical="center"/>
    </xf>
    <xf numFmtId="0" fontId="5" fillId="0" borderId="1" xfId="0" applyFont="1" applyBorder="1" applyAlignment="1">
      <alignment horizontal="right" vertical="center"/>
    </xf>
    <xf numFmtId="0" fontId="5" fillId="4" borderId="15" xfId="0" applyFont="1" applyFill="1" applyBorder="1">
      <alignment vertical="center"/>
    </xf>
    <xf numFmtId="0" fontId="5" fillId="4" borderId="20" xfId="0" applyFont="1" applyFill="1" applyBorder="1">
      <alignment vertical="center"/>
    </xf>
    <xf numFmtId="38" fontId="5" fillId="0" borderId="10" xfId="1" applyFont="1" applyBorder="1">
      <alignment vertical="center"/>
    </xf>
    <xf numFmtId="38" fontId="5" fillId="0" borderId="18" xfId="1" applyFont="1" applyBorder="1">
      <alignment vertical="center"/>
    </xf>
    <xf numFmtId="0" fontId="6" fillId="0" borderId="1" xfId="0" applyFont="1" applyBorder="1">
      <alignment vertical="center"/>
    </xf>
    <xf numFmtId="176" fontId="5" fillId="0" borderId="7" xfId="1" applyNumberFormat="1" applyFont="1" applyBorder="1">
      <alignment vertical="center"/>
    </xf>
    <xf numFmtId="49" fontId="5" fillId="0" borderId="0" xfId="1" applyNumberFormat="1" applyFont="1">
      <alignment vertical="center"/>
    </xf>
    <xf numFmtId="49" fontId="5" fillId="2" borderId="1" xfId="1" applyNumberFormat="1" applyFont="1" applyFill="1" applyBorder="1" applyAlignment="1">
      <alignment horizontal="center" vertical="center"/>
    </xf>
    <xf numFmtId="49" fontId="5" fillId="2" borderId="1" xfId="1" applyNumberFormat="1" applyFont="1" applyFill="1" applyBorder="1">
      <alignment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177" fontId="5" fillId="0" borderId="1" xfId="1" applyNumberFormat="1" applyFont="1" applyBorder="1" applyAlignment="1">
      <alignment horizontal="center" vertical="center"/>
    </xf>
    <xf numFmtId="177" fontId="5" fillId="0" borderId="1" xfId="1" applyNumberFormat="1" applyFont="1" applyFill="1" applyBorder="1" applyAlignment="1">
      <alignment horizontal="center" vertical="center"/>
    </xf>
    <xf numFmtId="177" fontId="5" fillId="0" borderId="15" xfId="1" applyNumberFormat="1" applyFont="1" applyBorder="1" applyAlignment="1">
      <alignment horizontal="center" vertical="center"/>
    </xf>
    <xf numFmtId="177" fontId="5" fillId="0" borderId="16" xfId="1" applyNumberFormat="1" applyFont="1" applyBorder="1" applyAlignment="1">
      <alignment horizontal="center" vertical="center"/>
    </xf>
    <xf numFmtId="177" fontId="5" fillId="0" borderId="20" xfId="1" applyNumberFormat="1" applyFont="1" applyBorder="1" applyAlignment="1">
      <alignment horizontal="center" vertical="center"/>
    </xf>
    <xf numFmtId="177" fontId="5" fillId="3" borderId="10" xfId="1" applyNumberFormat="1" applyFont="1" applyFill="1" applyBorder="1">
      <alignment vertical="center"/>
    </xf>
    <xf numFmtId="177" fontId="5" fillId="0" borderId="10" xfId="1" applyNumberFormat="1" applyFont="1" applyBorder="1">
      <alignment vertical="center"/>
    </xf>
    <xf numFmtId="177" fontId="8" fillId="0" borderId="10" xfId="1" applyNumberFormat="1" applyFont="1" applyBorder="1">
      <alignment vertical="center"/>
    </xf>
    <xf numFmtId="177" fontId="5" fillId="4" borderId="13" xfId="1" applyNumberFormat="1" applyFont="1" applyFill="1" applyBorder="1">
      <alignment vertical="center"/>
    </xf>
    <xf numFmtId="177" fontId="8" fillId="4" borderId="13" xfId="1" applyNumberFormat="1" applyFont="1" applyFill="1" applyBorder="1">
      <alignment vertical="center"/>
    </xf>
    <xf numFmtId="177" fontId="5" fillId="4" borderId="25" xfId="1" applyNumberFormat="1" applyFont="1" applyFill="1" applyBorder="1">
      <alignment vertical="center"/>
    </xf>
    <xf numFmtId="177" fontId="5" fillId="3" borderId="16" xfId="1" applyNumberFormat="1" applyFont="1" applyFill="1" applyBorder="1">
      <alignment vertical="center"/>
    </xf>
    <xf numFmtId="177" fontId="5" fillId="0" borderId="16" xfId="1" applyNumberFormat="1" applyFont="1" applyBorder="1">
      <alignment vertical="center"/>
    </xf>
    <xf numFmtId="177" fontId="8" fillId="0" borderId="16" xfId="1" applyNumberFormat="1" applyFont="1" applyBorder="1">
      <alignment vertical="center"/>
    </xf>
    <xf numFmtId="177" fontId="5" fillId="3" borderId="18" xfId="1" applyNumberFormat="1" applyFont="1" applyFill="1" applyBorder="1">
      <alignment vertical="center"/>
    </xf>
    <xf numFmtId="177" fontId="5" fillId="0" borderId="18" xfId="1" applyNumberFormat="1" applyFont="1" applyBorder="1">
      <alignment vertical="center"/>
    </xf>
    <xf numFmtId="177" fontId="8" fillId="0" borderId="18" xfId="1" applyNumberFormat="1" applyFont="1" applyBorder="1">
      <alignment vertical="center"/>
    </xf>
    <xf numFmtId="177" fontId="5" fillId="0" borderId="1" xfId="0" applyNumberFormat="1" applyFont="1" applyBorder="1">
      <alignment vertical="center"/>
    </xf>
    <xf numFmtId="177" fontId="5" fillId="0" borderId="1" xfId="1" applyNumberFormat="1" applyFont="1" applyBorder="1">
      <alignment vertical="center"/>
    </xf>
    <xf numFmtId="178" fontId="5" fillId="3" borderId="10" xfId="1" applyNumberFormat="1" applyFont="1" applyFill="1" applyBorder="1">
      <alignment vertical="center"/>
    </xf>
    <xf numFmtId="178" fontId="5" fillId="3" borderId="18" xfId="1" applyNumberFormat="1" applyFont="1" applyFill="1" applyBorder="1">
      <alignment vertical="center"/>
    </xf>
    <xf numFmtId="179" fontId="5" fillId="0" borderId="4" xfId="1" applyNumberFormat="1" applyFont="1" applyBorder="1" applyAlignment="1">
      <alignment horizontal="center" vertical="center"/>
    </xf>
    <xf numFmtId="179" fontId="5" fillId="0" borderId="4" xfId="1" applyNumberFormat="1" applyFont="1" applyFill="1" applyBorder="1" applyAlignment="1">
      <alignment horizontal="center" vertical="center"/>
    </xf>
    <xf numFmtId="179" fontId="5" fillId="0" borderId="15" xfId="1" applyNumberFormat="1" applyFont="1" applyBorder="1" applyAlignment="1">
      <alignment horizontal="center" vertical="center"/>
    </xf>
    <xf numFmtId="179" fontId="5" fillId="4" borderId="4" xfId="1" applyNumberFormat="1" applyFont="1" applyFill="1" applyBorder="1" applyAlignment="1">
      <alignment vertical="center"/>
    </xf>
    <xf numFmtId="179" fontId="5" fillId="4" borderId="15" xfId="1" applyNumberFormat="1" applyFont="1" applyFill="1" applyBorder="1" applyAlignment="1">
      <alignment horizontal="center" vertical="center"/>
    </xf>
    <xf numFmtId="179" fontId="5" fillId="0" borderId="20" xfId="1" applyNumberFormat="1" applyFont="1" applyBorder="1" applyAlignment="1">
      <alignment horizontal="center" vertical="center"/>
    </xf>
    <xf numFmtId="179" fontId="5" fillId="4" borderId="2" xfId="1" applyNumberFormat="1" applyFont="1" applyFill="1" applyBorder="1" applyAlignment="1">
      <alignment vertical="center"/>
    </xf>
    <xf numFmtId="179" fontId="5" fillId="4" borderId="20" xfId="1" applyNumberFormat="1" applyFont="1" applyFill="1" applyBorder="1" applyAlignment="1">
      <alignment horizontal="center" vertical="center"/>
    </xf>
    <xf numFmtId="179" fontId="5" fillId="0" borderId="1" xfId="0" applyNumberFormat="1" applyFont="1" applyBorder="1">
      <alignment vertical="center"/>
    </xf>
    <xf numFmtId="177" fontId="5" fillId="0" borderId="0" xfId="0" applyNumberFormat="1" applyFont="1">
      <alignment vertical="center"/>
    </xf>
    <xf numFmtId="9" fontId="5" fillId="0" borderId="0" xfId="2" applyFont="1" applyAlignment="1">
      <alignment horizontal="center" vertical="center"/>
    </xf>
    <xf numFmtId="180" fontId="5" fillId="0" borderId="0" xfId="2" applyNumberFormat="1" applyFont="1" applyAlignment="1">
      <alignment horizontal="center" vertical="center"/>
    </xf>
    <xf numFmtId="180" fontId="5" fillId="0" borderId="0" xfId="2" applyNumberFormat="1" applyFont="1">
      <alignment vertical="center"/>
    </xf>
    <xf numFmtId="180" fontId="5" fillId="0" borderId="1" xfId="2" applyNumberFormat="1" applyFont="1" applyBorder="1" applyAlignment="1">
      <alignment horizontal="center" vertical="center"/>
    </xf>
    <xf numFmtId="180" fontId="5" fillId="2" borderId="1" xfId="2" applyNumberFormat="1" applyFont="1" applyFill="1" applyBorder="1" applyAlignment="1">
      <alignment horizontal="center" vertical="center"/>
    </xf>
    <xf numFmtId="179" fontId="5" fillId="0" borderId="1" xfId="0" applyNumberFormat="1" applyFont="1" applyBorder="1" applyAlignment="1">
      <alignment horizontal="center" vertical="center"/>
    </xf>
    <xf numFmtId="181" fontId="5" fillId="0" borderId="1" xfId="0" applyNumberFormat="1" applyFont="1" applyBorder="1" applyAlignment="1">
      <alignment horizontal="center" vertical="center"/>
    </xf>
    <xf numFmtId="0" fontId="11" fillId="0" borderId="1" xfId="3" applyFont="1" applyBorder="1">
      <alignment vertical="center"/>
    </xf>
    <xf numFmtId="0" fontId="11" fillId="0" borderId="15" xfId="3" applyFont="1" applyBorder="1">
      <alignment vertical="center"/>
    </xf>
    <xf numFmtId="0" fontId="11" fillId="0" borderId="20" xfId="3" applyFont="1" applyBorder="1">
      <alignment vertical="center"/>
    </xf>
    <xf numFmtId="0" fontId="5" fillId="4" borderId="31" xfId="0" applyFont="1" applyFill="1" applyBorder="1">
      <alignment vertical="center"/>
    </xf>
    <xf numFmtId="0" fontId="5" fillId="4" borderId="32" xfId="0" applyFont="1" applyFill="1" applyBorder="1">
      <alignment vertical="center"/>
    </xf>
    <xf numFmtId="0" fontId="5" fillId="4" borderId="30" xfId="0" applyFont="1" applyFill="1" applyBorder="1">
      <alignment vertical="center"/>
    </xf>
    <xf numFmtId="0" fontId="5" fillId="0" borderId="23" xfId="0" applyFont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179" fontId="5" fillId="0" borderId="0" xfId="0" applyNumberFormat="1" applyFont="1">
      <alignment vertical="center"/>
    </xf>
    <xf numFmtId="38" fontId="5" fillId="0" borderId="21" xfId="1" applyFont="1" applyBorder="1" applyAlignment="1">
      <alignment horizontal="center" vertical="center"/>
    </xf>
    <xf numFmtId="38" fontId="5" fillId="0" borderId="35" xfId="1" applyFont="1" applyBorder="1" applyAlignment="1">
      <alignment horizontal="center" vertical="center"/>
    </xf>
    <xf numFmtId="38" fontId="5" fillId="0" borderId="36" xfId="1" applyFont="1" applyBorder="1" applyAlignment="1">
      <alignment horizontal="center" vertical="center"/>
    </xf>
    <xf numFmtId="38" fontId="5" fillId="0" borderId="11" xfId="1" applyFont="1" applyBorder="1" applyAlignment="1">
      <alignment horizontal="center" vertical="center"/>
    </xf>
    <xf numFmtId="178" fontId="5" fillId="0" borderId="0" xfId="1" applyNumberFormat="1" applyFont="1" applyFill="1" applyBorder="1">
      <alignment vertical="center"/>
    </xf>
    <xf numFmtId="178" fontId="5" fillId="0" borderId="0" xfId="1" applyNumberFormat="1" applyFont="1" applyFill="1" applyBorder="1" applyAlignment="1">
      <alignment vertical="center"/>
    </xf>
    <xf numFmtId="0" fontId="5" fillId="0" borderId="38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38" fontId="5" fillId="0" borderId="34" xfId="1" applyFont="1" applyBorder="1" applyAlignment="1">
      <alignment horizontal="center" vertical="center"/>
    </xf>
    <xf numFmtId="38" fontId="5" fillId="0" borderId="37" xfId="1" applyFont="1" applyBorder="1" applyAlignment="1">
      <alignment horizontal="center" vertical="center"/>
    </xf>
    <xf numFmtId="38" fontId="5" fillId="0" borderId="34" xfId="1" applyFont="1" applyBorder="1" applyAlignment="1">
      <alignment horizontal="center" vertical="center" wrapText="1"/>
    </xf>
    <xf numFmtId="0" fontId="5" fillId="0" borderId="9" xfId="0" applyFont="1" applyBorder="1">
      <alignment vertical="center"/>
    </xf>
    <xf numFmtId="0" fontId="5" fillId="0" borderId="12" xfId="0" applyFont="1" applyBorder="1">
      <alignment vertical="center"/>
    </xf>
    <xf numFmtId="0" fontId="5" fillId="0" borderId="17" xfId="0" applyFont="1" applyBorder="1">
      <alignment vertical="center"/>
    </xf>
    <xf numFmtId="0" fontId="5" fillId="0" borderId="10" xfId="0" applyFont="1" applyBorder="1">
      <alignment vertical="center"/>
    </xf>
    <xf numFmtId="178" fontId="5" fillId="3" borderId="16" xfId="1" applyNumberFormat="1" applyFont="1" applyFill="1" applyBorder="1">
      <alignment vertical="center"/>
    </xf>
    <xf numFmtId="0" fontId="5" fillId="0" borderId="18" xfId="0" applyFont="1" applyBorder="1">
      <alignment vertical="center"/>
    </xf>
    <xf numFmtId="179" fontId="5" fillId="3" borderId="1" xfId="0" applyNumberFormat="1" applyFont="1" applyFill="1" applyBorder="1" applyAlignment="1">
      <alignment horizontal="center" vertical="center"/>
    </xf>
    <xf numFmtId="177" fontId="5" fillId="3" borderId="1" xfId="0" applyNumberFormat="1" applyFont="1" applyFill="1" applyBorder="1" applyAlignment="1">
      <alignment horizontal="center" vertical="center"/>
    </xf>
    <xf numFmtId="49" fontId="11" fillId="0" borderId="0" xfId="3" applyNumberFormat="1" applyFont="1">
      <alignment vertical="center"/>
    </xf>
    <xf numFmtId="0" fontId="5" fillId="0" borderId="23" xfId="0" applyFont="1" applyBorder="1">
      <alignment vertical="center"/>
    </xf>
    <xf numFmtId="180" fontId="5" fillId="0" borderId="39" xfId="2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180" fontId="5" fillId="0" borderId="4" xfId="2" applyNumberFormat="1" applyFont="1" applyFill="1" applyBorder="1" applyAlignment="1">
      <alignment horizontal="center" vertical="center"/>
    </xf>
    <xf numFmtId="182" fontId="5" fillId="0" borderId="8" xfId="0" applyNumberFormat="1" applyFont="1" applyBorder="1" applyAlignment="1">
      <alignment horizontal="center" vertical="center"/>
    </xf>
    <xf numFmtId="0" fontId="5" fillId="0" borderId="23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33" xfId="0" applyFont="1" applyBorder="1">
      <alignment vertical="center"/>
    </xf>
    <xf numFmtId="38" fontId="5" fillId="0" borderId="4" xfId="1" applyFont="1" applyBorder="1" applyAlignment="1">
      <alignment horizontal="center" vertical="center"/>
    </xf>
    <xf numFmtId="176" fontId="5" fillId="4" borderId="4" xfId="1" applyNumberFormat="1" applyFont="1" applyFill="1" applyBorder="1">
      <alignment vertical="center"/>
    </xf>
    <xf numFmtId="176" fontId="5" fillId="4" borderId="2" xfId="1" applyNumberFormat="1" applyFont="1" applyFill="1" applyBorder="1">
      <alignment vertical="center"/>
    </xf>
    <xf numFmtId="176" fontId="5" fillId="0" borderId="2" xfId="1" applyNumberFormat="1" applyFont="1" applyFill="1" applyBorder="1">
      <alignment vertical="center"/>
    </xf>
    <xf numFmtId="176" fontId="5" fillId="0" borderId="41" xfId="1" applyNumberFormat="1" applyFont="1" applyFill="1" applyBorder="1">
      <alignment vertical="center"/>
    </xf>
    <xf numFmtId="176" fontId="5" fillId="0" borderId="8" xfId="1" applyNumberFormat="1" applyFont="1" applyFill="1" applyBorder="1">
      <alignment vertical="center"/>
    </xf>
    <xf numFmtId="0" fontId="5" fillId="0" borderId="42" xfId="0" applyFont="1" applyBorder="1" applyAlignment="1">
      <alignment horizontal="left" vertical="center"/>
    </xf>
    <xf numFmtId="0" fontId="5" fillId="0" borderId="24" xfId="0" applyFont="1" applyBorder="1">
      <alignment vertical="center"/>
    </xf>
    <xf numFmtId="0" fontId="5" fillId="0" borderId="43" xfId="0" applyFont="1" applyBorder="1">
      <alignment vertical="center"/>
    </xf>
    <xf numFmtId="179" fontId="5" fillId="0" borderId="45" xfId="1" applyNumberFormat="1" applyFont="1" applyBorder="1" applyAlignment="1">
      <alignment horizontal="center" vertical="center"/>
    </xf>
    <xf numFmtId="179" fontId="5" fillId="0" borderId="46" xfId="1" applyNumberFormat="1" applyFont="1" applyBorder="1" applyAlignment="1">
      <alignment horizontal="center" vertical="center"/>
    </xf>
    <xf numFmtId="179" fontId="5" fillId="0" borderId="47" xfId="1" applyNumberFormat="1" applyFont="1" applyBorder="1" applyAlignment="1">
      <alignment horizontal="center" vertical="center"/>
    </xf>
    <xf numFmtId="179" fontId="5" fillId="0" borderId="48" xfId="1" applyNumberFormat="1" applyFont="1" applyBorder="1" applyAlignment="1">
      <alignment horizontal="center" vertical="center"/>
    </xf>
    <xf numFmtId="179" fontId="5" fillId="0" borderId="40" xfId="1" applyNumberFormat="1" applyFont="1" applyBorder="1" applyAlignment="1">
      <alignment horizontal="center" vertical="center"/>
    </xf>
    <xf numFmtId="179" fontId="5" fillId="0" borderId="49" xfId="1" applyNumberFormat="1" applyFont="1" applyBorder="1" applyAlignment="1">
      <alignment horizontal="center" vertical="center"/>
    </xf>
    <xf numFmtId="179" fontId="5" fillId="0" borderId="50" xfId="1" applyNumberFormat="1" applyFont="1" applyBorder="1" applyAlignment="1">
      <alignment horizontal="center" vertical="center"/>
    </xf>
    <xf numFmtId="179" fontId="5" fillId="0" borderId="51" xfId="1" applyNumberFormat="1" applyFont="1" applyBorder="1" applyAlignment="1">
      <alignment horizontal="center" vertical="center"/>
    </xf>
    <xf numFmtId="179" fontId="5" fillId="0" borderId="52" xfId="1" applyNumberFormat="1" applyFont="1" applyBorder="1" applyAlignment="1">
      <alignment horizontal="center" vertical="center"/>
    </xf>
    <xf numFmtId="176" fontId="5" fillId="2" borderId="44" xfId="1" applyNumberFormat="1" applyFont="1" applyFill="1" applyBorder="1">
      <alignment vertical="center"/>
    </xf>
    <xf numFmtId="176" fontId="5" fillId="0" borderId="44" xfId="1" applyNumberFormat="1" applyFont="1" applyFill="1" applyBorder="1">
      <alignment vertical="center"/>
    </xf>
    <xf numFmtId="179" fontId="5" fillId="0" borderId="53" xfId="1" applyNumberFormat="1" applyFont="1" applyBorder="1" applyAlignment="1">
      <alignment horizontal="center" vertical="center"/>
    </xf>
    <xf numFmtId="179" fontId="5" fillId="0" borderId="54" xfId="1" applyNumberFormat="1" applyFont="1" applyBorder="1" applyAlignment="1">
      <alignment horizontal="center" vertical="center"/>
    </xf>
    <xf numFmtId="179" fontId="5" fillId="0" borderId="55" xfId="1" applyNumberFormat="1" applyFont="1" applyBorder="1" applyAlignment="1">
      <alignment horizontal="center" vertical="center"/>
    </xf>
    <xf numFmtId="176" fontId="5" fillId="0" borderId="58" xfId="1" applyNumberFormat="1" applyFont="1" applyFill="1" applyBorder="1">
      <alignment vertical="center"/>
    </xf>
    <xf numFmtId="0" fontId="5" fillId="0" borderId="10" xfId="0" applyFont="1" applyBorder="1" applyProtection="1">
      <alignment vertical="center"/>
      <protection locked="0"/>
    </xf>
    <xf numFmtId="178" fontId="5" fillId="3" borderId="10" xfId="1" applyNumberFormat="1" applyFont="1" applyFill="1" applyBorder="1" applyProtection="1">
      <alignment vertical="center"/>
      <protection locked="0"/>
    </xf>
    <xf numFmtId="0" fontId="5" fillId="0" borderId="16" xfId="0" applyFont="1" applyBorder="1" applyProtection="1">
      <alignment vertical="center"/>
      <protection locked="0"/>
    </xf>
    <xf numFmtId="178" fontId="5" fillId="3" borderId="16" xfId="1" applyNumberFormat="1" applyFont="1" applyFill="1" applyBorder="1" applyProtection="1">
      <alignment vertical="center"/>
      <protection locked="0"/>
    </xf>
    <xf numFmtId="0" fontId="5" fillId="0" borderId="18" xfId="0" applyFont="1" applyBorder="1" applyProtection="1">
      <alignment vertical="center"/>
      <protection locked="0"/>
    </xf>
    <xf numFmtId="178" fontId="5" fillId="3" borderId="18" xfId="1" applyNumberFormat="1" applyFont="1" applyFill="1" applyBorder="1" applyProtection="1">
      <alignment vertical="center"/>
      <protection locked="0"/>
    </xf>
    <xf numFmtId="178" fontId="5" fillId="3" borderId="10" xfId="1" applyNumberFormat="1" applyFont="1" applyFill="1" applyBorder="1" applyProtection="1">
      <alignment vertical="center"/>
    </xf>
    <xf numFmtId="178" fontId="5" fillId="3" borderId="16" xfId="1" applyNumberFormat="1" applyFont="1" applyFill="1" applyBorder="1" applyProtection="1">
      <alignment vertical="center"/>
    </xf>
    <xf numFmtId="178" fontId="5" fillId="3" borderId="18" xfId="1" applyNumberFormat="1" applyFont="1" applyFill="1" applyBorder="1" applyProtection="1">
      <alignment vertical="center"/>
    </xf>
    <xf numFmtId="0" fontId="5" fillId="0" borderId="13" xfId="0" applyFont="1" applyBorder="1">
      <alignment vertical="center"/>
    </xf>
    <xf numFmtId="178" fontId="5" fillId="3" borderId="13" xfId="1" applyNumberFormat="1" applyFont="1" applyFill="1" applyBorder="1" applyProtection="1">
      <alignment vertical="center"/>
    </xf>
    <xf numFmtId="176" fontId="5" fillId="2" borderId="58" xfId="1" applyNumberFormat="1" applyFont="1" applyFill="1" applyBorder="1">
      <alignment vertical="center"/>
    </xf>
    <xf numFmtId="182" fontId="5" fillId="0" borderId="41" xfId="0" applyNumberFormat="1" applyFont="1" applyBorder="1" applyAlignment="1">
      <alignment horizontal="center" vertical="center"/>
    </xf>
    <xf numFmtId="182" fontId="5" fillId="0" borderId="57" xfId="0" applyNumberFormat="1" applyFont="1" applyBorder="1" applyAlignment="1">
      <alignment horizontal="center" vertical="center"/>
    </xf>
    <xf numFmtId="180" fontId="5" fillId="0" borderId="56" xfId="2" applyNumberFormat="1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5" fillId="0" borderId="7" xfId="0" applyFont="1" applyBorder="1">
      <alignment vertical="center"/>
    </xf>
    <xf numFmtId="0" fontId="5" fillId="0" borderId="24" xfId="0" applyFont="1" applyBorder="1">
      <alignment vertical="center"/>
    </xf>
    <xf numFmtId="0" fontId="5" fillId="0" borderId="3" xfId="0" applyFont="1" applyBorder="1">
      <alignment vertical="center"/>
    </xf>
    <xf numFmtId="0" fontId="5" fillId="0" borderId="0" xfId="0" applyFont="1">
      <alignment vertical="center"/>
    </xf>
    <xf numFmtId="0" fontId="5" fillId="0" borderId="26" xfId="0" applyFont="1" applyBorder="1">
      <alignment vertical="center"/>
    </xf>
    <xf numFmtId="0" fontId="5" fillId="0" borderId="27" xfId="0" applyFont="1" applyBorder="1">
      <alignment vertical="center"/>
    </xf>
    <xf numFmtId="0" fontId="5" fillId="0" borderId="28" xfId="0" applyFont="1" applyBorder="1">
      <alignment vertical="center"/>
    </xf>
    <xf numFmtId="0" fontId="5" fillId="0" borderId="29" xfId="0" applyFont="1" applyBorder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9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177" fontId="5" fillId="0" borderId="11" xfId="1" applyNumberFormat="1" applyFont="1" applyBorder="1" applyAlignment="1">
      <alignment horizontal="center" vertical="center"/>
    </xf>
    <xf numFmtId="177" fontId="5" fillId="0" borderId="14" xfId="1" applyNumberFormat="1" applyFont="1" applyBorder="1" applyAlignment="1">
      <alignment horizontal="center" vertical="center"/>
    </xf>
    <xf numFmtId="177" fontId="5" fillId="0" borderId="19" xfId="1" applyNumberFormat="1" applyFont="1" applyBorder="1" applyAlignment="1">
      <alignment horizontal="center" vertical="center"/>
    </xf>
    <xf numFmtId="178" fontId="5" fillId="0" borderId="21" xfId="1" applyNumberFormat="1" applyFont="1" applyBorder="1" applyAlignment="1">
      <alignment vertical="top"/>
    </xf>
    <xf numFmtId="178" fontId="5" fillId="0" borderId="22" xfId="1" applyNumberFormat="1" applyFont="1" applyBorder="1" applyAlignment="1">
      <alignment vertical="top"/>
    </xf>
    <xf numFmtId="178" fontId="5" fillId="3" borderId="21" xfId="1" applyNumberFormat="1" applyFont="1" applyFill="1" applyBorder="1" applyAlignment="1">
      <alignment horizontal="right" vertical="top"/>
    </xf>
    <xf numFmtId="178" fontId="5" fillId="3" borderId="22" xfId="1" applyNumberFormat="1" applyFont="1" applyFill="1" applyBorder="1" applyAlignment="1">
      <alignment horizontal="right" vertical="top"/>
    </xf>
    <xf numFmtId="178" fontId="5" fillId="0" borderId="8" xfId="1" applyNumberFormat="1" applyFont="1" applyBorder="1" applyAlignment="1">
      <alignment vertical="top"/>
    </xf>
    <xf numFmtId="178" fontId="5" fillId="3" borderId="11" xfId="1" applyNumberFormat="1" applyFont="1" applyFill="1" applyBorder="1" applyAlignment="1" applyProtection="1">
      <alignment vertical="top"/>
    </xf>
    <xf numFmtId="178" fontId="5" fillId="3" borderId="14" xfId="1" applyNumberFormat="1" applyFont="1" applyFill="1" applyBorder="1" applyAlignment="1" applyProtection="1">
      <alignment vertical="top"/>
    </xf>
    <xf numFmtId="178" fontId="5" fillId="3" borderId="19" xfId="1" applyNumberFormat="1" applyFont="1" applyFill="1" applyBorder="1" applyAlignment="1" applyProtection="1">
      <alignment vertical="top"/>
    </xf>
    <xf numFmtId="178" fontId="5" fillId="3" borderId="11" xfId="1" applyNumberFormat="1" applyFont="1" applyFill="1" applyBorder="1" applyAlignment="1">
      <alignment vertical="top"/>
    </xf>
    <xf numFmtId="178" fontId="5" fillId="3" borderId="14" xfId="1" applyNumberFormat="1" applyFont="1" applyFill="1" applyBorder="1" applyAlignment="1">
      <alignment vertical="top"/>
    </xf>
    <xf numFmtId="178" fontId="5" fillId="3" borderId="19" xfId="1" applyNumberFormat="1" applyFont="1" applyFill="1" applyBorder="1" applyAlignment="1">
      <alignment vertical="top"/>
    </xf>
  </cellXfs>
  <cellStyles count="4">
    <cellStyle name="パーセント" xfId="2" builtinId="5"/>
    <cellStyle name="ハイパーリンク" xfId="3" builtinId="8"/>
    <cellStyle name="桁区切り" xfId="1" builtinId="6"/>
    <cellStyle name="標準" xfId="0" builtinId="0"/>
  </cellStyles>
  <dxfs count="187"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</dxfs>
  <tableStyles count="0" defaultTableStyle="TableStyleMedium2" defaultPivotStyle="PivotStyleLight16"/>
  <colors>
    <mruColors>
      <color rgb="FFFF9999"/>
      <color rgb="FFFFCCCC"/>
      <color rgb="FFFF7C80"/>
      <color rgb="FFFF9966"/>
      <color rgb="FFFF99FF"/>
      <color rgb="FFFF505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B242F-578D-4A87-8A96-9FE0F47DF7F2}">
  <dimension ref="A1:D18"/>
  <sheetViews>
    <sheetView tabSelected="1" workbookViewId="0">
      <selection activeCell="B2" sqref="B2"/>
    </sheetView>
  </sheetViews>
  <sheetFormatPr defaultRowHeight="19.5" x14ac:dyDescent="0.4"/>
  <cols>
    <col min="1" max="1" width="56.625" style="4" customWidth="1"/>
    <col min="2" max="2" width="96.25" style="4" bestFit="1" customWidth="1"/>
    <col min="3" max="3" width="35.375" style="4" bestFit="1" customWidth="1"/>
    <col min="4" max="4" width="9.875" style="4" customWidth="1"/>
    <col min="5" max="16384" width="9" style="4"/>
  </cols>
  <sheetData>
    <row r="1" spans="1:4" ht="24.75" x14ac:dyDescent="0.4">
      <c r="A1" s="17" t="s">
        <v>211</v>
      </c>
    </row>
    <row r="2" spans="1:4" ht="24.75" x14ac:dyDescent="0.4">
      <c r="A2" s="17" t="s">
        <v>130</v>
      </c>
    </row>
    <row r="3" spans="1:4" ht="7.5" customHeight="1" x14ac:dyDescent="0.4"/>
    <row r="4" spans="1:4" ht="24.75" x14ac:dyDescent="0.4">
      <c r="A4" s="17" t="s">
        <v>95</v>
      </c>
    </row>
    <row r="5" spans="1:4" ht="7.5" customHeight="1" x14ac:dyDescent="0.4"/>
    <row r="6" spans="1:4" ht="39" x14ac:dyDescent="0.4">
      <c r="A6" s="19" t="s">
        <v>46</v>
      </c>
      <c r="B6" s="19" t="s">
        <v>97</v>
      </c>
      <c r="C6" s="19" t="s">
        <v>125</v>
      </c>
      <c r="D6" s="9" t="s">
        <v>131</v>
      </c>
    </row>
    <row r="7" spans="1:4" ht="30" customHeight="1" x14ac:dyDescent="0.4">
      <c r="A7" s="84" t="s">
        <v>93</v>
      </c>
      <c r="B7" s="15" t="s">
        <v>98</v>
      </c>
      <c r="C7" s="15" t="s">
        <v>126</v>
      </c>
      <c r="D7" s="19"/>
    </row>
    <row r="8" spans="1:4" ht="30" customHeight="1" x14ac:dyDescent="0.4">
      <c r="A8" s="85" t="s">
        <v>96</v>
      </c>
      <c r="B8" s="26" t="s">
        <v>102</v>
      </c>
      <c r="C8" s="26" t="s">
        <v>127</v>
      </c>
      <c r="D8" s="87"/>
    </row>
    <row r="9" spans="1:4" ht="30" customHeight="1" x14ac:dyDescent="0.4">
      <c r="A9" s="86" t="s">
        <v>99</v>
      </c>
      <c r="B9" s="28" t="s">
        <v>101</v>
      </c>
      <c r="C9" s="28" t="s">
        <v>129</v>
      </c>
      <c r="D9" s="88"/>
    </row>
    <row r="10" spans="1:4" ht="30" customHeight="1" x14ac:dyDescent="0.4">
      <c r="A10" s="86" t="s">
        <v>197</v>
      </c>
      <c r="B10" s="15" t="s">
        <v>103</v>
      </c>
      <c r="C10" s="15" t="s">
        <v>126</v>
      </c>
      <c r="D10" s="19"/>
    </row>
    <row r="11" spans="1:4" ht="30" customHeight="1" x14ac:dyDescent="0.4">
      <c r="A11" s="84" t="s">
        <v>150</v>
      </c>
      <c r="B11" s="15" t="s">
        <v>107</v>
      </c>
      <c r="C11" s="15" t="s">
        <v>128</v>
      </c>
      <c r="D11" s="19"/>
    </row>
    <row r="12" spans="1:4" ht="30" customHeight="1" x14ac:dyDescent="0.4">
      <c r="A12" s="84" t="s">
        <v>151</v>
      </c>
      <c r="B12" s="15" t="s">
        <v>107</v>
      </c>
      <c r="C12" s="15" t="s">
        <v>128</v>
      </c>
      <c r="D12" s="19"/>
    </row>
    <row r="13" spans="1:4" ht="30" customHeight="1" x14ac:dyDescent="0.4">
      <c r="A13" s="84" t="s">
        <v>152</v>
      </c>
      <c r="B13" s="15" t="s">
        <v>113</v>
      </c>
      <c r="C13" s="15" t="s">
        <v>127</v>
      </c>
      <c r="D13" s="89"/>
    </row>
    <row r="14" spans="1:4" ht="30" customHeight="1" x14ac:dyDescent="0.4">
      <c r="A14" s="84" t="s">
        <v>153</v>
      </c>
      <c r="B14" s="15" t="s">
        <v>203</v>
      </c>
      <c r="C14" s="15" t="s">
        <v>128</v>
      </c>
      <c r="D14" s="19"/>
    </row>
    <row r="15" spans="1:4" ht="30" customHeight="1" x14ac:dyDescent="0.4">
      <c r="A15" s="84" t="s">
        <v>154</v>
      </c>
      <c r="B15" s="15" t="s">
        <v>113</v>
      </c>
      <c r="C15" s="15" t="s">
        <v>127</v>
      </c>
      <c r="D15" s="89"/>
    </row>
    <row r="16" spans="1:4" ht="30" customHeight="1" x14ac:dyDescent="0.4">
      <c r="A16" s="84" t="s">
        <v>155</v>
      </c>
      <c r="B16" s="15" t="s">
        <v>201</v>
      </c>
      <c r="C16" s="15" t="s">
        <v>128</v>
      </c>
      <c r="D16" s="19"/>
    </row>
    <row r="17" spans="1:4" ht="30" customHeight="1" x14ac:dyDescent="0.4">
      <c r="A17" s="84" t="s">
        <v>163</v>
      </c>
      <c r="B17" s="15" t="s">
        <v>208</v>
      </c>
      <c r="C17" s="15" t="s">
        <v>128</v>
      </c>
      <c r="D17" s="19"/>
    </row>
    <row r="18" spans="1:4" ht="30" customHeight="1" x14ac:dyDescent="0.4">
      <c r="A18" s="84" t="s">
        <v>94</v>
      </c>
      <c r="B18" s="15" t="s">
        <v>112</v>
      </c>
      <c r="C18" s="15" t="s">
        <v>187</v>
      </c>
      <c r="D18" s="19"/>
    </row>
  </sheetData>
  <phoneticPr fontId="3"/>
  <dataValidations count="2">
    <dataValidation type="list" allowBlank="1" showInputMessage="1" showErrorMessage="1" sqref="D7 D10 D18" xr:uid="{893AE429-A52A-476C-83ED-69F2C4D8A034}">
      <formula1>"〇"</formula1>
    </dataValidation>
    <dataValidation type="list" allowBlank="1" showInputMessage="1" showErrorMessage="1" sqref="D11:D12 D14 D16 D17" xr:uid="{BC6C619B-FBCA-42D1-868F-52AD24D8D76C}">
      <formula1>"〇,×"</formula1>
    </dataValidation>
  </dataValidations>
  <hyperlinks>
    <hyperlink ref="A7" location="A【様式1】参画事業者情報!A1" display="A【様式1】参画事業者情報" xr:uid="{2D6F0CEB-8C8D-436D-813E-FA6408CD1CA1}"/>
    <hyperlink ref="A8" location="'B【計算用ツール】労働生産性（事業者毎算出用）'!A1" display="B【計算用ツール】労働生産性（事業者毎算出用）" xr:uid="{EDFAF6EB-DEDD-4C94-A853-5D328B564C60}"/>
    <hyperlink ref="A9" location="'B【計算用ツール】労働生産性 (補助事業グループ算出用）'!A1" display="B【計算用ツール】労働生産性 (補助事業グループ算出用）" xr:uid="{785C2C70-B61F-4DB6-969E-4FDF50404A9C}"/>
    <hyperlink ref="A10" location="C【様式2】導入ITツール情報!A1" display="C【様式2】IT導入ツール情報" xr:uid="{D57B2548-5379-4965-B9DF-F55DBBF8178E}"/>
    <hyperlink ref="A11" location="'D【様式3】実施事業区分（基盤導入費）'!A1" display="D【様式3】実施事業区分（基盤導入費）" xr:uid="{4C5DD98C-D54C-4C96-977F-7305406CD668}"/>
    <hyperlink ref="A12" location="'E【様式4】実施事業区分 (消費動向分析費)'!A1" display="E【様式4】実施事業区分 (消費動向分析費)" xr:uid="{ED7FB236-BB05-4428-ACC7-4A1EA4442F8B}"/>
    <hyperlink ref="A13" location="F【計算用ツール】基盤導入経費!A1" display="F【計算用ツール】基盤導入経費" xr:uid="{3A959E8D-5244-4BC5-90F4-41674546C935}"/>
    <hyperlink ref="A14" location="F【様式5】基盤導入経費!A1" display="F【様式5】基盤導入経費" xr:uid="{7D7AE06B-5D92-4DE6-AFEA-5160635471E6}"/>
    <hyperlink ref="A15" location="G【計算用ツール】消費動向分析経費!A1" display="G【計算用ツール】消費動向分析経費" xr:uid="{FE305C3A-B9D4-4B01-86B6-CD78C298BE87}"/>
    <hyperlink ref="A16" location="G【様式6】消費動向分析経費!A1" display="G【様式6】消費動向分析経費" xr:uid="{0CA39D56-E6EC-46B1-9F3D-B57F9A467398}"/>
    <hyperlink ref="A17" location="H【様式7】その他経費!A1" display="H【様式7】その他経費" xr:uid="{2E85FD2D-0F39-435E-83C3-409F94B7249D}"/>
    <hyperlink ref="A18" location="I【様式8】事業全体経費!A1" display="I【様式8】事業全体経費" xr:uid="{41A68270-1219-4528-A62D-950AFE5723BB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68A38-2DA5-4495-AEE1-043F2B4FD001}">
  <sheetPr>
    <tabColor theme="8" tint="0.39997558519241921"/>
  </sheetPr>
  <dimension ref="A1:G62"/>
  <sheetViews>
    <sheetView workbookViewId="0"/>
  </sheetViews>
  <sheetFormatPr defaultColWidth="9" defaultRowHeight="19.5" x14ac:dyDescent="0.4"/>
  <cols>
    <col min="1" max="1" width="26.375" style="4" customWidth="1"/>
    <col min="2" max="2" width="22.5" style="4" customWidth="1"/>
    <col min="3" max="3" width="38.75" style="4" customWidth="1"/>
    <col min="4" max="4" width="29.125" style="4" customWidth="1"/>
    <col min="5" max="5" width="6.25" style="4" customWidth="1"/>
    <col min="6" max="6" width="31.25" style="18" customWidth="1"/>
    <col min="7" max="7" width="17.375" style="5" customWidth="1"/>
    <col min="8" max="16384" width="9" style="4"/>
  </cols>
  <sheetData>
    <row r="1" spans="1:7" ht="22.5" x14ac:dyDescent="0.4">
      <c r="A1" s="16" t="s">
        <v>59</v>
      </c>
      <c r="D1" s="112" t="s">
        <v>169</v>
      </c>
    </row>
    <row r="2" spans="1:7" s="1" customFormat="1" ht="7.5" customHeight="1" x14ac:dyDescent="0.4">
      <c r="E2" s="4"/>
      <c r="F2" s="3"/>
      <c r="G2" s="2"/>
    </row>
    <row r="3" spans="1:7" s="1" customFormat="1" x14ac:dyDescent="0.4">
      <c r="A3" s="1" t="s">
        <v>108</v>
      </c>
      <c r="E3" s="4"/>
      <c r="F3" s="3"/>
      <c r="G3" s="2"/>
    </row>
    <row r="4" spans="1:7" s="1" customFormat="1" x14ac:dyDescent="0.4">
      <c r="A4" s="1" t="s">
        <v>180</v>
      </c>
      <c r="E4" s="4"/>
      <c r="F4" s="3"/>
      <c r="G4" s="2"/>
    </row>
    <row r="5" spans="1:7" s="1" customFormat="1" ht="7.5" customHeight="1" x14ac:dyDescent="0.4">
      <c r="E5" s="4"/>
      <c r="F5" s="3"/>
      <c r="G5" s="2"/>
    </row>
    <row r="6" spans="1:7" ht="22.5" x14ac:dyDescent="0.4">
      <c r="A6" s="39" t="s">
        <v>80</v>
      </c>
      <c r="B6" s="160"/>
      <c r="C6" s="160"/>
    </row>
    <row r="8" spans="1:7" ht="22.5" x14ac:dyDescent="0.4">
      <c r="A8" s="16" t="s">
        <v>43</v>
      </c>
      <c r="F8" s="22" t="s">
        <v>79</v>
      </c>
    </row>
    <row r="9" spans="1:7" ht="20.25" thickBot="1" x14ac:dyDescent="0.45">
      <c r="A9" s="19" t="s">
        <v>92</v>
      </c>
      <c r="B9" s="19" t="s">
        <v>41</v>
      </c>
      <c r="C9" s="19" t="s">
        <v>44</v>
      </c>
      <c r="D9" s="19" t="s">
        <v>45</v>
      </c>
      <c r="F9" s="19" t="s">
        <v>46</v>
      </c>
      <c r="G9" s="121" t="s">
        <v>47</v>
      </c>
    </row>
    <row r="10" spans="1:7" x14ac:dyDescent="0.4">
      <c r="A10" s="15"/>
      <c r="B10" s="15"/>
      <c r="C10" s="29"/>
      <c r="D10" s="29">
        <f t="shared" ref="D10:D19" si="0">C10*B10</f>
        <v>0</v>
      </c>
      <c r="F10" s="118" t="s">
        <v>51</v>
      </c>
      <c r="G10" s="139">
        <f>D20+D34</f>
        <v>0</v>
      </c>
    </row>
    <row r="11" spans="1:7" ht="20.25" thickBot="1" x14ac:dyDescent="0.45">
      <c r="A11" s="15"/>
      <c r="B11" s="15"/>
      <c r="C11" s="29"/>
      <c r="D11" s="29">
        <f t="shared" si="0"/>
        <v>0</v>
      </c>
      <c r="F11" s="118" t="s">
        <v>61</v>
      </c>
      <c r="G11" s="156">
        <f>D48+D62</f>
        <v>0</v>
      </c>
    </row>
    <row r="12" spans="1:7" ht="20.25" thickTop="1" x14ac:dyDescent="0.4">
      <c r="A12" s="15"/>
      <c r="B12" s="15"/>
      <c r="C12" s="29"/>
      <c r="D12" s="29">
        <f t="shared" si="0"/>
        <v>0</v>
      </c>
      <c r="F12" s="32" t="s">
        <v>62</v>
      </c>
      <c r="G12" s="126">
        <f>SUM(G10:G11)</f>
        <v>0</v>
      </c>
    </row>
    <row r="13" spans="1:7" x14ac:dyDescent="0.4">
      <c r="A13" s="15"/>
      <c r="B13" s="15"/>
      <c r="C13" s="29"/>
      <c r="D13" s="29">
        <f t="shared" si="0"/>
        <v>0</v>
      </c>
      <c r="F13" s="4"/>
      <c r="G13" s="40"/>
    </row>
    <row r="14" spans="1:7" x14ac:dyDescent="0.4">
      <c r="A14" s="15"/>
      <c r="B14" s="15"/>
      <c r="C14" s="29"/>
      <c r="D14" s="29">
        <f t="shared" si="0"/>
        <v>0</v>
      </c>
      <c r="F14" s="4"/>
    </row>
    <row r="15" spans="1:7" x14ac:dyDescent="0.4">
      <c r="A15" s="15"/>
      <c r="B15" s="15"/>
      <c r="C15" s="29"/>
      <c r="D15" s="29">
        <f t="shared" si="0"/>
        <v>0</v>
      </c>
      <c r="F15" s="4"/>
    </row>
    <row r="16" spans="1:7" x14ac:dyDescent="0.4">
      <c r="A16" s="15"/>
      <c r="B16" s="15"/>
      <c r="C16" s="29"/>
      <c r="D16" s="29">
        <f t="shared" si="0"/>
        <v>0</v>
      </c>
      <c r="F16" s="4"/>
    </row>
    <row r="17" spans="1:6" x14ac:dyDescent="0.4">
      <c r="A17" s="15"/>
      <c r="B17" s="15"/>
      <c r="C17" s="29"/>
      <c r="D17" s="29">
        <f t="shared" si="0"/>
        <v>0</v>
      </c>
      <c r="F17" s="4"/>
    </row>
    <row r="18" spans="1:6" x14ac:dyDescent="0.4">
      <c r="A18" s="15"/>
      <c r="B18" s="15"/>
      <c r="C18" s="29"/>
      <c r="D18" s="29">
        <f t="shared" si="0"/>
        <v>0</v>
      </c>
      <c r="F18" s="4"/>
    </row>
    <row r="19" spans="1:6" x14ac:dyDescent="0.4">
      <c r="A19" s="15"/>
      <c r="B19" s="15"/>
      <c r="C19" s="29"/>
      <c r="D19" s="29">
        <f t="shared" si="0"/>
        <v>0</v>
      </c>
    </row>
    <row r="20" spans="1:6" x14ac:dyDescent="0.4">
      <c r="C20" s="34" t="s">
        <v>43</v>
      </c>
      <c r="D20" s="29">
        <f>SUM(D10:D19)</f>
        <v>0</v>
      </c>
    </row>
    <row r="21" spans="1:6" x14ac:dyDescent="0.4">
      <c r="F21" s="4"/>
    </row>
    <row r="22" spans="1:6" ht="22.5" x14ac:dyDescent="0.4">
      <c r="A22" s="16" t="s">
        <v>63</v>
      </c>
      <c r="F22" s="4"/>
    </row>
    <row r="23" spans="1:6" x14ac:dyDescent="0.4">
      <c r="A23" s="19" t="s">
        <v>92</v>
      </c>
      <c r="B23" s="19" t="s">
        <v>41</v>
      </c>
      <c r="C23" s="19" t="s">
        <v>44</v>
      </c>
      <c r="D23" s="19" t="s">
        <v>45</v>
      </c>
      <c r="F23" s="4"/>
    </row>
    <row r="24" spans="1:6" x14ac:dyDescent="0.4">
      <c r="A24" s="15"/>
      <c r="B24" s="15"/>
      <c r="C24" s="29"/>
      <c r="D24" s="29">
        <f t="shared" ref="D24:D33" si="1">C24*B24</f>
        <v>0</v>
      </c>
      <c r="F24" s="4"/>
    </row>
    <row r="25" spans="1:6" x14ac:dyDescent="0.4">
      <c r="A25" s="15"/>
      <c r="B25" s="15"/>
      <c r="C25" s="29"/>
      <c r="D25" s="29">
        <f t="shared" si="1"/>
        <v>0</v>
      </c>
      <c r="F25" s="4"/>
    </row>
    <row r="26" spans="1:6" x14ac:dyDescent="0.4">
      <c r="A26" s="15"/>
      <c r="B26" s="15"/>
      <c r="C26" s="29"/>
      <c r="D26" s="29">
        <f t="shared" si="1"/>
        <v>0</v>
      </c>
      <c r="F26" s="4"/>
    </row>
    <row r="27" spans="1:6" x14ac:dyDescent="0.4">
      <c r="A27" s="15"/>
      <c r="B27" s="15"/>
      <c r="C27" s="29"/>
      <c r="D27" s="29">
        <f t="shared" si="1"/>
        <v>0</v>
      </c>
      <c r="F27" s="4"/>
    </row>
    <row r="28" spans="1:6" x14ac:dyDescent="0.4">
      <c r="A28" s="15"/>
      <c r="B28" s="15"/>
      <c r="C28" s="29"/>
      <c r="D28" s="29">
        <f t="shared" si="1"/>
        <v>0</v>
      </c>
      <c r="F28" s="4"/>
    </row>
    <row r="29" spans="1:6" x14ac:dyDescent="0.4">
      <c r="A29" s="15"/>
      <c r="B29" s="15"/>
      <c r="C29" s="29"/>
      <c r="D29" s="29">
        <f t="shared" si="1"/>
        <v>0</v>
      </c>
      <c r="F29" s="4"/>
    </row>
    <row r="30" spans="1:6" x14ac:dyDescent="0.4">
      <c r="A30" s="15"/>
      <c r="B30" s="15"/>
      <c r="C30" s="29"/>
      <c r="D30" s="29">
        <f t="shared" si="1"/>
        <v>0</v>
      </c>
      <c r="F30" s="4"/>
    </row>
    <row r="31" spans="1:6" x14ac:dyDescent="0.4">
      <c r="A31" s="15"/>
      <c r="B31" s="15"/>
      <c r="C31" s="29"/>
      <c r="D31" s="29">
        <f t="shared" si="1"/>
        <v>0</v>
      </c>
      <c r="F31" s="4"/>
    </row>
    <row r="32" spans="1:6" x14ac:dyDescent="0.4">
      <c r="A32" s="15"/>
      <c r="B32" s="15"/>
      <c r="C32" s="29"/>
      <c r="D32" s="29">
        <f t="shared" si="1"/>
        <v>0</v>
      </c>
      <c r="F32" s="4"/>
    </row>
    <row r="33" spans="1:6" x14ac:dyDescent="0.4">
      <c r="A33" s="15"/>
      <c r="B33" s="15"/>
      <c r="C33" s="29"/>
      <c r="D33" s="29">
        <f t="shared" si="1"/>
        <v>0</v>
      </c>
    </row>
    <row r="34" spans="1:6" x14ac:dyDescent="0.4">
      <c r="C34" s="34" t="s">
        <v>63</v>
      </c>
      <c r="D34" s="29">
        <f>SUM(D24:D33)</f>
        <v>0</v>
      </c>
    </row>
    <row r="35" spans="1:6" x14ac:dyDescent="0.4">
      <c r="D35" s="20"/>
      <c r="F35" s="4"/>
    </row>
    <row r="36" spans="1:6" ht="22.5" x14ac:dyDescent="0.4">
      <c r="A36" s="16" t="s">
        <v>64</v>
      </c>
      <c r="F36" s="4"/>
    </row>
    <row r="37" spans="1:6" x14ac:dyDescent="0.4">
      <c r="A37" s="19" t="s">
        <v>92</v>
      </c>
      <c r="B37" s="19" t="s">
        <v>41</v>
      </c>
      <c r="C37" s="19" t="s">
        <v>44</v>
      </c>
      <c r="D37" s="19" t="s">
        <v>45</v>
      </c>
      <c r="F37" s="4"/>
    </row>
    <row r="38" spans="1:6" x14ac:dyDescent="0.4">
      <c r="A38" s="15"/>
      <c r="B38" s="15"/>
      <c r="C38" s="29"/>
      <c r="D38" s="29">
        <f t="shared" ref="D38:D47" si="2">C38*B38</f>
        <v>0</v>
      </c>
      <c r="F38" s="4"/>
    </row>
    <row r="39" spans="1:6" x14ac:dyDescent="0.4">
      <c r="A39" s="15"/>
      <c r="B39" s="15"/>
      <c r="C39" s="29"/>
      <c r="D39" s="29">
        <f t="shared" si="2"/>
        <v>0</v>
      </c>
      <c r="F39" s="4"/>
    </row>
    <row r="40" spans="1:6" x14ac:dyDescent="0.4">
      <c r="A40" s="15"/>
      <c r="B40" s="15"/>
      <c r="C40" s="29"/>
      <c r="D40" s="29">
        <f t="shared" si="2"/>
        <v>0</v>
      </c>
      <c r="F40" s="4"/>
    </row>
    <row r="41" spans="1:6" x14ac:dyDescent="0.4">
      <c r="A41" s="15"/>
      <c r="B41" s="15"/>
      <c r="C41" s="29"/>
      <c r="D41" s="29">
        <f t="shared" si="2"/>
        <v>0</v>
      </c>
      <c r="F41" s="4"/>
    </row>
    <row r="42" spans="1:6" x14ac:dyDescent="0.4">
      <c r="A42" s="15"/>
      <c r="B42" s="15"/>
      <c r="C42" s="29"/>
      <c r="D42" s="29">
        <f t="shared" si="2"/>
        <v>0</v>
      </c>
      <c r="F42" s="4"/>
    </row>
    <row r="43" spans="1:6" x14ac:dyDescent="0.4">
      <c r="A43" s="15"/>
      <c r="B43" s="15"/>
      <c r="C43" s="29"/>
      <c r="D43" s="29">
        <f t="shared" si="2"/>
        <v>0</v>
      </c>
      <c r="F43" s="4"/>
    </row>
    <row r="44" spans="1:6" x14ac:dyDescent="0.4">
      <c r="A44" s="15"/>
      <c r="B44" s="15"/>
      <c r="C44" s="29"/>
      <c r="D44" s="29">
        <f t="shared" si="2"/>
        <v>0</v>
      </c>
      <c r="F44" s="4"/>
    </row>
    <row r="45" spans="1:6" x14ac:dyDescent="0.4">
      <c r="A45" s="15"/>
      <c r="B45" s="15"/>
      <c r="C45" s="29"/>
      <c r="D45" s="29">
        <f t="shared" si="2"/>
        <v>0</v>
      </c>
      <c r="F45" s="4"/>
    </row>
    <row r="46" spans="1:6" x14ac:dyDescent="0.4">
      <c r="A46" s="15"/>
      <c r="B46" s="15"/>
      <c r="C46" s="29"/>
      <c r="D46" s="29">
        <f t="shared" si="2"/>
        <v>0</v>
      </c>
      <c r="F46" s="4"/>
    </row>
    <row r="47" spans="1:6" x14ac:dyDescent="0.4">
      <c r="A47" s="15"/>
      <c r="B47" s="15"/>
      <c r="C47" s="29"/>
      <c r="D47" s="29">
        <f t="shared" si="2"/>
        <v>0</v>
      </c>
    </row>
    <row r="48" spans="1:6" x14ac:dyDescent="0.4">
      <c r="C48" s="34" t="s">
        <v>65</v>
      </c>
      <c r="D48" s="29">
        <f>SUM(D38:D47)</f>
        <v>0</v>
      </c>
    </row>
    <row r="49" spans="1:6" x14ac:dyDescent="0.4">
      <c r="F49" s="4"/>
    </row>
    <row r="50" spans="1:6" ht="22.5" x14ac:dyDescent="0.4">
      <c r="A50" s="16" t="s">
        <v>66</v>
      </c>
      <c r="F50" s="4"/>
    </row>
    <row r="51" spans="1:6" x14ac:dyDescent="0.4">
      <c r="A51" s="19" t="s">
        <v>92</v>
      </c>
      <c r="B51" s="19" t="s">
        <v>41</v>
      </c>
      <c r="C51" s="19" t="s">
        <v>44</v>
      </c>
      <c r="D51" s="19" t="s">
        <v>45</v>
      </c>
      <c r="F51" s="4"/>
    </row>
    <row r="52" spans="1:6" x14ac:dyDescent="0.4">
      <c r="A52" s="15"/>
      <c r="B52" s="15"/>
      <c r="C52" s="29"/>
      <c r="D52" s="29">
        <f t="shared" ref="D52:D61" si="3">C52*B52</f>
        <v>0</v>
      </c>
      <c r="F52" s="4"/>
    </row>
    <row r="53" spans="1:6" x14ac:dyDescent="0.4">
      <c r="A53" s="15"/>
      <c r="B53" s="15"/>
      <c r="C53" s="29"/>
      <c r="D53" s="29">
        <f t="shared" si="3"/>
        <v>0</v>
      </c>
      <c r="F53" s="4"/>
    </row>
    <row r="54" spans="1:6" x14ac:dyDescent="0.4">
      <c r="A54" s="15"/>
      <c r="B54" s="15"/>
      <c r="C54" s="29"/>
      <c r="D54" s="29">
        <f t="shared" si="3"/>
        <v>0</v>
      </c>
      <c r="F54" s="4"/>
    </row>
    <row r="55" spans="1:6" x14ac:dyDescent="0.4">
      <c r="A55" s="15"/>
      <c r="B55" s="15"/>
      <c r="C55" s="29"/>
      <c r="D55" s="29">
        <f t="shared" si="3"/>
        <v>0</v>
      </c>
      <c r="F55" s="4"/>
    </row>
    <row r="56" spans="1:6" x14ac:dyDescent="0.4">
      <c r="A56" s="15"/>
      <c r="B56" s="15"/>
      <c r="C56" s="29"/>
      <c r="D56" s="29">
        <f t="shared" si="3"/>
        <v>0</v>
      </c>
      <c r="F56" s="4"/>
    </row>
    <row r="57" spans="1:6" x14ac:dyDescent="0.4">
      <c r="A57" s="15"/>
      <c r="B57" s="15"/>
      <c r="C57" s="29"/>
      <c r="D57" s="29">
        <f t="shared" si="3"/>
        <v>0</v>
      </c>
      <c r="F57" s="4"/>
    </row>
    <row r="58" spans="1:6" x14ac:dyDescent="0.4">
      <c r="A58" s="15"/>
      <c r="B58" s="15"/>
      <c r="C58" s="29"/>
      <c r="D58" s="29">
        <f t="shared" si="3"/>
        <v>0</v>
      </c>
      <c r="F58" s="4"/>
    </row>
    <row r="59" spans="1:6" x14ac:dyDescent="0.4">
      <c r="A59" s="15"/>
      <c r="B59" s="15"/>
      <c r="C59" s="29"/>
      <c r="D59" s="29">
        <f t="shared" si="3"/>
        <v>0</v>
      </c>
      <c r="F59" s="4"/>
    </row>
    <row r="60" spans="1:6" x14ac:dyDescent="0.4">
      <c r="A60" s="15"/>
      <c r="B60" s="15"/>
      <c r="C60" s="29"/>
      <c r="D60" s="29">
        <f t="shared" si="3"/>
        <v>0</v>
      </c>
      <c r="F60" s="4"/>
    </row>
    <row r="61" spans="1:6" x14ac:dyDescent="0.4">
      <c r="A61" s="15"/>
      <c r="B61" s="15"/>
      <c r="C61" s="29"/>
      <c r="D61" s="29">
        <f t="shared" si="3"/>
        <v>0</v>
      </c>
    </row>
    <row r="62" spans="1:6" x14ac:dyDescent="0.4">
      <c r="C62" s="34" t="s">
        <v>66</v>
      </c>
      <c r="D62" s="29">
        <f>SUM(D52:D61)</f>
        <v>0</v>
      </c>
    </row>
  </sheetData>
  <mergeCells count="1">
    <mergeCell ref="B6:C6"/>
  </mergeCells>
  <phoneticPr fontId="3"/>
  <hyperlinks>
    <hyperlink ref="D1" location="様式・計算用ツール一覧!A1" display="一覧に戻る" xr:uid="{F6A4DCB3-B902-4476-9A03-E47C8F2F177F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8963F-5A31-4B0D-9397-1692A370C5CF}">
  <sheetPr>
    <tabColor theme="8" tint="0.39997558519241921"/>
  </sheetPr>
  <dimension ref="A1:L54"/>
  <sheetViews>
    <sheetView zoomScaleNormal="100" workbookViewId="0">
      <selection activeCell="E19" sqref="E19:E20"/>
    </sheetView>
  </sheetViews>
  <sheetFormatPr defaultColWidth="9" defaultRowHeight="19.5" x14ac:dyDescent="0.4"/>
  <cols>
    <col min="1" max="1" width="30" style="4" customWidth="1"/>
    <col min="2" max="2" width="38.75" style="4" customWidth="1"/>
    <col min="3" max="4" width="25" style="4" customWidth="1"/>
    <col min="5" max="5" width="27.25" style="4" customWidth="1"/>
    <col min="6" max="6" width="25" style="4" customWidth="1"/>
    <col min="7" max="7" width="6.25" style="4" customWidth="1"/>
    <col min="8" max="8" width="38.75" style="4" customWidth="1"/>
    <col min="9" max="11" width="18.75" style="23" customWidth="1"/>
    <col min="12" max="16384" width="9" style="4"/>
  </cols>
  <sheetData>
    <row r="1" spans="1:12" ht="22.5" x14ac:dyDescent="0.4">
      <c r="A1" s="16" t="s">
        <v>162</v>
      </c>
      <c r="F1" s="112" t="s">
        <v>169</v>
      </c>
    </row>
    <row r="2" spans="1:12" ht="7.5" customHeight="1" x14ac:dyDescent="0.4">
      <c r="A2" s="16"/>
      <c r="I2" s="16"/>
      <c r="L2" s="23"/>
    </row>
    <row r="3" spans="1:12" ht="22.5" x14ac:dyDescent="0.4">
      <c r="A3" s="4" t="s">
        <v>200</v>
      </c>
      <c r="I3" s="16"/>
      <c r="L3" s="23"/>
    </row>
    <row r="4" spans="1:12" ht="22.5" x14ac:dyDescent="0.4">
      <c r="A4" s="4" t="s">
        <v>89</v>
      </c>
      <c r="I4" s="16"/>
      <c r="L4" s="23"/>
    </row>
    <row r="5" spans="1:12" ht="22.5" x14ac:dyDescent="0.4">
      <c r="A5" s="4" t="s">
        <v>87</v>
      </c>
      <c r="I5" s="16"/>
      <c r="L5" s="23"/>
    </row>
    <row r="6" spans="1:12" ht="22.5" x14ac:dyDescent="0.4">
      <c r="A6" s="4" t="s">
        <v>88</v>
      </c>
      <c r="I6" s="16"/>
      <c r="L6" s="23"/>
    </row>
    <row r="7" spans="1:12" x14ac:dyDescent="0.4">
      <c r="A7" s="45"/>
    </row>
    <row r="8" spans="1:12" ht="7.5" customHeight="1" x14ac:dyDescent="0.4">
      <c r="I8" s="16"/>
      <c r="L8" s="23"/>
    </row>
    <row r="9" spans="1:12" ht="22.5" x14ac:dyDescent="0.4">
      <c r="A9" s="16" t="s">
        <v>206</v>
      </c>
    </row>
    <row r="10" spans="1:12" x14ac:dyDescent="0.4">
      <c r="A10" s="19" t="s">
        <v>210</v>
      </c>
      <c r="B10" s="19" t="s">
        <v>74</v>
      </c>
    </row>
    <row r="11" spans="1:12" x14ac:dyDescent="0.4">
      <c r="A11" s="63"/>
      <c r="B11" s="64" t="str">
        <f>IF(A11="","",MIN(30000000,A11*500000))</f>
        <v/>
      </c>
    </row>
    <row r="13" spans="1:12" ht="23.25" thickBot="1" x14ac:dyDescent="0.45">
      <c r="A13" s="16" t="s">
        <v>82</v>
      </c>
      <c r="H13" s="16" t="s">
        <v>190</v>
      </c>
    </row>
    <row r="14" spans="1:12" ht="39.75" thickBot="1" x14ac:dyDescent="0.45">
      <c r="A14" s="99" t="s">
        <v>31</v>
      </c>
      <c r="B14" s="101" t="s">
        <v>46</v>
      </c>
      <c r="C14" s="101" t="s">
        <v>47</v>
      </c>
      <c r="D14" s="101" t="s">
        <v>75</v>
      </c>
      <c r="E14" s="103" t="s">
        <v>90</v>
      </c>
      <c r="F14" s="102" t="s">
        <v>68</v>
      </c>
      <c r="H14" s="19" t="s">
        <v>46</v>
      </c>
      <c r="I14" s="24" t="s">
        <v>47</v>
      </c>
      <c r="J14" s="24" t="s">
        <v>48</v>
      </c>
      <c r="K14" s="24" t="s">
        <v>68</v>
      </c>
      <c r="L14" s="15" t="s">
        <v>49</v>
      </c>
    </row>
    <row r="15" spans="1:12" ht="23.25" customHeight="1" x14ac:dyDescent="0.4">
      <c r="A15" s="182"/>
      <c r="B15" s="37" t="s">
        <v>50</v>
      </c>
      <c r="C15" s="65"/>
      <c r="D15" s="188" t="str">
        <f>IF(SUM(C15:C16)=0,"",SUM(C15:C16))</f>
        <v/>
      </c>
      <c r="E15" s="188" t="str">
        <f>IF(D15="", "",( ROUNDDOWN(MIN(30000000,D15/3*2),0)))</f>
        <v/>
      </c>
      <c r="F15" s="190"/>
      <c r="H15" s="25" t="s">
        <v>166</v>
      </c>
      <c r="I15" s="67" t="str">
        <f>IF(SUM(I16:I17)=0,"",SUM(I16:I17))</f>
        <v/>
      </c>
      <c r="J15" s="67" t="str">
        <f>IF(I15="","",MIN(30000000,B11,ROUNDDOWN(I15/3*2,0)))</f>
        <v/>
      </c>
      <c r="K15" s="68" t="str">
        <f>IF(F15="","",SUM(F:F))</f>
        <v/>
      </c>
      <c r="L15" s="25" t="s">
        <v>55</v>
      </c>
    </row>
    <row r="16" spans="1:12" ht="23.25" customHeight="1" thickBot="1" x14ac:dyDescent="0.45">
      <c r="A16" s="184"/>
      <c r="B16" s="38" t="s">
        <v>60</v>
      </c>
      <c r="C16" s="66"/>
      <c r="D16" s="189"/>
      <c r="E16" s="189"/>
      <c r="F16" s="191"/>
      <c r="H16" s="26" t="s">
        <v>50</v>
      </c>
      <c r="I16" s="69" t="str">
        <f>IF(SUMIF(B:B,H16,C:C)=0,"",SUMIF(B:B,H16,C:C))</f>
        <v/>
      </c>
      <c r="J16" s="70"/>
      <c r="K16" s="71"/>
      <c r="L16" s="35"/>
    </row>
    <row r="17" spans="1:12" ht="23.25" customHeight="1" x14ac:dyDescent="0.4">
      <c r="A17" s="182"/>
      <c r="B17" s="37" t="s">
        <v>50</v>
      </c>
      <c r="C17" s="65"/>
      <c r="D17" s="188" t="str">
        <f t="shared" ref="D17" si="0">IF(SUM(C17:C18)=0,"",SUM(C17:C18))</f>
        <v/>
      </c>
      <c r="E17" s="188" t="str">
        <f>IF(D17="", "",( ROUNDDOWN(MIN(30000000,D17/3*2),0)))</f>
        <v/>
      </c>
      <c r="F17" s="190"/>
      <c r="H17" s="28" t="s">
        <v>60</v>
      </c>
      <c r="I17" s="72" t="str">
        <f>IF(SUMIF(B:B,H17,C:C)=0,"",SUMIF(B:B,H17,C:C))</f>
        <v/>
      </c>
      <c r="J17" s="73"/>
      <c r="K17" s="74"/>
      <c r="L17" s="36"/>
    </row>
    <row r="18" spans="1:12" ht="23.25" customHeight="1" thickBot="1" x14ac:dyDescent="0.45">
      <c r="A18" s="184"/>
      <c r="B18" s="38" t="s">
        <v>60</v>
      </c>
      <c r="C18" s="66"/>
      <c r="D18" s="189"/>
      <c r="E18" s="189"/>
      <c r="F18" s="191"/>
      <c r="I18" s="4"/>
      <c r="J18" s="4"/>
      <c r="K18" s="4"/>
    </row>
    <row r="19" spans="1:12" ht="23.25" customHeight="1" x14ac:dyDescent="0.4">
      <c r="A19" s="182"/>
      <c r="B19" s="37" t="s">
        <v>50</v>
      </c>
      <c r="C19" s="65"/>
      <c r="D19" s="188" t="str">
        <f t="shared" ref="D19" si="1">IF(SUM(C19:C20)=0,"",SUM(C19:C20))</f>
        <v/>
      </c>
      <c r="E19" s="188" t="str">
        <f>IF(D19="", "",( ROUNDDOWN(MIN(30000000,D19/3*2),0)))</f>
        <v/>
      </c>
      <c r="F19" s="190"/>
      <c r="H19" s="16" t="s">
        <v>81</v>
      </c>
      <c r="I19" s="4"/>
      <c r="J19" s="4"/>
      <c r="K19" s="4"/>
    </row>
    <row r="20" spans="1:12" ht="23.25" customHeight="1" thickBot="1" x14ac:dyDescent="0.45">
      <c r="A20" s="184"/>
      <c r="B20" s="38" t="s">
        <v>60</v>
      </c>
      <c r="C20" s="66"/>
      <c r="D20" s="189"/>
      <c r="E20" s="189"/>
      <c r="F20" s="191"/>
      <c r="H20" s="181"/>
      <c r="I20" s="181"/>
      <c r="J20" s="181"/>
      <c r="K20" s="181"/>
      <c r="L20" s="181"/>
    </row>
    <row r="21" spans="1:12" ht="23.25" customHeight="1" x14ac:dyDescent="0.4">
      <c r="A21" s="182"/>
      <c r="B21" s="37" t="s">
        <v>50</v>
      </c>
      <c r="C21" s="65"/>
      <c r="D21" s="188" t="str">
        <f t="shared" ref="D21" si="2">IF(SUM(C21:C22)=0,"",SUM(C21:C22))</f>
        <v/>
      </c>
      <c r="E21" s="188" t="str">
        <f>IF(D21="", "",( ROUNDDOWN(MIN(30000000,D21/3*2),0)))</f>
        <v/>
      </c>
      <c r="F21" s="190"/>
      <c r="H21" s="181"/>
      <c r="I21" s="181"/>
      <c r="J21" s="181"/>
      <c r="K21" s="181"/>
      <c r="L21" s="181"/>
    </row>
    <row r="22" spans="1:12" ht="23.25" customHeight="1" thickBot="1" x14ac:dyDescent="0.45">
      <c r="A22" s="184"/>
      <c r="B22" s="38" t="s">
        <v>60</v>
      </c>
      <c r="C22" s="66"/>
      <c r="D22" s="189"/>
      <c r="E22" s="189"/>
      <c r="F22" s="191"/>
      <c r="H22" s="181"/>
      <c r="I22" s="181"/>
      <c r="J22" s="181"/>
      <c r="K22" s="181"/>
      <c r="L22" s="181"/>
    </row>
    <row r="23" spans="1:12" ht="23.25" customHeight="1" x14ac:dyDescent="0.4">
      <c r="A23" s="182"/>
      <c r="B23" s="37" t="s">
        <v>50</v>
      </c>
      <c r="C23" s="65"/>
      <c r="D23" s="188" t="str">
        <f t="shared" ref="D23" si="3">IF(SUM(C23:C24)=0,"",SUM(C23:C24))</f>
        <v/>
      </c>
      <c r="E23" s="188" t="str">
        <f>IF(D23="", "",( ROUNDDOWN(MIN(30000000,D23/3*2),0)))</f>
        <v/>
      </c>
      <c r="F23" s="190"/>
      <c r="H23" s="181"/>
      <c r="I23" s="181"/>
      <c r="J23" s="181"/>
      <c r="K23" s="181"/>
      <c r="L23" s="181"/>
    </row>
    <row r="24" spans="1:12" ht="23.25" customHeight="1" thickBot="1" x14ac:dyDescent="0.45">
      <c r="A24" s="184"/>
      <c r="B24" s="38" t="s">
        <v>60</v>
      </c>
      <c r="C24" s="66"/>
      <c r="D24" s="189"/>
      <c r="E24" s="189"/>
      <c r="F24" s="191"/>
      <c r="H24" s="181"/>
      <c r="I24" s="181"/>
      <c r="J24" s="181"/>
      <c r="K24" s="181"/>
      <c r="L24" s="181"/>
    </row>
    <row r="25" spans="1:12" ht="23.25" customHeight="1" x14ac:dyDescent="0.4">
      <c r="A25" s="182"/>
      <c r="B25" s="37" t="s">
        <v>50</v>
      </c>
      <c r="C25" s="65"/>
      <c r="D25" s="188" t="str">
        <f t="shared" ref="D25" si="4">IF(SUM(C25:C26)=0,"",SUM(C25:C26))</f>
        <v/>
      </c>
      <c r="E25" s="188" t="str">
        <f>IF(D25="", "",( ROUNDDOWN(MIN(30000000,D25/3*2),0)))</f>
        <v/>
      </c>
      <c r="F25" s="190"/>
      <c r="H25" s="181"/>
      <c r="I25" s="181"/>
      <c r="J25" s="181"/>
      <c r="K25" s="181"/>
      <c r="L25" s="181"/>
    </row>
    <row r="26" spans="1:12" ht="23.25" customHeight="1" thickBot="1" x14ac:dyDescent="0.45">
      <c r="A26" s="184"/>
      <c r="B26" s="38" t="s">
        <v>60</v>
      </c>
      <c r="C26" s="66"/>
      <c r="D26" s="189"/>
      <c r="E26" s="189"/>
      <c r="F26" s="191"/>
      <c r="H26" s="181"/>
      <c r="I26" s="181"/>
      <c r="J26" s="181"/>
      <c r="K26" s="181"/>
      <c r="L26" s="181"/>
    </row>
    <row r="27" spans="1:12" ht="23.25" customHeight="1" x14ac:dyDescent="0.4">
      <c r="A27" s="182"/>
      <c r="B27" s="37" t="s">
        <v>50</v>
      </c>
      <c r="C27" s="65"/>
      <c r="D27" s="188" t="str">
        <f t="shared" ref="D27" si="5">IF(SUM(C27:C28)=0,"",SUM(C27:C28))</f>
        <v/>
      </c>
      <c r="E27" s="188" t="str">
        <f>IF(D27="", "",( ROUNDDOWN(MIN(30000000,D27/3*2),0)))</f>
        <v/>
      </c>
      <c r="F27" s="190"/>
    </row>
    <row r="28" spans="1:12" ht="23.25" customHeight="1" thickBot="1" x14ac:dyDescent="0.45">
      <c r="A28" s="184"/>
      <c r="B28" s="38" t="s">
        <v>60</v>
      </c>
      <c r="C28" s="66"/>
      <c r="D28" s="189"/>
      <c r="E28" s="189"/>
      <c r="F28" s="191"/>
    </row>
    <row r="29" spans="1:12" ht="23.25" customHeight="1" x14ac:dyDescent="0.4">
      <c r="A29" s="182"/>
      <c r="B29" s="37" t="s">
        <v>50</v>
      </c>
      <c r="C29" s="65"/>
      <c r="D29" s="188" t="str">
        <f t="shared" ref="D29" si="6">IF(SUM(C29:C30)=0,"",SUM(C29:C30))</f>
        <v/>
      </c>
      <c r="E29" s="188" t="str">
        <f>IF(D29="", "",( ROUNDDOWN(MIN(30000000,D29/3*2),0)))</f>
        <v/>
      </c>
      <c r="F29" s="190"/>
    </row>
    <row r="30" spans="1:12" ht="23.25" customHeight="1" thickBot="1" x14ac:dyDescent="0.45">
      <c r="A30" s="184"/>
      <c r="B30" s="38" t="s">
        <v>60</v>
      </c>
      <c r="C30" s="66"/>
      <c r="D30" s="189"/>
      <c r="E30" s="189"/>
      <c r="F30" s="191"/>
    </row>
    <row r="31" spans="1:12" ht="23.25" customHeight="1" x14ac:dyDescent="0.4">
      <c r="A31" s="182"/>
      <c r="B31" s="37" t="s">
        <v>50</v>
      </c>
      <c r="C31" s="65"/>
      <c r="D31" s="188" t="str">
        <f t="shared" ref="D31" si="7">IF(SUM(C31:C32)=0,"",SUM(C31:C32))</f>
        <v/>
      </c>
      <c r="E31" s="188" t="str">
        <f>IF(D31="", "",( ROUNDDOWN(MIN(30000000,D31/3*2),0)))</f>
        <v/>
      </c>
      <c r="F31" s="190"/>
    </row>
    <row r="32" spans="1:12" ht="23.25" customHeight="1" thickBot="1" x14ac:dyDescent="0.45">
      <c r="A32" s="184"/>
      <c r="B32" s="38" t="s">
        <v>60</v>
      </c>
      <c r="C32" s="66"/>
      <c r="D32" s="189"/>
      <c r="E32" s="189"/>
      <c r="F32" s="191"/>
    </row>
    <row r="33" spans="1:6" ht="23.25" customHeight="1" x14ac:dyDescent="0.4">
      <c r="A33" s="182"/>
      <c r="B33" s="37" t="s">
        <v>50</v>
      </c>
      <c r="C33" s="65"/>
      <c r="D33" s="188" t="str">
        <f t="shared" ref="D33" si="8">IF(SUM(C33:C34)=0,"",SUM(C33:C34))</f>
        <v/>
      </c>
      <c r="E33" s="188" t="str">
        <f>IF(D33="", "",( ROUNDDOWN(MIN(30000000,D33/3*2),0)))</f>
        <v/>
      </c>
      <c r="F33" s="190"/>
    </row>
    <row r="34" spans="1:6" ht="23.25" customHeight="1" thickBot="1" x14ac:dyDescent="0.45">
      <c r="A34" s="184"/>
      <c r="B34" s="38" t="s">
        <v>60</v>
      </c>
      <c r="C34" s="66"/>
      <c r="D34" s="189"/>
      <c r="E34" s="189"/>
      <c r="F34" s="191"/>
    </row>
    <row r="35" spans="1:6" ht="23.25" customHeight="1" x14ac:dyDescent="0.4">
      <c r="A35" s="182"/>
      <c r="B35" s="37" t="s">
        <v>50</v>
      </c>
      <c r="C35" s="65"/>
      <c r="D35" s="188" t="str">
        <f t="shared" ref="D35" si="9">IF(SUM(C35:C36)=0,"",SUM(C35:C36))</f>
        <v/>
      </c>
      <c r="E35" s="188" t="str">
        <f>IF(D35="", "",( ROUNDDOWN(MIN(30000000,D35/3*2),0)))</f>
        <v/>
      </c>
      <c r="F35" s="190"/>
    </row>
    <row r="36" spans="1:6" ht="23.25" customHeight="1" thickBot="1" x14ac:dyDescent="0.45">
      <c r="A36" s="184"/>
      <c r="B36" s="38" t="s">
        <v>60</v>
      </c>
      <c r="C36" s="66"/>
      <c r="D36" s="189"/>
      <c r="E36" s="189"/>
      <c r="F36" s="191"/>
    </row>
    <row r="37" spans="1:6" ht="23.25" customHeight="1" x14ac:dyDescent="0.4">
      <c r="A37" s="182"/>
      <c r="B37" s="37" t="s">
        <v>50</v>
      </c>
      <c r="C37" s="65"/>
      <c r="D37" s="188" t="str">
        <f t="shared" ref="D37" si="10">IF(SUM(C37:C38)=0,"",SUM(C37:C38))</f>
        <v/>
      </c>
      <c r="E37" s="188" t="str">
        <f>IF(D37="", "",( ROUNDDOWN(MIN(30000000,D37/3*2),0)))</f>
        <v/>
      </c>
      <c r="F37" s="190"/>
    </row>
    <row r="38" spans="1:6" ht="23.25" customHeight="1" thickBot="1" x14ac:dyDescent="0.45">
      <c r="A38" s="184"/>
      <c r="B38" s="38" t="s">
        <v>60</v>
      </c>
      <c r="C38" s="66"/>
      <c r="D38" s="189"/>
      <c r="E38" s="189"/>
      <c r="F38" s="191"/>
    </row>
    <row r="39" spans="1:6" ht="23.25" customHeight="1" x14ac:dyDescent="0.4">
      <c r="A39" s="182"/>
      <c r="B39" s="37" t="s">
        <v>50</v>
      </c>
      <c r="C39" s="65"/>
      <c r="D39" s="188" t="str">
        <f t="shared" ref="D39" si="11">IF(SUM(C39:C40)=0,"",SUM(C39:C40))</f>
        <v/>
      </c>
      <c r="E39" s="188" t="str">
        <f>IF(D39="", "",( ROUNDDOWN(MIN(30000000,D39/3*2),0)))</f>
        <v/>
      </c>
      <c r="F39" s="190"/>
    </row>
    <row r="40" spans="1:6" ht="23.25" customHeight="1" thickBot="1" x14ac:dyDescent="0.45">
      <c r="A40" s="184"/>
      <c r="B40" s="38" t="s">
        <v>60</v>
      </c>
      <c r="C40" s="66"/>
      <c r="D40" s="189"/>
      <c r="E40" s="189"/>
      <c r="F40" s="191"/>
    </row>
    <row r="41" spans="1:6" ht="23.25" customHeight="1" x14ac:dyDescent="0.4">
      <c r="A41" s="182"/>
      <c r="B41" s="37" t="s">
        <v>50</v>
      </c>
      <c r="C41" s="65"/>
      <c r="D41" s="188" t="str">
        <f t="shared" ref="D41" si="12">IF(SUM(C41:C42)=0,"",SUM(C41:C42))</f>
        <v/>
      </c>
      <c r="E41" s="188" t="str">
        <f>IF(D41="", "",( ROUNDDOWN(MIN(30000000,D41/3*2),0)))</f>
        <v/>
      </c>
      <c r="F41" s="190"/>
    </row>
    <row r="42" spans="1:6" ht="23.25" customHeight="1" thickBot="1" x14ac:dyDescent="0.45">
      <c r="A42" s="184"/>
      <c r="B42" s="38" t="s">
        <v>60</v>
      </c>
      <c r="C42" s="66"/>
      <c r="D42" s="189"/>
      <c r="E42" s="189"/>
      <c r="F42" s="191"/>
    </row>
    <row r="43" spans="1:6" ht="23.25" customHeight="1" x14ac:dyDescent="0.4">
      <c r="A43" s="182"/>
      <c r="B43" s="37" t="s">
        <v>50</v>
      </c>
      <c r="C43" s="65"/>
      <c r="D43" s="188" t="str">
        <f t="shared" ref="D43" si="13">IF(SUM(C43:C44)=0,"",SUM(C43:C44))</f>
        <v/>
      </c>
      <c r="E43" s="188" t="str">
        <f>IF(D43="", "",( ROUNDDOWN(MIN(30000000,D43/3*2),0)))</f>
        <v/>
      </c>
      <c r="F43" s="190"/>
    </row>
    <row r="44" spans="1:6" ht="23.25" customHeight="1" thickBot="1" x14ac:dyDescent="0.45">
      <c r="A44" s="184"/>
      <c r="B44" s="38" t="s">
        <v>60</v>
      </c>
      <c r="C44" s="66"/>
      <c r="D44" s="189"/>
      <c r="E44" s="189"/>
      <c r="F44" s="191"/>
    </row>
    <row r="45" spans="1:6" ht="23.25" customHeight="1" x14ac:dyDescent="0.4">
      <c r="A45" s="182"/>
      <c r="B45" s="37" t="s">
        <v>50</v>
      </c>
      <c r="C45" s="65"/>
      <c r="D45" s="188" t="str">
        <f t="shared" ref="D45" si="14">IF(SUM(C45:C46)=0,"",SUM(C45:C46))</f>
        <v/>
      </c>
      <c r="E45" s="188" t="str">
        <f>IF(D45="", "",( ROUNDDOWN(MIN(30000000,D45/3*2),0)))</f>
        <v/>
      </c>
      <c r="F45" s="190"/>
    </row>
    <row r="46" spans="1:6" ht="23.25" customHeight="1" thickBot="1" x14ac:dyDescent="0.45">
      <c r="A46" s="184"/>
      <c r="B46" s="38" t="s">
        <v>60</v>
      </c>
      <c r="C46" s="66"/>
      <c r="D46" s="189"/>
      <c r="E46" s="189"/>
      <c r="F46" s="191"/>
    </row>
    <row r="47" spans="1:6" ht="23.25" customHeight="1" x14ac:dyDescent="0.4">
      <c r="A47" s="182"/>
      <c r="B47" s="37" t="s">
        <v>50</v>
      </c>
      <c r="C47" s="65"/>
      <c r="D47" s="188" t="str">
        <f t="shared" ref="D47" si="15">IF(SUM(C47:C48)=0,"",SUM(C47:C48))</f>
        <v/>
      </c>
      <c r="E47" s="188" t="str">
        <f>IF(D47="", "",( ROUNDDOWN(MIN(30000000,D47/3*2),0)))</f>
        <v/>
      </c>
      <c r="F47" s="190"/>
    </row>
    <row r="48" spans="1:6" ht="23.25" customHeight="1" thickBot="1" x14ac:dyDescent="0.45">
      <c r="A48" s="184"/>
      <c r="B48" s="38" t="s">
        <v>60</v>
      </c>
      <c r="C48" s="66"/>
      <c r="D48" s="189"/>
      <c r="E48" s="189"/>
      <c r="F48" s="191"/>
    </row>
    <row r="49" spans="1:6" ht="23.25" customHeight="1" x14ac:dyDescent="0.4">
      <c r="A49" s="182"/>
      <c r="B49" s="37" t="s">
        <v>50</v>
      </c>
      <c r="C49" s="65"/>
      <c r="D49" s="188" t="str">
        <f t="shared" ref="D49" si="16">IF(SUM(C49:C50)=0,"",SUM(C49:C50))</f>
        <v/>
      </c>
      <c r="E49" s="188" t="str">
        <f>IF(D49="", "",( ROUNDDOWN(MIN(30000000,D49/3*2),0)))</f>
        <v/>
      </c>
      <c r="F49" s="190"/>
    </row>
    <row r="50" spans="1:6" ht="23.25" customHeight="1" thickBot="1" x14ac:dyDescent="0.45">
      <c r="A50" s="184"/>
      <c r="B50" s="38" t="s">
        <v>60</v>
      </c>
      <c r="C50" s="66"/>
      <c r="D50" s="189"/>
      <c r="E50" s="189"/>
      <c r="F50" s="191"/>
    </row>
    <row r="51" spans="1:6" ht="23.25" customHeight="1" x14ac:dyDescent="0.4">
      <c r="A51" s="182"/>
      <c r="B51" s="37" t="s">
        <v>50</v>
      </c>
      <c r="C51" s="65"/>
      <c r="D51" s="188" t="str">
        <f t="shared" ref="D51" si="17">IF(SUM(C51:C52)=0,"",SUM(C51:C52))</f>
        <v/>
      </c>
      <c r="E51" s="188" t="str">
        <f>IF(D51="", "",( ROUNDDOWN(MIN(30000000,D51/3*2),0)))</f>
        <v/>
      </c>
      <c r="F51" s="190"/>
    </row>
    <row r="52" spans="1:6" ht="23.25" customHeight="1" thickBot="1" x14ac:dyDescent="0.45">
      <c r="A52" s="184"/>
      <c r="B52" s="38" t="s">
        <v>60</v>
      </c>
      <c r="C52" s="66"/>
      <c r="D52" s="189"/>
      <c r="E52" s="189"/>
      <c r="F52" s="191"/>
    </row>
    <row r="53" spans="1:6" ht="23.25" customHeight="1" x14ac:dyDescent="0.4">
      <c r="A53" s="182"/>
      <c r="B53" s="37" t="s">
        <v>50</v>
      </c>
      <c r="C53" s="65"/>
      <c r="D53" s="188" t="str">
        <f t="shared" ref="D53" si="18">IF(SUM(C53:C54)=0,"",SUM(C53:C54))</f>
        <v/>
      </c>
      <c r="E53" s="188" t="str">
        <f>IF(D53="", "",( ROUNDDOWN(MIN(30000000,D53/3*2),0)))</f>
        <v/>
      </c>
      <c r="F53" s="190"/>
    </row>
    <row r="54" spans="1:6" ht="23.25" customHeight="1" thickBot="1" x14ac:dyDescent="0.45">
      <c r="A54" s="184"/>
      <c r="B54" s="38" t="s">
        <v>60</v>
      </c>
      <c r="C54" s="66"/>
      <c r="D54" s="189"/>
      <c r="E54" s="189"/>
      <c r="F54" s="191"/>
    </row>
  </sheetData>
  <mergeCells count="81">
    <mergeCell ref="A51:A52"/>
    <mergeCell ref="D51:D52"/>
    <mergeCell ref="E51:E52"/>
    <mergeCell ref="F51:F52"/>
    <mergeCell ref="A53:A54"/>
    <mergeCell ref="D53:D54"/>
    <mergeCell ref="E53:E54"/>
    <mergeCell ref="F53:F54"/>
    <mergeCell ref="A47:A48"/>
    <mergeCell ref="D47:D48"/>
    <mergeCell ref="E47:E48"/>
    <mergeCell ref="F47:F48"/>
    <mergeCell ref="A49:A50"/>
    <mergeCell ref="D49:D50"/>
    <mergeCell ref="E49:E50"/>
    <mergeCell ref="F49:F50"/>
    <mergeCell ref="A43:A44"/>
    <mergeCell ref="D43:D44"/>
    <mergeCell ref="E43:E44"/>
    <mergeCell ref="F43:F44"/>
    <mergeCell ref="A45:A46"/>
    <mergeCell ref="D45:D46"/>
    <mergeCell ref="E45:E46"/>
    <mergeCell ref="F45:F46"/>
    <mergeCell ref="A39:A40"/>
    <mergeCell ref="D39:D40"/>
    <mergeCell ref="E39:E40"/>
    <mergeCell ref="F39:F40"/>
    <mergeCell ref="A41:A42"/>
    <mergeCell ref="D41:D42"/>
    <mergeCell ref="E41:E42"/>
    <mergeCell ref="F41:F42"/>
    <mergeCell ref="A35:A36"/>
    <mergeCell ref="D35:D36"/>
    <mergeCell ref="E35:E36"/>
    <mergeCell ref="F35:F36"/>
    <mergeCell ref="A37:A38"/>
    <mergeCell ref="D37:D38"/>
    <mergeCell ref="E37:E38"/>
    <mergeCell ref="F37:F38"/>
    <mergeCell ref="E23:E24"/>
    <mergeCell ref="E25:E26"/>
    <mergeCell ref="A19:A20"/>
    <mergeCell ref="A21:A22"/>
    <mergeCell ref="D17:D18"/>
    <mergeCell ref="E17:E18"/>
    <mergeCell ref="E19:E20"/>
    <mergeCell ref="E21:E22"/>
    <mergeCell ref="A29:A30"/>
    <mergeCell ref="A31:A32"/>
    <mergeCell ref="A33:A34"/>
    <mergeCell ref="A23:A24"/>
    <mergeCell ref="A25:A26"/>
    <mergeCell ref="A27:A28"/>
    <mergeCell ref="A15:A16"/>
    <mergeCell ref="D15:D16"/>
    <mergeCell ref="E15:E16"/>
    <mergeCell ref="F15:F16"/>
    <mergeCell ref="F17:F18"/>
    <mergeCell ref="A17:A18"/>
    <mergeCell ref="F25:F26"/>
    <mergeCell ref="F27:F28"/>
    <mergeCell ref="F29:F30"/>
    <mergeCell ref="F31:F32"/>
    <mergeCell ref="F33:F34"/>
    <mergeCell ref="H20:L26"/>
    <mergeCell ref="D29:D30"/>
    <mergeCell ref="D31:D32"/>
    <mergeCell ref="D33:D34"/>
    <mergeCell ref="D19:D20"/>
    <mergeCell ref="D21:D22"/>
    <mergeCell ref="D23:D24"/>
    <mergeCell ref="D25:D26"/>
    <mergeCell ref="D27:D28"/>
    <mergeCell ref="E27:E28"/>
    <mergeCell ref="E29:E30"/>
    <mergeCell ref="E31:E32"/>
    <mergeCell ref="E33:E34"/>
    <mergeCell ref="F19:F20"/>
    <mergeCell ref="F21:F22"/>
    <mergeCell ref="F23:F24"/>
  </mergeCells>
  <phoneticPr fontId="3"/>
  <conditionalFormatting sqref="F15:F54">
    <cfRule type="expression" priority="2" stopIfTrue="1">
      <formula>F15=""</formula>
    </cfRule>
    <cfRule type="expression" dxfId="23" priority="3">
      <formula>IF(E15="",0&lt;F15)</formula>
    </cfRule>
    <cfRule type="expression" dxfId="22" priority="4">
      <formula>OR(F15&gt;E15,F15&gt;$B$11)</formula>
    </cfRule>
    <cfRule type="expression" dxfId="21" priority="5">
      <formula>$B$11=""</formula>
    </cfRule>
  </conditionalFormatting>
  <conditionalFormatting sqref="K15">
    <cfRule type="expression" priority="1" stopIfTrue="1">
      <formula>K15=""</formula>
    </cfRule>
    <cfRule type="expression" dxfId="20" priority="202">
      <formula>OR(K15&gt;B11,B11="")</formula>
    </cfRule>
    <cfRule type="expression" dxfId="19" priority="119">
      <formula>J15=""</formula>
    </cfRule>
    <cfRule type="expression" dxfId="18" priority="120">
      <formula>K15&gt;J15</formula>
    </cfRule>
    <cfRule type="expression" dxfId="17" priority="121">
      <formula>OR(K15&gt;J15,K15&gt;B11,K15&gt;30000000)</formula>
    </cfRule>
  </conditionalFormatting>
  <hyperlinks>
    <hyperlink ref="F1" location="様式・計算用ツール一覧!A1" display="一覧に戻る" xr:uid="{38CBED7F-F486-4725-B3E3-41B0D88F1904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68C6F-BE99-4466-B0FE-22CA7E83F03D}">
  <sheetPr>
    <tabColor theme="9" tint="0.39997558519241921"/>
  </sheetPr>
  <dimension ref="A1:N68"/>
  <sheetViews>
    <sheetView workbookViewId="0">
      <selection activeCell="D17" sqref="D17"/>
    </sheetView>
  </sheetViews>
  <sheetFormatPr defaultColWidth="9" defaultRowHeight="19.5" x14ac:dyDescent="0.4"/>
  <cols>
    <col min="1" max="1" width="30" style="4" customWidth="1"/>
    <col min="2" max="2" width="28.625" style="4" customWidth="1"/>
    <col min="3" max="7" width="25" style="4" customWidth="1"/>
    <col min="8" max="8" width="6.25" style="4" customWidth="1"/>
    <col min="9" max="9" width="38.75" style="4" customWidth="1"/>
    <col min="10" max="10" width="33.25" style="4" bestFit="1" customWidth="1"/>
    <col min="11" max="13" width="18.75" style="23" customWidth="1"/>
    <col min="14" max="16384" width="9" style="4"/>
  </cols>
  <sheetData>
    <row r="1" spans="1:14" ht="22.5" x14ac:dyDescent="0.4">
      <c r="A1" s="16" t="s">
        <v>164</v>
      </c>
      <c r="G1" s="112" t="s">
        <v>169</v>
      </c>
    </row>
    <row r="2" spans="1:14" ht="7.5" customHeight="1" x14ac:dyDescent="0.4">
      <c r="A2" s="16"/>
      <c r="K2" s="16"/>
      <c r="N2" s="23"/>
    </row>
    <row r="3" spans="1:14" ht="22.5" x14ac:dyDescent="0.4">
      <c r="A3" s="4" t="s">
        <v>198</v>
      </c>
      <c r="K3" s="16"/>
      <c r="N3" s="23"/>
    </row>
    <row r="4" spans="1:14" ht="22.5" x14ac:dyDescent="0.4">
      <c r="A4" s="4" t="s">
        <v>89</v>
      </c>
      <c r="K4" s="16"/>
      <c r="N4" s="23"/>
    </row>
    <row r="5" spans="1:14" ht="22.5" x14ac:dyDescent="0.4">
      <c r="A5" s="4" t="s">
        <v>87</v>
      </c>
      <c r="K5" s="16"/>
      <c r="N5" s="23"/>
    </row>
    <row r="6" spans="1:14" ht="22.5" x14ac:dyDescent="0.4">
      <c r="A6" s="4" t="s">
        <v>188</v>
      </c>
      <c r="K6" s="16"/>
      <c r="N6" s="23"/>
    </row>
    <row r="7" spans="1:14" ht="22.5" x14ac:dyDescent="0.4">
      <c r="A7" s="4" t="s">
        <v>202</v>
      </c>
      <c r="K7" s="16"/>
      <c r="N7" s="23"/>
    </row>
    <row r="8" spans="1:14" ht="7.5" customHeight="1" x14ac:dyDescent="0.4"/>
    <row r="9" spans="1:14" ht="22.5" x14ac:dyDescent="0.4">
      <c r="A9" s="16" t="s">
        <v>205</v>
      </c>
      <c r="K9" s="16"/>
      <c r="N9" s="23"/>
    </row>
    <row r="10" spans="1:14" ht="7.5" customHeight="1" x14ac:dyDescent="0.4"/>
    <row r="11" spans="1:14" x14ac:dyDescent="0.4">
      <c r="A11" s="15" t="s">
        <v>156</v>
      </c>
      <c r="B11" s="75" t="str">
        <f>F【様式5】基盤導入経費!L9</f>
        <v/>
      </c>
      <c r="C11" s="92"/>
      <c r="D11" s="92"/>
    </row>
    <row r="12" spans="1:14" x14ac:dyDescent="0.4">
      <c r="A12" s="15" t="s">
        <v>166</v>
      </c>
      <c r="B12" s="75" t="str">
        <f>G【様式6】消費動向分析経費!K15</f>
        <v/>
      </c>
      <c r="C12" s="92"/>
      <c r="D12" s="92"/>
    </row>
    <row r="13" spans="1:14" x14ac:dyDescent="0.4">
      <c r="A13" s="15" t="s">
        <v>77</v>
      </c>
      <c r="B13" s="75" t="str" cm="1">
        <f t="array" ref="B13">_xlfn.IFS(COUNTIF(B11:B12,"")=2,"",
B11="",ROUNDDOWN(MIN(2000000,B12*0.1/3*2),0),
B12="",ROUNDDOWN(MIN(2000000,B11*0.1/3*2),0),
B11+B12&gt;30000000,2000000,
B11+B12&lt;=30000000,ROUNDDOWN((B11+B12)*0.1/3*2,0))</f>
        <v/>
      </c>
      <c r="C13" s="92"/>
      <c r="D13" s="92"/>
    </row>
    <row r="14" spans="1:14" x14ac:dyDescent="0.4">
      <c r="B14" s="92"/>
      <c r="C14" s="92"/>
      <c r="D14" s="92"/>
    </row>
    <row r="15" spans="1:14" ht="22.5" x14ac:dyDescent="0.4">
      <c r="A15" s="16" t="s">
        <v>191</v>
      </c>
      <c r="C15" s="23"/>
    </row>
    <row r="16" spans="1:14" x14ac:dyDescent="0.4">
      <c r="A16" s="19" t="s">
        <v>46</v>
      </c>
      <c r="B16" s="24" t="s">
        <v>47</v>
      </c>
      <c r="C16" s="24" t="s">
        <v>48</v>
      </c>
      <c r="D16" s="24" t="s">
        <v>68</v>
      </c>
      <c r="E16" s="15" t="s">
        <v>49</v>
      </c>
    </row>
    <row r="17" spans="1:13" x14ac:dyDescent="0.4">
      <c r="A17" s="25" t="s">
        <v>167</v>
      </c>
      <c r="B17" s="67" t="str">
        <f>IF(SUM(B18:B19)=0,"",SUM(B18:B19))</f>
        <v/>
      </c>
      <c r="C17" s="67" t="str">
        <f>IF(B17="","",MIN(B13,ROUNDDOWN(B17/3*2,0)))</f>
        <v/>
      </c>
      <c r="D17" s="68" t="str">
        <f>IF(SUM(G:G)=0,"",SUM(G:G))</f>
        <v/>
      </c>
      <c r="E17" s="25" t="s">
        <v>55</v>
      </c>
    </row>
    <row r="18" spans="1:13" x14ac:dyDescent="0.4">
      <c r="A18" s="26" t="s">
        <v>137</v>
      </c>
      <c r="B18" s="69" t="str">
        <f>D23</f>
        <v/>
      </c>
      <c r="C18" s="70"/>
      <c r="D18" s="71"/>
      <c r="E18" s="35"/>
    </row>
    <row r="19" spans="1:13" x14ac:dyDescent="0.4">
      <c r="A19" s="28" t="s">
        <v>138</v>
      </c>
      <c r="B19" s="72" t="str">
        <f>D53</f>
        <v/>
      </c>
      <c r="C19" s="73"/>
      <c r="D19" s="74"/>
      <c r="E19" s="36"/>
    </row>
    <row r="20" spans="1:13" ht="22.5" x14ac:dyDescent="0.4">
      <c r="J20" s="16"/>
    </row>
    <row r="21" spans="1:13" ht="23.25" thickBot="1" x14ac:dyDescent="0.45">
      <c r="A21" s="16" t="s">
        <v>135</v>
      </c>
      <c r="K21" s="4"/>
      <c r="L21" s="4"/>
      <c r="M21" s="4"/>
    </row>
    <row r="22" spans="1:13" ht="23.25" customHeight="1" thickBot="1" x14ac:dyDescent="0.45">
      <c r="A22" s="93" t="s">
        <v>132</v>
      </c>
      <c r="B22" s="93" t="s">
        <v>133</v>
      </c>
      <c r="C22" s="94" t="s">
        <v>47</v>
      </c>
      <c r="D22" s="94" t="s">
        <v>75</v>
      </c>
      <c r="E22" s="93" t="s">
        <v>67</v>
      </c>
      <c r="F22" s="95" t="s">
        <v>48</v>
      </c>
      <c r="G22" s="96" t="s">
        <v>68</v>
      </c>
      <c r="K22" s="4"/>
      <c r="L22" s="4"/>
      <c r="M22" s="4"/>
    </row>
    <row r="23" spans="1:13" ht="23.25" customHeight="1" x14ac:dyDescent="0.4">
      <c r="A23" s="104" t="s">
        <v>139</v>
      </c>
      <c r="B23" s="145"/>
      <c r="C23" s="146"/>
      <c r="D23" s="188" t="str">
        <f>IF(SUM(C23:C49)=0,"",SUM(C23:C49))</f>
        <v/>
      </c>
      <c r="E23" s="188" t="str">
        <f>IF(D23="","",ROUNDDOWN(D23/3*2,0))</f>
        <v/>
      </c>
      <c r="F23" s="188" t="str">
        <f>IF(D23="","",(MIN(B13,ROUNDDOWN(D23/3*2,0))))</f>
        <v/>
      </c>
      <c r="G23" s="193"/>
      <c r="K23" s="4"/>
      <c r="L23" s="4"/>
      <c r="M23" s="4"/>
    </row>
    <row r="24" spans="1:13" ht="23.25" customHeight="1" x14ac:dyDescent="0.4">
      <c r="A24" s="105"/>
      <c r="B24" s="147"/>
      <c r="C24" s="148"/>
      <c r="D24" s="192"/>
      <c r="E24" s="192"/>
      <c r="F24" s="192"/>
      <c r="G24" s="194"/>
      <c r="K24" s="4"/>
      <c r="L24" s="4"/>
      <c r="M24" s="4"/>
    </row>
    <row r="25" spans="1:13" ht="23.25" customHeight="1" thickBot="1" x14ac:dyDescent="0.45">
      <c r="A25" s="106"/>
      <c r="B25" s="149"/>
      <c r="C25" s="150"/>
      <c r="D25" s="192"/>
      <c r="E25" s="192"/>
      <c r="F25" s="192"/>
      <c r="G25" s="194"/>
      <c r="K25" s="4"/>
      <c r="L25" s="4"/>
      <c r="M25" s="4"/>
    </row>
    <row r="26" spans="1:13" ht="23.25" customHeight="1" x14ac:dyDescent="0.4">
      <c r="A26" s="104" t="s">
        <v>140</v>
      </c>
      <c r="B26" s="107"/>
      <c r="C26" s="151"/>
      <c r="D26" s="192"/>
      <c r="E26" s="192"/>
      <c r="F26" s="192"/>
      <c r="G26" s="194"/>
      <c r="K26" s="4"/>
      <c r="L26" s="4"/>
      <c r="M26" s="4"/>
    </row>
    <row r="27" spans="1:13" ht="23.25" customHeight="1" x14ac:dyDescent="0.4">
      <c r="A27" s="105"/>
      <c r="B27" s="27"/>
      <c r="C27" s="152"/>
      <c r="D27" s="192"/>
      <c r="E27" s="192"/>
      <c r="F27" s="192"/>
      <c r="G27" s="194"/>
      <c r="K27" s="4"/>
      <c r="L27" s="4"/>
      <c r="M27" s="4"/>
    </row>
    <row r="28" spans="1:13" ht="23.25" customHeight="1" thickBot="1" x14ac:dyDescent="0.45">
      <c r="A28" s="106"/>
      <c r="B28" s="109"/>
      <c r="C28" s="153"/>
      <c r="D28" s="192"/>
      <c r="E28" s="192"/>
      <c r="F28" s="192"/>
      <c r="G28" s="194"/>
      <c r="K28" s="4"/>
      <c r="L28" s="4"/>
      <c r="M28" s="4"/>
    </row>
    <row r="29" spans="1:13" ht="23.25" customHeight="1" x14ac:dyDescent="0.4">
      <c r="A29" s="104" t="s">
        <v>141</v>
      </c>
      <c r="B29" s="107"/>
      <c r="C29" s="151"/>
      <c r="D29" s="192"/>
      <c r="E29" s="192"/>
      <c r="F29" s="192"/>
      <c r="G29" s="194"/>
      <c r="K29" s="4"/>
      <c r="L29" s="4"/>
      <c r="M29" s="4"/>
    </row>
    <row r="30" spans="1:13" ht="23.25" customHeight="1" x14ac:dyDescent="0.4">
      <c r="A30" s="105"/>
      <c r="B30" s="27"/>
      <c r="C30" s="152"/>
      <c r="D30" s="192"/>
      <c r="E30" s="192"/>
      <c r="F30" s="192"/>
      <c r="G30" s="194"/>
      <c r="K30" s="4"/>
      <c r="L30" s="4"/>
      <c r="M30" s="4"/>
    </row>
    <row r="31" spans="1:13" ht="23.25" customHeight="1" thickBot="1" x14ac:dyDescent="0.45">
      <c r="A31" s="106"/>
      <c r="B31" s="109"/>
      <c r="C31" s="153"/>
      <c r="D31" s="192"/>
      <c r="E31" s="192"/>
      <c r="F31" s="192"/>
      <c r="G31" s="194"/>
      <c r="K31" s="4"/>
      <c r="L31" s="4"/>
      <c r="M31" s="4"/>
    </row>
    <row r="32" spans="1:13" ht="23.25" customHeight="1" x14ac:dyDescent="0.4">
      <c r="A32" s="104" t="s">
        <v>142</v>
      </c>
      <c r="B32" s="107"/>
      <c r="C32" s="151"/>
      <c r="D32" s="192"/>
      <c r="E32" s="192"/>
      <c r="F32" s="192"/>
      <c r="G32" s="194"/>
      <c r="K32" s="4"/>
      <c r="L32" s="4"/>
      <c r="M32" s="4"/>
    </row>
    <row r="33" spans="1:13" ht="23.25" customHeight="1" x14ac:dyDescent="0.4">
      <c r="A33" s="105"/>
      <c r="B33" s="154"/>
      <c r="C33" s="155"/>
      <c r="D33" s="192"/>
      <c r="E33" s="192"/>
      <c r="F33" s="192"/>
      <c r="G33" s="194"/>
      <c r="K33" s="4"/>
      <c r="L33" s="4"/>
      <c r="M33" s="4"/>
    </row>
    <row r="34" spans="1:13" ht="23.25" customHeight="1" thickBot="1" x14ac:dyDescent="0.45">
      <c r="A34" s="106"/>
      <c r="B34" s="109"/>
      <c r="C34" s="153"/>
      <c r="D34" s="192"/>
      <c r="E34" s="192"/>
      <c r="F34" s="192"/>
      <c r="G34" s="194"/>
      <c r="K34" s="4"/>
      <c r="L34" s="4"/>
      <c r="M34" s="4"/>
    </row>
    <row r="35" spans="1:13" ht="23.25" customHeight="1" x14ac:dyDescent="0.4">
      <c r="A35" s="104" t="s">
        <v>143</v>
      </c>
      <c r="B35" s="107"/>
      <c r="C35" s="151"/>
      <c r="D35" s="192"/>
      <c r="E35" s="192"/>
      <c r="F35" s="192"/>
      <c r="G35" s="194"/>
      <c r="K35" s="4"/>
      <c r="L35" s="4"/>
      <c r="M35" s="4"/>
    </row>
    <row r="36" spans="1:13" ht="23.25" customHeight="1" x14ac:dyDescent="0.4">
      <c r="A36" s="105"/>
      <c r="B36" s="27"/>
      <c r="C36" s="152"/>
      <c r="D36" s="192"/>
      <c r="E36" s="192"/>
      <c r="F36" s="192"/>
      <c r="G36" s="194"/>
      <c r="K36" s="4"/>
      <c r="L36" s="4"/>
      <c r="M36" s="4"/>
    </row>
    <row r="37" spans="1:13" ht="23.25" customHeight="1" thickBot="1" x14ac:dyDescent="0.45">
      <c r="A37" s="106"/>
      <c r="B37" s="109"/>
      <c r="C37" s="153"/>
      <c r="D37" s="192"/>
      <c r="E37" s="192"/>
      <c r="F37" s="192"/>
      <c r="G37" s="194"/>
      <c r="K37" s="4"/>
      <c r="L37" s="4"/>
      <c r="M37" s="4"/>
    </row>
    <row r="38" spans="1:13" ht="23.25" customHeight="1" x14ac:dyDescent="0.4">
      <c r="A38" s="104" t="s">
        <v>144</v>
      </c>
      <c r="B38" s="107"/>
      <c r="C38" s="151"/>
      <c r="D38" s="192"/>
      <c r="E38" s="192"/>
      <c r="F38" s="192"/>
      <c r="G38" s="194"/>
      <c r="K38" s="4"/>
      <c r="L38" s="4"/>
      <c r="M38" s="4"/>
    </row>
    <row r="39" spans="1:13" ht="23.25" customHeight="1" x14ac:dyDescent="0.4">
      <c r="A39" s="105"/>
      <c r="B39" s="27"/>
      <c r="C39" s="152"/>
      <c r="D39" s="192"/>
      <c r="E39" s="192"/>
      <c r="F39" s="192"/>
      <c r="G39" s="194"/>
      <c r="K39" s="4"/>
      <c r="L39" s="4"/>
      <c r="M39" s="4"/>
    </row>
    <row r="40" spans="1:13" ht="23.25" customHeight="1" thickBot="1" x14ac:dyDescent="0.45">
      <c r="A40" s="106"/>
      <c r="B40" s="109"/>
      <c r="C40" s="153"/>
      <c r="D40" s="192"/>
      <c r="E40" s="192"/>
      <c r="F40" s="192"/>
      <c r="G40" s="194"/>
      <c r="K40" s="4"/>
      <c r="L40" s="4"/>
      <c r="M40" s="4"/>
    </row>
    <row r="41" spans="1:13" x14ac:dyDescent="0.4">
      <c r="A41" s="104" t="s">
        <v>145</v>
      </c>
      <c r="B41" s="107"/>
      <c r="C41" s="151"/>
      <c r="D41" s="192"/>
      <c r="E41" s="192"/>
      <c r="F41" s="192"/>
      <c r="G41" s="194"/>
      <c r="K41" s="4"/>
      <c r="L41" s="4"/>
      <c r="M41" s="4"/>
    </row>
    <row r="42" spans="1:13" x14ac:dyDescent="0.4">
      <c r="A42" s="105"/>
      <c r="B42" s="27"/>
      <c r="C42" s="152"/>
      <c r="D42" s="192"/>
      <c r="E42" s="192"/>
      <c r="F42" s="192"/>
      <c r="G42" s="194"/>
      <c r="K42" s="4"/>
      <c r="L42" s="4"/>
      <c r="M42" s="4"/>
    </row>
    <row r="43" spans="1:13" ht="20.25" thickBot="1" x14ac:dyDescent="0.45">
      <c r="A43" s="106"/>
      <c r="B43" s="109"/>
      <c r="C43" s="153"/>
      <c r="D43" s="192"/>
      <c r="E43" s="192"/>
      <c r="F43" s="192"/>
      <c r="G43" s="194"/>
    </row>
    <row r="44" spans="1:13" x14ac:dyDescent="0.4">
      <c r="A44" s="104" t="s">
        <v>146</v>
      </c>
      <c r="B44" s="107"/>
      <c r="C44" s="151"/>
      <c r="D44" s="192"/>
      <c r="E44" s="192"/>
      <c r="F44" s="192"/>
      <c r="G44" s="194"/>
    </row>
    <row r="45" spans="1:13" x14ac:dyDescent="0.4">
      <c r="A45" s="105"/>
      <c r="B45" s="27"/>
      <c r="C45" s="152"/>
      <c r="D45" s="192"/>
      <c r="E45" s="192"/>
      <c r="F45" s="192"/>
      <c r="G45" s="194"/>
    </row>
    <row r="46" spans="1:13" ht="20.25" thickBot="1" x14ac:dyDescent="0.45">
      <c r="A46" s="106"/>
      <c r="B46" s="109"/>
      <c r="C46" s="153"/>
      <c r="D46" s="192"/>
      <c r="E46" s="192"/>
      <c r="F46" s="192"/>
      <c r="G46" s="194"/>
    </row>
    <row r="47" spans="1:13" x14ac:dyDescent="0.4">
      <c r="A47" s="104" t="s">
        <v>147</v>
      </c>
      <c r="B47" s="107"/>
      <c r="C47" s="151"/>
      <c r="D47" s="192"/>
      <c r="E47" s="192"/>
      <c r="F47" s="192"/>
      <c r="G47" s="194"/>
    </row>
    <row r="48" spans="1:13" x14ac:dyDescent="0.4">
      <c r="A48" s="105"/>
      <c r="B48" s="27"/>
      <c r="C48" s="152"/>
      <c r="D48" s="192"/>
      <c r="E48" s="192"/>
      <c r="F48" s="192"/>
      <c r="G48" s="194"/>
    </row>
    <row r="49" spans="1:7" ht="20.25" thickBot="1" x14ac:dyDescent="0.45">
      <c r="A49" s="106"/>
      <c r="B49" s="109"/>
      <c r="C49" s="153"/>
      <c r="D49" s="189"/>
      <c r="E49" s="189"/>
      <c r="F49" s="189"/>
      <c r="G49" s="195"/>
    </row>
    <row r="50" spans="1:7" x14ac:dyDescent="0.4">
      <c r="C50" s="97"/>
      <c r="D50" s="98"/>
      <c r="E50" s="98"/>
      <c r="F50" s="98"/>
      <c r="G50" s="98"/>
    </row>
    <row r="51" spans="1:7" ht="23.25" thickBot="1" x14ac:dyDescent="0.45">
      <c r="A51" s="16" t="s">
        <v>136</v>
      </c>
    </row>
    <row r="52" spans="1:7" ht="20.25" thickBot="1" x14ac:dyDescent="0.45">
      <c r="A52" s="93" t="s">
        <v>132</v>
      </c>
      <c r="B52" s="93" t="s">
        <v>133</v>
      </c>
      <c r="C52" s="94" t="s">
        <v>47</v>
      </c>
      <c r="D52" s="94" t="s">
        <v>75</v>
      </c>
      <c r="E52" s="93" t="s">
        <v>67</v>
      </c>
      <c r="F52" s="95" t="s">
        <v>48</v>
      </c>
      <c r="G52" s="96" t="s">
        <v>68</v>
      </c>
    </row>
    <row r="53" spans="1:7" x14ac:dyDescent="0.4">
      <c r="A53" s="104" t="s">
        <v>148</v>
      </c>
      <c r="B53" s="107"/>
      <c r="C53" s="65"/>
      <c r="D53" s="188" t="str">
        <f>IF(SUM(C53:C58)=0,"",SUM(C53:C58))</f>
        <v/>
      </c>
      <c r="E53" s="188" t="str">
        <f>IF(D53="","",ROUNDDOWN(D53/3*2,0))</f>
        <v/>
      </c>
      <c r="F53" s="188" t="str">
        <f>IF(D53="","",MIN(B13,ROUNDDOWN(D53/3*2,0)))</f>
        <v/>
      </c>
      <c r="G53" s="196"/>
    </row>
    <row r="54" spans="1:7" x14ac:dyDescent="0.4">
      <c r="A54" s="105"/>
      <c r="B54" s="27"/>
      <c r="C54" s="108"/>
      <c r="D54" s="192"/>
      <c r="E54" s="192"/>
      <c r="F54" s="192"/>
      <c r="G54" s="197"/>
    </row>
    <row r="55" spans="1:7" ht="20.25" thickBot="1" x14ac:dyDescent="0.45">
      <c r="A55" s="106"/>
      <c r="B55" s="109"/>
      <c r="C55" s="66"/>
      <c r="D55" s="192"/>
      <c r="E55" s="192"/>
      <c r="F55" s="192"/>
      <c r="G55" s="197"/>
    </row>
    <row r="56" spans="1:7" x14ac:dyDescent="0.4">
      <c r="A56" s="104" t="s">
        <v>149</v>
      </c>
      <c r="B56" s="107"/>
      <c r="C56" s="65"/>
      <c r="D56" s="192"/>
      <c r="E56" s="192"/>
      <c r="F56" s="192"/>
      <c r="G56" s="197"/>
    </row>
    <row r="57" spans="1:7" x14ac:dyDescent="0.4">
      <c r="A57" s="105"/>
      <c r="B57" s="27"/>
      <c r="C57" s="108"/>
      <c r="D57" s="192"/>
      <c r="E57" s="192"/>
      <c r="F57" s="192"/>
      <c r="G57" s="197"/>
    </row>
    <row r="58" spans="1:7" ht="20.25" thickBot="1" x14ac:dyDescent="0.45">
      <c r="A58" s="106"/>
      <c r="B58" s="109"/>
      <c r="C58" s="66"/>
      <c r="D58" s="189"/>
      <c r="E58" s="189"/>
      <c r="F58" s="189"/>
      <c r="G58" s="198"/>
    </row>
    <row r="61" spans="1:7" ht="22.5" x14ac:dyDescent="0.4">
      <c r="A61" s="16" t="s">
        <v>81</v>
      </c>
    </row>
    <row r="62" spans="1:7" x14ac:dyDescent="0.4">
      <c r="A62" s="163"/>
      <c r="B62" s="164"/>
      <c r="C62" s="164"/>
      <c r="D62" s="164"/>
      <c r="E62" s="165"/>
    </row>
    <row r="63" spans="1:7" x14ac:dyDescent="0.4">
      <c r="A63" s="166"/>
      <c r="B63" s="167"/>
      <c r="C63" s="167"/>
      <c r="D63" s="167"/>
      <c r="E63" s="168"/>
    </row>
    <row r="64" spans="1:7" x14ac:dyDescent="0.4">
      <c r="A64" s="166"/>
      <c r="B64" s="167"/>
      <c r="C64" s="167"/>
      <c r="D64" s="167"/>
      <c r="E64" s="168"/>
    </row>
    <row r="65" spans="1:5" x14ac:dyDescent="0.4">
      <c r="A65" s="166"/>
      <c r="B65" s="167"/>
      <c r="C65" s="167"/>
      <c r="D65" s="167"/>
      <c r="E65" s="168"/>
    </row>
    <row r="66" spans="1:5" x14ac:dyDescent="0.4">
      <c r="A66" s="166"/>
      <c r="B66" s="167"/>
      <c r="C66" s="167"/>
      <c r="D66" s="167"/>
      <c r="E66" s="168"/>
    </row>
    <row r="67" spans="1:5" x14ac:dyDescent="0.4">
      <c r="A67" s="166"/>
      <c r="B67" s="167"/>
      <c r="C67" s="167"/>
      <c r="D67" s="167"/>
      <c r="E67" s="168"/>
    </row>
    <row r="68" spans="1:5" x14ac:dyDescent="0.4">
      <c r="A68" s="169"/>
      <c r="B68" s="170"/>
      <c r="C68" s="170"/>
      <c r="D68" s="170"/>
      <c r="E68" s="171"/>
    </row>
  </sheetData>
  <sheetProtection insertRows="0"/>
  <protectedRanges>
    <protectedRange sqref="G23 B23:C49" name="範囲1"/>
  </protectedRanges>
  <mergeCells count="9">
    <mergeCell ref="D23:D49"/>
    <mergeCell ref="E23:E49"/>
    <mergeCell ref="F23:F49"/>
    <mergeCell ref="G23:G49"/>
    <mergeCell ref="A62:E68"/>
    <mergeCell ref="D53:D58"/>
    <mergeCell ref="E53:E58"/>
    <mergeCell ref="F53:F58"/>
    <mergeCell ref="G53:G58"/>
  </mergeCells>
  <phoneticPr fontId="3"/>
  <conditionalFormatting sqref="B11:D11">
    <cfRule type="expression" dxfId="16" priority="98">
      <formula>B11+B12&gt;30000000</formula>
    </cfRule>
  </conditionalFormatting>
  <conditionalFormatting sqref="B12:D12">
    <cfRule type="expression" dxfId="15" priority="97">
      <formula>B11+B12&gt;30000000</formula>
    </cfRule>
  </conditionalFormatting>
  <conditionalFormatting sqref="C50">
    <cfRule type="expression" priority="863" stopIfTrue="1">
      <formula>C50=""</formula>
    </cfRule>
    <cfRule type="expression" dxfId="14" priority="864">
      <formula>B20=""</formula>
    </cfRule>
  </conditionalFormatting>
  <conditionalFormatting sqref="D17">
    <cfRule type="expression" priority="1" stopIfTrue="1">
      <formula>D17=""</formula>
    </cfRule>
    <cfRule type="expression" dxfId="13" priority="2">
      <formula>C17=""</formula>
    </cfRule>
    <cfRule type="expression" dxfId="12" priority="3">
      <formula>D17&gt;C17</formula>
    </cfRule>
    <cfRule type="expression" dxfId="11" priority="4">
      <formula>OR(D17&gt;C17,D17&gt;B13,D17&gt;2000000)</formula>
    </cfRule>
  </conditionalFormatting>
  <conditionalFormatting sqref="G23">
    <cfRule type="expression" priority="95" stopIfTrue="1">
      <formula>G23=""</formula>
    </cfRule>
    <cfRule type="expression" dxfId="10" priority="99">
      <formula>OR(G23&gt;F23,G23&gt;2000000,F23="")</formula>
    </cfRule>
  </conditionalFormatting>
  <hyperlinks>
    <hyperlink ref="G1" location="様式・計算用ツール一覧!A1" display="一覧に戻る" xr:uid="{7CB945B3-61C3-495E-A1C0-9B340A4861AC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9C275-58D7-4FB1-9779-34B0302C4C49}">
  <dimension ref="A1:L10"/>
  <sheetViews>
    <sheetView workbookViewId="0">
      <selection activeCell="G1" sqref="G1"/>
    </sheetView>
  </sheetViews>
  <sheetFormatPr defaultColWidth="9" defaultRowHeight="19.5" x14ac:dyDescent="0.4"/>
  <cols>
    <col min="1" max="1" width="33.25" style="4" bestFit="1" customWidth="1"/>
    <col min="2" max="6" width="18.75" style="23" customWidth="1"/>
    <col min="7" max="7" width="15.375" style="4" bestFit="1" customWidth="1"/>
    <col min="8" max="16384" width="9" style="4"/>
  </cols>
  <sheetData>
    <row r="1" spans="1:12" ht="22.5" x14ac:dyDescent="0.4">
      <c r="A1" s="16" t="s">
        <v>111</v>
      </c>
      <c r="G1" s="112" t="s">
        <v>169</v>
      </c>
    </row>
    <row r="2" spans="1:12" ht="7.5" customHeight="1" x14ac:dyDescent="0.4">
      <c r="A2" s="16"/>
    </row>
    <row r="3" spans="1:12" ht="22.5" x14ac:dyDescent="0.4">
      <c r="A3" s="4" t="s">
        <v>207</v>
      </c>
      <c r="B3" s="4"/>
      <c r="C3" s="4"/>
      <c r="D3" s="4"/>
      <c r="E3" s="4"/>
      <c r="F3" s="4"/>
      <c r="I3" s="16"/>
      <c r="J3" s="23"/>
      <c r="K3" s="23"/>
      <c r="L3" s="23"/>
    </row>
    <row r="4" spans="1:12" x14ac:dyDescent="0.4">
      <c r="A4" s="4" t="s">
        <v>85</v>
      </c>
    </row>
    <row r="5" spans="1:12" ht="7.5" customHeight="1" x14ac:dyDescent="0.4"/>
    <row r="6" spans="1:12" ht="23.25" customHeight="1" thickBot="1" x14ac:dyDescent="0.45">
      <c r="A6" s="19" t="s">
        <v>46</v>
      </c>
      <c r="B6" s="121" t="s">
        <v>83</v>
      </c>
      <c r="C6" s="121" t="s">
        <v>47</v>
      </c>
      <c r="D6" s="121" t="s">
        <v>84</v>
      </c>
      <c r="E6" s="121" t="s">
        <v>48</v>
      </c>
      <c r="F6" s="121" t="s">
        <v>68</v>
      </c>
      <c r="G6" s="15" t="s">
        <v>49</v>
      </c>
    </row>
    <row r="7" spans="1:12" ht="23.25" customHeight="1" x14ac:dyDescent="0.4">
      <c r="A7" s="113" t="s">
        <v>156</v>
      </c>
      <c r="B7" s="130" t="str">
        <f>IF(C7="","",C7*1.1)</f>
        <v/>
      </c>
      <c r="C7" s="131" t="str">
        <f>F【様式5】基盤導入経費!J9</f>
        <v/>
      </c>
      <c r="D7" s="131" t="str">
        <f>IF(C7="","",C7*0.1)</f>
        <v/>
      </c>
      <c r="E7" s="131" t="str">
        <f>F【様式5】基盤導入経費!K9</f>
        <v/>
      </c>
      <c r="F7" s="132" t="str">
        <f>F【様式5】基盤導入経費!L9</f>
        <v/>
      </c>
      <c r="G7" s="120" t="s">
        <v>69</v>
      </c>
    </row>
    <row r="8" spans="1:12" ht="23.25" customHeight="1" x14ac:dyDescent="0.4">
      <c r="A8" s="113" t="s">
        <v>166</v>
      </c>
      <c r="B8" s="133" t="str">
        <f t="shared" ref="B8:B9" si="0">IF(C8="","",C8*1.1)</f>
        <v/>
      </c>
      <c r="C8" s="134" t="str">
        <f>G【様式6】消費動向分析経費!I15</f>
        <v/>
      </c>
      <c r="D8" s="134" t="str">
        <f t="shared" ref="D8:D9" si="1">IF(C8="","",C8*0.1)</f>
        <v/>
      </c>
      <c r="E8" s="134" t="str">
        <f>G【様式6】消費動向分析経費!J15</f>
        <v/>
      </c>
      <c r="F8" s="135" t="str">
        <f>G【様式6】消費動向分析経費!K15</f>
        <v/>
      </c>
      <c r="G8" s="120" t="s">
        <v>55</v>
      </c>
    </row>
    <row r="9" spans="1:12" ht="23.25" customHeight="1" thickBot="1" x14ac:dyDescent="0.45">
      <c r="A9" s="33" t="s">
        <v>165</v>
      </c>
      <c r="B9" s="136" t="str">
        <f t="shared" si="0"/>
        <v/>
      </c>
      <c r="C9" s="137" t="str">
        <f>H【様式7】その他経費!B17</f>
        <v/>
      </c>
      <c r="D9" s="137" t="str">
        <f t="shared" si="1"/>
        <v/>
      </c>
      <c r="E9" s="137" t="str">
        <f>H【様式7】その他経費!C17</f>
        <v/>
      </c>
      <c r="F9" s="138" t="str">
        <f>H【様式7】その他経費!D17</f>
        <v/>
      </c>
      <c r="G9" s="128" t="s">
        <v>55</v>
      </c>
    </row>
    <row r="10" spans="1:12" ht="23.25" customHeight="1" thickTop="1" thickBot="1" x14ac:dyDescent="0.45">
      <c r="A10" s="127" t="s">
        <v>192</v>
      </c>
      <c r="B10" s="141" t="str">
        <f>IF(SUM(B7:B9)=0,"",SUM(B7:B9))</f>
        <v/>
      </c>
      <c r="C10" s="142" t="str">
        <f>IF(SUM(C7:C9)=0,"",SUM(C7:C9))</f>
        <v/>
      </c>
      <c r="D10" s="142" t="str">
        <f>IF(SUM(D7:D9)=0,"",SUM(D7:D9))</f>
        <v/>
      </c>
      <c r="E10" s="142" t="str">
        <f>IF(SUM(E7:E9)=0,"",SUM(E7:E9))</f>
        <v/>
      </c>
      <c r="F10" s="143" t="str">
        <f>IF(SUM(F7:F9)=0,"",SUM(F7:F9))</f>
        <v/>
      </c>
      <c r="G10" s="129"/>
    </row>
  </sheetData>
  <sheetProtection algorithmName="SHA-512" hashValue="b9zYSV2HiSdS63E/uqDTdG98luk5sfW+bPVcFPuqUAWjgQGQ6mPaf/YC84ByefTZw3uLCxgUQHH79qdXOFb9VQ==" saltValue="vbEo6DHZpN33kwgIvQQ1gA==" spinCount="100000" sheet="1" objects="1" scenarios="1"/>
  <phoneticPr fontId="3"/>
  <conditionalFormatting sqref="E7">
    <cfRule type="expression" dxfId="9" priority="41">
      <formula>SUM(E7:E8)&gt;30000000</formula>
    </cfRule>
  </conditionalFormatting>
  <conditionalFormatting sqref="E8">
    <cfRule type="expression" dxfId="8" priority="42">
      <formula>SUM(E7:E8)&gt;30000000</formula>
    </cfRule>
  </conditionalFormatting>
  <conditionalFormatting sqref="E9">
    <cfRule type="expression" priority="43" stopIfTrue="1">
      <formula>E9=""</formula>
    </cfRule>
    <cfRule type="expression" dxfId="7" priority="44">
      <formula>OR(E9&gt;2000000,E9&gt;SUM(E7:E8)/3*2)</formula>
    </cfRule>
  </conditionalFormatting>
  <conditionalFormatting sqref="F7">
    <cfRule type="expression" dxfId="6" priority="37">
      <formula>OR(SUM(F7:F8)&gt;30000000,F7&gt;E7)</formula>
    </cfRule>
  </conditionalFormatting>
  <conditionalFormatting sqref="F7:F10">
    <cfRule type="expression" priority="1" stopIfTrue="1">
      <formula>F7=""</formula>
    </cfRule>
    <cfRule type="expression" dxfId="5" priority="36">
      <formula>E7=""</formula>
    </cfRule>
  </conditionalFormatting>
  <conditionalFormatting sqref="F8">
    <cfRule type="expression" dxfId="4" priority="40">
      <formula>OR(SUM(F7:F8)&gt;30000000,F8&gt;E8)</formula>
    </cfRule>
  </conditionalFormatting>
  <conditionalFormatting sqref="F9">
    <cfRule type="expression" dxfId="3" priority="45">
      <formula>SUM(F7:F8)*0.1/3*2&lt;F9</formula>
    </cfRule>
    <cfRule type="expression" dxfId="2" priority="50">
      <formula>OR(F9&gt;2000000,F9&gt;E9)</formula>
    </cfRule>
  </conditionalFormatting>
  <conditionalFormatting sqref="F10">
    <cfRule type="expression" dxfId="1" priority="52">
      <formula>OR(SUM(F7:F8)&gt;30000000,IF(F9="","",F9&gt;2000000))</formula>
    </cfRule>
    <cfRule type="expression" dxfId="0" priority="55">
      <formula>OR(F10&gt;32000000,F10&gt;E10)</formula>
    </cfRule>
  </conditionalFormatting>
  <hyperlinks>
    <hyperlink ref="G1" location="様式・計算用ツール一覧!A1" display="一覧に戻る" xr:uid="{61894C52-FA08-478E-BAAA-5C4133833729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D0997-0C58-4144-A7E2-57C700DF21E5}">
  <dimension ref="A1:AF30"/>
  <sheetViews>
    <sheetView workbookViewId="0">
      <selection activeCell="E21" sqref="E21"/>
    </sheetView>
  </sheetViews>
  <sheetFormatPr defaultColWidth="9" defaultRowHeight="19.5" x14ac:dyDescent="0.4"/>
  <cols>
    <col min="1" max="1" width="7.75" style="4" bestFit="1" customWidth="1"/>
    <col min="2" max="3" width="28" style="4" customWidth="1"/>
    <col min="4" max="4" width="15.75" style="4" bestFit="1" customWidth="1"/>
    <col min="5" max="5" width="44.5" style="4" bestFit="1" customWidth="1"/>
    <col min="6" max="6" width="12.625" style="21" customWidth="1"/>
    <col min="7" max="8" width="12.5" style="4" bestFit="1" customWidth="1"/>
    <col min="9" max="9" width="20.5" style="4" bestFit="1" customWidth="1"/>
    <col min="10" max="11" width="12.125" style="5" bestFit="1" customWidth="1"/>
    <col min="12" max="12" width="9.25" style="4" bestFit="1" customWidth="1"/>
    <col min="13" max="13" width="15" style="4" customWidth="1"/>
    <col min="14" max="17" width="15.75" style="4" customWidth="1"/>
    <col min="18" max="18" width="15" style="21" customWidth="1"/>
    <col min="19" max="20" width="18.75" style="4" customWidth="1"/>
    <col min="21" max="22" width="31.25" style="4" customWidth="1"/>
    <col min="23" max="23" width="17.5" style="41" customWidth="1"/>
    <col min="24" max="24" width="25" style="4" customWidth="1"/>
    <col min="25" max="29" width="15" style="4" customWidth="1"/>
    <col min="30" max="31" width="17.5" style="41" customWidth="1"/>
    <col min="32" max="32" width="25" style="4" customWidth="1"/>
    <col min="33" max="16384" width="9" style="4"/>
  </cols>
  <sheetData>
    <row r="1" spans="1:32" ht="24.75" x14ac:dyDescent="0.4">
      <c r="A1" s="17" t="s">
        <v>109</v>
      </c>
      <c r="D1" s="21"/>
      <c r="G1" s="112" t="s">
        <v>169</v>
      </c>
    </row>
    <row r="2" spans="1:32" ht="6.75" customHeight="1" x14ac:dyDescent="0.4"/>
    <row r="3" spans="1:32" x14ac:dyDescent="0.4">
      <c r="B3" s="34" t="s">
        <v>123</v>
      </c>
      <c r="C3" s="15"/>
    </row>
    <row r="4" spans="1:32" x14ac:dyDescent="0.4">
      <c r="B4" s="34" t="s">
        <v>124</v>
      </c>
      <c r="C4" s="15"/>
    </row>
    <row r="5" spans="1:32" ht="7.5" customHeight="1" x14ac:dyDescent="0.4">
      <c r="A5" s="17"/>
    </row>
    <row r="6" spans="1:32" ht="22.5" x14ac:dyDescent="0.4">
      <c r="A6" s="4" t="s">
        <v>91</v>
      </c>
      <c r="F6" s="4"/>
      <c r="I6" s="16"/>
      <c r="J6" s="23"/>
      <c r="K6" s="23"/>
      <c r="L6" s="23"/>
      <c r="R6" s="4"/>
      <c r="W6" s="4"/>
      <c r="AD6" s="4"/>
      <c r="AE6" s="4"/>
    </row>
    <row r="7" spans="1:32" ht="6.75" customHeight="1" x14ac:dyDescent="0.4"/>
    <row r="8" spans="1:32" x14ac:dyDescent="0.4">
      <c r="B8" s="34" t="s">
        <v>170</v>
      </c>
      <c r="C8" s="15"/>
    </row>
    <row r="9" spans="1:32" ht="7.5" customHeight="1" x14ac:dyDescent="0.4">
      <c r="A9" s="17"/>
    </row>
    <row r="10" spans="1:32" s="10" customFormat="1" ht="39" x14ac:dyDescent="0.4">
      <c r="A10" s="6" t="s">
        <v>0</v>
      </c>
      <c r="B10" s="6" t="s">
        <v>1</v>
      </c>
      <c r="C10" s="6" t="s">
        <v>2</v>
      </c>
      <c r="D10" s="6" t="s">
        <v>3</v>
      </c>
      <c r="E10" s="6" t="s">
        <v>4</v>
      </c>
      <c r="F10" s="44" t="s">
        <v>209</v>
      </c>
      <c r="G10" s="6" t="s">
        <v>5</v>
      </c>
      <c r="H10" s="6" t="s">
        <v>6</v>
      </c>
      <c r="I10" s="6" t="s">
        <v>7</v>
      </c>
      <c r="J10" s="7" t="s">
        <v>8</v>
      </c>
      <c r="K10" s="7" t="s">
        <v>9</v>
      </c>
      <c r="L10" s="6" t="s">
        <v>10</v>
      </c>
      <c r="M10" s="6" t="s">
        <v>11</v>
      </c>
      <c r="N10" s="6" t="s">
        <v>12</v>
      </c>
      <c r="O10" s="6" t="s">
        <v>13</v>
      </c>
      <c r="P10" s="6" t="s">
        <v>14</v>
      </c>
      <c r="Q10" s="6" t="s">
        <v>15</v>
      </c>
      <c r="R10" s="44" t="s">
        <v>16</v>
      </c>
      <c r="S10" s="8" t="s">
        <v>17</v>
      </c>
      <c r="T10" s="8" t="s">
        <v>18</v>
      </c>
      <c r="U10" s="8" t="s">
        <v>19</v>
      </c>
      <c r="V10" s="8" t="s">
        <v>20</v>
      </c>
      <c r="W10" s="42" t="s">
        <v>21</v>
      </c>
      <c r="X10" s="6" t="s">
        <v>22</v>
      </c>
      <c r="Y10" s="6" t="s">
        <v>23</v>
      </c>
      <c r="Z10" s="6" t="s">
        <v>24</v>
      </c>
      <c r="AA10" s="6" t="s">
        <v>25</v>
      </c>
      <c r="AB10" s="6" t="s">
        <v>26</v>
      </c>
      <c r="AC10" s="6" t="s">
        <v>27</v>
      </c>
      <c r="AD10" s="42" t="s">
        <v>196</v>
      </c>
      <c r="AE10" s="42" t="s">
        <v>28</v>
      </c>
      <c r="AF10" s="6" t="s">
        <v>29</v>
      </c>
    </row>
    <row r="11" spans="1:32" x14ac:dyDescent="0.4">
      <c r="A11" s="11"/>
      <c r="B11" s="12"/>
      <c r="C11" s="12"/>
      <c r="D11" s="13"/>
      <c r="E11" s="12"/>
      <c r="F11" s="13"/>
      <c r="G11" s="12"/>
      <c r="H11" s="12"/>
      <c r="I11" s="12"/>
      <c r="J11" s="14"/>
      <c r="K11" s="14"/>
      <c r="L11" s="12"/>
      <c r="M11" s="12"/>
      <c r="N11" s="12"/>
      <c r="O11" s="12"/>
      <c r="P11" s="12"/>
      <c r="Q11" s="12"/>
      <c r="R11" s="13"/>
      <c r="S11" s="12"/>
      <c r="T11" s="12"/>
      <c r="U11" s="12"/>
      <c r="V11" s="12"/>
      <c r="W11" s="43"/>
      <c r="X11" s="12"/>
      <c r="Y11" s="12"/>
      <c r="Z11" s="12"/>
      <c r="AA11" s="12"/>
      <c r="AB11" s="12"/>
      <c r="AC11" s="12"/>
      <c r="AD11" s="43"/>
      <c r="AE11" s="43"/>
      <c r="AF11" s="12"/>
    </row>
    <row r="12" spans="1:32" x14ac:dyDescent="0.4">
      <c r="A12" s="11"/>
      <c r="C12" s="12"/>
      <c r="D12" s="12"/>
      <c r="E12" s="12"/>
      <c r="F12" s="13"/>
      <c r="G12" s="12"/>
      <c r="H12" s="12"/>
      <c r="I12" s="12"/>
      <c r="J12" s="14"/>
      <c r="K12" s="14"/>
      <c r="L12" s="12"/>
      <c r="M12" s="12"/>
      <c r="N12" s="12"/>
      <c r="O12" s="12"/>
      <c r="P12" s="12"/>
      <c r="Q12" s="12"/>
      <c r="R12" s="13"/>
      <c r="S12" s="12"/>
      <c r="T12" s="12"/>
      <c r="U12" s="12"/>
      <c r="V12" s="12"/>
      <c r="W12" s="43"/>
      <c r="X12" s="12"/>
      <c r="Y12" s="12"/>
      <c r="Z12" s="12"/>
      <c r="AA12" s="12"/>
      <c r="AB12" s="12"/>
      <c r="AC12" s="12"/>
      <c r="AD12" s="43"/>
      <c r="AE12" s="43"/>
      <c r="AF12" s="12"/>
    </row>
    <row r="13" spans="1:32" x14ac:dyDescent="0.4">
      <c r="A13" s="11"/>
      <c r="B13" s="12"/>
      <c r="C13" s="12"/>
      <c r="D13" s="12"/>
      <c r="E13" s="12"/>
      <c r="F13" s="13"/>
      <c r="G13" s="12"/>
      <c r="H13" s="12"/>
      <c r="I13" s="12"/>
      <c r="J13" s="14"/>
      <c r="K13" s="14"/>
      <c r="L13" s="12"/>
      <c r="M13" s="12"/>
      <c r="N13" s="12"/>
      <c r="O13" s="12"/>
      <c r="P13" s="12"/>
      <c r="Q13" s="12"/>
      <c r="R13" s="13"/>
      <c r="S13" s="12"/>
      <c r="T13" s="12"/>
      <c r="U13" s="12"/>
      <c r="V13" s="12"/>
      <c r="W13" s="43"/>
      <c r="X13" s="12"/>
      <c r="Y13" s="12"/>
      <c r="Z13" s="12"/>
      <c r="AA13" s="12"/>
      <c r="AB13" s="12"/>
      <c r="AC13" s="12"/>
      <c r="AD13" s="43"/>
      <c r="AE13" s="43"/>
      <c r="AF13" s="12"/>
    </row>
    <row r="14" spans="1:32" x14ac:dyDescent="0.4">
      <c r="A14" s="11"/>
      <c r="B14" s="12"/>
      <c r="C14" s="12"/>
      <c r="D14" s="12"/>
      <c r="E14" s="12"/>
      <c r="F14" s="13"/>
      <c r="G14" s="12"/>
      <c r="H14" s="12"/>
      <c r="I14" s="12"/>
      <c r="J14" s="14"/>
      <c r="K14" s="14"/>
      <c r="L14" s="12"/>
      <c r="M14" s="12"/>
      <c r="N14" s="12"/>
      <c r="O14" s="12"/>
      <c r="P14" s="12"/>
      <c r="Q14" s="12"/>
      <c r="R14" s="13"/>
      <c r="S14" s="12"/>
      <c r="T14" s="12"/>
      <c r="U14" s="12"/>
      <c r="V14" s="12"/>
      <c r="W14" s="43"/>
      <c r="X14" s="12"/>
      <c r="Y14" s="12"/>
      <c r="Z14" s="12"/>
      <c r="AA14" s="12"/>
      <c r="AB14" s="12"/>
      <c r="AC14" s="12"/>
      <c r="AD14" s="43"/>
      <c r="AE14" s="43"/>
      <c r="AF14" s="12"/>
    </row>
    <row r="15" spans="1:32" x14ac:dyDescent="0.4">
      <c r="A15" s="11"/>
      <c r="B15" s="12"/>
      <c r="C15" s="12"/>
      <c r="D15" s="12"/>
      <c r="E15" s="12"/>
      <c r="F15" s="13"/>
      <c r="G15" s="12"/>
      <c r="H15" s="12"/>
      <c r="I15" s="12"/>
      <c r="J15" s="14"/>
      <c r="K15" s="14"/>
      <c r="L15" s="12"/>
      <c r="M15" s="12"/>
      <c r="N15" s="12"/>
      <c r="O15" s="12"/>
      <c r="P15" s="12"/>
      <c r="Q15" s="12"/>
      <c r="R15" s="13"/>
      <c r="S15" s="12"/>
      <c r="T15" s="12"/>
      <c r="U15" s="12"/>
      <c r="V15" s="12"/>
      <c r="W15" s="43"/>
      <c r="X15" s="12"/>
      <c r="Y15" s="12"/>
      <c r="Z15" s="12"/>
      <c r="AA15" s="12"/>
      <c r="AB15" s="12"/>
      <c r="AC15" s="12"/>
      <c r="AD15" s="43"/>
      <c r="AE15" s="43"/>
      <c r="AF15" s="12"/>
    </row>
    <row r="16" spans="1:32" x14ac:dyDescent="0.4">
      <c r="A16" s="11"/>
      <c r="B16" s="12"/>
      <c r="C16" s="12"/>
      <c r="D16" s="12"/>
      <c r="E16" s="12"/>
      <c r="F16" s="13"/>
      <c r="G16" s="12"/>
      <c r="H16" s="12"/>
      <c r="I16" s="12"/>
      <c r="J16" s="14"/>
      <c r="K16" s="14"/>
      <c r="L16" s="12"/>
      <c r="M16" s="12"/>
      <c r="N16" s="12"/>
      <c r="O16" s="12"/>
      <c r="P16" s="12"/>
      <c r="Q16" s="12"/>
      <c r="R16" s="13"/>
      <c r="S16" s="12"/>
      <c r="T16" s="12"/>
      <c r="U16" s="12"/>
      <c r="V16" s="12"/>
      <c r="W16" s="43"/>
      <c r="X16" s="12"/>
      <c r="Y16" s="12"/>
      <c r="Z16" s="12"/>
      <c r="AA16" s="12"/>
      <c r="AB16" s="12"/>
      <c r="AC16" s="12"/>
      <c r="AD16" s="43"/>
      <c r="AE16" s="43"/>
      <c r="AF16" s="12"/>
    </row>
    <row r="17" spans="1:32" x14ac:dyDescent="0.4">
      <c r="A17" s="11"/>
      <c r="B17" s="12"/>
      <c r="C17" s="12"/>
      <c r="D17" s="12"/>
      <c r="E17" s="12"/>
      <c r="F17" s="13"/>
      <c r="G17" s="12"/>
      <c r="H17" s="12"/>
      <c r="I17" s="12"/>
      <c r="J17" s="14"/>
      <c r="K17" s="14"/>
      <c r="L17" s="12"/>
      <c r="M17" s="12"/>
      <c r="N17" s="12"/>
      <c r="O17" s="12"/>
      <c r="P17" s="12"/>
      <c r="Q17" s="12"/>
      <c r="R17" s="13"/>
      <c r="S17" s="12"/>
      <c r="T17" s="12"/>
      <c r="U17" s="12"/>
      <c r="V17" s="12"/>
      <c r="W17" s="43"/>
      <c r="X17" s="12"/>
      <c r="Y17" s="12"/>
      <c r="Z17" s="12"/>
      <c r="AA17" s="12"/>
      <c r="AB17" s="12"/>
      <c r="AC17" s="12"/>
      <c r="AD17" s="43"/>
      <c r="AE17" s="43"/>
      <c r="AF17" s="12"/>
    </row>
    <row r="18" spans="1:32" x14ac:dyDescent="0.4">
      <c r="A18" s="11"/>
      <c r="B18" s="12"/>
      <c r="C18" s="12"/>
      <c r="D18" s="12"/>
      <c r="E18" s="12"/>
      <c r="F18" s="13"/>
      <c r="G18" s="12"/>
      <c r="H18" s="12"/>
      <c r="I18" s="12"/>
      <c r="J18" s="14"/>
      <c r="K18" s="14"/>
      <c r="L18" s="12"/>
      <c r="M18" s="12"/>
      <c r="N18" s="12"/>
      <c r="O18" s="12"/>
      <c r="P18" s="12"/>
      <c r="Q18" s="12"/>
      <c r="R18" s="13"/>
      <c r="S18" s="12"/>
      <c r="T18" s="12"/>
      <c r="U18" s="12"/>
      <c r="V18" s="12"/>
      <c r="W18" s="43"/>
      <c r="X18" s="12"/>
      <c r="Y18" s="12"/>
      <c r="Z18" s="12"/>
      <c r="AA18" s="12"/>
      <c r="AB18" s="12"/>
      <c r="AC18" s="12"/>
      <c r="AD18" s="43"/>
      <c r="AE18" s="43"/>
      <c r="AF18" s="12"/>
    </row>
    <row r="19" spans="1:32" x14ac:dyDescent="0.4">
      <c r="A19" s="11"/>
      <c r="B19" s="12"/>
      <c r="C19" s="12"/>
      <c r="D19" s="12"/>
      <c r="E19" s="12"/>
      <c r="F19" s="13"/>
      <c r="G19" s="12"/>
      <c r="H19" s="12"/>
      <c r="I19" s="12"/>
      <c r="J19" s="14"/>
      <c r="K19" s="14"/>
      <c r="L19" s="12"/>
      <c r="M19" s="12"/>
      <c r="N19" s="12"/>
      <c r="O19" s="12"/>
      <c r="P19" s="12"/>
      <c r="Q19" s="12"/>
      <c r="R19" s="13"/>
      <c r="S19" s="12"/>
      <c r="T19" s="12"/>
      <c r="U19" s="12"/>
      <c r="V19" s="12"/>
      <c r="W19" s="43"/>
      <c r="X19" s="12"/>
      <c r="Y19" s="12"/>
      <c r="Z19" s="12"/>
      <c r="AA19" s="12"/>
      <c r="AB19" s="12"/>
      <c r="AC19" s="12"/>
      <c r="AD19" s="43"/>
      <c r="AE19" s="43"/>
      <c r="AF19" s="12"/>
    </row>
    <row r="20" spans="1:32" x14ac:dyDescent="0.4">
      <c r="A20" s="11"/>
      <c r="B20" s="12"/>
      <c r="C20" s="12"/>
      <c r="D20" s="12"/>
      <c r="E20" s="12"/>
      <c r="F20" s="13"/>
      <c r="G20" s="12"/>
      <c r="H20" s="12"/>
      <c r="I20" s="12"/>
      <c r="J20" s="14"/>
      <c r="K20" s="14"/>
      <c r="L20" s="12"/>
      <c r="M20" s="12"/>
      <c r="N20" s="12"/>
      <c r="O20" s="12"/>
      <c r="P20" s="12"/>
      <c r="Q20" s="12"/>
      <c r="R20" s="13"/>
      <c r="S20" s="12"/>
      <c r="T20" s="12"/>
      <c r="U20" s="12"/>
      <c r="V20" s="12"/>
      <c r="W20" s="43"/>
      <c r="X20" s="12"/>
      <c r="Y20" s="12"/>
      <c r="Z20" s="12"/>
      <c r="AA20" s="12"/>
      <c r="AB20" s="12"/>
      <c r="AC20" s="12"/>
      <c r="AD20" s="43"/>
      <c r="AE20" s="43"/>
      <c r="AF20" s="12"/>
    </row>
    <row r="21" spans="1:32" x14ac:dyDescent="0.4">
      <c r="A21" s="11"/>
      <c r="B21" s="12"/>
      <c r="C21" s="12"/>
      <c r="D21" s="12"/>
      <c r="E21" s="12"/>
      <c r="F21" s="13"/>
      <c r="G21" s="12"/>
      <c r="H21" s="12"/>
      <c r="I21" s="12"/>
      <c r="J21" s="14"/>
      <c r="K21" s="14"/>
      <c r="L21" s="12"/>
      <c r="M21" s="12"/>
      <c r="N21" s="12"/>
      <c r="O21" s="12"/>
      <c r="P21" s="12"/>
      <c r="Q21" s="12"/>
      <c r="R21" s="13"/>
      <c r="S21" s="12"/>
      <c r="T21" s="12"/>
      <c r="U21" s="12"/>
      <c r="V21" s="12"/>
      <c r="W21" s="43"/>
      <c r="X21" s="12"/>
      <c r="Y21" s="12"/>
      <c r="Z21" s="12"/>
      <c r="AA21" s="12"/>
      <c r="AB21" s="12"/>
      <c r="AC21" s="12"/>
      <c r="AD21" s="43"/>
      <c r="AE21" s="43"/>
      <c r="AF21" s="12"/>
    </row>
    <row r="22" spans="1:32" x14ac:dyDescent="0.4">
      <c r="A22" s="11"/>
      <c r="B22" s="12"/>
      <c r="C22" s="12"/>
      <c r="D22" s="12"/>
      <c r="E22" s="12"/>
      <c r="F22" s="13"/>
      <c r="G22" s="12"/>
      <c r="H22" s="12"/>
      <c r="I22" s="12"/>
      <c r="J22" s="14"/>
      <c r="K22" s="14"/>
      <c r="L22" s="12"/>
      <c r="M22" s="12"/>
      <c r="N22" s="12"/>
      <c r="O22" s="12"/>
      <c r="P22" s="12"/>
      <c r="Q22" s="12"/>
      <c r="R22" s="13"/>
      <c r="S22" s="12"/>
      <c r="T22" s="12"/>
      <c r="U22" s="12"/>
      <c r="V22" s="12"/>
      <c r="W22" s="43"/>
      <c r="X22" s="12"/>
      <c r="Y22" s="12"/>
      <c r="Z22" s="12"/>
      <c r="AA22" s="12"/>
      <c r="AB22" s="12"/>
      <c r="AC22" s="12"/>
      <c r="AD22" s="43"/>
      <c r="AE22" s="43"/>
      <c r="AF22" s="12"/>
    </row>
    <row r="23" spans="1:32" x14ac:dyDescent="0.4">
      <c r="A23" s="11"/>
      <c r="B23" s="12"/>
      <c r="C23" s="12"/>
      <c r="D23" s="12"/>
      <c r="E23" s="12"/>
      <c r="F23" s="13"/>
      <c r="G23" s="12"/>
      <c r="H23" s="12"/>
      <c r="I23" s="12"/>
      <c r="J23" s="14"/>
      <c r="K23" s="14"/>
      <c r="L23" s="12"/>
      <c r="M23" s="12"/>
      <c r="N23" s="12"/>
      <c r="O23" s="12"/>
      <c r="P23" s="12"/>
      <c r="Q23" s="12"/>
      <c r="R23" s="13"/>
      <c r="S23" s="12"/>
      <c r="T23" s="12"/>
      <c r="U23" s="12"/>
      <c r="V23" s="12"/>
      <c r="W23" s="43"/>
      <c r="X23" s="12"/>
      <c r="Y23" s="12"/>
      <c r="Z23" s="12"/>
      <c r="AA23" s="12"/>
      <c r="AB23" s="12"/>
      <c r="AC23" s="12"/>
      <c r="AD23" s="43"/>
      <c r="AE23" s="43"/>
      <c r="AF23" s="12"/>
    </row>
    <row r="24" spans="1:32" x14ac:dyDescent="0.4">
      <c r="A24" s="11"/>
      <c r="B24" s="12"/>
      <c r="C24" s="12"/>
      <c r="D24" s="12"/>
      <c r="E24" s="12"/>
      <c r="F24" s="13"/>
      <c r="G24" s="12"/>
      <c r="H24" s="12"/>
      <c r="I24" s="12"/>
      <c r="J24" s="14"/>
      <c r="K24" s="14"/>
      <c r="L24" s="12"/>
      <c r="M24" s="12"/>
      <c r="N24" s="12"/>
      <c r="O24" s="12"/>
      <c r="P24" s="12"/>
      <c r="Q24" s="12"/>
      <c r="R24" s="13"/>
      <c r="S24" s="12"/>
      <c r="T24" s="12"/>
      <c r="U24" s="12"/>
      <c r="V24" s="12"/>
      <c r="W24" s="43"/>
      <c r="X24" s="12"/>
      <c r="Y24" s="12"/>
      <c r="Z24" s="12"/>
      <c r="AA24" s="12"/>
      <c r="AB24" s="12"/>
      <c r="AC24" s="12"/>
      <c r="AD24" s="43"/>
      <c r="AE24" s="43"/>
      <c r="AF24" s="12"/>
    </row>
    <row r="25" spans="1:32" x14ac:dyDescent="0.4">
      <c r="A25" s="11"/>
      <c r="B25" s="12"/>
      <c r="C25" s="12"/>
      <c r="D25" s="12"/>
      <c r="E25" s="12"/>
      <c r="F25" s="13"/>
      <c r="G25" s="12"/>
      <c r="H25" s="12"/>
      <c r="I25" s="12"/>
      <c r="J25" s="14"/>
      <c r="K25" s="14"/>
      <c r="L25" s="12"/>
      <c r="M25" s="12"/>
      <c r="N25" s="12"/>
      <c r="O25" s="12"/>
      <c r="P25" s="12"/>
      <c r="Q25" s="12"/>
      <c r="R25" s="13"/>
      <c r="S25" s="12"/>
      <c r="T25" s="12"/>
      <c r="U25" s="12"/>
      <c r="V25" s="12"/>
      <c r="W25" s="43"/>
      <c r="X25" s="12"/>
      <c r="Y25" s="12"/>
      <c r="Z25" s="12"/>
      <c r="AA25" s="12"/>
      <c r="AB25" s="12"/>
      <c r="AC25" s="12"/>
      <c r="AD25" s="43"/>
      <c r="AE25" s="43"/>
      <c r="AF25" s="12"/>
    </row>
    <row r="26" spans="1:32" x14ac:dyDescent="0.4">
      <c r="A26" s="11"/>
      <c r="B26" s="12"/>
      <c r="C26" s="12"/>
      <c r="D26" s="12"/>
      <c r="E26" s="12"/>
      <c r="F26" s="13"/>
      <c r="G26" s="12"/>
      <c r="H26" s="12"/>
      <c r="I26" s="12"/>
      <c r="J26" s="14"/>
      <c r="K26" s="14"/>
      <c r="L26" s="12"/>
      <c r="M26" s="12"/>
      <c r="N26" s="12"/>
      <c r="O26" s="12"/>
      <c r="P26" s="12"/>
      <c r="Q26" s="12"/>
      <c r="R26" s="13"/>
      <c r="S26" s="12"/>
      <c r="T26" s="12"/>
      <c r="U26" s="12"/>
      <c r="V26" s="12"/>
      <c r="W26" s="43"/>
      <c r="X26" s="12"/>
      <c r="Y26" s="12"/>
      <c r="Z26" s="12"/>
      <c r="AA26" s="12"/>
      <c r="AB26" s="12"/>
      <c r="AC26" s="12"/>
      <c r="AD26" s="43"/>
      <c r="AE26" s="43"/>
      <c r="AF26" s="12"/>
    </row>
    <row r="27" spans="1:32" x14ac:dyDescent="0.4">
      <c r="A27" s="11"/>
      <c r="B27" s="12"/>
      <c r="C27" s="12"/>
      <c r="D27" s="12"/>
      <c r="E27" s="12"/>
      <c r="F27" s="13"/>
      <c r="G27" s="12"/>
      <c r="H27" s="12"/>
      <c r="I27" s="12"/>
      <c r="J27" s="14"/>
      <c r="K27" s="14"/>
      <c r="L27" s="12"/>
      <c r="M27" s="12"/>
      <c r="N27" s="12"/>
      <c r="O27" s="12"/>
      <c r="P27" s="12"/>
      <c r="Q27" s="12"/>
      <c r="R27" s="13"/>
      <c r="S27" s="12"/>
      <c r="T27" s="12"/>
      <c r="U27" s="12"/>
      <c r="V27" s="12"/>
      <c r="W27" s="43"/>
      <c r="X27" s="12"/>
      <c r="Y27" s="12"/>
      <c r="Z27" s="12"/>
      <c r="AA27" s="12"/>
      <c r="AB27" s="12"/>
      <c r="AC27" s="12"/>
      <c r="AD27" s="43"/>
      <c r="AE27" s="43"/>
      <c r="AF27" s="12"/>
    </row>
    <row r="28" spans="1:32" x14ac:dyDescent="0.4">
      <c r="A28" s="11"/>
      <c r="B28" s="12"/>
      <c r="C28" s="12"/>
      <c r="D28" s="12"/>
      <c r="E28" s="12"/>
      <c r="F28" s="13"/>
      <c r="G28" s="12"/>
      <c r="H28" s="12"/>
      <c r="I28" s="12"/>
      <c r="J28" s="14"/>
      <c r="K28" s="14"/>
      <c r="L28" s="12"/>
      <c r="M28" s="12"/>
      <c r="N28" s="12"/>
      <c r="O28" s="12"/>
      <c r="P28" s="12"/>
      <c r="Q28" s="12"/>
      <c r="R28" s="13"/>
      <c r="S28" s="12"/>
      <c r="T28" s="12"/>
      <c r="U28" s="12"/>
      <c r="V28" s="12"/>
      <c r="W28" s="43"/>
      <c r="X28" s="12"/>
      <c r="Y28" s="12"/>
      <c r="Z28" s="12"/>
      <c r="AA28" s="12"/>
      <c r="AB28" s="12"/>
      <c r="AC28" s="12"/>
      <c r="AD28" s="43"/>
      <c r="AE28" s="43"/>
      <c r="AF28" s="12"/>
    </row>
    <row r="29" spans="1:32" x14ac:dyDescent="0.4">
      <c r="A29" s="11"/>
      <c r="B29" s="12"/>
      <c r="C29" s="12"/>
      <c r="D29" s="12"/>
      <c r="E29" s="12"/>
      <c r="F29" s="13"/>
      <c r="G29" s="12"/>
      <c r="H29" s="12"/>
      <c r="I29" s="12"/>
      <c r="J29" s="14"/>
      <c r="K29" s="14"/>
      <c r="L29" s="12"/>
      <c r="M29" s="12"/>
      <c r="N29" s="12"/>
      <c r="O29" s="12"/>
      <c r="P29" s="12"/>
      <c r="Q29" s="12"/>
      <c r="R29" s="13"/>
      <c r="S29" s="12"/>
      <c r="T29" s="12"/>
      <c r="U29" s="12"/>
      <c r="V29" s="12"/>
      <c r="W29" s="43"/>
      <c r="X29" s="12"/>
      <c r="Y29" s="12"/>
      <c r="Z29" s="12"/>
      <c r="AA29" s="12"/>
      <c r="AB29" s="12"/>
      <c r="AC29" s="12"/>
      <c r="AD29" s="43"/>
      <c r="AE29" s="43"/>
      <c r="AF29" s="12"/>
    </row>
    <row r="30" spans="1:32" x14ac:dyDescent="0.4">
      <c r="A30" s="11"/>
      <c r="B30" s="12"/>
      <c r="C30" s="12"/>
      <c r="D30" s="12"/>
      <c r="E30" s="12"/>
      <c r="F30" s="13"/>
      <c r="G30" s="12"/>
      <c r="H30" s="12"/>
      <c r="I30" s="12"/>
      <c r="J30" s="14"/>
      <c r="K30" s="14"/>
      <c r="L30" s="12"/>
      <c r="M30" s="12"/>
      <c r="N30" s="12"/>
      <c r="O30" s="12"/>
      <c r="P30" s="12"/>
      <c r="Q30" s="12"/>
      <c r="R30" s="13"/>
      <c r="S30" s="12"/>
      <c r="T30" s="12"/>
      <c r="U30" s="12"/>
      <c r="V30" s="12"/>
      <c r="W30" s="43"/>
      <c r="X30" s="12"/>
      <c r="Y30" s="12"/>
      <c r="Z30" s="12"/>
      <c r="AA30" s="12"/>
      <c r="AB30" s="12"/>
      <c r="AC30" s="12"/>
      <c r="AD30" s="43"/>
      <c r="AE30" s="43"/>
      <c r="AF30" s="12"/>
    </row>
  </sheetData>
  <phoneticPr fontId="3"/>
  <dataValidations count="1">
    <dataValidation type="list" allowBlank="1" showInputMessage="1" showErrorMessage="1" sqref="E11:E30" xr:uid="{9E568787-C440-4F1A-8FBE-8649F894A170}">
      <formula1>"株式・有限・合名・合資・合同などの会社組織,組合関連,医療法人,社会福祉法人,学校法人,商工会・都道府県商工会連合会及び商工会議所,その他法人,個人事業主"</formula1>
    </dataValidation>
  </dataValidations>
  <hyperlinks>
    <hyperlink ref="G1" location="様式・計算用ツール一覧!A1" display="一覧に戻る" xr:uid="{F71CF503-5E14-4361-87A2-3E3C9D7323ED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E5BF3-DD25-46DD-9149-A0283AF2B552}">
  <dimension ref="A1:G33"/>
  <sheetViews>
    <sheetView workbookViewId="0">
      <selection activeCell="B17" sqref="B17"/>
    </sheetView>
  </sheetViews>
  <sheetFormatPr defaultColWidth="9" defaultRowHeight="19.5" x14ac:dyDescent="0.4"/>
  <cols>
    <col min="1" max="1" width="27.875" style="4" customWidth="1"/>
    <col min="2" max="7" width="18.75" style="10" customWidth="1"/>
    <col min="8" max="16384" width="9" style="4"/>
  </cols>
  <sheetData>
    <row r="1" spans="1:7" ht="22.5" x14ac:dyDescent="0.4">
      <c r="A1" s="16" t="s">
        <v>100</v>
      </c>
      <c r="G1" s="112" t="s">
        <v>169</v>
      </c>
    </row>
    <row r="2" spans="1:7" ht="7.5" customHeight="1" x14ac:dyDescent="0.4">
      <c r="A2" s="16"/>
      <c r="G2" s="112"/>
    </row>
    <row r="3" spans="1:7" x14ac:dyDescent="0.4">
      <c r="A3" s="4" t="s">
        <v>172</v>
      </c>
      <c r="G3" s="112"/>
    </row>
    <row r="4" spans="1:7" x14ac:dyDescent="0.4">
      <c r="A4" s="4" t="s">
        <v>173</v>
      </c>
      <c r="G4" s="112"/>
    </row>
    <row r="5" spans="1:7" ht="7.5" customHeight="1" x14ac:dyDescent="0.4"/>
    <row r="6" spans="1:7" s="1" customFormat="1" ht="22.5" x14ac:dyDescent="0.4">
      <c r="A6" s="39" t="s">
        <v>31</v>
      </c>
      <c r="B6" s="160"/>
      <c r="C6" s="160"/>
      <c r="E6" s="18"/>
      <c r="F6" s="21"/>
      <c r="G6" s="3"/>
    </row>
    <row r="7" spans="1:7" s="1" customFormat="1" ht="22.5" x14ac:dyDescent="0.4">
      <c r="A7" s="16"/>
      <c r="B7" s="16"/>
      <c r="C7" s="16"/>
      <c r="E7" s="18"/>
      <c r="F7" s="3"/>
      <c r="G7" s="3"/>
    </row>
    <row r="8" spans="1:7" x14ac:dyDescent="0.4">
      <c r="A8" s="30" t="s">
        <v>177</v>
      </c>
      <c r="B8" s="19"/>
    </row>
    <row r="9" spans="1:7" ht="9.75" customHeight="1" x14ac:dyDescent="0.4">
      <c r="A9" s="18"/>
    </row>
    <row r="10" spans="1:7" x14ac:dyDescent="0.4">
      <c r="A10" s="19" t="s">
        <v>32</v>
      </c>
      <c r="B10" s="19" t="s">
        <v>33</v>
      </c>
      <c r="C10" s="19" t="s">
        <v>34</v>
      </c>
      <c r="D10" s="19" t="s">
        <v>9</v>
      </c>
      <c r="E10" s="19" t="s">
        <v>78</v>
      </c>
      <c r="F10" s="6" t="s">
        <v>35</v>
      </c>
      <c r="G10" s="4"/>
    </row>
    <row r="11" spans="1:7" x14ac:dyDescent="0.4">
      <c r="A11" s="110"/>
      <c r="B11" s="110"/>
      <c r="C11" s="82" t="str">
        <f>IF(A11-B11=0,"",A11-B11)</f>
        <v/>
      </c>
      <c r="D11" s="110"/>
      <c r="E11" s="110"/>
      <c r="F11" s="83" t="str">
        <f>IFERROR(C11/(D11*E11),"")</f>
        <v/>
      </c>
      <c r="G11" s="4"/>
    </row>
    <row r="13" spans="1:7" x14ac:dyDescent="0.4">
      <c r="A13" s="4" t="s">
        <v>114</v>
      </c>
    </row>
    <row r="14" spans="1:7" x14ac:dyDescent="0.4">
      <c r="A14" s="19" t="s">
        <v>32</v>
      </c>
      <c r="B14" s="19" t="s">
        <v>33</v>
      </c>
      <c r="C14" s="19" t="s">
        <v>34</v>
      </c>
      <c r="D14" s="19" t="s">
        <v>9</v>
      </c>
      <c r="E14" s="19" t="s">
        <v>78</v>
      </c>
      <c r="F14" s="6" t="s">
        <v>35</v>
      </c>
      <c r="G14" s="6" t="s">
        <v>119</v>
      </c>
    </row>
    <row r="15" spans="1:7" x14ac:dyDescent="0.4">
      <c r="A15" s="110"/>
      <c r="B15" s="110"/>
      <c r="C15" s="82" t="str">
        <f>IF(A15-B15=0,"",A15-B15)</f>
        <v/>
      </c>
      <c r="D15" s="110"/>
      <c r="E15" s="110"/>
      <c r="F15" s="83" t="str">
        <f>IFERROR(C15/(D15*E15),"")</f>
        <v/>
      </c>
      <c r="G15" s="80" t="str">
        <f>IFERROR((F15/F11)^(1/(1-0))-1,"")</f>
        <v/>
      </c>
    </row>
    <row r="17" spans="1:7" x14ac:dyDescent="0.4">
      <c r="A17" s="4" t="s">
        <v>115</v>
      </c>
    </row>
    <row r="18" spans="1:7" x14ac:dyDescent="0.4">
      <c r="A18" s="19" t="s">
        <v>32</v>
      </c>
      <c r="B18" s="19" t="s">
        <v>33</v>
      </c>
      <c r="C18" s="19" t="s">
        <v>34</v>
      </c>
      <c r="D18" s="19" t="s">
        <v>9</v>
      </c>
      <c r="E18" s="19" t="s">
        <v>78</v>
      </c>
      <c r="F18" s="6" t="s">
        <v>35</v>
      </c>
      <c r="G18" s="6" t="s">
        <v>119</v>
      </c>
    </row>
    <row r="19" spans="1:7" x14ac:dyDescent="0.4">
      <c r="A19" s="110"/>
      <c r="B19" s="110"/>
      <c r="C19" s="82" t="str">
        <f>IF(A19-B19=0,"",A19-B19)</f>
        <v/>
      </c>
      <c r="D19" s="110"/>
      <c r="E19" s="110"/>
      <c r="F19" s="83" t="str">
        <f>IFERROR(C19/(D19*E19),"")</f>
        <v/>
      </c>
      <c r="G19" s="80" t="str">
        <f>IFERROR((F19/F11)^(1/(2-0))-1,"")</f>
        <v/>
      </c>
    </row>
    <row r="21" spans="1:7" x14ac:dyDescent="0.4">
      <c r="A21" s="4" t="s">
        <v>168</v>
      </c>
    </row>
    <row r="22" spans="1:7" x14ac:dyDescent="0.4">
      <c r="A22" s="4" t="s">
        <v>171</v>
      </c>
    </row>
    <row r="23" spans="1:7" x14ac:dyDescent="0.4">
      <c r="A23" s="4" t="s">
        <v>175</v>
      </c>
    </row>
    <row r="25" spans="1:7" x14ac:dyDescent="0.4">
      <c r="A25" s="4" t="s">
        <v>121</v>
      </c>
    </row>
    <row r="26" spans="1:7" x14ac:dyDescent="0.4">
      <c r="A26" s="4" t="s">
        <v>120</v>
      </c>
      <c r="F26" s="77"/>
      <c r="G26" s="77"/>
    </row>
    <row r="27" spans="1:7" x14ac:dyDescent="0.4">
      <c r="A27" s="4" t="s">
        <v>176</v>
      </c>
    </row>
    <row r="30" spans="1:7" x14ac:dyDescent="0.4">
      <c r="F30" s="78"/>
      <c r="G30" s="78"/>
    </row>
    <row r="31" spans="1:7" x14ac:dyDescent="0.4">
      <c r="F31" s="78"/>
      <c r="G31" s="78"/>
    </row>
    <row r="32" spans="1:7" x14ac:dyDescent="0.4">
      <c r="F32" s="78"/>
      <c r="G32" s="78"/>
    </row>
    <row r="33" spans="6:7" x14ac:dyDescent="0.4">
      <c r="F33" s="78"/>
      <c r="G33" s="78"/>
    </row>
  </sheetData>
  <mergeCells count="1">
    <mergeCell ref="B6:C6"/>
  </mergeCells>
  <phoneticPr fontId="3"/>
  <hyperlinks>
    <hyperlink ref="G1" location="様式・計算用ツール一覧!A1" display="一覧に戻る" xr:uid="{F68BD3F7-A9DB-4AA8-8279-F677A78B054B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9630E-F764-4D1A-B70E-60C3DF8246C9}">
  <dimension ref="A1:H29"/>
  <sheetViews>
    <sheetView workbookViewId="0"/>
  </sheetViews>
  <sheetFormatPr defaultColWidth="9" defaultRowHeight="19.5" x14ac:dyDescent="0.4"/>
  <cols>
    <col min="1" max="1" width="27.875" style="4" customWidth="1"/>
    <col min="2" max="4" width="18.75" style="10" customWidth="1"/>
    <col min="5" max="5" width="9" style="4"/>
    <col min="6" max="6" width="25.625" style="10" customWidth="1"/>
    <col min="7" max="7" width="18.75" style="10" customWidth="1"/>
    <col min="8" max="8" width="18.75" style="78" customWidth="1"/>
    <col min="9" max="16384" width="9" style="4"/>
  </cols>
  <sheetData>
    <row r="1" spans="1:8" ht="22.5" x14ac:dyDescent="0.4">
      <c r="A1" s="16" t="s">
        <v>100</v>
      </c>
      <c r="F1" s="22"/>
      <c r="H1" s="112" t="s">
        <v>169</v>
      </c>
    </row>
    <row r="2" spans="1:8" ht="7.5" customHeight="1" x14ac:dyDescent="0.4">
      <c r="A2" s="16"/>
      <c r="E2" s="10"/>
      <c r="G2" s="112"/>
      <c r="H2" s="4"/>
    </row>
    <row r="3" spans="1:8" x14ac:dyDescent="0.4">
      <c r="A3" s="4" t="s">
        <v>174</v>
      </c>
      <c r="E3" s="10"/>
      <c r="G3" s="112"/>
      <c r="H3" s="4"/>
    </row>
    <row r="4" spans="1:8" x14ac:dyDescent="0.4">
      <c r="A4" s="4" t="s">
        <v>178</v>
      </c>
      <c r="E4" s="10"/>
      <c r="G4" s="112"/>
      <c r="H4" s="4"/>
    </row>
    <row r="5" spans="1:8" ht="7.5" customHeight="1" x14ac:dyDescent="0.4">
      <c r="E5" s="10"/>
      <c r="H5" s="4"/>
    </row>
    <row r="6" spans="1:8" ht="22.5" x14ac:dyDescent="0.4">
      <c r="A6" s="18"/>
      <c r="D6" s="4"/>
      <c r="E6" s="10"/>
      <c r="F6" s="22" t="s">
        <v>134</v>
      </c>
    </row>
    <row r="7" spans="1:8" ht="7.5" customHeight="1" x14ac:dyDescent="0.4">
      <c r="A7" s="10"/>
      <c r="B7" s="4"/>
      <c r="E7" s="78"/>
      <c r="H7" s="4"/>
    </row>
    <row r="8" spans="1:8" ht="20.25" thickBot="1" x14ac:dyDescent="0.45">
      <c r="A8" s="162" t="s">
        <v>31</v>
      </c>
      <c r="B8" s="161" t="s">
        <v>35</v>
      </c>
      <c r="C8" s="161"/>
      <c r="D8" s="161"/>
      <c r="F8" s="6" t="s">
        <v>36</v>
      </c>
      <c r="G8" s="115" t="s">
        <v>35</v>
      </c>
      <c r="H8" s="81" t="s">
        <v>122</v>
      </c>
    </row>
    <row r="9" spans="1:8" ht="20.25" thickBot="1" x14ac:dyDescent="0.45">
      <c r="A9" s="162"/>
      <c r="B9" s="6" t="s">
        <v>116</v>
      </c>
      <c r="C9" s="6" t="s">
        <v>117</v>
      </c>
      <c r="D9" s="6" t="s">
        <v>118</v>
      </c>
      <c r="F9" s="113" t="s">
        <v>116</v>
      </c>
      <c r="G9" s="157" t="str">
        <f>IFERROR(AVERAGE(B:B),"")</f>
        <v/>
      </c>
      <c r="H9" s="114"/>
    </row>
    <row r="10" spans="1:8" ht="20.25" thickBot="1" x14ac:dyDescent="0.45">
      <c r="A10" s="15" t="s">
        <v>42</v>
      </c>
      <c r="B10" s="111"/>
      <c r="C10" s="111"/>
      <c r="D10" s="111"/>
      <c r="F10" s="15" t="s">
        <v>117</v>
      </c>
      <c r="G10" s="117" t="str">
        <f>IFERROR(AVERAGE(C:C),"")</f>
        <v/>
      </c>
      <c r="H10" s="116" t="str">
        <f>IFERROR((G10/G9)^(1/(1-0))-1,"")</f>
        <v/>
      </c>
    </row>
    <row r="11" spans="1:8" ht="20.25" thickBot="1" x14ac:dyDescent="0.45">
      <c r="A11" s="15" t="s">
        <v>76</v>
      </c>
      <c r="B11" s="111"/>
      <c r="C11" s="111"/>
      <c r="D11" s="111"/>
      <c r="F11" s="113" t="s">
        <v>118</v>
      </c>
      <c r="G11" s="158" t="str">
        <f>IFERROR(AVERAGE(D:D),"")</f>
        <v/>
      </c>
      <c r="H11" s="159" t="str">
        <f>IFERROR((G11/G9)^(1/(2-0))-1,"")</f>
        <v/>
      </c>
    </row>
    <row r="12" spans="1:8" x14ac:dyDescent="0.4">
      <c r="A12" s="15"/>
      <c r="B12" s="111"/>
      <c r="C12" s="111"/>
      <c r="D12" s="111"/>
      <c r="F12" s="4"/>
      <c r="G12" s="4"/>
      <c r="H12" s="79"/>
    </row>
    <row r="13" spans="1:8" x14ac:dyDescent="0.4">
      <c r="A13" s="15"/>
      <c r="B13" s="111"/>
      <c r="C13" s="111"/>
      <c r="D13" s="111"/>
      <c r="F13" s="4" t="s">
        <v>121</v>
      </c>
      <c r="G13" s="21"/>
      <c r="H13" s="79"/>
    </row>
    <row r="14" spans="1:8" x14ac:dyDescent="0.4">
      <c r="A14" s="15"/>
      <c r="B14" s="111"/>
      <c r="C14" s="111"/>
      <c r="D14" s="111"/>
      <c r="F14" s="4" t="s">
        <v>120</v>
      </c>
      <c r="G14" s="4"/>
      <c r="H14" s="79"/>
    </row>
    <row r="15" spans="1:8" x14ac:dyDescent="0.4">
      <c r="A15" s="15"/>
      <c r="B15" s="111"/>
      <c r="C15" s="111"/>
      <c r="D15" s="111"/>
      <c r="F15" s="4" t="s">
        <v>176</v>
      </c>
      <c r="G15" s="4"/>
      <c r="H15" s="79"/>
    </row>
    <row r="16" spans="1:8" x14ac:dyDescent="0.4">
      <c r="A16" s="15"/>
      <c r="B16" s="111"/>
      <c r="C16" s="111"/>
      <c r="D16" s="111"/>
      <c r="F16" s="4"/>
      <c r="G16" s="4"/>
      <c r="H16" s="4"/>
    </row>
    <row r="17" spans="1:8" x14ac:dyDescent="0.4">
      <c r="A17" s="15"/>
      <c r="B17" s="111"/>
      <c r="C17" s="111"/>
      <c r="D17" s="111"/>
      <c r="F17" s="4"/>
      <c r="G17" s="4"/>
      <c r="H17" s="4"/>
    </row>
    <row r="18" spans="1:8" x14ac:dyDescent="0.4">
      <c r="A18" s="15"/>
      <c r="B18" s="111"/>
      <c r="C18" s="111"/>
      <c r="D18" s="111"/>
      <c r="F18" s="4"/>
      <c r="G18" s="4"/>
      <c r="H18" s="79"/>
    </row>
    <row r="19" spans="1:8" x14ac:dyDescent="0.4">
      <c r="A19" s="15"/>
      <c r="B19" s="111"/>
      <c r="C19" s="111"/>
      <c r="D19" s="111"/>
      <c r="F19" s="4"/>
      <c r="G19" s="4"/>
      <c r="H19" s="79"/>
    </row>
    <row r="20" spans="1:8" x14ac:dyDescent="0.4">
      <c r="A20" s="15"/>
      <c r="B20" s="111"/>
      <c r="C20" s="111"/>
      <c r="D20" s="111"/>
      <c r="F20" s="4"/>
      <c r="G20" s="4"/>
      <c r="H20" s="79"/>
    </row>
    <row r="21" spans="1:8" x14ac:dyDescent="0.4">
      <c r="A21" s="15"/>
      <c r="B21" s="111"/>
      <c r="C21" s="111"/>
      <c r="D21" s="111"/>
      <c r="F21" s="4"/>
      <c r="G21" s="4"/>
      <c r="H21" s="79"/>
    </row>
    <row r="22" spans="1:8" x14ac:dyDescent="0.4">
      <c r="A22" s="15"/>
      <c r="B22" s="111"/>
      <c r="C22" s="111"/>
      <c r="D22" s="111"/>
      <c r="F22" s="4"/>
      <c r="G22" s="4"/>
      <c r="H22" s="79"/>
    </row>
    <row r="23" spans="1:8" x14ac:dyDescent="0.4">
      <c r="A23" s="15"/>
      <c r="B23" s="111"/>
      <c r="C23" s="111"/>
      <c r="D23" s="111"/>
      <c r="F23" s="4"/>
      <c r="G23" s="4"/>
      <c r="H23" s="79"/>
    </row>
    <row r="24" spans="1:8" x14ac:dyDescent="0.4">
      <c r="A24" s="15"/>
      <c r="B24" s="111"/>
      <c r="C24" s="111"/>
      <c r="D24" s="111"/>
      <c r="F24" s="4"/>
      <c r="G24" s="4"/>
      <c r="H24" s="79"/>
    </row>
    <row r="25" spans="1:8" x14ac:dyDescent="0.4">
      <c r="A25" s="15"/>
      <c r="B25" s="111"/>
      <c r="C25" s="111"/>
      <c r="D25" s="111"/>
      <c r="F25" s="4"/>
      <c r="G25" s="4"/>
      <c r="H25" s="79"/>
    </row>
    <row r="26" spans="1:8" x14ac:dyDescent="0.4">
      <c r="A26" s="15"/>
      <c r="B26" s="111"/>
      <c r="C26" s="111"/>
      <c r="D26" s="111"/>
      <c r="F26" s="4"/>
      <c r="G26" s="4"/>
      <c r="H26" s="79"/>
    </row>
    <row r="27" spans="1:8" x14ac:dyDescent="0.4">
      <c r="A27" s="15"/>
      <c r="B27" s="111"/>
      <c r="C27" s="111"/>
      <c r="D27" s="111"/>
      <c r="F27" s="4"/>
      <c r="G27" s="4"/>
      <c r="H27" s="79"/>
    </row>
    <row r="28" spans="1:8" x14ac:dyDescent="0.4">
      <c r="A28" s="15"/>
      <c r="B28" s="111"/>
      <c r="C28" s="111"/>
      <c r="D28" s="111"/>
      <c r="F28" s="4"/>
      <c r="G28" s="4"/>
      <c r="H28" s="79"/>
    </row>
    <row r="29" spans="1:8" x14ac:dyDescent="0.4">
      <c r="A29" s="15"/>
      <c r="B29" s="111"/>
      <c r="C29" s="111"/>
      <c r="D29" s="111"/>
      <c r="F29" s="4"/>
      <c r="G29" s="4"/>
      <c r="H29" s="79"/>
    </row>
  </sheetData>
  <mergeCells count="2">
    <mergeCell ref="B8:D8"/>
    <mergeCell ref="A8:A9"/>
  </mergeCells>
  <phoneticPr fontId="3"/>
  <hyperlinks>
    <hyperlink ref="H1" location="様式・計算用ツール一覧!A1" display="一覧に戻る" xr:uid="{8E05500F-E7AB-442E-83A9-B022D30B2B8A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DC6B2-F3FD-4048-8028-001327CF4A81}">
  <dimension ref="A1:AD31"/>
  <sheetViews>
    <sheetView workbookViewId="0"/>
  </sheetViews>
  <sheetFormatPr defaultColWidth="9" defaultRowHeight="19.5" x14ac:dyDescent="0.4"/>
  <cols>
    <col min="1" max="1" width="26.375" style="4" customWidth="1"/>
    <col min="2" max="3" width="22.625" style="4" customWidth="1"/>
    <col min="4" max="6" width="29.125" style="4" customWidth="1"/>
    <col min="7" max="16384" width="9" style="4"/>
  </cols>
  <sheetData>
    <row r="1" spans="1:30" ht="22.5" x14ac:dyDescent="0.4">
      <c r="A1" s="16" t="s">
        <v>110</v>
      </c>
      <c r="F1" s="112" t="s">
        <v>169</v>
      </c>
    </row>
    <row r="2" spans="1:30" ht="7.5" customHeight="1" x14ac:dyDescent="0.4">
      <c r="A2" s="17"/>
      <c r="F2" s="21"/>
      <c r="I2" s="5"/>
      <c r="J2" s="5"/>
      <c r="Q2" s="21"/>
      <c r="V2" s="41"/>
      <c r="AC2" s="41"/>
      <c r="AD2" s="41"/>
    </row>
    <row r="3" spans="1:30" ht="22.5" x14ac:dyDescent="0.4">
      <c r="A3" s="4" t="s">
        <v>104</v>
      </c>
      <c r="H3" s="16"/>
      <c r="I3" s="23"/>
      <c r="J3" s="23"/>
      <c r="K3" s="23"/>
    </row>
    <row r="4" spans="1:30" ht="7.5" customHeight="1" x14ac:dyDescent="0.4">
      <c r="H4" s="16"/>
      <c r="I4" s="23"/>
      <c r="J4" s="23"/>
      <c r="K4" s="23"/>
    </row>
    <row r="5" spans="1:30" x14ac:dyDescent="0.4">
      <c r="A5" s="4" t="s">
        <v>156</v>
      </c>
    </row>
    <row r="6" spans="1:30" ht="6.75" customHeight="1" x14ac:dyDescent="0.4">
      <c r="F6" s="21"/>
      <c r="I6" s="5"/>
      <c r="J6" s="5"/>
      <c r="Q6" s="21"/>
      <c r="V6" s="41"/>
      <c r="AC6" s="41"/>
      <c r="AD6" s="41"/>
    </row>
    <row r="7" spans="1:30" x14ac:dyDescent="0.4">
      <c r="A7" s="6" t="s">
        <v>37</v>
      </c>
      <c r="B7" s="90" t="s">
        <v>92</v>
      </c>
      <c r="C7" s="19" t="s">
        <v>39</v>
      </c>
      <c r="D7" s="19" t="s">
        <v>193</v>
      </c>
      <c r="E7" s="19" t="s">
        <v>194</v>
      </c>
      <c r="F7" s="19" t="s">
        <v>40</v>
      </c>
    </row>
    <row r="8" spans="1:30" x14ac:dyDescent="0.4">
      <c r="A8" s="6"/>
      <c r="B8" s="91"/>
      <c r="C8" s="15"/>
      <c r="D8" s="15"/>
      <c r="E8" s="15"/>
      <c r="F8" s="15"/>
    </row>
    <row r="9" spans="1:30" x14ac:dyDescent="0.4">
      <c r="A9" s="6"/>
      <c r="B9" s="91"/>
      <c r="C9" s="15"/>
      <c r="D9" s="15"/>
      <c r="E9" s="15"/>
      <c r="F9" s="15"/>
    </row>
    <row r="10" spans="1:30" x14ac:dyDescent="0.4">
      <c r="A10" s="6"/>
      <c r="B10" s="91"/>
      <c r="C10" s="15"/>
      <c r="D10" s="15"/>
      <c r="E10" s="15"/>
      <c r="F10" s="15"/>
    </row>
    <row r="11" spans="1:30" x14ac:dyDescent="0.4">
      <c r="A11" s="6"/>
      <c r="B11" s="91"/>
      <c r="C11" s="15"/>
      <c r="D11" s="15"/>
      <c r="E11" s="15"/>
      <c r="F11" s="15"/>
    </row>
    <row r="12" spans="1:30" x14ac:dyDescent="0.4">
      <c r="A12" s="6"/>
      <c r="B12" s="91"/>
      <c r="C12" s="15"/>
      <c r="D12" s="15"/>
      <c r="E12" s="15"/>
      <c r="F12" s="15"/>
    </row>
    <row r="13" spans="1:30" x14ac:dyDescent="0.4">
      <c r="A13" s="6"/>
      <c r="B13" s="91"/>
      <c r="C13" s="15"/>
      <c r="D13" s="15"/>
      <c r="E13" s="15"/>
      <c r="F13" s="15"/>
    </row>
    <row r="14" spans="1:30" x14ac:dyDescent="0.4">
      <c r="A14" s="6"/>
      <c r="B14" s="91"/>
      <c r="C14" s="15"/>
      <c r="D14" s="15"/>
      <c r="E14" s="15"/>
      <c r="F14" s="15"/>
    </row>
    <row r="15" spans="1:30" x14ac:dyDescent="0.4">
      <c r="A15" s="6"/>
      <c r="B15" s="91"/>
      <c r="C15" s="15"/>
      <c r="D15" s="15"/>
      <c r="E15" s="15"/>
      <c r="F15" s="15"/>
    </row>
    <row r="16" spans="1:30" x14ac:dyDescent="0.4">
      <c r="A16" s="6"/>
      <c r="B16" s="91"/>
      <c r="C16" s="15"/>
      <c r="D16" s="15"/>
      <c r="E16" s="15"/>
      <c r="F16" s="15"/>
    </row>
    <row r="17" spans="1:30" x14ac:dyDescent="0.4">
      <c r="A17" s="6"/>
      <c r="B17" s="91"/>
      <c r="C17" s="15"/>
      <c r="D17" s="15"/>
      <c r="E17" s="15"/>
      <c r="F17" s="15"/>
    </row>
    <row r="19" spans="1:30" x14ac:dyDescent="0.4">
      <c r="A19" s="4" t="s">
        <v>157</v>
      </c>
    </row>
    <row r="20" spans="1:30" ht="6.75" customHeight="1" x14ac:dyDescent="0.4">
      <c r="F20" s="21"/>
      <c r="I20" s="5"/>
      <c r="J20" s="5"/>
      <c r="Q20" s="21"/>
      <c r="V20" s="41"/>
      <c r="AC20" s="41"/>
      <c r="AD20" s="41"/>
    </row>
    <row r="21" spans="1:30" x14ac:dyDescent="0.4">
      <c r="A21" s="6" t="s">
        <v>37</v>
      </c>
      <c r="B21" s="90" t="s">
        <v>92</v>
      </c>
      <c r="C21" s="19" t="s">
        <v>39</v>
      </c>
      <c r="D21" s="19" t="s">
        <v>193</v>
      </c>
      <c r="E21" s="19" t="s">
        <v>195</v>
      </c>
      <c r="F21" s="19" t="s">
        <v>40</v>
      </c>
    </row>
    <row r="22" spans="1:30" x14ac:dyDescent="0.4">
      <c r="A22" s="6"/>
      <c r="B22" s="91"/>
      <c r="C22" s="15"/>
      <c r="D22" s="15"/>
      <c r="E22" s="15"/>
      <c r="F22" s="15"/>
    </row>
    <row r="23" spans="1:30" x14ac:dyDescent="0.4">
      <c r="A23" s="6"/>
      <c r="B23" s="91"/>
      <c r="C23" s="15"/>
      <c r="D23" s="15"/>
      <c r="E23" s="15"/>
      <c r="F23" s="15"/>
    </row>
    <row r="24" spans="1:30" x14ac:dyDescent="0.4">
      <c r="A24" s="6"/>
      <c r="B24" s="91"/>
      <c r="C24" s="15"/>
      <c r="D24" s="15"/>
      <c r="E24" s="15"/>
      <c r="F24" s="15"/>
    </row>
    <row r="25" spans="1:30" x14ac:dyDescent="0.4">
      <c r="A25" s="6"/>
      <c r="B25" s="91"/>
      <c r="C25" s="15"/>
      <c r="D25" s="15"/>
      <c r="E25" s="15"/>
      <c r="F25" s="15"/>
    </row>
    <row r="26" spans="1:30" x14ac:dyDescent="0.4">
      <c r="A26" s="6"/>
      <c r="B26" s="91"/>
      <c r="C26" s="15"/>
      <c r="D26" s="15"/>
      <c r="E26" s="15"/>
      <c r="F26" s="15"/>
    </row>
    <row r="27" spans="1:30" x14ac:dyDescent="0.4">
      <c r="A27" s="6"/>
      <c r="B27" s="91"/>
      <c r="C27" s="15"/>
      <c r="D27" s="15"/>
      <c r="E27" s="15"/>
      <c r="F27" s="15"/>
    </row>
    <row r="28" spans="1:30" x14ac:dyDescent="0.4">
      <c r="A28" s="6"/>
      <c r="B28" s="91"/>
      <c r="C28" s="15"/>
      <c r="D28" s="15"/>
      <c r="E28" s="15"/>
      <c r="F28" s="15"/>
    </row>
    <row r="29" spans="1:30" x14ac:dyDescent="0.4">
      <c r="A29" s="6"/>
      <c r="B29" s="91"/>
      <c r="C29" s="15"/>
      <c r="D29" s="15"/>
      <c r="E29" s="15"/>
      <c r="F29" s="15"/>
    </row>
    <row r="30" spans="1:30" x14ac:dyDescent="0.4">
      <c r="A30" s="6"/>
      <c r="B30" s="91"/>
      <c r="C30" s="15"/>
      <c r="D30" s="15"/>
      <c r="E30" s="15"/>
      <c r="F30" s="15"/>
    </row>
    <row r="31" spans="1:30" x14ac:dyDescent="0.4">
      <c r="A31" s="6"/>
      <c r="B31" s="91"/>
      <c r="C31" s="15"/>
      <c r="D31" s="15"/>
      <c r="E31" s="15"/>
      <c r="F31" s="15"/>
    </row>
  </sheetData>
  <phoneticPr fontId="3"/>
  <dataValidations count="1">
    <dataValidation type="list" allowBlank="1" showInputMessage="1" showErrorMessage="1" sqref="C8:C17 C22:C31" xr:uid="{644133F9-04FE-43EC-865B-D3BE29F98392}">
      <formula1>"ソフトウェア,オプション,役務,ハードウエア"</formula1>
    </dataValidation>
  </dataValidations>
  <hyperlinks>
    <hyperlink ref="F1" location="様式・計算用ツール一覧!A1" display="一覧に戻る" xr:uid="{EC0251C0-51AF-47C6-9E4C-84DCD6E5976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F5F31-C5E2-4AF5-9C1C-D7C2FBEA02B8}">
  <dimension ref="A1:AE35"/>
  <sheetViews>
    <sheetView workbookViewId="0"/>
  </sheetViews>
  <sheetFormatPr defaultColWidth="9" defaultRowHeight="19.5" x14ac:dyDescent="0.4"/>
  <cols>
    <col min="1" max="1" width="7.75" style="4" bestFit="1" customWidth="1"/>
    <col min="2" max="2" width="28" style="4" customWidth="1"/>
    <col min="3" max="3" width="41.5" style="4" customWidth="1"/>
    <col min="4" max="4" width="22.5" style="4" customWidth="1"/>
    <col min="5" max="5" width="25" style="4" customWidth="1"/>
    <col min="6" max="16384" width="9" style="4"/>
  </cols>
  <sheetData>
    <row r="1" spans="1:31" ht="22.5" x14ac:dyDescent="0.4">
      <c r="A1" s="16" t="s">
        <v>158</v>
      </c>
      <c r="E1" s="112" t="s">
        <v>169</v>
      </c>
    </row>
    <row r="2" spans="1:31" ht="7.5" customHeight="1" x14ac:dyDescent="0.4">
      <c r="A2" s="17"/>
      <c r="F2" s="21"/>
      <c r="J2" s="5"/>
      <c r="K2" s="5"/>
      <c r="R2" s="21"/>
      <c r="W2" s="41"/>
      <c r="AD2" s="41"/>
      <c r="AE2" s="41"/>
    </row>
    <row r="3" spans="1:31" ht="22.5" x14ac:dyDescent="0.4">
      <c r="A3" s="4" t="s">
        <v>105</v>
      </c>
      <c r="I3" s="16"/>
      <c r="J3" s="23"/>
      <c r="K3" s="23"/>
      <c r="L3" s="23"/>
    </row>
    <row r="4" spans="1:31" ht="6.75" customHeight="1" x14ac:dyDescent="0.4">
      <c r="F4" s="21"/>
      <c r="J4" s="5"/>
      <c r="K4" s="5"/>
      <c r="R4" s="21"/>
      <c r="W4" s="41"/>
      <c r="AD4" s="41"/>
      <c r="AE4" s="41"/>
    </row>
    <row r="5" spans="1:31" s="10" customFormat="1" x14ac:dyDescent="0.4">
      <c r="A5" s="6" t="s">
        <v>0</v>
      </c>
      <c r="B5" s="19" t="s">
        <v>1</v>
      </c>
      <c r="C5" s="9" t="s">
        <v>92</v>
      </c>
      <c r="D5" s="9" t="s">
        <v>41</v>
      </c>
      <c r="E5" s="6" t="s">
        <v>30</v>
      </c>
    </row>
    <row r="6" spans="1:31" x14ac:dyDescent="0.4">
      <c r="A6" s="11"/>
      <c r="B6" s="12"/>
      <c r="C6" s="15"/>
      <c r="D6" s="15"/>
      <c r="E6" s="12"/>
    </row>
    <row r="7" spans="1:31" x14ac:dyDescent="0.4">
      <c r="A7" s="11"/>
      <c r="B7" s="12"/>
      <c r="C7" s="15"/>
      <c r="D7" s="15"/>
      <c r="E7" s="12"/>
    </row>
    <row r="8" spans="1:31" x14ac:dyDescent="0.4">
      <c r="A8" s="11"/>
      <c r="B8" s="12"/>
      <c r="C8" s="15"/>
      <c r="D8" s="15"/>
      <c r="E8" s="12"/>
    </row>
    <row r="9" spans="1:31" x14ac:dyDescent="0.4">
      <c r="A9" s="11"/>
      <c r="B9" s="12"/>
      <c r="C9" s="15"/>
      <c r="D9" s="15"/>
      <c r="E9" s="12"/>
    </row>
    <row r="10" spans="1:31" x14ac:dyDescent="0.4">
      <c r="A10" s="11"/>
      <c r="B10" s="12"/>
      <c r="C10" s="15"/>
      <c r="D10" s="15"/>
      <c r="E10" s="12"/>
    </row>
    <row r="11" spans="1:31" x14ac:dyDescent="0.4">
      <c r="A11" s="11"/>
      <c r="B11" s="12"/>
      <c r="C11" s="15"/>
      <c r="D11" s="15"/>
      <c r="E11" s="12"/>
    </row>
    <row r="12" spans="1:31" x14ac:dyDescent="0.4">
      <c r="A12" s="11"/>
      <c r="B12" s="12"/>
      <c r="C12" s="15"/>
      <c r="D12" s="15"/>
      <c r="E12" s="12"/>
    </row>
    <row r="13" spans="1:31" x14ac:dyDescent="0.4">
      <c r="A13" s="11"/>
      <c r="B13" s="12"/>
      <c r="C13" s="15"/>
      <c r="D13" s="15"/>
      <c r="E13" s="12"/>
    </row>
    <row r="14" spans="1:31" x14ac:dyDescent="0.4">
      <c r="A14" s="11"/>
      <c r="B14" s="12"/>
      <c r="C14" s="15"/>
      <c r="D14" s="15"/>
      <c r="E14" s="12"/>
    </row>
    <row r="15" spans="1:31" x14ac:dyDescent="0.4">
      <c r="A15" s="11"/>
      <c r="B15" s="12"/>
      <c r="C15" s="15"/>
      <c r="D15" s="15"/>
      <c r="E15" s="12"/>
    </row>
    <row r="16" spans="1:31" x14ac:dyDescent="0.4">
      <c r="A16" s="11"/>
      <c r="B16" s="12"/>
      <c r="C16" s="15"/>
      <c r="D16" s="15"/>
      <c r="E16" s="12"/>
    </row>
    <row r="17" spans="1:5" x14ac:dyDescent="0.4">
      <c r="A17" s="11"/>
      <c r="B17" s="12"/>
      <c r="C17" s="15"/>
      <c r="D17" s="15"/>
      <c r="E17" s="12"/>
    </row>
    <row r="18" spans="1:5" x14ac:dyDescent="0.4">
      <c r="A18" s="11"/>
      <c r="B18" s="12"/>
      <c r="C18" s="15"/>
      <c r="D18" s="15"/>
      <c r="E18" s="12"/>
    </row>
    <row r="19" spans="1:5" x14ac:dyDescent="0.4">
      <c r="A19" s="11"/>
      <c r="B19" s="12"/>
      <c r="C19" s="15"/>
      <c r="D19" s="15"/>
      <c r="E19" s="12"/>
    </row>
    <row r="20" spans="1:5" x14ac:dyDescent="0.4">
      <c r="A20" s="11"/>
      <c r="B20" s="12"/>
      <c r="C20" s="15"/>
      <c r="D20" s="15"/>
      <c r="E20" s="12"/>
    </row>
    <row r="21" spans="1:5" x14ac:dyDescent="0.4">
      <c r="A21" s="11"/>
      <c r="B21" s="12"/>
      <c r="C21" s="15"/>
      <c r="D21" s="15"/>
      <c r="E21" s="12"/>
    </row>
    <row r="22" spans="1:5" x14ac:dyDescent="0.4">
      <c r="A22" s="11"/>
      <c r="B22" s="12"/>
      <c r="C22" s="15"/>
      <c r="D22" s="15"/>
      <c r="E22" s="12"/>
    </row>
    <row r="23" spans="1:5" x14ac:dyDescent="0.4">
      <c r="A23" s="11"/>
      <c r="B23" s="12"/>
      <c r="C23" s="15"/>
      <c r="D23" s="15"/>
      <c r="E23" s="12"/>
    </row>
    <row r="24" spans="1:5" x14ac:dyDescent="0.4">
      <c r="A24" s="11"/>
      <c r="B24" s="12"/>
      <c r="C24" s="15"/>
      <c r="D24" s="15"/>
      <c r="E24" s="12"/>
    </row>
    <row r="25" spans="1:5" x14ac:dyDescent="0.4">
      <c r="A25" s="11"/>
      <c r="B25" s="12"/>
      <c r="C25" s="15"/>
      <c r="D25" s="15"/>
      <c r="E25" s="12"/>
    </row>
    <row r="27" spans="1:5" ht="22.5" x14ac:dyDescent="0.4">
      <c r="A27" s="16" t="s">
        <v>81</v>
      </c>
    </row>
    <row r="28" spans="1:5" x14ac:dyDescent="0.4">
      <c r="A28" s="163"/>
      <c r="B28" s="164"/>
      <c r="C28" s="164"/>
      <c r="D28" s="164"/>
      <c r="E28" s="165"/>
    </row>
    <row r="29" spans="1:5" x14ac:dyDescent="0.4">
      <c r="A29" s="166"/>
      <c r="B29" s="167"/>
      <c r="C29" s="167"/>
      <c r="D29" s="167"/>
      <c r="E29" s="168"/>
    </row>
    <row r="30" spans="1:5" x14ac:dyDescent="0.4">
      <c r="A30" s="166"/>
      <c r="B30" s="167"/>
      <c r="C30" s="167"/>
      <c r="D30" s="167"/>
      <c r="E30" s="168"/>
    </row>
    <row r="31" spans="1:5" x14ac:dyDescent="0.4">
      <c r="A31" s="166"/>
      <c r="B31" s="167"/>
      <c r="C31" s="167"/>
      <c r="D31" s="167"/>
      <c r="E31" s="168"/>
    </row>
    <row r="32" spans="1:5" x14ac:dyDescent="0.4">
      <c r="A32" s="166"/>
      <c r="B32" s="167"/>
      <c r="C32" s="167"/>
      <c r="D32" s="167"/>
      <c r="E32" s="168"/>
    </row>
    <row r="33" spans="1:5" x14ac:dyDescent="0.4">
      <c r="A33" s="166"/>
      <c r="B33" s="167"/>
      <c r="C33" s="167"/>
      <c r="D33" s="167"/>
      <c r="E33" s="168"/>
    </row>
    <row r="34" spans="1:5" x14ac:dyDescent="0.4">
      <c r="A34" s="166"/>
      <c r="B34" s="167"/>
      <c r="C34" s="167"/>
      <c r="D34" s="167"/>
      <c r="E34" s="168"/>
    </row>
    <row r="35" spans="1:5" x14ac:dyDescent="0.4">
      <c r="A35" s="169"/>
      <c r="B35" s="170"/>
      <c r="C35" s="170"/>
      <c r="D35" s="170"/>
      <c r="E35" s="171"/>
    </row>
  </sheetData>
  <mergeCells count="1">
    <mergeCell ref="A28:E35"/>
  </mergeCells>
  <phoneticPr fontId="3"/>
  <dataValidations count="1">
    <dataValidation type="list" allowBlank="1" showInputMessage="1" showErrorMessage="1" sqref="E6:E25" xr:uid="{5D3E8E8B-A9D4-4110-BBF9-37A81C2C1E07}">
      <formula1>"有,無"</formula1>
    </dataValidation>
  </dataValidations>
  <hyperlinks>
    <hyperlink ref="E1" location="様式・計算用ツール一覧!A1" display="一覧に戻る" xr:uid="{5BF47B5C-951A-452F-A1E8-BABC34C420C9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D0850-BFA2-43C8-912C-CB71BE1E3DB9}">
  <dimension ref="A1:AE35"/>
  <sheetViews>
    <sheetView workbookViewId="0"/>
  </sheetViews>
  <sheetFormatPr defaultColWidth="9" defaultRowHeight="19.5" x14ac:dyDescent="0.4"/>
  <cols>
    <col min="1" max="1" width="7.75" style="4" bestFit="1" customWidth="1"/>
    <col min="2" max="2" width="28" style="4" customWidth="1"/>
    <col min="3" max="3" width="41.5" style="4" customWidth="1"/>
    <col min="4" max="4" width="22.5" style="4" customWidth="1"/>
    <col min="5" max="5" width="25" style="4" customWidth="1"/>
    <col min="6" max="16384" width="9" style="4"/>
  </cols>
  <sheetData>
    <row r="1" spans="1:31" ht="22.5" x14ac:dyDescent="0.4">
      <c r="A1" s="16" t="s">
        <v>159</v>
      </c>
      <c r="E1" s="112" t="s">
        <v>169</v>
      </c>
    </row>
    <row r="2" spans="1:31" ht="7.5" customHeight="1" x14ac:dyDescent="0.4">
      <c r="A2" s="17"/>
      <c r="F2" s="21"/>
      <c r="J2" s="5"/>
      <c r="K2" s="5"/>
      <c r="R2" s="21"/>
      <c r="W2" s="41"/>
      <c r="AD2" s="41"/>
      <c r="AE2" s="41"/>
    </row>
    <row r="3" spans="1:31" ht="22.5" x14ac:dyDescent="0.4">
      <c r="A3" s="4" t="s">
        <v>106</v>
      </c>
      <c r="I3" s="16"/>
      <c r="J3" s="23"/>
      <c r="K3" s="23"/>
      <c r="L3" s="23"/>
    </row>
    <row r="4" spans="1:31" ht="6.75" customHeight="1" x14ac:dyDescent="0.4">
      <c r="F4" s="21"/>
      <c r="J4" s="5"/>
      <c r="K4" s="5"/>
      <c r="R4" s="21"/>
      <c r="W4" s="41"/>
      <c r="AD4" s="41"/>
      <c r="AE4" s="41"/>
    </row>
    <row r="5" spans="1:31" s="10" customFormat="1" x14ac:dyDescent="0.4">
      <c r="A5" s="6" t="s">
        <v>0</v>
      </c>
      <c r="B5" s="19" t="s">
        <v>1</v>
      </c>
      <c r="C5" s="9" t="s">
        <v>38</v>
      </c>
      <c r="D5" s="9" t="s">
        <v>41</v>
      </c>
      <c r="E5" s="6" t="s">
        <v>30</v>
      </c>
    </row>
    <row r="6" spans="1:31" x14ac:dyDescent="0.4">
      <c r="A6" s="11"/>
      <c r="B6" s="12"/>
      <c r="C6" s="15"/>
      <c r="D6" s="15"/>
      <c r="E6" s="12"/>
    </row>
    <row r="7" spans="1:31" x14ac:dyDescent="0.4">
      <c r="A7" s="11"/>
      <c r="B7" s="12"/>
      <c r="C7" s="15"/>
      <c r="D7" s="15"/>
      <c r="E7" s="12"/>
    </row>
    <row r="8" spans="1:31" x14ac:dyDescent="0.4">
      <c r="A8" s="11"/>
      <c r="B8" s="12"/>
      <c r="C8" s="15"/>
      <c r="D8" s="15"/>
      <c r="E8" s="12"/>
    </row>
    <row r="9" spans="1:31" x14ac:dyDescent="0.4">
      <c r="A9" s="11"/>
      <c r="B9" s="12"/>
      <c r="C9" s="15"/>
      <c r="D9" s="15"/>
      <c r="E9" s="12"/>
    </row>
    <row r="10" spans="1:31" x14ac:dyDescent="0.4">
      <c r="A10" s="11"/>
      <c r="B10" s="12"/>
      <c r="C10" s="15"/>
      <c r="D10" s="15"/>
      <c r="E10" s="12"/>
    </row>
    <row r="11" spans="1:31" x14ac:dyDescent="0.4">
      <c r="A11" s="11"/>
      <c r="B11" s="12"/>
      <c r="C11" s="15"/>
      <c r="D11" s="15"/>
      <c r="E11" s="12"/>
    </row>
    <row r="12" spans="1:31" x14ac:dyDescent="0.4">
      <c r="A12" s="11"/>
      <c r="B12" s="12"/>
      <c r="C12" s="15"/>
      <c r="D12" s="15"/>
      <c r="E12" s="12"/>
    </row>
    <row r="13" spans="1:31" x14ac:dyDescent="0.4">
      <c r="A13" s="11"/>
      <c r="B13" s="12"/>
      <c r="C13" s="15"/>
      <c r="D13" s="15"/>
      <c r="E13" s="12"/>
    </row>
    <row r="14" spans="1:31" x14ac:dyDescent="0.4">
      <c r="A14" s="11"/>
      <c r="B14" s="12"/>
      <c r="C14" s="15"/>
      <c r="D14" s="15"/>
      <c r="E14" s="12"/>
    </row>
    <row r="15" spans="1:31" x14ac:dyDescent="0.4">
      <c r="A15" s="11"/>
      <c r="B15" s="12"/>
      <c r="C15" s="15"/>
      <c r="D15" s="15"/>
      <c r="E15" s="12"/>
    </row>
    <row r="16" spans="1:31" x14ac:dyDescent="0.4">
      <c r="A16" s="11"/>
      <c r="B16" s="12"/>
      <c r="C16" s="15"/>
      <c r="D16" s="15"/>
      <c r="E16" s="12"/>
    </row>
    <row r="17" spans="1:5" x14ac:dyDescent="0.4">
      <c r="A17" s="11"/>
      <c r="B17" s="12"/>
      <c r="C17" s="15"/>
      <c r="D17" s="15"/>
      <c r="E17" s="12"/>
    </row>
    <row r="18" spans="1:5" x14ac:dyDescent="0.4">
      <c r="A18" s="11"/>
      <c r="B18" s="12"/>
      <c r="C18" s="15"/>
      <c r="D18" s="15"/>
      <c r="E18" s="12"/>
    </row>
    <row r="19" spans="1:5" x14ac:dyDescent="0.4">
      <c r="A19" s="11"/>
      <c r="B19" s="12"/>
      <c r="C19" s="15"/>
      <c r="D19" s="15"/>
      <c r="E19" s="12"/>
    </row>
    <row r="20" spans="1:5" x14ac:dyDescent="0.4">
      <c r="A20" s="11"/>
      <c r="B20" s="12"/>
      <c r="C20" s="15"/>
      <c r="D20" s="15"/>
      <c r="E20" s="12"/>
    </row>
    <row r="21" spans="1:5" x14ac:dyDescent="0.4">
      <c r="A21" s="11"/>
      <c r="B21" s="12"/>
      <c r="C21" s="15"/>
      <c r="D21" s="15"/>
      <c r="E21" s="12"/>
    </row>
    <row r="22" spans="1:5" x14ac:dyDescent="0.4">
      <c r="A22" s="11"/>
      <c r="B22" s="12"/>
      <c r="C22" s="15"/>
      <c r="D22" s="15"/>
      <c r="E22" s="12"/>
    </row>
    <row r="23" spans="1:5" x14ac:dyDescent="0.4">
      <c r="A23" s="11"/>
      <c r="B23" s="12"/>
      <c r="C23" s="15"/>
      <c r="D23" s="15"/>
      <c r="E23" s="12"/>
    </row>
    <row r="24" spans="1:5" x14ac:dyDescent="0.4">
      <c r="A24" s="11"/>
      <c r="B24" s="12"/>
      <c r="C24" s="15"/>
      <c r="D24" s="15"/>
      <c r="E24" s="12"/>
    </row>
    <row r="25" spans="1:5" x14ac:dyDescent="0.4">
      <c r="A25" s="11"/>
      <c r="B25" s="12"/>
      <c r="C25" s="15"/>
      <c r="D25" s="15"/>
      <c r="E25" s="12"/>
    </row>
    <row r="27" spans="1:5" ht="22.5" x14ac:dyDescent="0.4">
      <c r="A27" s="16" t="s">
        <v>81</v>
      </c>
    </row>
    <row r="28" spans="1:5" x14ac:dyDescent="0.4">
      <c r="A28" s="172"/>
      <c r="B28" s="173"/>
      <c r="C28" s="173"/>
      <c r="D28" s="173"/>
      <c r="E28" s="174"/>
    </row>
    <row r="29" spans="1:5" x14ac:dyDescent="0.4">
      <c r="A29" s="175"/>
      <c r="B29" s="176"/>
      <c r="C29" s="176"/>
      <c r="D29" s="176"/>
      <c r="E29" s="177"/>
    </row>
    <row r="30" spans="1:5" x14ac:dyDescent="0.4">
      <c r="A30" s="175"/>
      <c r="B30" s="176"/>
      <c r="C30" s="176"/>
      <c r="D30" s="176"/>
      <c r="E30" s="177"/>
    </row>
    <row r="31" spans="1:5" x14ac:dyDescent="0.4">
      <c r="A31" s="175"/>
      <c r="B31" s="176"/>
      <c r="C31" s="176"/>
      <c r="D31" s="176"/>
      <c r="E31" s="177"/>
    </row>
    <row r="32" spans="1:5" x14ac:dyDescent="0.4">
      <c r="A32" s="175"/>
      <c r="B32" s="176"/>
      <c r="C32" s="176"/>
      <c r="D32" s="176"/>
      <c r="E32" s="177"/>
    </row>
    <row r="33" spans="1:5" x14ac:dyDescent="0.4">
      <c r="A33" s="175"/>
      <c r="B33" s="176"/>
      <c r="C33" s="176"/>
      <c r="D33" s="176"/>
      <c r="E33" s="177"/>
    </row>
    <row r="34" spans="1:5" x14ac:dyDescent="0.4">
      <c r="A34" s="175"/>
      <c r="B34" s="176"/>
      <c r="C34" s="176"/>
      <c r="D34" s="176"/>
      <c r="E34" s="177"/>
    </row>
    <row r="35" spans="1:5" x14ac:dyDescent="0.4">
      <c r="A35" s="178"/>
      <c r="B35" s="179"/>
      <c r="C35" s="179"/>
      <c r="D35" s="179"/>
      <c r="E35" s="180"/>
    </row>
  </sheetData>
  <mergeCells count="1">
    <mergeCell ref="A28:E35"/>
  </mergeCells>
  <phoneticPr fontId="3"/>
  <dataValidations count="1">
    <dataValidation type="list" allowBlank="1" showInputMessage="1" showErrorMessage="1" sqref="E6:E25" xr:uid="{EF1EC7D8-87A8-48D2-883F-4C4B6AF328DE}">
      <formula1>"有,無"</formula1>
    </dataValidation>
  </dataValidations>
  <hyperlinks>
    <hyperlink ref="E1" location="様式・計算用ツール一覧!A1" display="一覧に戻る" xr:uid="{157B76B3-49B5-4F7C-B83B-2D4E96BDC519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67CDB-5D9A-482A-BAAE-D734B07482BA}">
  <sheetPr>
    <tabColor theme="7" tint="0.39997558519241921"/>
  </sheetPr>
  <dimension ref="A1:H79"/>
  <sheetViews>
    <sheetView workbookViewId="0">
      <selection activeCell="F10" sqref="F10"/>
    </sheetView>
  </sheetViews>
  <sheetFormatPr defaultColWidth="9" defaultRowHeight="19.5" x14ac:dyDescent="0.4"/>
  <cols>
    <col min="1" max="1" width="26.375" style="4" customWidth="1"/>
    <col min="2" max="2" width="22.5" style="4" customWidth="1"/>
    <col min="3" max="3" width="38.75" style="4" customWidth="1"/>
    <col min="4" max="4" width="29.125" style="4" customWidth="1"/>
    <col min="5" max="5" width="6.25" style="4" customWidth="1"/>
    <col min="6" max="6" width="38" style="18" bestFit="1" customWidth="1"/>
    <col min="7" max="7" width="17.375" style="5" customWidth="1"/>
    <col min="8" max="16384" width="9" style="4"/>
  </cols>
  <sheetData>
    <row r="1" spans="1:8" ht="22.5" x14ac:dyDescent="0.4">
      <c r="A1" s="16" t="s">
        <v>160</v>
      </c>
      <c r="D1" s="112" t="s">
        <v>169</v>
      </c>
    </row>
    <row r="2" spans="1:8" s="1" customFormat="1" ht="7.5" customHeight="1" x14ac:dyDescent="0.4">
      <c r="E2" s="4"/>
      <c r="F2" s="3"/>
      <c r="G2" s="2"/>
    </row>
    <row r="3" spans="1:8" s="1" customFormat="1" x14ac:dyDescent="0.4">
      <c r="A3" s="1" t="s">
        <v>108</v>
      </c>
      <c r="E3" s="4"/>
      <c r="F3" s="3"/>
      <c r="G3" s="2"/>
    </row>
    <row r="4" spans="1:8" s="1" customFormat="1" x14ac:dyDescent="0.4">
      <c r="A4" s="1" t="s">
        <v>179</v>
      </c>
      <c r="E4" s="4"/>
      <c r="F4" s="3"/>
      <c r="G4" s="2"/>
    </row>
    <row r="5" spans="1:8" s="1" customFormat="1" x14ac:dyDescent="0.4">
      <c r="E5" s="4"/>
      <c r="F5" s="3"/>
      <c r="G5" s="2"/>
    </row>
    <row r="6" spans="1:8" s="1" customFormat="1" ht="7.5" customHeight="1" x14ac:dyDescent="0.4">
      <c r="E6" s="4"/>
      <c r="F6" s="3"/>
      <c r="G6" s="2"/>
    </row>
    <row r="7" spans="1:8" s="1" customFormat="1" ht="22.5" x14ac:dyDescent="0.4">
      <c r="A7" s="39" t="s">
        <v>80</v>
      </c>
      <c r="B7" s="160"/>
      <c r="C7" s="160"/>
      <c r="E7" s="4"/>
      <c r="F7" s="3"/>
      <c r="G7" s="2"/>
    </row>
    <row r="8" spans="1:8" s="1" customFormat="1" x14ac:dyDescent="0.4">
      <c r="E8" s="4"/>
      <c r="F8" s="3"/>
      <c r="G8" s="2"/>
    </row>
    <row r="9" spans="1:8" ht="22.5" x14ac:dyDescent="0.4">
      <c r="A9" s="16" t="s">
        <v>43</v>
      </c>
      <c r="F9" s="22" t="s">
        <v>79</v>
      </c>
    </row>
    <row r="10" spans="1:8" ht="20.25" thickBot="1" x14ac:dyDescent="0.45">
      <c r="A10" s="19" t="s">
        <v>92</v>
      </c>
      <c r="B10" s="19" t="s">
        <v>41</v>
      </c>
      <c r="C10" s="19" t="s">
        <v>44</v>
      </c>
      <c r="D10" s="19" t="s">
        <v>45</v>
      </c>
      <c r="F10" s="19" t="s">
        <v>46</v>
      </c>
      <c r="G10" s="121" t="s">
        <v>47</v>
      </c>
      <c r="H10" s="15" t="s">
        <v>49</v>
      </c>
    </row>
    <row r="11" spans="1:8" ht="20.25" thickBot="1" x14ac:dyDescent="0.45">
      <c r="A11" s="15"/>
      <c r="B11" s="15"/>
      <c r="C11" s="29"/>
      <c r="D11" s="29">
        <f>C11*B11</f>
        <v>0</v>
      </c>
      <c r="F11" s="118" t="s">
        <v>51</v>
      </c>
      <c r="G11" s="125">
        <f>D21+D35+D49</f>
        <v>0</v>
      </c>
      <c r="H11" s="120"/>
    </row>
    <row r="12" spans="1:8" x14ac:dyDescent="0.4">
      <c r="A12" s="15"/>
      <c r="B12" s="15"/>
      <c r="C12" s="29"/>
      <c r="D12" s="29">
        <f t="shared" ref="D12:D20" si="0">C12*B12</f>
        <v>0</v>
      </c>
      <c r="F12" s="31" t="s">
        <v>52</v>
      </c>
      <c r="G12" s="123" t="str">
        <f>IF(G11&gt;0,(MIN(666667,G11)),"")</f>
        <v/>
      </c>
      <c r="H12" s="15" t="s">
        <v>53</v>
      </c>
    </row>
    <row r="13" spans="1:8" ht="20.25" thickBot="1" x14ac:dyDescent="0.45">
      <c r="A13" s="15"/>
      <c r="B13" s="15"/>
      <c r="C13" s="29"/>
      <c r="D13" s="29">
        <f t="shared" si="0"/>
        <v>0</v>
      </c>
      <c r="F13" s="31" t="s">
        <v>54</v>
      </c>
      <c r="G13" s="122" t="str">
        <f>IFERROR(G11-G12,"")</f>
        <v/>
      </c>
      <c r="H13" s="15" t="s">
        <v>55</v>
      </c>
    </row>
    <row r="14" spans="1:8" x14ac:dyDescent="0.4">
      <c r="A14" s="15"/>
      <c r="B14" s="15"/>
      <c r="C14" s="29"/>
      <c r="D14" s="29">
        <f t="shared" si="0"/>
        <v>0</v>
      </c>
      <c r="F14" s="118" t="s">
        <v>183</v>
      </c>
      <c r="G14" s="140">
        <f>D63</f>
        <v>0</v>
      </c>
      <c r="H14" s="120" t="s">
        <v>56</v>
      </c>
    </row>
    <row r="15" spans="1:8" ht="20.25" thickBot="1" x14ac:dyDescent="0.45">
      <c r="A15" s="15"/>
      <c r="B15" s="15"/>
      <c r="C15" s="29"/>
      <c r="D15" s="29">
        <f t="shared" si="0"/>
        <v>0</v>
      </c>
      <c r="F15" s="119" t="s">
        <v>185</v>
      </c>
      <c r="G15" s="144">
        <f>D77</f>
        <v>0</v>
      </c>
      <c r="H15" s="120" t="s">
        <v>56</v>
      </c>
    </row>
    <row r="16" spans="1:8" ht="20.25" thickTop="1" x14ac:dyDescent="0.4">
      <c r="A16" s="15"/>
      <c r="B16" s="15"/>
      <c r="C16" s="29"/>
      <c r="D16" s="29">
        <f t="shared" si="0"/>
        <v>0</v>
      </c>
      <c r="F16" s="32" t="s">
        <v>204</v>
      </c>
      <c r="G16" s="124">
        <f>G11+G14+G15</f>
        <v>0</v>
      </c>
      <c r="H16" s="33"/>
    </row>
    <row r="17" spans="1:6" x14ac:dyDescent="0.4">
      <c r="A17" s="15"/>
      <c r="B17" s="15"/>
      <c r="C17" s="29"/>
      <c r="D17" s="29">
        <f t="shared" si="0"/>
        <v>0</v>
      </c>
      <c r="F17" s="5"/>
    </row>
    <row r="18" spans="1:6" x14ac:dyDescent="0.4">
      <c r="A18" s="15"/>
      <c r="B18" s="15"/>
      <c r="C18" s="29"/>
      <c r="D18" s="29">
        <f t="shared" si="0"/>
        <v>0</v>
      </c>
      <c r="F18" s="5"/>
    </row>
    <row r="19" spans="1:6" x14ac:dyDescent="0.4">
      <c r="A19" s="15"/>
      <c r="B19" s="15"/>
      <c r="C19" s="29"/>
      <c r="D19" s="29">
        <f t="shared" si="0"/>
        <v>0</v>
      </c>
      <c r="F19" s="5"/>
    </row>
    <row r="20" spans="1:6" x14ac:dyDescent="0.4">
      <c r="A20" s="15"/>
      <c r="B20" s="15"/>
      <c r="C20" s="29"/>
      <c r="D20" s="29">
        <f t="shared" si="0"/>
        <v>0</v>
      </c>
      <c r="F20" s="5"/>
    </row>
    <row r="21" spans="1:6" x14ac:dyDescent="0.4">
      <c r="C21" s="34" t="s">
        <v>43</v>
      </c>
      <c r="D21" s="29">
        <f>SUM(D11:D20)</f>
        <v>0</v>
      </c>
      <c r="F21" s="5"/>
    </row>
    <row r="22" spans="1:6" x14ac:dyDescent="0.4">
      <c r="F22" s="5"/>
    </row>
    <row r="23" spans="1:6" ht="22.5" x14ac:dyDescent="0.4">
      <c r="A23" s="16" t="s">
        <v>57</v>
      </c>
      <c r="F23" s="5"/>
    </row>
    <row r="24" spans="1:6" x14ac:dyDescent="0.4">
      <c r="A24" s="19" t="s">
        <v>92</v>
      </c>
      <c r="B24" s="19" t="s">
        <v>41</v>
      </c>
      <c r="C24" s="19" t="s">
        <v>44</v>
      </c>
      <c r="D24" s="19" t="s">
        <v>45</v>
      </c>
    </row>
    <row r="25" spans="1:6" x14ac:dyDescent="0.4">
      <c r="A25" s="15"/>
      <c r="B25" s="15"/>
      <c r="C25" s="29"/>
      <c r="D25" s="29">
        <f t="shared" ref="D25:D34" si="1">C25*B25</f>
        <v>0</v>
      </c>
    </row>
    <row r="26" spans="1:6" x14ac:dyDescent="0.4">
      <c r="A26" s="15"/>
      <c r="B26" s="15"/>
      <c r="C26" s="29"/>
      <c r="D26" s="29">
        <f t="shared" si="1"/>
        <v>0</v>
      </c>
      <c r="F26" s="5"/>
    </row>
    <row r="27" spans="1:6" x14ac:dyDescent="0.4">
      <c r="A27" s="15"/>
      <c r="B27" s="15"/>
      <c r="C27" s="29"/>
      <c r="D27" s="29">
        <f t="shared" si="1"/>
        <v>0</v>
      </c>
      <c r="F27" s="5"/>
    </row>
    <row r="28" spans="1:6" x14ac:dyDescent="0.4">
      <c r="A28" s="15"/>
      <c r="B28" s="15"/>
      <c r="C28" s="29"/>
      <c r="D28" s="29">
        <f t="shared" si="1"/>
        <v>0</v>
      </c>
      <c r="F28" s="5"/>
    </row>
    <row r="29" spans="1:6" x14ac:dyDescent="0.4">
      <c r="A29" s="15"/>
      <c r="B29" s="15"/>
      <c r="C29" s="29"/>
      <c r="D29" s="29">
        <f t="shared" si="1"/>
        <v>0</v>
      </c>
      <c r="F29" s="5"/>
    </row>
    <row r="30" spans="1:6" x14ac:dyDescent="0.4">
      <c r="A30" s="15"/>
      <c r="B30" s="15"/>
      <c r="C30" s="29"/>
      <c r="D30" s="29">
        <f t="shared" si="1"/>
        <v>0</v>
      </c>
      <c r="F30" s="5"/>
    </row>
    <row r="31" spans="1:6" x14ac:dyDescent="0.4">
      <c r="A31" s="15"/>
      <c r="B31" s="15"/>
      <c r="C31" s="29"/>
      <c r="D31" s="29">
        <f t="shared" si="1"/>
        <v>0</v>
      </c>
      <c r="F31" s="5"/>
    </row>
    <row r="32" spans="1:6" x14ac:dyDescent="0.4">
      <c r="A32" s="15"/>
      <c r="B32" s="15"/>
      <c r="C32" s="29"/>
      <c r="D32" s="29">
        <f t="shared" si="1"/>
        <v>0</v>
      </c>
      <c r="F32" s="5"/>
    </row>
    <row r="33" spans="1:6" x14ac:dyDescent="0.4">
      <c r="A33" s="15"/>
      <c r="B33" s="15"/>
      <c r="C33" s="29"/>
      <c r="D33" s="29">
        <f t="shared" si="1"/>
        <v>0</v>
      </c>
      <c r="F33" s="5"/>
    </row>
    <row r="34" spans="1:6" x14ac:dyDescent="0.4">
      <c r="A34" s="15"/>
      <c r="B34" s="15"/>
      <c r="C34" s="29"/>
      <c r="D34" s="29">
        <f t="shared" si="1"/>
        <v>0</v>
      </c>
      <c r="F34" s="5"/>
    </row>
    <row r="35" spans="1:6" x14ac:dyDescent="0.4">
      <c r="C35" s="34" t="s">
        <v>57</v>
      </c>
      <c r="D35" s="29">
        <f>SUM(D25:D34)</f>
        <v>0</v>
      </c>
      <c r="F35" s="5"/>
    </row>
    <row r="36" spans="1:6" x14ac:dyDescent="0.4">
      <c r="D36" s="20"/>
      <c r="F36" s="5"/>
    </row>
    <row r="37" spans="1:6" ht="22.5" x14ac:dyDescent="0.4">
      <c r="A37" s="16" t="s">
        <v>58</v>
      </c>
      <c r="F37" s="5"/>
    </row>
    <row r="38" spans="1:6" x14ac:dyDescent="0.4">
      <c r="A38" s="19" t="s">
        <v>92</v>
      </c>
      <c r="B38" s="19" t="s">
        <v>41</v>
      </c>
      <c r="C38" s="19" t="s">
        <v>44</v>
      </c>
      <c r="D38" s="19" t="s">
        <v>45</v>
      </c>
    </row>
    <row r="39" spans="1:6" x14ac:dyDescent="0.4">
      <c r="A39" s="15"/>
      <c r="B39" s="15"/>
      <c r="C39" s="29"/>
      <c r="D39" s="29">
        <f t="shared" ref="D39:D48" si="2">C39*B39</f>
        <v>0</v>
      </c>
    </row>
    <row r="40" spans="1:6" x14ac:dyDescent="0.4">
      <c r="A40" s="15"/>
      <c r="B40" s="15"/>
      <c r="C40" s="29"/>
      <c r="D40" s="29">
        <f t="shared" si="2"/>
        <v>0</v>
      </c>
      <c r="F40" s="5"/>
    </row>
    <row r="41" spans="1:6" x14ac:dyDescent="0.4">
      <c r="A41" s="15"/>
      <c r="B41" s="15"/>
      <c r="C41" s="29"/>
      <c r="D41" s="29">
        <f t="shared" si="2"/>
        <v>0</v>
      </c>
      <c r="F41" s="5"/>
    </row>
    <row r="42" spans="1:6" x14ac:dyDescent="0.4">
      <c r="A42" s="15"/>
      <c r="B42" s="15"/>
      <c r="C42" s="29"/>
      <c r="D42" s="29">
        <f t="shared" si="2"/>
        <v>0</v>
      </c>
      <c r="F42" s="5"/>
    </row>
    <row r="43" spans="1:6" x14ac:dyDescent="0.4">
      <c r="A43" s="15"/>
      <c r="B43" s="15"/>
      <c r="C43" s="29"/>
      <c r="D43" s="29">
        <f t="shared" si="2"/>
        <v>0</v>
      </c>
      <c r="F43" s="5"/>
    </row>
    <row r="44" spans="1:6" x14ac:dyDescent="0.4">
      <c r="A44" s="15"/>
      <c r="B44" s="15"/>
      <c r="C44" s="29"/>
      <c r="D44" s="29">
        <f t="shared" si="2"/>
        <v>0</v>
      </c>
      <c r="F44" s="5"/>
    </row>
    <row r="45" spans="1:6" x14ac:dyDescent="0.4">
      <c r="A45" s="15"/>
      <c r="B45" s="15"/>
      <c r="C45" s="29"/>
      <c r="D45" s="29">
        <f t="shared" si="2"/>
        <v>0</v>
      </c>
      <c r="F45" s="5"/>
    </row>
    <row r="46" spans="1:6" x14ac:dyDescent="0.4">
      <c r="A46" s="15"/>
      <c r="B46" s="15"/>
      <c r="C46" s="29"/>
      <c r="D46" s="29">
        <f t="shared" si="2"/>
        <v>0</v>
      </c>
      <c r="F46" s="5"/>
    </row>
    <row r="47" spans="1:6" x14ac:dyDescent="0.4">
      <c r="A47" s="15"/>
      <c r="B47" s="15"/>
      <c r="C47" s="29"/>
      <c r="D47" s="29">
        <f t="shared" si="2"/>
        <v>0</v>
      </c>
      <c r="F47" s="5"/>
    </row>
    <row r="48" spans="1:6" x14ac:dyDescent="0.4">
      <c r="A48" s="15"/>
      <c r="B48" s="15"/>
      <c r="C48" s="29"/>
      <c r="D48" s="29">
        <f t="shared" si="2"/>
        <v>0</v>
      </c>
      <c r="F48" s="5"/>
    </row>
    <row r="49" spans="1:6" x14ac:dyDescent="0.4">
      <c r="C49" s="34" t="s">
        <v>58</v>
      </c>
      <c r="D49" s="29">
        <f>SUM(D39:D48)</f>
        <v>0</v>
      </c>
      <c r="F49" s="5"/>
    </row>
    <row r="50" spans="1:6" x14ac:dyDescent="0.4">
      <c r="D50" s="20"/>
      <c r="F50" s="5"/>
    </row>
    <row r="51" spans="1:6" ht="22.5" x14ac:dyDescent="0.4">
      <c r="A51" s="16" t="s">
        <v>182</v>
      </c>
      <c r="F51" s="5"/>
    </row>
    <row r="52" spans="1:6" x14ac:dyDescent="0.4">
      <c r="A52" s="19" t="s">
        <v>92</v>
      </c>
      <c r="B52" s="19" t="s">
        <v>41</v>
      </c>
      <c r="C52" s="19" t="s">
        <v>44</v>
      </c>
      <c r="D52" s="19" t="s">
        <v>45</v>
      </c>
    </row>
    <row r="53" spans="1:6" x14ac:dyDescent="0.4">
      <c r="A53" s="15"/>
      <c r="B53" s="15"/>
      <c r="C53" s="29"/>
      <c r="D53" s="29">
        <f t="shared" ref="D53:D62" si="3">C53*B53</f>
        <v>0</v>
      </c>
    </row>
    <row r="54" spans="1:6" x14ac:dyDescent="0.4">
      <c r="A54" s="15"/>
      <c r="B54" s="15"/>
      <c r="C54" s="29"/>
      <c r="D54" s="29">
        <f t="shared" si="3"/>
        <v>0</v>
      </c>
      <c r="F54" s="5"/>
    </row>
    <row r="55" spans="1:6" x14ac:dyDescent="0.4">
      <c r="A55" s="15"/>
      <c r="B55" s="15"/>
      <c r="C55" s="29"/>
      <c r="D55" s="29">
        <f t="shared" si="3"/>
        <v>0</v>
      </c>
      <c r="F55" s="5"/>
    </row>
    <row r="56" spans="1:6" x14ac:dyDescent="0.4">
      <c r="A56" s="15"/>
      <c r="B56" s="15"/>
      <c r="C56" s="29"/>
      <c r="D56" s="29">
        <f t="shared" si="3"/>
        <v>0</v>
      </c>
      <c r="F56" s="5"/>
    </row>
    <row r="57" spans="1:6" x14ac:dyDescent="0.4">
      <c r="A57" s="15"/>
      <c r="B57" s="15"/>
      <c r="C57" s="29"/>
      <c r="D57" s="29">
        <f t="shared" si="3"/>
        <v>0</v>
      </c>
      <c r="F57" s="5"/>
    </row>
    <row r="58" spans="1:6" x14ac:dyDescent="0.4">
      <c r="A58" s="15"/>
      <c r="B58" s="15"/>
      <c r="C58" s="29"/>
      <c r="D58" s="29">
        <f t="shared" si="3"/>
        <v>0</v>
      </c>
      <c r="F58" s="5"/>
    </row>
    <row r="59" spans="1:6" x14ac:dyDescent="0.4">
      <c r="A59" s="15"/>
      <c r="B59" s="15"/>
      <c r="C59" s="29"/>
      <c r="D59" s="29">
        <f t="shared" si="3"/>
        <v>0</v>
      </c>
      <c r="F59" s="5"/>
    </row>
    <row r="60" spans="1:6" x14ac:dyDescent="0.4">
      <c r="A60" s="15"/>
      <c r="B60" s="15"/>
      <c r="C60" s="29"/>
      <c r="D60" s="29">
        <f t="shared" si="3"/>
        <v>0</v>
      </c>
      <c r="F60" s="5"/>
    </row>
    <row r="61" spans="1:6" x14ac:dyDescent="0.4">
      <c r="A61" s="15"/>
      <c r="B61" s="15"/>
      <c r="C61" s="29"/>
      <c r="D61" s="29">
        <f t="shared" si="3"/>
        <v>0</v>
      </c>
      <c r="F61" s="5"/>
    </row>
    <row r="62" spans="1:6" x14ac:dyDescent="0.4">
      <c r="A62" s="15"/>
      <c r="B62" s="15"/>
      <c r="C62" s="29"/>
      <c r="D62" s="29">
        <f t="shared" si="3"/>
        <v>0</v>
      </c>
      <c r="F62" s="5"/>
    </row>
    <row r="63" spans="1:6" x14ac:dyDescent="0.4">
      <c r="C63" s="34" t="s">
        <v>183</v>
      </c>
      <c r="D63" s="29">
        <f>SUM(D53:D62)</f>
        <v>0</v>
      </c>
      <c r="F63" s="5"/>
    </row>
    <row r="64" spans="1:6" x14ac:dyDescent="0.4">
      <c r="F64" s="5"/>
    </row>
    <row r="65" spans="1:6" ht="22.5" x14ac:dyDescent="0.4">
      <c r="A65" s="16" t="s">
        <v>186</v>
      </c>
      <c r="F65" s="5"/>
    </row>
    <row r="66" spans="1:6" x14ac:dyDescent="0.4">
      <c r="A66" s="19" t="s">
        <v>92</v>
      </c>
      <c r="B66" s="19" t="s">
        <v>41</v>
      </c>
      <c r="C66" s="19" t="s">
        <v>44</v>
      </c>
      <c r="D66" s="19" t="s">
        <v>45</v>
      </c>
    </row>
    <row r="67" spans="1:6" x14ac:dyDescent="0.4">
      <c r="A67" s="15"/>
      <c r="B67" s="15"/>
      <c r="C67" s="29"/>
      <c r="D67" s="29">
        <f t="shared" ref="D67:D76" si="4">C67*B67</f>
        <v>0</v>
      </c>
    </row>
    <row r="68" spans="1:6" x14ac:dyDescent="0.4">
      <c r="A68" s="15"/>
      <c r="B68" s="15"/>
      <c r="C68" s="29"/>
      <c r="D68" s="29">
        <f t="shared" si="4"/>
        <v>0</v>
      </c>
      <c r="F68" s="5"/>
    </row>
    <row r="69" spans="1:6" x14ac:dyDescent="0.4">
      <c r="A69" s="15"/>
      <c r="B69" s="15"/>
      <c r="C69" s="29"/>
      <c r="D69" s="29">
        <f t="shared" si="4"/>
        <v>0</v>
      </c>
      <c r="F69" s="5"/>
    </row>
    <row r="70" spans="1:6" x14ac:dyDescent="0.4">
      <c r="A70" s="15"/>
      <c r="B70" s="15"/>
      <c r="C70" s="29"/>
      <c r="D70" s="29">
        <f t="shared" si="4"/>
        <v>0</v>
      </c>
      <c r="F70" s="5"/>
    </row>
    <row r="71" spans="1:6" x14ac:dyDescent="0.4">
      <c r="A71" s="15"/>
      <c r="B71" s="15"/>
      <c r="C71" s="29"/>
      <c r="D71" s="29">
        <f t="shared" si="4"/>
        <v>0</v>
      </c>
      <c r="F71" s="5"/>
    </row>
    <row r="72" spans="1:6" x14ac:dyDescent="0.4">
      <c r="A72" s="15"/>
      <c r="B72" s="15"/>
      <c r="C72" s="29"/>
      <c r="D72" s="29">
        <f t="shared" si="4"/>
        <v>0</v>
      </c>
      <c r="F72" s="5"/>
    </row>
    <row r="73" spans="1:6" x14ac:dyDescent="0.4">
      <c r="A73" s="15"/>
      <c r="B73" s="15"/>
      <c r="C73" s="29"/>
      <c r="D73" s="29">
        <f t="shared" si="4"/>
        <v>0</v>
      </c>
      <c r="F73" s="5"/>
    </row>
    <row r="74" spans="1:6" x14ac:dyDescent="0.4">
      <c r="A74" s="15"/>
      <c r="B74" s="15"/>
      <c r="C74" s="29"/>
      <c r="D74" s="29">
        <f t="shared" si="4"/>
        <v>0</v>
      </c>
      <c r="F74" s="5"/>
    </row>
    <row r="75" spans="1:6" x14ac:dyDescent="0.4">
      <c r="A75" s="15"/>
      <c r="B75" s="15"/>
      <c r="C75" s="29"/>
      <c r="D75" s="29">
        <f t="shared" si="4"/>
        <v>0</v>
      </c>
      <c r="F75" s="5"/>
    </row>
    <row r="76" spans="1:6" x14ac:dyDescent="0.4">
      <c r="A76" s="15"/>
      <c r="B76" s="15"/>
      <c r="C76" s="29"/>
      <c r="D76" s="29">
        <f t="shared" si="4"/>
        <v>0</v>
      </c>
      <c r="F76" s="5"/>
    </row>
    <row r="77" spans="1:6" x14ac:dyDescent="0.4">
      <c r="C77" s="34" t="s">
        <v>185</v>
      </c>
      <c r="D77" s="29">
        <f>SUM(D67:D76)</f>
        <v>0</v>
      </c>
      <c r="F77" s="5"/>
    </row>
    <row r="78" spans="1:6" x14ac:dyDescent="0.4">
      <c r="F78" s="5"/>
    </row>
    <row r="79" spans="1:6" x14ac:dyDescent="0.4">
      <c r="F79" s="5"/>
    </row>
  </sheetData>
  <mergeCells count="1">
    <mergeCell ref="B7:C7"/>
  </mergeCells>
  <phoneticPr fontId="3"/>
  <hyperlinks>
    <hyperlink ref="D1" location="様式・計算用ツール一覧!A1" display="一覧に戻る" xr:uid="{182147A5-B7B3-4F7C-BF5D-58C37B21E3C3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14972-A31D-4C37-9B48-DA06112F89B3}">
  <sheetPr>
    <tabColor theme="7" tint="0.39997558519241921"/>
  </sheetPr>
  <dimension ref="A1:M108"/>
  <sheetViews>
    <sheetView zoomScaleNormal="100" workbookViewId="0">
      <selection activeCell="L9" sqref="L9"/>
    </sheetView>
  </sheetViews>
  <sheetFormatPr defaultColWidth="9" defaultRowHeight="19.5" x14ac:dyDescent="0.4"/>
  <cols>
    <col min="1" max="1" width="30" style="4" customWidth="1"/>
    <col min="2" max="2" width="38.75" style="4" customWidth="1"/>
    <col min="3" max="6" width="25" style="4" customWidth="1"/>
    <col min="7" max="7" width="15.875" style="4" bestFit="1" customWidth="1"/>
    <col min="8" max="8" width="9" style="4"/>
    <col min="9" max="9" width="38.75" style="4" customWidth="1"/>
    <col min="10" max="11" width="18.75" style="23" customWidth="1"/>
    <col min="12" max="12" width="25.875" style="23" bestFit="1" customWidth="1"/>
    <col min="13" max="13" width="10.5" style="4" bestFit="1" customWidth="1"/>
    <col min="14" max="16384" width="9" style="4"/>
  </cols>
  <sheetData>
    <row r="1" spans="1:13" ht="22.5" x14ac:dyDescent="0.4">
      <c r="A1" s="16" t="s">
        <v>161</v>
      </c>
      <c r="G1" s="112" t="s">
        <v>169</v>
      </c>
      <c r="I1" s="16"/>
    </row>
    <row r="2" spans="1:13" ht="7.5" customHeight="1" x14ac:dyDescent="0.4">
      <c r="A2" s="16"/>
      <c r="I2" s="16"/>
    </row>
    <row r="3" spans="1:13" ht="22.5" x14ac:dyDescent="0.4">
      <c r="A3" s="4" t="s">
        <v>199</v>
      </c>
      <c r="E3" s="76"/>
      <c r="F3" s="76"/>
      <c r="I3" s="16"/>
    </row>
    <row r="4" spans="1:13" ht="22.5" x14ac:dyDescent="0.4">
      <c r="A4" s="4" t="s">
        <v>89</v>
      </c>
      <c r="I4" s="16"/>
    </row>
    <row r="5" spans="1:13" ht="22.5" x14ac:dyDescent="0.4">
      <c r="A5" s="4" t="s">
        <v>87</v>
      </c>
      <c r="I5" s="16"/>
    </row>
    <row r="6" spans="1:13" ht="22.5" x14ac:dyDescent="0.4">
      <c r="A6" s="4" t="s">
        <v>88</v>
      </c>
      <c r="I6" s="16" t="s">
        <v>189</v>
      </c>
    </row>
    <row r="7" spans="1:13" ht="7.5" customHeight="1" thickBot="1" x14ac:dyDescent="0.45">
      <c r="I7" s="16"/>
    </row>
    <row r="8" spans="1:13" ht="23.25" customHeight="1" thickBot="1" x14ac:dyDescent="0.45">
      <c r="A8" s="99" t="s">
        <v>31</v>
      </c>
      <c r="B8" s="100" t="s">
        <v>46</v>
      </c>
      <c r="C8" s="101" t="s">
        <v>47</v>
      </c>
      <c r="D8" s="101" t="s">
        <v>67</v>
      </c>
      <c r="E8" s="101" t="s">
        <v>48</v>
      </c>
      <c r="F8" s="102" t="s">
        <v>68</v>
      </c>
      <c r="G8" s="5"/>
      <c r="I8" s="19" t="s">
        <v>46</v>
      </c>
      <c r="J8" s="24" t="s">
        <v>47</v>
      </c>
      <c r="K8" s="24" t="s">
        <v>48</v>
      </c>
      <c r="L8" s="24" t="s">
        <v>70</v>
      </c>
      <c r="M8" s="15" t="s">
        <v>49</v>
      </c>
    </row>
    <row r="9" spans="1:13" ht="23.25" customHeight="1" x14ac:dyDescent="0.4">
      <c r="A9" s="182"/>
      <c r="B9" s="107" t="s">
        <v>71</v>
      </c>
      <c r="C9" s="51"/>
      <c r="D9" s="52" t="str">
        <f>IF(D10="", "", D10+D11)</f>
        <v/>
      </c>
      <c r="E9" s="53" t="str">
        <f>IF(E10="","",(E10+E11))</f>
        <v/>
      </c>
      <c r="F9" s="51"/>
      <c r="G9" s="185" t="str">
        <f>IF(F9="","",SUM(F9:F13))</f>
        <v/>
      </c>
      <c r="I9" s="15" t="s">
        <v>156</v>
      </c>
      <c r="J9" s="46" t="str">
        <f>IF(J10="","",SUM(J10:J12))</f>
        <v/>
      </c>
      <c r="K9" s="46" t="str">
        <f>IF(K10="","",(MIN(30000000,SUM(K10:K12))))</f>
        <v/>
      </c>
      <c r="L9" s="47" t="str">
        <f>IF(L10="","",(SUM(L10:L12)))</f>
        <v/>
      </c>
      <c r="M9" s="15"/>
    </row>
    <row r="10" spans="1:13" ht="23.25" customHeight="1" x14ac:dyDescent="0.4">
      <c r="A10" s="183"/>
      <c r="B10" s="154" t="s">
        <v>52</v>
      </c>
      <c r="C10" s="54" t="str">
        <f>IF(C9="","",(MIN(666667,C9)))</f>
        <v/>
      </c>
      <c r="D10" s="54" t="str">
        <f>IF(C10="","",(ROUNDDOWN(C10/4*3,0)))</f>
        <v/>
      </c>
      <c r="E10" s="55" t="str">
        <f>IF(C10="", "", (ROUNDDOWN(C10/4*3,0)))</f>
        <v/>
      </c>
      <c r="F10" s="56"/>
      <c r="G10" s="186"/>
      <c r="I10" s="26" t="s">
        <v>72</v>
      </c>
      <c r="J10" s="48" t="str">
        <f>IF(C9="","",(SUMIF(B:B,I10,C:C)))</f>
        <v/>
      </c>
      <c r="K10" s="48" t="str">
        <f>IF(E9="","",SUMIF(B:B,I10,E:E))</f>
        <v/>
      </c>
      <c r="L10" s="48" t="str">
        <f>IF(F9="","",SUMIF(B:B,I10,F:F))</f>
        <v/>
      </c>
      <c r="M10" s="15" t="s">
        <v>86</v>
      </c>
    </row>
    <row r="11" spans="1:13" ht="23.25" customHeight="1" x14ac:dyDescent="0.4">
      <c r="A11" s="183"/>
      <c r="B11" s="154" t="s">
        <v>54</v>
      </c>
      <c r="C11" s="54" t="str">
        <f>IF(C9="","",(C9-C10))</f>
        <v/>
      </c>
      <c r="D11" s="54" t="str">
        <f>IF(C11="","",(ROUNDDOWN(C11/3*2,0)))</f>
        <v/>
      </c>
      <c r="E11" s="55" t="str">
        <f>IF(C11="","",(ROUNDDOWN(MIN(3000000,C11/3*2),0)))</f>
        <v/>
      </c>
      <c r="F11" s="56"/>
      <c r="G11" s="186"/>
      <c r="I11" s="27" t="s">
        <v>183</v>
      </c>
      <c r="J11" s="49" t="str">
        <f>IF(C12="","",SUMIF(B:B,I11,C:C))</f>
        <v/>
      </c>
      <c r="K11" s="49" t="str">
        <f>IF(E12="","",SUMIF(B:B,I11,E:E))</f>
        <v/>
      </c>
      <c r="L11" s="49" t="str">
        <f>IF(F12="","",SUMIF(B:B,I11,F:F))</f>
        <v/>
      </c>
      <c r="M11" s="15" t="s">
        <v>73</v>
      </c>
    </row>
    <row r="12" spans="1:13" ht="23.25" customHeight="1" x14ac:dyDescent="0.4">
      <c r="A12" s="183"/>
      <c r="B12" s="27" t="s">
        <v>181</v>
      </c>
      <c r="C12" s="57"/>
      <c r="D12" s="58" t="str">
        <f>IF(C12="","",(ROUNDDOWN(C12/2*1,0)))</f>
        <v/>
      </c>
      <c r="E12" s="59" t="str">
        <f>IF(C12="", "",( ROUNDDOWN(MIN(100000,C12/2*1),0)))</f>
        <v/>
      </c>
      <c r="F12" s="57"/>
      <c r="G12" s="186"/>
      <c r="I12" s="28" t="s">
        <v>185</v>
      </c>
      <c r="J12" s="50" t="str">
        <f>IF(C13="","",SUMIF(B:B,I12,C:C))</f>
        <v/>
      </c>
      <c r="K12" s="50" t="str">
        <f>IF(E13="","",SUMIF(B:B,I12,E:E))</f>
        <v/>
      </c>
      <c r="L12" s="50" t="str">
        <f>IF(F13="","",SUMIF(B:B,I12,F:F))</f>
        <v/>
      </c>
      <c r="M12" s="15" t="s">
        <v>56</v>
      </c>
    </row>
    <row r="13" spans="1:13" ht="23.25" customHeight="1" thickBot="1" x14ac:dyDescent="0.45">
      <c r="A13" s="184"/>
      <c r="B13" s="109" t="s">
        <v>184</v>
      </c>
      <c r="C13" s="60"/>
      <c r="D13" s="61" t="str">
        <f>IF(C13="","",(ROUNDDOWN(C13/2*1,0)))</f>
        <v/>
      </c>
      <c r="E13" s="62" t="str">
        <f>IF(C13="", "", (ROUNDDOWN(MIN(200000,C13/2*1),0)))</f>
        <v/>
      </c>
      <c r="F13" s="60"/>
      <c r="G13" s="187"/>
      <c r="J13" s="4"/>
      <c r="K13" s="4"/>
      <c r="L13" s="4"/>
    </row>
    <row r="14" spans="1:13" ht="23.25" customHeight="1" x14ac:dyDescent="0.4">
      <c r="A14" s="182"/>
      <c r="B14" s="107" t="s">
        <v>71</v>
      </c>
      <c r="C14" s="51"/>
      <c r="D14" s="52" t="str">
        <f>IF(D15="", "", D15+D16)</f>
        <v/>
      </c>
      <c r="E14" s="53" t="str">
        <f>IF(E15="","",(E15+E16))</f>
        <v/>
      </c>
      <c r="F14" s="51"/>
      <c r="G14" s="185" t="str">
        <f>IF(F14="","",SUM(F14:F18))</f>
        <v/>
      </c>
      <c r="I14" s="16" t="s">
        <v>81</v>
      </c>
      <c r="J14" s="4"/>
      <c r="K14" s="4"/>
      <c r="L14" s="4"/>
    </row>
    <row r="15" spans="1:13" ht="23.25" customHeight="1" x14ac:dyDescent="0.4">
      <c r="A15" s="183"/>
      <c r="B15" s="154" t="s">
        <v>52</v>
      </c>
      <c r="C15" s="54" t="str">
        <f>IF(C14="","",(MIN(666667,C14)))</f>
        <v/>
      </c>
      <c r="D15" s="54" t="str">
        <f>IF(C15="","",(ROUNDDOWN(C15/4*3,0)))</f>
        <v/>
      </c>
      <c r="E15" s="55" t="str">
        <f>IF(C15="", "", (ROUNDDOWN(C15/4*3,0)))</f>
        <v/>
      </c>
      <c r="F15" s="56"/>
      <c r="G15" s="186"/>
      <c r="I15" s="181"/>
      <c r="J15" s="181"/>
      <c r="K15" s="181"/>
      <c r="L15" s="181"/>
      <c r="M15" s="181"/>
    </row>
    <row r="16" spans="1:13" ht="23.25" customHeight="1" thickBot="1" x14ac:dyDescent="0.45">
      <c r="A16" s="183"/>
      <c r="B16" s="154" t="s">
        <v>54</v>
      </c>
      <c r="C16" s="54" t="str">
        <f>IF(C14="","",(C14-C15))</f>
        <v/>
      </c>
      <c r="D16" s="54" t="str">
        <f>IF(C16="","",(ROUNDDOWN(C16/3*2,0)))</f>
        <v/>
      </c>
      <c r="E16" s="55" t="str">
        <f>IF(C16="","",(ROUNDDOWN(MIN(3000000,C16/3*2),0)))</f>
        <v/>
      </c>
      <c r="F16" s="56"/>
      <c r="G16" s="186"/>
      <c r="I16" s="181"/>
      <c r="J16" s="181"/>
      <c r="K16" s="181"/>
      <c r="L16" s="181"/>
      <c r="M16" s="181"/>
    </row>
    <row r="17" spans="1:13" ht="23.25" customHeight="1" x14ac:dyDescent="0.4">
      <c r="A17" s="183"/>
      <c r="B17" s="27" t="s">
        <v>181</v>
      </c>
      <c r="C17" s="51"/>
      <c r="D17" s="58" t="str">
        <f>IF(C17="","",(ROUNDDOWN(C17/2*1,0)))</f>
        <v/>
      </c>
      <c r="E17" s="59" t="str">
        <f>IF(C17="", "",( ROUNDDOWN(MIN(100000,C17/2*1),0)))</f>
        <v/>
      </c>
      <c r="F17" s="57"/>
      <c r="G17" s="186"/>
      <c r="I17" s="181"/>
      <c r="J17" s="181"/>
      <c r="K17" s="181"/>
      <c r="L17" s="181"/>
      <c r="M17" s="181"/>
    </row>
    <row r="18" spans="1:13" ht="23.25" customHeight="1" thickBot="1" x14ac:dyDescent="0.45">
      <c r="A18" s="184"/>
      <c r="B18" s="109" t="s">
        <v>184</v>
      </c>
      <c r="C18" s="60"/>
      <c r="D18" s="61" t="str">
        <f>IF(C18="","",(ROUNDDOWN(C18/2*1,0)))</f>
        <v/>
      </c>
      <c r="E18" s="62" t="str">
        <f>IF(C18="", "", (ROUNDDOWN(MIN(200000,C18/2*1),0)))</f>
        <v/>
      </c>
      <c r="F18" s="60"/>
      <c r="G18" s="187"/>
      <c r="I18" s="181"/>
      <c r="J18" s="181"/>
      <c r="K18" s="181"/>
      <c r="L18" s="181"/>
      <c r="M18" s="181"/>
    </row>
    <row r="19" spans="1:13" ht="23.25" customHeight="1" x14ac:dyDescent="0.4">
      <c r="A19" s="182"/>
      <c r="B19" s="107" t="s">
        <v>71</v>
      </c>
      <c r="C19" s="51"/>
      <c r="D19" s="52" t="str">
        <f>IF(D20="", "", D20+D21)</f>
        <v/>
      </c>
      <c r="E19" s="53" t="str">
        <f>IF(E20="","",(E20+E21))</f>
        <v/>
      </c>
      <c r="F19" s="51"/>
      <c r="G19" s="185" t="str">
        <f>IF(F19="","",SUM(F19:F23))</f>
        <v/>
      </c>
      <c r="I19" s="181"/>
      <c r="J19" s="181"/>
      <c r="K19" s="181"/>
      <c r="L19" s="181"/>
      <c r="M19" s="181"/>
    </row>
    <row r="20" spans="1:13" ht="23.25" customHeight="1" x14ac:dyDescent="0.4">
      <c r="A20" s="183"/>
      <c r="B20" s="154" t="s">
        <v>52</v>
      </c>
      <c r="C20" s="54" t="str">
        <f>IF(C19="","",(MIN(666667,C19)))</f>
        <v/>
      </c>
      <c r="D20" s="54" t="str">
        <f>IF(C20="","",(ROUNDDOWN(C20/4*3,0)))</f>
        <v/>
      </c>
      <c r="E20" s="55" t="str">
        <f>IF(C20="", "", (ROUNDDOWN(C20/4*3,0)))</f>
        <v/>
      </c>
      <c r="F20" s="56"/>
      <c r="G20" s="186"/>
      <c r="I20" s="181"/>
      <c r="J20" s="181"/>
      <c r="K20" s="181"/>
      <c r="L20" s="181"/>
      <c r="M20" s="181"/>
    </row>
    <row r="21" spans="1:13" ht="23.25" customHeight="1" x14ac:dyDescent="0.4">
      <c r="A21" s="183"/>
      <c r="B21" s="154" t="s">
        <v>54</v>
      </c>
      <c r="C21" s="54" t="str">
        <f>IF(C19="","",(C19-C20))</f>
        <v/>
      </c>
      <c r="D21" s="54" t="str">
        <f>IF(C21="","",(ROUNDDOWN(C21/3*2,0)))</f>
        <v/>
      </c>
      <c r="E21" s="55" t="str">
        <f>IF(C21="","",(ROUNDDOWN(MIN(3000000,C21/3*2),0)))</f>
        <v/>
      </c>
      <c r="F21" s="56"/>
      <c r="G21" s="186"/>
      <c r="I21" s="181"/>
      <c r="J21" s="181"/>
      <c r="K21" s="181"/>
      <c r="L21" s="181"/>
      <c r="M21" s="181"/>
    </row>
    <row r="22" spans="1:13" ht="23.25" customHeight="1" x14ac:dyDescent="0.4">
      <c r="A22" s="183"/>
      <c r="B22" s="27" t="s">
        <v>181</v>
      </c>
      <c r="C22" s="57"/>
      <c r="D22" s="58" t="str">
        <f>IF(C22="","",(ROUNDDOWN(C22/2*1,0)))</f>
        <v/>
      </c>
      <c r="E22" s="59" t="str">
        <f>IF(C22="", "",( ROUNDDOWN(MIN(100000,C22/2*1),0)))</f>
        <v/>
      </c>
      <c r="F22" s="57"/>
      <c r="G22" s="186"/>
      <c r="J22" s="4"/>
      <c r="K22" s="4"/>
      <c r="L22" s="4"/>
    </row>
    <row r="23" spans="1:13" ht="23.25" customHeight="1" thickBot="1" x14ac:dyDescent="0.45">
      <c r="A23" s="184"/>
      <c r="B23" s="109" t="s">
        <v>184</v>
      </c>
      <c r="C23" s="60"/>
      <c r="D23" s="61" t="str">
        <f>IF(C23="","",(ROUNDDOWN(C23/2*1,0)))</f>
        <v/>
      </c>
      <c r="E23" s="62" t="str">
        <f>IF(C23="", "", (ROUNDDOWN(MIN(200000,C23/2*1),0)))</f>
        <v/>
      </c>
      <c r="F23" s="60"/>
      <c r="G23" s="187"/>
      <c r="J23" s="4"/>
      <c r="K23" s="4"/>
      <c r="L23" s="4"/>
    </row>
    <row r="24" spans="1:13" ht="23.25" customHeight="1" x14ac:dyDescent="0.4">
      <c r="A24" s="182"/>
      <c r="B24" s="107" t="s">
        <v>71</v>
      </c>
      <c r="C24" s="51"/>
      <c r="D24" s="52" t="str">
        <f>IF(D25="", "", D25+D26)</f>
        <v/>
      </c>
      <c r="E24" s="53" t="str">
        <f>IF(E25="","",(E25+E26))</f>
        <v/>
      </c>
      <c r="F24" s="51"/>
      <c r="G24" s="185" t="str">
        <f>IF(F24="","",SUM(F24:F28))</f>
        <v/>
      </c>
    </row>
    <row r="25" spans="1:13" ht="23.25" customHeight="1" x14ac:dyDescent="0.4">
      <c r="A25" s="183"/>
      <c r="B25" s="154" t="s">
        <v>52</v>
      </c>
      <c r="C25" s="54" t="str">
        <f>IF(C24="","",(MIN(666667,C24)))</f>
        <v/>
      </c>
      <c r="D25" s="54" t="str">
        <f>IF(C25="","",(ROUNDDOWN(C25/4*3,0)))</f>
        <v/>
      </c>
      <c r="E25" s="55" t="str">
        <f>IF(C25="", "", (ROUNDDOWN(C25/4*3,0)))</f>
        <v/>
      </c>
      <c r="F25" s="56"/>
      <c r="G25" s="186"/>
    </row>
    <row r="26" spans="1:13" ht="23.25" customHeight="1" x14ac:dyDescent="0.4">
      <c r="A26" s="183"/>
      <c r="B26" s="154" t="s">
        <v>54</v>
      </c>
      <c r="C26" s="54" t="str">
        <f>IF(C24="","",(C24-C25))</f>
        <v/>
      </c>
      <c r="D26" s="54" t="str">
        <f>IF(C26="","",(ROUNDDOWN(C26/3*2,0)))</f>
        <v/>
      </c>
      <c r="E26" s="55" t="str">
        <f>IF(C26="","",(ROUNDDOWN(MIN(3000000,C26/3*2),0)))</f>
        <v/>
      </c>
      <c r="F26" s="56"/>
      <c r="G26" s="186"/>
    </row>
    <row r="27" spans="1:13" ht="23.25" customHeight="1" x14ac:dyDescent="0.4">
      <c r="A27" s="183"/>
      <c r="B27" s="27" t="s">
        <v>181</v>
      </c>
      <c r="C27" s="57"/>
      <c r="D27" s="58" t="str">
        <f>IF(C27="","",(ROUNDDOWN(C27/2*1,0)))</f>
        <v/>
      </c>
      <c r="E27" s="59" t="str">
        <f>IF(C27="", "",( ROUNDDOWN(MIN(100000,C27/2*1),0)))</f>
        <v/>
      </c>
      <c r="F27" s="57"/>
      <c r="G27" s="186"/>
      <c r="J27" s="4"/>
      <c r="K27" s="4"/>
      <c r="L27" s="4"/>
    </row>
    <row r="28" spans="1:13" ht="23.25" customHeight="1" thickBot="1" x14ac:dyDescent="0.45">
      <c r="A28" s="184"/>
      <c r="B28" s="109" t="s">
        <v>184</v>
      </c>
      <c r="C28" s="60"/>
      <c r="D28" s="61" t="str">
        <f>IF(C28="","",(ROUNDDOWN(C28/2*1,0)))</f>
        <v/>
      </c>
      <c r="E28" s="62" t="str">
        <f>IF(C28="", "", (ROUNDDOWN(MIN(200000,C28/2*1),0)))</f>
        <v/>
      </c>
      <c r="F28" s="60"/>
      <c r="G28" s="187"/>
      <c r="J28" s="4"/>
      <c r="K28" s="4"/>
      <c r="L28" s="4"/>
    </row>
    <row r="29" spans="1:13" ht="23.25" customHeight="1" x14ac:dyDescent="0.4">
      <c r="A29" s="182"/>
      <c r="B29" s="107" t="s">
        <v>71</v>
      </c>
      <c r="C29" s="51"/>
      <c r="D29" s="52" t="str">
        <f>IF(D30="", "", D30+D31)</f>
        <v/>
      </c>
      <c r="E29" s="53" t="str">
        <f>IF(E30="","",(E30+E31))</f>
        <v/>
      </c>
      <c r="F29" s="51"/>
      <c r="G29" s="185" t="str">
        <f>IF(F29="","",SUM(F29:F33))</f>
        <v/>
      </c>
    </row>
    <row r="30" spans="1:13" ht="23.25" customHeight="1" x14ac:dyDescent="0.4">
      <c r="A30" s="183"/>
      <c r="B30" s="154" t="s">
        <v>52</v>
      </c>
      <c r="C30" s="54" t="str">
        <f>IF(C29="","",(MIN(666667,C29)))</f>
        <v/>
      </c>
      <c r="D30" s="54" t="str">
        <f>IF(C30="","",(ROUNDDOWN(C30/4*3,0)))</f>
        <v/>
      </c>
      <c r="E30" s="55" t="str">
        <f>IF(C30="", "", (ROUNDDOWN(C30/4*3,0)))</f>
        <v/>
      </c>
      <c r="F30" s="56"/>
      <c r="G30" s="186"/>
    </row>
    <row r="31" spans="1:13" ht="23.25" customHeight="1" thickBot="1" x14ac:dyDescent="0.45">
      <c r="A31" s="183"/>
      <c r="B31" s="154" t="s">
        <v>54</v>
      </c>
      <c r="C31" s="54" t="str">
        <f>IF(C29="","",(C29-C30))</f>
        <v/>
      </c>
      <c r="D31" s="54" t="str">
        <f>IF(C31="","",(ROUNDDOWN(C31/3*2,0)))</f>
        <v/>
      </c>
      <c r="E31" s="55" t="str">
        <f>IF(C31="","",(ROUNDDOWN(MIN(3000000,C31/3*2),0)))</f>
        <v/>
      </c>
      <c r="F31" s="56"/>
      <c r="G31" s="186"/>
    </row>
    <row r="32" spans="1:13" ht="23.25" customHeight="1" x14ac:dyDescent="0.4">
      <c r="A32" s="183"/>
      <c r="B32" s="27" t="s">
        <v>181</v>
      </c>
      <c r="C32" s="51"/>
      <c r="D32" s="58" t="str">
        <f>IF(C32="","",(ROUNDDOWN(C32/2*1,0)))</f>
        <v/>
      </c>
      <c r="E32" s="59" t="str">
        <f>IF(C32="", "",( ROUNDDOWN(MIN(100000,C32/2*1),0)))</f>
        <v/>
      </c>
      <c r="F32" s="57"/>
      <c r="G32" s="186"/>
      <c r="J32" s="4"/>
      <c r="K32" s="4"/>
      <c r="L32" s="4"/>
    </row>
    <row r="33" spans="1:12" ht="23.25" customHeight="1" thickBot="1" x14ac:dyDescent="0.45">
      <c r="A33" s="184"/>
      <c r="B33" s="109" t="s">
        <v>184</v>
      </c>
      <c r="C33" s="60"/>
      <c r="D33" s="61" t="str">
        <f>IF(C33="","",(ROUNDDOWN(C33/2*1,0)))</f>
        <v/>
      </c>
      <c r="E33" s="62" t="str">
        <f>IF(C33="", "", (ROUNDDOWN(MIN(200000,C33/2*1),0)))</f>
        <v/>
      </c>
      <c r="F33" s="60"/>
      <c r="G33" s="187"/>
      <c r="J33" s="4"/>
      <c r="K33" s="4"/>
      <c r="L33" s="4"/>
    </row>
    <row r="34" spans="1:12" ht="23.25" customHeight="1" x14ac:dyDescent="0.4">
      <c r="A34" s="182"/>
      <c r="B34" s="107" t="s">
        <v>71</v>
      </c>
      <c r="C34" s="51"/>
      <c r="D34" s="52" t="str">
        <f>IF(D35="", "", D35+D36)</f>
        <v/>
      </c>
      <c r="E34" s="53" t="str">
        <f>IF(E35="","",(E35+E36))</f>
        <v/>
      </c>
      <c r="F34" s="51"/>
      <c r="G34" s="185" t="str">
        <f>IF(F34="","",SUM(F34:F38))</f>
        <v/>
      </c>
    </row>
    <row r="35" spans="1:12" ht="23.25" customHeight="1" x14ac:dyDescent="0.4">
      <c r="A35" s="183"/>
      <c r="B35" s="154" t="s">
        <v>52</v>
      </c>
      <c r="C35" s="54" t="str">
        <f>IF(C34="","",(MIN(666667,C34)))</f>
        <v/>
      </c>
      <c r="D35" s="54" t="str">
        <f>IF(C35="","",(ROUNDDOWN(C35/4*3,0)))</f>
        <v/>
      </c>
      <c r="E35" s="55" t="str">
        <f>IF(C35="", "", (ROUNDDOWN(C35/4*3,0)))</f>
        <v/>
      </c>
      <c r="F35" s="56"/>
      <c r="G35" s="186"/>
    </row>
    <row r="36" spans="1:12" ht="23.25" customHeight="1" thickBot="1" x14ac:dyDescent="0.45">
      <c r="A36" s="183"/>
      <c r="B36" s="154" t="s">
        <v>54</v>
      </c>
      <c r="C36" s="54" t="str">
        <f>IF(C34="","",(C34-C35))</f>
        <v/>
      </c>
      <c r="D36" s="54" t="str">
        <f>IF(C36="","",(ROUNDDOWN(C36/3*2,0)))</f>
        <v/>
      </c>
      <c r="E36" s="55" t="str">
        <f>IF(C36="","",(ROUNDDOWN(MIN(3000000,C36/3*2),0)))</f>
        <v/>
      </c>
      <c r="F36" s="56"/>
      <c r="G36" s="186"/>
    </row>
    <row r="37" spans="1:12" ht="23.25" customHeight="1" x14ac:dyDescent="0.4">
      <c r="A37" s="183"/>
      <c r="B37" s="27" t="s">
        <v>181</v>
      </c>
      <c r="C37" s="51"/>
      <c r="D37" s="58" t="str">
        <f>IF(C37="","",(ROUNDDOWN(C37/2*1,0)))</f>
        <v/>
      </c>
      <c r="E37" s="59" t="str">
        <f>IF(C37="", "",( ROUNDDOWN(MIN(100000,C37/2*1),0)))</f>
        <v/>
      </c>
      <c r="F37" s="57"/>
      <c r="G37" s="186"/>
      <c r="J37" s="4"/>
      <c r="K37" s="4"/>
      <c r="L37" s="4"/>
    </row>
    <row r="38" spans="1:12" ht="23.25" customHeight="1" thickBot="1" x14ac:dyDescent="0.45">
      <c r="A38" s="184"/>
      <c r="B38" s="109" t="s">
        <v>184</v>
      </c>
      <c r="C38" s="60"/>
      <c r="D38" s="61" t="str">
        <f>IF(C38="","",(ROUNDDOWN(C38/2*1,0)))</f>
        <v/>
      </c>
      <c r="E38" s="62" t="str">
        <f>IF(C38="", "", (ROUNDDOWN(MIN(200000,C38/2*1),0)))</f>
        <v/>
      </c>
      <c r="F38" s="60"/>
      <c r="G38" s="187"/>
      <c r="J38" s="4"/>
      <c r="K38" s="4"/>
      <c r="L38" s="4"/>
    </row>
    <row r="39" spans="1:12" ht="23.25" customHeight="1" x14ac:dyDescent="0.4">
      <c r="A39" s="182"/>
      <c r="B39" s="107" t="s">
        <v>71</v>
      </c>
      <c r="C39" s="51"/>
      <c r="D39" s="52" t="str">
        <f>IF(D40="", "", D40+D41)</f>
        <v/>
      </c>
      <c r="E39" s="53" t="str">
        <f>IF(E40="","",(E40+E41))</f>
        <v/>
      </c>
      <c r="F39" s="51"/>
      <c r="G39" s="185" t="str">
        <f>IF(F39="","",SUM(F39:F43))</f>
        <v/>
      </c>
    </row>
    <row r="40" spans="1:12" ht="23.25" customHeight="1" x14ac:dyDescent="0.4">
      <c r="A40" s="183"/>
      <c r="B40" s="154" t="s">
        <v>52</v>
      </c>
      <c r="C40" s="54" t="str">
        <f>IF(C39="","",(MIN(666667,C39)))</f>
        <v/>
      </c>
      <c r="D40" s="54" t="str">
        <f>IF(C40="","",(ROUNDDOWN(C40/4*3,0)))</f>
        <v/>
      </c>
      <c r="E40" s="55" t="str">
        <f>IF(C40="", "", (ROUNDDOWN(C40/4*3,0)))</f>
        <v/>
      </c>
      <c r="F40" s="56"/>
      <c r="G40" s="186"/>
    </row>
    <row r="41" spans="1:12" ht="23.25" customHeight="1" x14ac:dyDescent="0.4">
      <c r="A41" s="183"/>
      <c r="B41" s="154" t="s">
        <v>54</v>
      </c>
      <c r="C41" s="54" t="str">
        <f>IF(C39="","",(C39-C40))</f>
        <v/>
      </c>
      <c r="D41" s="54" t="str">
        <f>IF(C41="","",(ROUNDDOWN(C41/3*2,0)))</f>
        <v/>
      </c>
      <c r="E41" s="55" t="str">
        <f>IF(C41="","",(ROUNDDOWN(MIN(3000000,C41/3*2),0)))</f>
        <v/>
      </c>
      <c r="F41" s="56"/>
      <c r="G41" s="186"/>
    </row>
    <row r="42" spans="1:12" ht="23.25" customHeight="1" x14ac:dyDescent="0.4">
      <c r="A42" s="183"/>
      <c r="B42" s="27" t="s">
        <v>181</v>
      </c>
      <c r="C42" s="57"/>
      <c r="D42" s="58" t="str">
        <f>IF(C42="","",(ROUNDDOWN(C42/2*1,0)))</f>
        <v/>
      </c>
      <c r="E42" s="59" t="str">
        <f>IF(C42="", "",( ROUNDDOWN(MIN(100000,C42/2*1),0)))</f>
        <v/>
      </c>
      <c r="F42" s="57"/>
      <c r="G42" s="186"/>
      <c r="J42" s="4"/>
      <c r="K42" s="4"/>
      <c r="L42" s="4"/>
    </row>
    <row r="43" spans="1:12" ht="23.25" customHeight="1" thickBot="1" x14ac:dyDescent="0.45">
      <c r="A43" s="184"/>
      <c r="B43" s="109" t="s">
        <v>184</v>
      </c>
      <c r="C43" s="60"/>
      <c r="D43" s="61" t="str">
        <f>IF(C43="","",(ROUNDDOWN(C43/2*1,0)))</f>
        <v/>
      </c>
      <c r="E43" s="62" t="str">
        <f>IF(C43="", "", (ROUNDDOWN(MIN(200000,C43/2*1),0)))</f>
        <v/>
      </c>
      <c r="F43" s="60"/>
      <c r="G43" s="187"/>
      <c r="J43" s="4"/>
      <c r="K43" s="4"/>
      <c r="L43" s="4"/>
    </row>
    <row r="44" spans="1:12" ht="23.25" customHeight="1" x14ac:dyDescent="0.4">
      <c r="A44" s="182"/>
      <c r="B44" s="107" t="s">
        <v>71</v>
      </c>
      <c r="C44" s="51"/>
      <c r="D44" s="52" t="str">
        <f>IF(D45="", "", D45+D46)</f>
        <v/>
      </c>
      <c r="E44" s="53" t="str">
        <f>IF(E45="","",(E45+E46))</f>
        <v/>
      </c>
      <c r="F44" s="51"/>
      <c r="G44" s="185" t="str">
        <f>IF(F44="","",SUM(F44:F48))</f>
        <v/>
      </c>
    </row>
    <row r="45" spans="1:12" ht="23.25" customHeight="1" x14ac:dyDescent="0.4">
      <c r="A45" s="183"/>
      <c r="B45" s="154" t="s">
        <v>52</v>
      </c>
      <c r="C45" s="54" t="str">
        <f>IF(C44="","",(MIN(666667,C44)))</f>
        <v/>
      </c>
      <c r="D45" s="54" t="str">
        <f>IF(C45="","",(ROUNDDOWN(C45/4*3,0)))</f>
        <v/>
      </c>
      <c r="E45" s="55" t="str">
        <f>IF(C45="", "", (ROUNDDOWN(C45/4*3,0)))</f>
        <v/>
      </c>
      <c r="F45" s="56"/>
      <c r="G45" s="186"/>
    </row>
    <row r="46" spans="1:12" ht="23.25" customHeight="1" x14ac:dyDescent="0.4">
      <c r="A46" s="183"/>
      <c r="B46" s="154" t="s">
        <v>54</v>
      </c>
      <c r="C46" s="54" t="str">
        <f>IF(C44="","",(C44-C45))</f>
        <v/>
      </c>
      <c r="D46" s="54" t="str">
        <f>IF(C46="","",(ROUNDDOWN(C46/3*2,0)))</f>
        <v/>
      </c>
      <c r="E46" s="55" t="str">
        <f>IF(C46="","",(ROUNDDOWN(MIN(3000000,C46/3*2),0)))</f>
        <v/>
      </c>
      <c r="F46" s="56"/>
      <c r="G46" s="186"/>
    </row>
    <row r="47" spans="1:12" ht="23.25" customHeight="1" x14ac:dyDescent="0.4">
      <c r="A47" s="183"/>
      <c r="B47" s="27" t="s">
        <v>181</v>
      </c>
      <c r="C47" s="57"/>
      <c r="D47" s="58" t="str">
        <f>IF(C47="","",(ROUNDDOWN(C47/2*1,0)))</f>
        <v/>
      </c>
      <c r="E47" s="59" t="str">
        <f>IF(C47="", "",( ROUNDDOWN(MIN(100000,C47/2*1),0)))</f>
        <v/>
      </c>
      <c r="F47" s="57"/>
      <c r="G47" s="186"/>
      <c r="J47" s="4"/>
      <c r="K47" s="4"/>
      <c r="L47" s="4"/>
    </row>
    <row r="48" spans="1:12" ht="23.25" customHeight="1" thickBot="1" x14ac:dyDescent="0.45">
      <c r="A48" s="184"/>
      <c r="B48" s="109" t="s">
        <v>184</v>
      </c>
      <c r="C48" s="60"/>
      <c r="D48" s="61" t="str">
        <f>IF(C48="","",(ROUNDDOWN(C48/2*1,0)))</f>
        <v/>
      </c>
      <c r="E48" s="62" t="str">
        <f>IF(C48="", "", (ROUNDDOWN(MIN(200000,C48/2*1),0)))</f>
        <v/>
      </c>
      <c r="F48" s="60"/>
      <c r="G48" s="187"/>
      <c r="J48" s="4"/>
      <c r="K48" s="4"/>
      <c r="L48" s="4"/>
    </row>
    <row r="49" spans="1:12" ht="23.25" customHeight="1" x14ac:dyDescent="0.4">
      <c r="A49" s="182"/>
      <c r="B49" s="107" t="s">
        <v>71</v>
      </c>
      <c r="C49" s="51"/>
      <c r="D49" s="52" t="str">
        <f>IF(D50="", "", D50+D51)</f>
        <v/>
      </c>
      <c r="E49" s="53" t="str">
        <f>IF(E50="","",(E50+E51))</f>
        <v/>
      </c>
      <c r="F49" s="51"/>
      <c r="G49" s="185" t="str">
        <f>IF(F49="","",SUM(F49:F53))</f>
        <v/>
      </c>
    </row>
    <row r="50" spans="1:12" ht="23.25" customHeight="1" x14ac:dyDescent="0.4">
      <c r="A50" s="183"/>
      <c r="B50" s="154" t="s">
        <v>52</v>
      </c>
      <c r="C50" s="54" t="str">
        <f>IF(C49="","",(MIN(666667,C49)))</f>
        <v/>
      </c>
      <c r="D50" s="54" t="str">
        <f>IF(C50="","",(ROUNDDOWN(C50/4*3,0)))</f>
        <v/>
      </c>
      <c r="E50" s="55" t="str">
        <f>IF(C50="", "", (ROUNDDOWN(C50/4*3,0)))</f>
        <v/>
      </c>
      <c r="F50" s="56"/>
      <c r="G50" s="186"/>
    </row>
    <row r="51" spans="1:12" ht="23.25" customHeight="1" x14ac:dyDescent="0.4">
      <c r="A51" s="183"/>
      <c r="B51" s="154" t="s">
        <v>54</v>
      </c>
      <c r="C51" s="54" t="str">
        <f>IF(C49="","",(C49-C50))</f>
        <v/>
      </c>
      <c r="D51" s="54" t="str">
        <f>IF(C51="","",(ROUNDDOWN(C51/3*2,0)))</f>
        <v/>
      </c>
      <c r="E51" s="55" t="str">
        <f>IF(C51="","",(ROUNDDOWN(MIN(3000000,C51/3*2),0)))</f>
        <v/>
      </c>
      <c r="F51" s="56"/>
      <c r="G51" s="186"/>
    </row>
    <row r="52" spans="1:12" ht="23.25" customHeight="1" x14ac:dyDescent="0.4">
      <c r="A52" s="183"/>
      <c r="B52" s="27" t="s">
        <v>181</v>
      </c>
      <c r="C52" s="57"/>
      <c r="D52" s="58" t="str">
        <f>IF(C52="","",(ROUNDDOWN(C52/2*1,0)))</f>
        <v/>
      </c>
      <c r="E52" s="59" t="str">
        <f>IF(C52="", "",( ROUNDDOWN(MIN(100000,C52/2*1),0)))</f>
        <v/>
      </c>
      <c r="F52" s="57"/>
      <c r="G52" s="186"/>
      <c r="J52" s="4"/>
      <c r="K52" s="4"/>
      <c r="L52" s="4"/>
    </row>
    <row r="53" spans="1:12" ht="23.25" customHeight="1" thickBot="1" x14ac:dyDescent="0.45">
      <c r="A53" s="184"/>
      <c r="B53" s="109" t="s">
        <v>184</v>
      </c>
      <c r="C53" s="60"/>
      <c r="D53" s="61" t="str">
        <f>IF(C53="","",(ROUNDDOWN(C53/2*1,0)))</f>
        <v/>
      </c>
      <c r="E53" s="62" t="str">
        <f>IF(C53="", "", (ROUNDDOWN(MIN(200000,C53/2*1),0)))</f>
        <v/>
      </c>
      <c r="F53" s="60"/>
      <c r="G53" s="187"/>
      <c r="J53" s="4"/>
      <c r="K53" s="4"/>
      <c r="L53" s="4"/>
    </row>
    <row r="54" spans="1:12" ht="23.25" customHeight="1" x14ac:dyDescent="0.4">
      <c r="A54" s="182"/>
      <c r="B54" s="107" t="s">
        <v>71</v>
      </c>
      <c r="C54" s="51"/>
      <c r="D54" s="52" t="str">
        <f>IF(D55="", "", D55+D56)</f>
        <v/>
      </c>
      <c r="E54" s="53" t="str">
        <f>IF(E55="","",(E55+E56))</f>
        <v/>
      </c>
      <c r="F54" s="51"/>
      <c r="G54" s="185" t="str">
        <f>IF(F54="","",SUM(F54:F58))</f>
        <v/>
      </c>
    </row>
    <row r="55" spans="1:12" ht="23.25" customHeight="1" x14ac:dyDescent="0.4">
      <c r="A55" s="183"/>
      <c r="B55" s="154" t="s">
        <v>52</v>
      </c>
      <c r="C55" s="54" t="str">
        <f>IF(C54="","",(MIN(666667,C54)))</f>
        <v/>
      </c>
      <c r="D55" s="54" t="str">
        <f>IF(C55="","",(ROUNDDOWN(C55/4*3,0)))</f>
        <v/>
      </c>
      <c r="E55" s="55" t="str">
        <f>IF(C55="", "", (ROUNDDOWN(C55/4*3,0)))</f>
        <v/>
      </c>
      <c r="F55" s="56"/>
      <c r="G55" s="186"/>
    </row>
    <row r="56" spans="1:12" ht="23.25" customHeight="1" x14ac:dyDescent="0.4">
      <c r="A56" s="183"/>
      <c r="B56" s="154" t="s">
        <v>54</v>
      </c>
      <c r="C56" s="54" t="str">
        <f>IF(C54="","",(C54-C55))</f>
        <v/>
      </c>
      <c r="D56" s="54" t="str">
        <f>IF(C56="","",(ROUNDDOWN(C56/3*2,0)))</f>
        <v/>
      </c>
      <c r="E56" s="55" t="str">
        <f>IF(C56="","",(ROUNDDOWN(MIN(3000000,C56/3*2),0)))</f>
        <v/>
      </c>
      <c r="F56" s="56"/>
      <c r="G56" s="186"/>
    </row>
    <row r="57" spans="1:12" ht="23.25" customHeight="1" x14ac:dyDescent="0.4">
      <c r="A57" s="183"/>
      <c r="B57" s="27" t="s">
        <v>181</v>
      </c>
      <c r="C57" s="57"/>
      <c r="D57" s="58" t="str">
        <f>IF(C57="","",(ROUNDDOWN(C57/2*1,0)))</f>
        <v/>
      </c>
      <c r="E57" s="59" t="str">
        <f>IF(C57="", "",( ROUNDDOWN(MIN(100000,C57/2*1),0)))</f>
        <v/>
      </c>
      <c r="F57" s="57"/>
      <c r="G57" s="186"/>
    </row>
    <row r="58" spans="1:12" ht="23.25" customHeight="1" thickBot="1" x14ac:dyDescent="0.45">
      <c r="A58" s="184"/>
      <c r="B58" s="109" t="s">
        <v>184</v>
      </c>
      <c r="C58" s="60"/>
      <c r="D58" s="61" t="str">
        <f>IF(C58="","",(ROUNDDOWN(C58/2*1,0)))</f>
        <v/>
      </c>
      <c r="E58" s="62" t="str">
        <f>IF(C58="", "", (ROUNDDOWN(MIN(200000,C58/2*1),0)))</f>
        <v/>
      </c>
      <c r="F58" s="60"/>
      <c r="G58" s="187"/>
    </row>
    <row r="59" spans="1:12" ht="23.25" customHeight="1" x14ac:dyDescent="0.4">
      <c r="A59" s="182"/>
      <c r="B59" s="107" t="s">
        <v>71</v>
      </c>
      <c r="C59" s="51"/>
      <c r="D59" s="52" t="str">
        <f>IF(D60="", "", D60+D61)</f>
        <v/>
      </c>
      <c r="E59" s="53" t="str">
        <f>IF(E60="","",(E60+E61))</f>
        <v/>
      </c>
      <c r="F59" s="51"/>
      <c r="G59" s="185" t="str">
        <f>IF(F59="","",SUM(F59:F63))</f>
        <v/>
      </c>
    </row>
    <row r="60" spans="1:12" ht="23.25" customHeight="1" x14ac:dyDescent="0.4">
      <c r="A60" s="183"/>
      <c r="B60" s="154" t="s">
        <v>52</v>
      </c>
      <c r="C60" s="54" t="str">
        <f>IF(C59="","",(MIN(666667,C59)))</f>
        <v/>
      </c>
      <c r="D60" s="54" t="str">
        <f>IF(C60="","",(ROUNDDOWN(C60/4*3,0)))</f>
        <v/>
      </c>
      <c r="E60" s="55" t="str">
        <f>IF(C60="", "", (ROUNDDOWN(C60/4*3,0)))</f>
        <v/>
      </c>
      <c r="F60" s="56"/>
      <c r="G60" s="186"/>
    </row>
    <row r="61" spans="1:12" ht="23.25" customHeight="1" x14ac:dyDescent="0.4">
      <c r="A61" s="183"/>
      <c r="B61" s="154" t="s">
        <v>54</v>
      </c>
      <c r="C61" s="54" t="str">
        <f>IF(C59="","",(C59-C60))</f>
        <v/>
      </c>
      <c r="D61" s="54" t="str">
        <f>IF(C61="","",(ROUNDDOWN(C61/3*2,0)))</f>
        <v/>
      </c>
      <c r="E61" s="55" t="str">
        <f>IF(C61="","",(ROUNDDOWN(MIN(3000000,C61/3*2),0)))</f>
        <v/>
      </c>
      <c r="F61" s="56"/>
      <c r="G61" s="186"/>
    </row>
    <row r="62" spans="1:12" ht="23.25" customHeight="1" x14ac:dyDescent="0.4">
      <c r="A62" s="183"/>
      <c r="B62" s="27" t="s">
        <v>181</v>
      </c>
      <c r="C62" s="57"/>
      <c r="D62" s="58" t="str">
        <f>IF(C62="","",(ROUNDDOWN(C62/2*1,0)))</f>
        <v/>
      </c>
      <c r="E62" s="59" t="str">
        <f>IF(C62="", "",( ROUNDDOWN(MIN(100000,C62/2*1),0)))</f>
        <v/>
      </c>
      <c r="F62" s="57"/>
      <c r="G62" s="186"/>
    </row>
    <row r="63" spans="1:12" ht="23.25" customHeight="1" thickBot="1" x14ac:dyDescent="0.45">
      <c r="A63" s="184"/>
      <c r="B63" s="109" t="s">
        <v>184</v>
      </c>
      <c r="C63" s="60"/>
      <c r="D63" s="61" t="str">
        <f>IF(C63="","",(ROUNDDOWN(C63/2*1,0)))</f>
        <v/>
      </c>
      <c r="E63" s="62" t="str">
        <f>IF(C63="", "", (ROUNDDOWN(MIN(200000,C63/2*1),0)))</f>
        <v/>
      </c>
      <c r="F63" s="60"/>
      <c r="G63" s="187"/>
    </row>
    <row r="64" spans="1:12" ht="23.25" customHeight="1" x14ac:dyDescent="0.4">
      <c r="A64" s="182"/>
      <c r="B64" s="107" t="s">
        <v>71</v>
      </c>
      <c r="C64" s="51"/>
      <c r="D64" s="52" t="str">
        <f>IF(D65="", "", D65+D66)</f>
        <v/>
      </c>
      <c r="E64" s="53" t="str">
        <f>IF(E65="","",(E65+E66))</f>
        <v/>
      </c>
      <c r="F64" s="51"/>
      <c r="G64" s="185" t="str">
        <f>IF(F64="","",SUM(F64:F68))</f>
        <v/>
      </c>
    </row>
    <row r="65" spans="1:7" ht="23.25" customHeight="1" x14ac:dyDescent="0.4">
      <c r="A65" s="183"/>
      <c r="B65" s="154" t="s">
        <v>52</v>
      </c>
      <c r="C65" s="54" t="str">
        <f>IF(C64="","",(MIN(666667,C64)))</f>
        <v/>
      </c>
      <c r="D65" s="54" t="str">
        <f>IF(C65="","",(ROUNDDOWN(C65/4*3,0)))</f>
        <v/>
      </c>
      <c r="E65" s="55" t="str">
        <f>IF(C65="", "", (ROUNDDOWN(C65/4*3,0)))</f>
        <v/>
      </c>
      <c r="F65" s="56"/>
      <c r="G65" s="186"/>
    </row>
    <row r="66" spans="1:7" ht="23.25" customHeight="1" x14ac:dyDescent="0.4">
      <c r="A66" s="183"/>
      <c r="B66" s="154" t="s">
        <v>54</v>
      </c>
      <c r="C66" s="54" t="str">
        <f>IF(C64="","",(C64-C65))</f>
        <v/>
      </c>
      <c r="D66" s="54" t="str">
        <f>IF(C66="","",(ROUNDDOWN(C66/3*2,0)))</f>
        <v/>
      </c>
      <c r="E66" s="55" t="str">
        <f>IF(C66="","",(ROUNDDOWN(MIN(3000000,C66/3*2),0)))</f>
        <v/>
      </c>
      <c r="F66" s="56"/>
      <c r="G66" s="186"/>
    </row>
    <row r="67" spans="1:7" ht="23.25" customHeight="1" x14ac:dyDescent="0.4">
      <c r="A67" s="183"/>
      <c r="B67" s="27" t="s">
        <v>181</v>
      </c>
      <c r="C67" s="57"/>
      <c r="D67" s="58" t="str">
        <f>IF(C67="","",(ROUNDDOWN(C67/2*1,0)))</f>
        <v/>
      </c>
      <c r="E67" s="59" t="str">
        <f>IF(C67="", "",( ROUNDDOWN(MIN(100000,C67/2*1),0)))</f>
        <v/>
      </c>
      <c r="F67" s="57"/>
      <c r="G67" s="186"/>
    </row>
    <row r="68" spans="1:7" ht="23.25" customHeight="1" thickBot="1" x14ac:dyDescent="0.45">
      <c r="A68" s="184"/>
      <c r="B68" s="109" t="s">
        <v>184</v>
      </c>
      <c r="C68" s="60"/>
      <c r="D68" s="61" t="str">
        <f>IF(C68="","",(ROUNDDOWN(C68/2*1,0)))</f>
        <v/>
      </c>
      <c r="E68" s="62" t="str">
        <f>IF(C68="", "", (ROUNDDOWN(MIN(200000,C68/2*1),0)))</f>
        <v/>
      </c>
      <c r="F68" s="60"/>
      <c r="G68" s="187"/>
    </row>
    <row r="69" spans="1:7" ht="23.25" customHeight="1" x14ac:dyDescent="0.4">
      <c r="A69" s="182"/>
      <c r="B69" s="107" t="s">
        <v>71</v>
      </c>
      <c r="C69" s="51"/>
      <c r="D69" s="52" t="str">
        <f>IF(D70="", "", D70+D71)</f>
        <v/>
      </c>
      <c r="E69" s="53" t="str">
        <f>IF(E70="","",(E70+E71))</f>
        <v/>
      </c>
      <c r="F69" s="51"/>
      <c r="G69" s="185" t="str">
        <f>IF(F69="","",SUM(F69:F73))</f>
        <v/>
      </c>
    </row>
    <row r="70" spans="1:7" ht="23.25" customHeight="1" x14ac:dyDescent="0.4">
      <c r="A70" s="183"/>
      <c r="B70" s="154" t="s">
        <v>52</v>
      </c>
      <c r="C70" s="54" t="str">
        <f>IF(C69="","",(MIN(666667,C69)))</f>
        <v/>
      </c>
      <c r="D70" s="54" t="str">
        <f>IF(C70="","",(ROUNDDOWN(C70/4*3,0)))</f>
        <v/>
      </c>
      <c r="E70" s="55" t="str">
        <f>IF(C70="", "", (ROUNDDOWN(C70/4*3,0)))</f>
        <v/>
      </c>
      <c r="F70" s="56"/>
      <c r="G70" s="186"/>
    </row>
    <row r="71" spans="1:7" ht="23.25" customHeight="1" x14ac:dyDescent="0.4">
      <c r="A71" s="183"/>
      <c r="B71" s="154" t="s">
        <v>54</v>
      </c>
      <c r="C71" s="54" t="str">
        <f>IF(C69="","",(C69-C70))</f>
        <v/>
      </c>
      <c r="D71" s="54" t="str">
        <f>IF(C71="","",(ROUNDDOWN(C71/3*2,0)))</f>
        <v/>
      </c>
      <c r="E71" s="55" t="str">
        <f>IF(C71="","",(ROUNDDOWN(MIN(3000000,C71/3*2),0)))</f>
        <v/>
      </c>
      <c r="F71" s="56"/>
      <c r="G71" s="186"/>
    </row>
    <row r="72" spans="1:7" ht="23.25" customHeight="1" x14ac:dyDescent="0.4">
      <c r="A72" s="183"/>
      <c r="B72" s="27" t="s">
        <v>181</v>
      </c>
      <c r="C72" s="57"/>
      <c r="D72" s="58" t="str">
        <f>IF(C72="","",(ROUNDDOWN(C72/2*1,0)))</f>
        <v/>
      </c>
      <c r="E72" s="59" t="str">
        <f>IF(C72="", "",( ROUNDDOWN(MIN(100000,C72/2*1),0)))</f>
        <v/>
      </c>
      <c r="F72" s="57"/>
      <c r="G72" s="186"/>
    </row>
    <row r="73" spans="1:7" ht="23.25" customHeight="1" thickBot="1" x14ac:dyDescent="0.45">
      <c r="A73" s="184"/>
      <c r="B73" s="109" t="s">
        <v>184</v>
      </c>
      <c r="C73" s="60"/>
      <c r="D73" s="61" t="str">
        <f>IF(C73="","",(ROUNDDOWN(C73/2*1,0)))</f>
        <v/>
      </c>
      <c r="E73" s="62" t="str">
        <f>IF(C73="", "", (ROUNDDOWN(MIN(200000,C73/2*1),0)))</f>
        <v/>
      </c>
      <c r="F73" s="60"/>
      <c r="G73" s="187"/>
    </row>
    <row r="74" spans="1:7" ht="23.25" customHeight="1" x14ac:dyDescent="0.4">
      <c r="A74" s="182"/>
      <c r="B74" s="107" t="s">
        <v>71</v>
      </c>
      <c r="C74" s="51"/>
      <c r="D74" s="52" t="str">
        <f>IF(D75="", "", D75+D76)</f>
        <v/>
      </c>
      <c r="E74" s="53" t="str">
        <f>IF(E75="","",(E75+E76))</f>
        <v/>
      </c>
      <c r="F74" s="51"/>
      <c r="G74" s="185" t="str">
        <f>IF(F74="","",SUM(F74:F78))</f>
        <v/>
      </c>
    </row>
    <row r="75" spans="1:7" ht="23.25" customHeight="1" x14ac:dyDescent="0.4">
      <c r="A75" s="183"/>
      <c r="B75" s="154" t="s">
        <v>52</v>
      </c>
      <c r="C75" s="54" t="str">
        <f>IF(C74="","",(MIN(666667,C74)))</f>
        <v/>
      </c>
      <c r="D75" s="54" t="str">
        <f>IF(C75="","",(ROUNDDOWN(C75/4*3,0)))</f>
        <v/>
      </c>
      <c r="E75" s="55" t="str">
        <f>IF(C75="", "", (ROUNDDOWN(C75/4*3,0)))</f>
        <v/>
      </c>
      <c r="F75" s="56"/>
      <c r="G75" s="186"/>
    </row>
    <row r="76" spans="1:7" ht="23.25" customHeight="1" x14ac:dyDescent="0.4">
      <c r="A76" s="183"/>
      <c r="B76" s="154" t="s">
        <v>54</v>
      </c>
      <c r="C76" s="54" t="str">
        <f>IF(C74="","",(C74-C75))</f>
        <v/>
      </c>
      <c r="D76" s="54" t="str">
        <f>IF(C76="","",(ROUNDDOWN(C76/3*2,0)))</f>
        <v/>
      </c>
      <c r="E76" s="55" t="str">
        <f>IF(C76="","",(ROUNDDOWN(MIN(3000000,C76/3*2),0)))</f>
        <v/>
      </c>
      <c r="F76" s="56"/>
      <c r="G76" s="186"/>
    </row>
    <row r="77" spans="1:7" ht="23.25" customHeight="1" x14ac:dyDescent="0.4">
      <c r="A77" s="183"/>
      <c r="B77" s="27" t="s">
        <v>181</v>
      </c>
      <c r="C77" s="57"/>
      <c r="D77" s="58" t="str">
        <f>IF(C77="","",(ROUNDDOWN(C77/2*1,0)))</f>
        <v/>
      </c>
      <c r="E77" s="59" t="str">
        <f>IF(C77="", "",( ROUNDDOWN(MIN(100000,C77/2*1),0)))</f>
        <v/>
      </c>
      <c r="F77" s="57"/>
      <c r="G77" s="186"/>
    </row>
    <row r="78" spans="1:7" ht="23.25" customHeight="1" thickBot="1" x14ac:dyDescent="0.45">
      <c r="A78" s="184"/>
      <c r="B78" s="109" t="s">
        <v>184</v>
      </c>
      <c r="C78" s="60"/>
      <c r="D78" s="61" t="str">
        <f>IF(C78="","",(ROUNDDOWN(C78/2*1,0)))</f>
        <v/>
      </c>
      <c r="E78" s="62" t="str">
        <f>IF(C78="", "", (ROUNDDOWN(MIN(200000,C78/2*1),0)))</f>
        <v/>
      </c>
      <c r="F78" s="60"/>
      <c r="G78" s="187"/>
    </row>
    <row r="79" spans="1:7" ht="23.25" customHeight="1" x14ac:dyDescent="0.4">
      <c r="A79" s="182"/>
      <c r="B79" s="107" t="s">
        <v>71</v>
      </c>
      <c r="C79" s="51"/>
      <c r="D79" s="52" t="str">
        <f>IF(D80="", "", D80+D81)</f>
        <v/>
      </c>
      <c r="E79" s="53" t="str">
        <f>IF(E80="","",(E80+E81))</f>
        <v/>
      </c>
      <c r="F79" s="51"/>
      <c r="G79" s="185" t="str">
        <f>IF(F79="","",SUM(F79:F83))</f>
        <v/>
      </c>
    </row>
    <row r="80" spans="1:7" ht="23.25" customHeight="1" x14ac:dyDescent="0.4">
      <c r="A80" s="183"/>
      <c r="B80" s="154" t="s">
        <v>52</v>
      </c>
      <c r="C80" s="54" t="str">
        <f>IF(C79="","",(MIN(666667,C79)))</f>
        <v/>
      </c>
      <c r="D80" s="54" t="str">
        <f>IF(C80="","",(ROUNDDOWN(C80/4*3,0)))</f>
        <v/>
      </c>
      <c r="E80" s="55" t="str">
        <f>IF(C80="", "", (ROUNDDOWN(C80/4*3,0)))</f>
        <v/>
      </c>
      <c r="F80" s="56"/>
      <c r="G80" s="186"/>
    </row>
    <row r="81" spans="1:7" ht="23.25" customHeight="1" x14ac:dyDescent="0.4">
      <c r="A81" s="183"/>
      <c r="B81" s="154" t="s">
        <v>54</v>
      </c>
      <c r="C81" s="54" t="str">
        <f>IF(C79="","",(C79-C80))</f>
        <v/>
      </c>
      <c r="D81" s="54" t="str">
        <f>IF(C81="","",(ROUNDDOWN(C81/3*2,0)))</f>
        <v/>
      </c>
      <c r="E81" s="55" t="str">
        <f>IF(C81="","",(ROUNDDOWN(MIN(3000000,C81/3*2),0)))</f>
        <v/>
      </c>
      <c r="F81" s="56"/>
      <c r="G81" s="186"/>
    </row>
    <row r="82" spans="1:7" ht="23.25" customHeight="1" x14ac:dyDescent="0.4">
      <c r="A82" s="183"/>
      <c r="B82" s="27" t="s">
        <v>181</v>
      </c>
      <c r="C82" s="57"/>
      <c r="D82" s="58" t="str">
        <f>IF(C82="","",(ROUNDDOWN(C82/2*1,0)))</f>
        <v/>
      </c>
      <c r="E82" s="59" t="str">
        <f>IF(C82="", "",( ROUNDDOWN(MIN(100000,C82/2*1),0)))</f>
        <v/>
      </c>
      <c r="F82" s="57"/>
      <c r="G82" s="186"/>
    </row>
    <row r="83" spans="1:7" ht="23.25" customHeight="1" thickBot="1" x14ac:dyDescent="0.45">
      <c r="A83" s="184"/>
      <c r="B83" s="109" t="s">
        <v>184</v>
      </c>
      <c r="C83" s="60"/>
      <c r="D83" s="61" t="str">
        <f>IF(C83="","",(ROUNDDOWN(C83/2*1,0)))</f>
        <v/>
      </c>
      <c r="E83" s="62" t="str">
        <f>IF(C83="", "", (ROUNDDOWN(MIN(200000,C83/2*1),0)))</f>
        <v/>
      </c>
      <c r="F83" s="60"/>
      <c r="G83" s="187"/>
    </row>
    <row r="84" spans="1:7" ht="23.25" customHeight="1" x14ac:dyDescent="0.4">
      <c r="A84" s="182"/>
      <c r="B84" s="107" t="s">
        <v>71</v>
      </c>
      <c r="C84" s="51"/>
      <c r="D84" s="52" t="str">
        <f>IF(D85="", "", D85+D86)</f>
        <v/>
      </c>
      <c r="E84" s="53" t="str">
        <f>IF(E85="","",(E85+E86))</f>
        <v/>
      </c>
      <c r="F84" s="51"/>
      <c r="G84" s="185" t="str">
        <f>IF(F84="","",SUM(F84:F88))</f>
        <v/>
      </c>
    </row>
    <row r="85" spans="1:7" ht="23.25" customHeight="1" x14ac:dyDescent="0.4">
      <c r="A85" s="183"/>
      <c r="B85" s="154" t="s">
        <v>52</v>
      </c>
      <c r="C85" s="54" t="str">
        <f>IF(C84="","",(MIN(666667,C84)))</f>
        <v/>
      </c>
      <c r="D85" s="54" t="str">
        <f>IF(C85="","",(ROUNDDOWN(C85/4*3,0)))</f>
        <v/>
      </c>
      <c r="E85" s="55" t="str">
        <f>IF(C85="", "", (ROUNDDOWN(C85/4*3,0)))</f>
        <v/>
      </c>
      <c r="F85" s="56"/>
      <c r="G85" s="186"/>
    </row>
    <row r="86" spans="1:7" ht="23.25" customHeight="1" x14ac:dyDescent="0.4">
      <c r="A86" s="183"/>
      <c r="B86" s="154" t="s">
        <v>54</v>
      </c>
      <c r="C86" s="54" t="str">
        <f>IF(C84="","",(C84-C85))</f>
        <v/>
      </c>
      <c r="D86" s="54" t="str">
        <f>IF(C86="","",(ROUNDDOWN(C86/3*2,0)))</f>
        <v/>
      </c>
      <c r="E86" s="55" t="str">
        <f>IF(C86="","",(ROUNDDOWN(MIN(3000000,C86/3*2),0)))</f>
        <v/>
      </c>
      <c r="F86" s="56"/>
      <c r="G86" s="186"/>
    </row>
    <row r="87" spans="1:7" ht="23.25" customHeight="1" x14ac:dyDescent="0.4">
      <c r="A87" s="183"/>
      <c r="B87" s="27" t="s">
        <v>181</v>
      </c>
      <c r="C87" s="57"/>
      <c r="D87" s="58" t="str">
        <f>IF(C87="","",(ROUNDDOWN(C87/2*1,0)))</f>
        <v/>
      </c>
      <c r="E87" s="59" t="str">
        <f>IF(C87="", "",( ROUNDDOWN(MIN(100000,C87/2*1),0)))</f>
        <v/>
      </c>
      <c r="F87" s="57"/>
      <c r="G87" s="186"/>
    </row>
    <row r="88" spans="1:7" ht="23.25" customHeight="1" thickBot="1" x14ac:dyDescent="0.45">
      <c r="A88" s="184"/>
      <c r="B88" s="109" t="s">
        <v>184</v>
      </c>
      <c r="C88" s="60"/>
      <c r="D88" s="61" t="str">
        <f>IF(C88="","",(ROUNDDOWN(C88/2*1,0)))</f>
        <v/>
      </c>
      <c r="E88" s="62" t="str">
        <f>IF(C88="", "", (ROUNDDOWN(MIN(200000,C88/2*1),0)))</f>
        <v/>
      </c>
      <c r="F88" s="60"/>
      <c r="G88" s="187"/>
    </row>
    <row r="89" spans="1:7" ht="23.25" customHeight="1" x14ac:dyDescent="0.4">
      <c r="A89" s="182"/>
      <c r="B89" s="107" t="s">
        <v>71</v>
      </c>
      <c r="C89" s="51"/>
      <c r="D89" s="52" t="str">
        <f>IF(D90="", "", D90+D91)</f>
        <v/>
      </c>
      <c r="E89" s="53" t="str">
        <f>IF(E90="","",(E90+E91))</f>
        <v/>
      </c>
      <c r="F89" s="51"/>
      <c r="G89" s="185" t="str">
        <f>IF(F89="","",SUM(F89:F93))</f>
        <v/>
      </c>
    </row>
    <row r="90" spans="1:7" ht="23.25" customHeight="1" x14ac:dyDescent="0.4">
      <c r="A90" s="183"/>
      <c r="B90" s="154" t="s">
        <v>52</v>
      </c>
      <c r="C90" s="54" t="str">
        <f>IF(C89="","",(MIN(666667,C89)))</f>
        <v/>
      </c>
      <c r="D90" s="54" t="str">
        <f>IF(C90="","",(ROUNDDOWN(C90/4*3,0)))</f>
        <v/>
      </c>
      <c r="E90" s="55" t="str">
        <f>IF(C90="", "", (ROUNDDOWN(C90/4*3,0)))</f>
        <v/>
      </c>
      <c r="F90" s="56"/>
      <c r="G90" s="186"/>
    </row>
    <row r="91" spans="1:7" ht="23.25" customHeight="1" x14ac:dyDescent="0.4">
      <c r="A91" s="183"/>
      <c r="B91" s="154" t="s">
        <v>54</v>
      </c>
      <c r="C91" s="54" t="str">
        <f>IF(C89="","",(C89-C90))</f>
        <v/>
      </c>
      <c r="D91" s="54" t="str">
        <f>IF(C91="","",(ROUNDDOWN(C91/3*2,0)))</f>
        <v/>
      </c>
      <c r="E91" s="55" t="str">
        <f>IF(C91="","",(ROUNDDOWN(MIN(3000000,C91/3*2),0)))</f>
        <v/>
      </c>
      <c r="F91" s="56"/>
      <c r="G91" s="186"/>
    </row>
    <row r="92" spans="1:7" ht="23.25" customHeight="1" x14ac:dyDescent="0.4">
      <c r="A92" s="183"/>
      <c r="B92" s="27" t="s">
        <v>181</v>
      </c>
      <c r="C92" s="57"/>
      <c r="D92" s="58" t="str">
        <f>IF(C92="","",(ROUNDDOWN(C92/2*1,0)))</f>
        <v/>
      </c>
      <c r="E92" s="59" t="str">
        <f>IF(C92="", "",( ROUNDDOWN(MIN(100000,C92/2*1),0)))</f>
        <v/>
      </c>
      <c r="F92" s="57"/>
      <c r="G92" s="186"/>
    </row>
    <row r="93" spans="1:7" ht="23.25" customHeight="1" thickBot="1" x14ac:dyDescent="0.45">
      <c r="A93" s="184"/>
      <c r="B93" s="109" t="s">
        <v>184</v>
      </c>
      <c r="C93" s="60"/>
      <c r="D93" s="61" t="str">
        <f>IF(C93="","",(ROUNDDOWN(C93/2*1,0)))</f>
        <v/>
      </c>
      <c r="E93" s="62" t="str">
        <f>IF(C93="", "", (ROUNDDOWN(MIN(200000,C93/2*1),0)))</f>
        <v/>
      </c>
      <c r="F93" s="60"/>
      <c r="G93" s="187"/>
    </row>
    <row r="94" spans="1:7" ht="23.25" customHeight="1" x14ac:dyDescent="0.4">
      <c r="A94" s="182"/>
      <c r="B94" s="107" t="s">
        <v>71</v>
      </c>
      <c r="C94" s="51"/>
      <c r="D94" s="52" t="str">
        <f>IF(D95="", "", D95+D96)</f>
        <v/>
      </c>
      <c r="E94" s="53" t="str">
        <f>IF(E95="","",(E95+E96))</f>
        <v/>
      </c>
      <c r="F94" s="51"/>
      <c r="G94" s="185" t="str">
        <f>IF(F94="","",SUM(F94:F98))</f>
        <v/>
      </c>
    </row>
    <row r="95" spans="1:7" ht="23.25" customHeight="1" x14ac:dyDescent="0.4">
      <c r="A95" s="183"/>
      <c r="B95" s="154" t="s">
        <v>52</v>
      </c>
      <c r="C95" s="54" t="str">
        <f>IF(C94="","",(MIN(666667,C94)))</f>
        <v/>
      </c>
      <c r="D95" s="54" t="str">
        <f>IF(C95="","",(ROUNDDOWN(C95/4*3,0)))</f>
        <v/>
      </c>
      <c r="E95" s="55" t="str">
        <f>IF(C95="", "", (ROUNDDOWN(C95/4*3,0)))</f>
        <v/>
      </c>
      <c r="F95" s="56"/>
      <c r="G95" s="186"/>
    </row>
    <row r="96" spans="1:7" ht="23.25" customHeight="1" x14ac:dyDescent="0.4">
      <c r="A96" s="183"/>
      <c r="B96" s="154" t="s">
        <v>54</v>
      </c>
      <c r="C96" s="54" t="str">
        <f>IF(C94="","",(C94-C95))</f>
        <v/>
      </c>
      <c r="D96" s="54" t="str">
        <f>IF(C96="","",(ROUNDDOWN(C96/3*2,0)))</f>
        <v/>
      </c>
      <c r="E96" s="55" t="str">
        <f>IF(C96="","",(ROUNDDOWN(MIN(3000000,C96/3*2),0)))</f>
        <v/>
      </c>
      <c r="F96" s="56"/>
      <c r="G96" s="186"/>
    </row>
    <row r="97" spans="1:7" ht="23.25" customHeight="1" x14ac:dyDescent="0.4">
      <c r="A97" s="183"/>
      <c r="B97" s="27" t="s">
        <v>181</v>
      </c>
      <c r="C97" s="57"/>
      <c r="D97" s="58" t="str">
        <f>IF(C97="","",(ROUNDDOWN(C97/2*1,0)))</f>
        <v/>
      </c>
      <c r="E97" s="59" t="str">
        <f>IF(C97="", "",( ROUNDDOWN(MIN(100000,C97/2*1),0)))</f>
        <v/>
      </c>
      <c r="F97" s="57"/>
      <c r="G97" s="186"/>
    </row>
    <row r="98" spans="1:7" ht="23.25" customHeight="1" thickBot="1" x14ac:dyDescent="0.45">
      <c r="A98" s="184"/>
      <c r="B98" s="109" t="s">
        <v>184</v>
      </c>
      <c r="C98" s="60"/>
      <c r="D98" s="61" t="str">
        <f>IF(C98="","",(ROUNDDOWN(C98/2*1,0)))</f>
        <v/>
      </c>
      <c r="E98" s="62" t="str">
        <f>IF(C98="", "", (ROUNDDOWN(MIN(200000,C98/2*1),0)))</f>
        <v/>
      </c>
      <c r="F98" s="60"/>
      <c r="G98" s="187"/>
    </row>
    <row r="99" spans="1:7" ht="23.25" customHeight="1" x14ac:dyDescent="0.4">
      <c r="A99" s="182"/>
      <c r="B99" s="107" t="s">
        <v>71</v>
      </c>
      <c r="C99" s="51"/>
      <c r="D99" s="52" t="str">
        <f>IF(D100="", "", D100+D101)</f>
        <v/>
      </c>
      <c r="E99" s="53" t="str">
        <f>IF(E100="","",(E100+E101))</f>
        <v/>
      </c>
      <c r="F99" s="51"/>
      <c r="G99" s="185" t="str">
        <f>IF(F99="","",SUM(F99:F103))</f>
        <v/>
      </c>
    </row>
    <row r="100" spans="1:7" ht="23.25" customHeight="1" x14ac:dyDescent="0.4">
      <c r="A100" s="183"/>
      <c r="B100" s="154" t="s">
        <v>52</v>
      </c>
      <c r="C100" s="54" t="str">
        <f>IF(C99="","",(MIN(666667,C99)))</f>
        <v/>
      </c>
      <c r="D100" s="54" t="str">
        <f>IF(C100="","",(ROUNDDOWN(C100/4*3,0)))</f>
        <v/>
      </c>
      <c r="E100" s="55" t="str">
        <f>IF(C100="", "", (ROUNDDOWN(C100/4*3,0)))</f>
        <v/>
      </c>
      <c r="F100" s="56"/>
      <c r="G100" s="186"/>
    </row>
    <row r="101" spans="1:7" ht="23.25" customHeight="1" x14ac:dyDescent="0.4">
      <c r="A101" s="183"/>
      <c r="B101" s="154" t="s">
        <v>54</v>
      </c>
      <c r="C101" s="54" t="str">
        <f>IF(C99="","",(C99-C100))</f>
        <v/>
      </c>
      <c r="D101" s="54" t="str">
        <f>IF(C101="","",(ROUNDDOWN(C101/3*2,0)))</f>
        <v/>
      </c>
      <c r="E101" s="55" t="str">
        <f>IF(C101="","",(ROUNDDOWN(MIN(3000000,C101/3*2),0)))</f>
        <v/>
      </c>
      <c r="F101" s="56"/>
      <c r="G101" s="186"/>
    </row>
    <row r="102" spans="1:7" ht="23.25" customHeight="1" x14ac:dyDescent="0.4">
      <c r="A102" s="183"/>
      <c r="B102" s="27" t="s">
        <v>181</v>
      </c>
      <c r="C102" s="57"/>
      <c r="D102" s="58" t="str">
        <f>IF(C102="","",(ROUNDDOWN(C102/2*1,0)))</f>
        <v/>
      </c>
      <c r="E102" s="59" t="str">
        <f>IF(C102="", "",( ROUNDDOWN(MIN(100000,C102/2*1),0)))</f>
        <v/>
      </c>
      <c r="F102" s="57"/>
      <c r="G102" s="186"/>
    </row>
    <row r="103" spans="1:7" ht="23.25" customHeight="1" thickBot="1" x14ac:dyDescent="0.45">
      <c r="A103" s="184"/>
      <c r="B103" s="109" t="s">
        <v>184</v>
      </c>
      <c r="C103" s="60"/>
      <c r="D103" s="61" t="str">
        <f>IF(C103="","",(ROUNDDOWN(C103/2*1,0)))</f>
        <v/>
      </c>
      <c r="E103" s="62" t="str">
        <f>IF(C103="", "", (ROUNDDOWN(MIN(200000,C103/2*1),0)))</f>
        <v/>
      </c>
      <c r="F103" s="60"/>
      <c r="G103" s="187"/>
    </row>
    <row r="104" spans="1:7" ht="23.25" customHeight="1" x14ac:dyDescent="0.4">
      <c r="A104" s="182"/>
      <c r="B104" s="107" t="s">
        <v>71</v>
      </c>
      <c r="C104" s="51"/>
      <c r="D104" s="52" t="str">
        <f>IF(D105="", "", D105+D106)</f>
        <v/>
      </c>
      <c r="E104" s="53" t="str">
        <f>IF(E105="","",(E105+E106))</f>
        <v/>
      </c>
      <c r="F104" s="51"/>
      <c r="G104" s="185" t="str">
        <f>IF(F104="","",SUM(F104:F108))</f>
        <v/>
      </c>
    </row>
    <row r="105" spans="1:7" ht="23.25" customHeight="1" x14ac:dyDescent="0.4">
      <c r="A105" s="183"/>
      <c r="B105" s="154" t="s">
        <v>52</v>
      </c>
      <c r="C105" s="54" t="str">
        <f>IF(C104="","",(MIN(666667,C104)))</f>
        <v/>
      </c>
      <c r="D105" s="54" t="str">
        <f>IF(C105="","",(ROUNDDOWN(C105/4*3,0)))</f>
        <v/>
      </c>
      <c r="E105" s="55" t="str">
        <f>IF(C105="", "", (ROUNDDOWN(C105/4*3,0)))</f>
        <v/>
      </c>
      <c r="F105" s="56"/>
      <c r="G105" s="186"/>
    </row>
    <row r="106" spans="1:7" ht="23.25" customHeight="1" x14ac:dyDescent="0.4">
      <c r="A106" s="183"/>
      <c r="B106" s="154" t="s">
        <v>54</v>
      </c>
      <c r="C106" s="54" t="str">
        <f>IF(C104="","",(C104-C105))</f>
        <v/>
      </c>
      <c r="D106" s="54" t="str">
        <f>IF(C106="","",(ROUNDDOWN(C106/3*2,0)))</f>
        <v/>
      </c>
      <c r="E106" s="55" t="str">
        <f>IF(C106="","",(ROUNDDOWN(MIN(3000000,C106/3*2),0)))</f>
        <v/>
      </c>
      <c r="F106" s="56"/>
      <c r="G106" s="186"/>
    </row>
    <row r="107" spans="1:7" ht="23.25" customHeight="1" x14ac:dyDescent="0.4">
      <c r="A107" s="183"/>
      <c r="B107" s="27" t="s">
        <v>181</v>
      </c>
      <c r="C107" s="57"/>
      <c r="D107" s="58" t="str">
        <f>IF(C107="","",(ROUNDDOWN(C107/2*1,0)))</f>
        <v/>
      </c>
      <c r="E107" s="59" t="str">
        <f>IF(C107="", "",( ROUNDDOWN(MIN(100000,C107/2*1),0)))</f>
        <v/>
      </c>
      <c r="F107" s="57"/>
      <c r="G107" s="186"/>
    </row>
    <row r="108" spans="1:7" ht="23.25" customHeight="1" thickBot="1" x14ac:dyDescent="0.45">
      <c r="A108" s="184"/>
      <c r="B108" s="109" t="s">
        <v>184</v>
      </c>
      <c r="C108" s="60"/>
      <c r="D108" s="61" t="str">
        <f>IF(C108="","",(ROUNDDOWN(C108/2*1,0)))</f>
        <v/>
      </c>
      <c r="E108" s="62" t="str">
        <f>IF(C108="", "", (ROUNDDOWN(MIN(200000,C108/2*1),0)))</f>
        <v/>
      </c>
      <c r="F108" s="60"/>
      <c r="G108" s="187"/>
    </row>
  </sheetData>
  <mergeCells count="41">
    <mergeCell ref="A104:A108"/>
    <mergeCell ref="G104:G108"/>
    <mergeCell ref="A89:A93"/>
    <mergeCell ref="G89:G93"/>
    <mergeCell ref="A94:A98"/>
    <mergeCell ref="G94:G98"/>
    <mergeCell ref="A99:A103"/>
    <mergeCell ref="G99:G103"/>
    <mergeCell ref="A74:A78"/>
    <mergeCell ref="G74:G78"/>
    <mergeCell ref="A79:A83"/>
    <mergeCell ref="G79:G83"/>
    <mergeCell ref="A84:A88"/>
    <mergeCell ref="G84:G88"/>
    <mergeCell ref="A59:A63"/>
    <mergeCell ref="G59:G63"/>
    <mergeCell ref="A64:A68"/>
    <mergeCell ref="G64:G68"/>
    <mergeCell ref="A69:A73"/>
    <mergeCell ref="G69:G73"/>
    <mergeCell ref="A54:A58"/>
    <mergeCell ref="G54:G58"/>
    <mergeCell ref="A39:A43"/>
    <mergeCell ref="G39:G43"/>
    <mergeCell ref="A44:A48"/>
    <mergeCell ref="G44:G48"/>
    <mergeCell ref="A49:A53"/>
    <mergeCell ref="G49:G53"/>
    <mergeCell ref="A24:A28"/>
    <mergeCell ref="G24:G28"/>
    <mergeCell ref="A29:A33"/>
    <mergeCell ref="G29:G33"/>
    <mergeCell ref="A34:A38"/>
    <mergeCell ref="G34:G38"/>
    <mergeCell ref="I15:M21"/>
    <mergeCell ref="A9:A13"/>
    <mergeCell ref="G9:G13"/>
    <mergeCell ref="A14:A18"/>
    <mergeCell ref="G14:G18"/>
    <mergeCell ref="A19:A23"/>
    <mergeCell ref="G19:G23"/>
  </mergeCells>
  <phoneticPr fontId="3"/>
  <conditionalFormatting sqref="C12">
    <cfRule type="expression" dxfId="186" priority="531">
      <formula>C9=""</formula>
    </cfRule>
  </conditionalFormatting>
  <conditionalFormatting sqref="C13">
    <cfRule type="expression" dxfId="185" priority="530">
      <formula>C9=""</formula>
    </cfRule>
  </conditionalFormatting>
  <conditionalFormatting sqref="C18">
    <cfRule type="expression" dxfId="184" priority="392">
      <formula>C14=""</formula>
    </cfRule>
    <cfRule type="expression" priority="390" stopIfTrue="1">
      <formula>C18=""</formula>
    </cfRule>
  </conditionalFormatting>
  <conditionalFormatting sqref="C22">
    <cfRule type="expression" dxfId="183" priority="377">
      <formula>C19=""</formula>
    </cfRule>
  </conditionalFormatting>
  <conditionalFormatting sqref="C22:C23">
    <cfRule type="expression" priority="374" stopIfTrue="1">
      <formula>C22=""</formula>
    </cfRule>
  </conditionalFormatting>
  <conditionalFormatting sqref="C23">
    <cfRule type="expression" dxfId="182" priority="376">
      <formula>C19=""</formula>
    </cfRule>
  </conditionalFormatting>
  <conditionalFormatting sqref="C27">
    <cfRule type="expression" dxfId="181" priority="345">
      <formula>C24=""</formula>
    </cfRule>
  </conditionalFormatting>
  <conditionalFormatting sqref="C28">
    <cfRule type="expression" dxfId="180" priority="344">
      <formula>C24=""</formula>
    </cfRule>
  </conditionalFormatting>
  <conditionalFormatting sqref="C33">
    <cfRule type="expression" priority="326" stopIfTrue="1">
      <formula>C33=""</formula>
    </cfRule>
    <cfRule type="expression" dxfId="179" priority="328">
      <formula>C29=""</formula>
    </cfRule>
  </conditionalFormatting>
  <conditionalFormatting sqref="C38">
    <cfRule type="expression" priority="310" stopIfTrue="1">
      <formula>C38=""</formula>
    </cfRule>
    <cfRule type="expression" dxfId="178" priority="312">
      <formula>C34=""</formula>
    </cfRule>
  </conditionalFormatting>
  <conditionalFormatting sqref="C42">
    <cfRule type="expression" dxfId="177" priority="297">
      <formula>C39=""</formula>
    </cfRule>
  </conditionalFormatting>
  <conditionalFormatting sqref="C42:C43">
    <cfRule type="expression" priority="294" stopIfTrue="1">
      <formula>C42=""</formula>
    </cfRule>
  </conditionalFormatting>
  <conditionalFormatting sqref="C43">
    <cfRule type="expression" dxfId="176" priority="296">
      <formula>C39=""</formula>
    </cfRule>
  </conditionalFormatting>
  <conditionalFormatting sqref="C47">
    <cfRule type="expression" dxfId="175" priority="281">
      <formula>C44=""</formula>
    </cfRule>
  </conditionalFormatting>
  <conditionalFormatting sqref="C48">
    <cfRule type="expression" dxfId="174" priority="280">
      <formula>C44=""</formula>
    </cfRule>
  </conditionalFormatting>
  <conditionalFormatting sqref="C52">
    <cfRule type="expression" dxfId="173" priority="265">
      <formula>C49=""</formula>
    </cfRule>
  </conditionalFormatting>
  <conditionalFormatting sqref="C53">
    <cfRule type="expression" dxfId="172" priority="264">
      <formula>C49=""</formula>
    </cfRule>
  </conditionalFormatting>
  <conditionalFormatting sqref="C57">
    <cfRule type="expression" dxfId="171" priority="249">
      <formula>C54=""</formula>
    </cfRule>
  </conditionalFormatting>
  <conditionalFormatting sqref="C58">
    <cfRule type="expression" dxfId="170" priority="248">
      <formula>C54=""</formula>
    </cfRule>
  </conditionalFormatting>
  <conditionalFormatting sqref="C62">
    <cfRule type="expression" dxfId="169" priority="233">
      <formula>C59=""</formula>
    </cfRule>
  </conditionalFormatting>
  <conditionalFormatting sqref="C63">
    <cfRule type="expression" dxfId="168" priority="232">
      <formula>C59=""</formula>
    </cfRule>
  </conditionalFormatting>
  <conditionalFormatting sqref="C67">
    <cfRule type="expression" dxfId="167" priority="217">
      <formula>C64=""</formula>
    </cfRule>
  </conditionalFormatting>
  <conditionalFormatting sqref="C68">
    <cfRule type="expression" dxfId="166" priority="216">
      <formula>C64=""</formula>
    </cfRule>
  </conditionalFormatting>
  <conditionalFormatting sqref="C72">
    <cfRule type="expression" dxfId="165" priority="201">
      <formula>C69=""</formula>
    </cfRule>
  </conditionalFormatting>
  <conditionalFormatting sqref="C73">
    <cfRule type="expression" dxfId="164" priority="200">
      <formula>C69=""</formula>
    </cfRule>
  </conditionalFormatting>
  <conditionalFormatting sqref="C77">
    <cfRule type="expression" dxfId="163" priority="185">
      <formula>C74=""</formula>
    </cfRule>
  </conditionalFormatting>
  <conditionalFormatting sqref="C78">
    <cfRule type="expression" dxfId="162" priority="184">
      <formula>C74=""</formula>
    </cfRule>
  </conditionalFormatting>
  <conditionalFormatting sqref="C82">
    <cfRule type="expression" dxfId="161" priority="169">
      <formula>C79=""</formula>
    </cfRule>
  </conditionalFormatting>
  <conditionalFormatting sqref="C83">
    <cfRule type="expression" dxfId="160" priority="168">
      <formula>C79=""</formula>
    </cfRule>
  </conditionalFormatting>
  <conditionalFormatting sqref="C87">
    <cfRule type="expression" dxfId="159" priority="153">
      <formula>C84=""</formula>
    </cfRule>
  </conditionalFormatting>
  <conditionalFormatting sqref="C88">
    <cfRule type="expression" dxfId="158" priority="152">
      <formula>C84=""</formula>
    </cfRule>
  </conditionalFormatting>
  <conditionalFormatting sqref="C92">
    <cfRule type="expression" dxfId="157" priority="137">
      <formula>C89=""</formula>
    </cfRule>
  </conditionalFormatting>
  <conditionalFormatting sqref="C93">
    <cfRule type="expression" dxfId="156" priority="136">
      <formula>C89=""</formula>
    </cfRule>
  </conditionalFormatting>
  <conditionalFormatting sqref="C97">
    <cfRule type="expression" dxfId="155" priority="121">
      <formula>C94=""</formula>
    </cfRule>
  </conditionalFormatting>
  <conditionalFormatting sqref="C98">
    <cfRule type="expression" dxfId="154" priority="120">
      <formula>C94=""</formula>
    </cfRule>
  </conditionalFormatting>
  <conditionalFormatting sqref="C102">
    <cfRule type="expression" dxfId="153" priority="105">
      <formula>C99=""</formula>
    </cfRule>
  </conditionalFormatting>
  <conditionalFormatting sqref="C103">
    <cfRule type="expression" dxfId="152" priority="104">
      <formula>C99=""</formula>
    </cfRule>
  </conditionalFormatting>
  <conditionalFormatting sqref="C107">
    <cfRule type="expression" dxfId="151" priority="89">
      <formula>C104=""</formula>
    </cfRule>
  </conditionalFormatting>
  <conditionalFormatting sqref="C108">
    <cfRule type="expression" dxfId="150" priority="88">
      <formula>C104=""</formula>
    </cfRule>
  </conditionalFormatting>
  <conditionalFormatting sqref="C12:D13">
    <cfRule type="expression" priority="490" stopIfTrue="1">
      <formula>C12=""</formula>
    </cfRule>
  </conditionalFormatting>
  <conditionalFormatting sqref="C27:D28">
    <cfRule type="expression" priority="342" stopIfTrue="1">
      <formula>C27=""</formula>
    </cfRule>
  </conditionalFormatting>
  <conditionalFormatting sqref="C47:D48">
    <cfRule type="expression" priority="278" stopIfTrue="1">
      <formula>C47=""</formula>
    </cfRule>
  </conditionalFormatting>
  <conditionalFormatting sqref="C52:D53">
    <cfRule type="expression" priority="262" stopIfTrue="1">
      <formula>C52=""</formula>
    </cfRule>
  </conditionalFormatting>
  <conditionalFormatting sqref="C57:D58">
    <cfRule type="expression" priority="246" stopIfTrue="1">
      <formula>C57=""</formula>
    </cfRule>
  </conditionalFormatting>
  <conditionalFormatting sqref="C62:D63">
    <cfRule type="expression" priority="230" stopIfTrue="1">
      <formula>C62=""</formula>
    </cfRule>
  </conditionalFormatting>
  <conditionalFormatting sqref="C67:D68">
    <cfRule type="expression" priority="214" stopIfTrue="1">
      <formula>C67=""</formula>
    </cfRule>
  </conditionalFormatting>
  <conditionalFormatting sqref="C72:D73">
    <cfRule type="expression" priority="198" stopIfTrue="1">
      <formula>C72=""</formula>
    </cfRule>
  </conditionalFormatting>
  <conditionalFormatting sqref="C77:D78">
    <cfRule type="expression" priority="182" stopIfTrue="1">
      <formula>C77=""</formula>
    </cfRule>
  </conditionalFormatting>
  <conditionalFormatting sqref="C82:D83">
    <cfRule type="expression" priority="166" stopIfTrue="1">
      <formula>C82=""</formula>
    </cfRule>
  </conditionalFormatting>
  <conditionalFormatting sqref="C87:D88">
    <cfRule type="expression" priority="150" stopIfTrue="1">
      <formula>C87=""</formula>
    </cfRule>
  </conditionalFormatting>
  <conditionalFormatting sqref="C92:D93">
    <cfRule type="expression" priority="134" stopIfTrue="1">
      <formula>C92=""</formula>
    </cfRule>
  </conditionalFormatting>
  <conditionalFormatting sqref="C97:D98">
    <cfRule type="expression" priority="118" stopIfTrue="1">
      <formula>C97=""</formula>
    </cfRule>
  </conditionalFormatting>
  <conditionalFormatting sqref="C102:D103">
    <cfRule type="expression" priority="102" stopIfTrue="1">
      <formula>C102=""</formula>
    </cfRule>
  </conditionalFormatting>
  <conditionalFormatting sqref="C107:D108">
    <cfRule type="expression" priority="86" stopIfTrue="1">
      <formula>C107=""</formula>
    </cfRule>
  </conditionalFormatting>
  <conditionalFormatting sqref="D9">
    <cfRule type="expression" priority="705" stopIfTrue="1">
      <formula>D9=""</formula>
    </cfRule>
    <cfRule type="expression" dxfId="149" priority="708">
      <formula>D9&gt;3500000</formula>
    </cfRule>
  </conditionalFormatting>
  <conditionalFormatting sqref="D12">
    <cfRule type="expression" dxfId="148" priority="707">
      <formula>D12&gt;100000</formula>
    </cfRule>
  </conditionalFormatting>
  <conditionalFormatting sqref="D13">
    <cfRule type="expression" dxfId="147" priority="706">
      <formula>D13&gt;200000</formula>
    </cfRule>
  </conditionalFormatting>
  <conditionalFormatting sqref="D14">
    <cfRule type="expression" dxfId="146" priority="402">
      <formula>D14&gt;3500000</formula>
    </cfRule>
    <cfRule type="expression" priority="399" stopIfTrue="1">
      <formula>D14=""</formula>
    </cfRule>
  </conditionalFormatting>
  <conditionalFormatting sqref="D17">
    <cfRule type="expression" dxfId="145" priority="401">
      <formula>D17&gt;100000</formula>
    </cfRule>
  </conditionalFormatting>
  <conditionalFormatting sqref="D17:D29">
    <cfRule type="expression" priority="335" stopIfTrue="1">
      <formula>D17=""</formula>
    </cfRule>
  </conditionalFormatting>
  <conditionalFormatting sqref="D18">
    <cfRule type="expression" dxfId="144" priority="400">
      <formula>D18&gt;200000</formula>
    </cfRule>
  </conditionalFormatting>
  <conditionalFormatting sqref="D19">
    <cfRule type="expression" dxfId="143" priority="386">
      <formula>D19&gt;3500000</formula>
    </cfRule>
  </conditionalFormatting>
  <conditionalFormatting sqref="D22">
    <cfRule type="expression" dxfId="142" priority="385">
      <formula>D22&gt;100000</formula>
    </cfRule>
  </conditionalFormatting>
  <conditionalFormatting sqref="D23">
    <cfRule type="expression" dxfId="141" priority="384">
      <formula>D23&gt;200000</formula>
    </cfRule>
  </conditionalFormatting>
  <conditionalFormatting sqref="D24">
    <cfRule type="expression" dxfId="140" priority="354">
      <formula>D24&gt;3500000</formula>
    </cfRule>
  </conditionalFormatting>
  <conditionalFormatting sqref="D27">
    <cfRule type="expression" dxfId="139" priority="353">
      <formula>D27&gt;100000</formula>
    </cfRule>
  </conditionalFormatting>
  <conditionalFormatting sqref="D28">
    <cfRule type="expression" dxfId="138" priority="352">
      <formula>D28&gt;200000</formula>
    </cfRule>
  </conditionalFormatting>
  <conditionalFormatting sqref="D29">
    <cfRule type="expression" dxfId="137" priority="338">
      <formula>D29&gt;3500000</formula>
    </cfRule>
  </conditionalFormatting>
  <conditionalFormatting sqref="D32:D37">
    <cfRule type="expression" dxfId="136" priority="321">
      <formula>D32&gt;100000</formula>
    </cfRule>
  </conditionalFormatting>
  <conditionalFormatting sqref="D32:D49">
    <cfRule type="expression" priority="271" stopIfTrue="1">
      <formula>D32=""</formula>
    </cfRule>
  </conditionalFormatting>
  <conditionalFormatting sqref="D33:D38">
    <cfRule type="expression" dxfId="135" priority="320">
      <formula>D33&gt;200000</formula>
    </cfRule>
  </conditionalFormatting>
  <conditionalFormatting sqref="D34">
    <cfRule type="expression" dxfId="134" priority="322">
      <formula>D34&gt;3500000</formula>
    </cfRule>
  </conditionalFormatting>
  <conditionalFormatting sqref="D39">
    <cfRule type="expression" dxfId="133" priority="306">
      <formula>D39&gt;3500000</formula>
    </cfRule>
  </conditionalFormatting>
  <conditionalFormatting sqref="D42">
    <cfRule type="expression" dxfId="132" priority="305">
      <formula>D42&gt;100000</formula>
    </cfRule>
  </conditionalFormatting>
  <conditionalFormatting sqref="D43">
    <cfRule type="expression" dxfId="131" priority="304">
      <formula>D43&gt;200000</formula>
    </cfRule>
  </conditionalFormatting>
  <conditionalFormatting sqref="D44">
    <cfRule type="expression" dxfId="130" priority="290">
      <formula>D44&gt;3500000</formula>
    </cfRule>
  </conditionalFormatting>
  <conditionalFormatting sqref="D47">
    <cfRule type="expression" dxfId="129" priority="289">
      <formula>D47&gt;100000</formula>
    </cfRule>
  </conditionalFormatting>
  <conditionalFormatting sqref="D48">
    <cfRule type="expression" dxfId="128" priority="288">
      <formula>D48&gt;200000</formula>
    </cfRule>
  </conditionalFormatting>
  <conditionalFormatting sqref="D49">
    <cfRule type="expression" dxfId="127" priority="274">
      <formula>D49&gt;3500000</formula>
    </cfRule>
  </conditionalFormatting>
  <conditionalFormatting sqref="D52">
    <cfRule type="expression" dxfId="126" priority="273">
      <formula>D52&gt;100000</formula>
    </cfRule>
  </conditionalFormatting>
  <conditionalFormatting sqref="D53">
    <cfRule type="expression" dxfId="125" priority="272">
      <formula>D53&gt;200000</formula>
    </cfRule>
  </conditionalFormatting>
  <conditionalFormatting sqref="D54">
    <cfRule type="expression" priority="255" stopIfTrue="1">
      <formula>D54=""</formula>
    </cfRule>
    <cfRule type="expression" dxfId="124" priority="258">
      <formula>D54&gt;3500000</formula>
    </cfRule>
  </conditionalFormatting>
  <conditionalFormatting sqref="D57">
    <cfRule type="expression" dxfId="123" priority="257">
      <formula>D57&gt;100000</formula>
    </cfRule>
  </conditionalFormatting>
  <conditionalFormatting sqref="D58">
    <cfRule type="expression" dxfId="122" priority="256">
      <formula>D58&gt;200000</formula>
    </cfRule>
  </conditionalFormatting>
  <conditionalFormatting sqref="D59">
    <cfRule type="expression" dxfId="121" priority="242">
      <formula>D59&gt;3500000</formula>
    </cfRule>
    <cfRule type="expression" priority="239" stopIfTrue="1">
      <formula>D59=""</formula>
    </cfRule>
  </conditionalFormatting>
  <conditionalFormatting sqref="D62">
    <cfRule type="expression" dxfId="120" priority="241">
      <formula>D62&gt;100000</formula>
    </cfRule>
  </conditionalFormatting>
  <conditionalFormatting sqref="D63">
    <cfRule type="expression" dxfId="119" priority="240">
      <formula>D63&gt;200000</formula>
    </cfRule>
  </conditionalFormatting>
  <conditionalFormatting sqref="D64">
    <cfRule type="expression" dxfId="118" priority="226">
      <formula>D64&gt;3500000</formula>
    </cfRule>
    <cfRule type="expression" priority="223" stopIfTrue="1">
      <formula>D64=""</formula>
    </cfRule>
  </conditionalFormatting>
  <conditionalFormatting sqref="D67">
    <cfRule type="expression" dxfId="117" priority="225">
      <formula>D67&gt;100000</formula>
    </cfRule>
  </conditionalFormatting>
  <conditionalFormatting sqref="D68">
    <cfRule type="expression" dxfId="116" priority="224">
      <formula>D68&gt;200000</formula>
    </cfRule>
  </conditionalFormatting>
  <conditionalFormatting sqref="D69">
    <cfRule type="expression" priority="207" stopIfTrue="1">
      <formula>D69=""</formula>
    </cfRule>
    <cfRule type="expression" dxfId="115" priority="210">
      <formula>D69&gt;3500000</formula>
    </cfRule>
  </conditionalFormatting>
  <conditionalFormatting sqref="D72">
    <cfRule type="expression" dxfId="114" priority="209">
      <formula>D72&gt;100000</formula>
    </cfRule>
  </conditionalFormatting>
  <conditionalFormatting sqref="D73">
    <cfRule type="expression" dxfId="113" priority="208">
      <formula>D73&gt;200000</formula>
    </cfRule>
  </conditionalFormatting>
  <conditionalFormatting sqref="D74">
    <cfRule type="expression" priority="191" stopIfTrue="1">
      <formula>D74=""</formula>
    </cfRule>
    <cfRule type="expression" dxfId="112" priority="194">
      <formula>D74&gt;3500000</formula>
    </cfRule>
  </conditionalFormatting>
  <conditionalFormatting sqref="D77">
    <cfRule type="expression" dxfId="111" priority="193">
      <formula>D77&gt;100000</formula>
    </cfRule>
  </conditionalFormatting>
  <conditionalFormatting sqref="D78">
    <cfRule type="expression" dxfId="110" priority="192">
      <formula>D78&gt;200000</formula>
    </cfRule>
  </conditionalFormatting>
  <conditionalFormatting sqref="D79">
    <cfRule type="expression" dxfId="109" priority="178">
      <formula>D79&gt;3500000</formula>
    </cfRule>
    <cfRule type="expression" priority="175" stopIfTrue="1">
      <formula>D79=""</formula>
    </cfRule>
  </conditionalFormatting>
  <conditionalFormatting sqref="D82">
    <cfRule type="expression" dxfId="108" priority="177">
      <formula>D82&gt;100000</formula>
    </cfRule>
  </conditionalFormatting>
  <conditionalFormatting sqref="D83">
    <cfRule type="expression" dxfId="107" priority="176">
      <formula>D83&gt;200000</formula>
    </cfRule>
  </conditionalFormatting>
  <conditionalFormatting sqref="D84">
    <cfRule type="expression" priority="159" stopIfTrue="1">
      <formula>D84=""</formula>
    </cfRule>
    <cfRule type="expression" dxfId="106" priority="162">
      <formula>D84&gt;3500000</formula>
    </cfRule>
  </conditionalFormatting>
  <conditionalFormatting sqref="D87">
    <cfRule type="expression" dxfId="105" priority="161">
      <formula>D87&gt;100000</formula>
    </cfRule>
  </conditionalFormatting>
  <conditionalFormatting sqref="D88">
    <cfRule type="expression" dxfId="104" priority="160">
      <formula>D88&gt;200000</formula>
    </cfRule>
  </conditionalFormatting>
  <conditionalFormatting sqref="D89">
    <cfRule type="expression" dxfId="103" priority="146">
      <formula>D89&gt;3500000</formula>
    </cfRule>
    <cfRule type="expression" priority="143" stopIfTrue="1">
      <formula>D89=""</formula>
    </cfRule>
  </conditionalFormatting>
  <conditionalFormatting sqref="D92">
    <cfRule type="expression" dxfId="102" priority="145">
      <formula>D92&gt;100000</formula>
    </cfRule>
  </conditionalFormatting>
  <conditionalFormatting sqref="D93">
    <cfRule type="expression" dxfId="101" priority="144">
      <formula>D93&gt;200000</formula>
    </cfRule>
  </conditionalFormatting>
  <conditionalFormatting sqref="D94">
    <cfRule type="expression" dxfId="100" priority="130">
      <formula>D94&gt;3500000</formula>
    </cfRule>
    <cfRule type="expression" priority="127" stopIfTrue="1">
      <formula>D94=""</formula>
    </cfRule>
  </conditionalFormatting>
  <conditionalFormatting sqref="D97">
    <cfRule type="expression" dxfId="99" priority="129">
      <formula>D97&gt;100000</formula>
    </cfRule>
  </conditionalFormatting>
  <conditionalFormatting sqref="D98">
    <cfRule type="expression" dxfId="98" priority="128">
      <formula>D98&gt;200000</formula>
    </cfRule>
  </conditionalFormatting>
  <conditionalFormatting sqref="D99">
    <cfRule type="expression" priority="111" stopIfTrue="1">
      <formula>D99=""</formula>
    </cfRule>
    <cfRule type="expression" dxfId="97" priority="114">
      <formula>D99&gt;3500000</formula>
    </cfRule>
  </conditionalFormatting>
  <conditionalFormatting sqref="D102">
    <cfRule type="expression" dxfId="96" priority="113">
      <formula>D102&gt;100000</formula>
    </cfRule>
  </conditionalFormatting>
  <conditionalFormatting sqref="D103">
    <cfRule type="expression" dxfId="95" priority="112">
      <formula>D103&gt;200000</formula>
    </cfRule>
  </conditionalFormatting>
  <conditionalFormatting sqref="D104">
    <cfRule type="expression" dxfId="94" priority="98">
      <formula>D104&gt;3500000</formula>
    </cfRule>
    <cfRule type="expression" priority="95" stopIfTrue="1">
      <formula>D104=""</formula>
    </cfRule>
  </conditionalFormatting>
  <conditionalFormatting sqref="D107">
    <cfRule type="expression" dxfId="93" priority="97">
      <formula>D107&gt;100000</formula>
    </cfRule>
  </conditionalFormatting>
  <conditionalFormatting sqref="D108">
    <cfRule type="expression" dxfId="92" priority="96">
      <formula>D108&gt;200000</formula>
    </cfRule>
  </conditionalFormatting>
  <conditionalFormatting sqref="F9">
    <cfRule type="expression" dxfId="91" priority="700">
      <formula>IF(E9="",0&lt;F9)</formula>
    </cfRule>
    <cfRule type="expression" dxfId="90" priority="711">
      <formula>OR(F9&gt;3500000,F9&gt;E9)</formula>
    </cfRule>
  </conditionalFormatting>
  <conditionalFormatting sqref="F12">
    <cfRule type="expression" dxfId="89" priority="710">
      <formula>OR(F12&gt;100000,F12&gt;E12)</formula>
    </cfRule>
  </conditionalFormatting>
  <conditionalFormatting sqref="F12:F108">
    <cfRule type="expression" dxfId="88" priority="90">
      <formula>IF(E12="",0&lt;F12)</formula>
    </cfRule>
  </conditionalFormatting>
  <conditionalFormatting sqref="F13">
    <cfRule type="expression" dxfId="87" priority="709">
      <formula>OR(F13&gt;200000,F13&gt;E13)</formula>
    </cfRule>
  </conditionalFormatting>
  <conditionalFormatting sqref="F14">
    <cfRule type="expression" dxfId="86" priority="405">
      <formula>OR(F14&gt;3500000,F14&gt;E14)</formula>
    </cfRule>
  </conditionalFormatting>
  <conditionalFormatting sqref="F17">
    <cfRule type="expression" dxfId="85" priority="404">
      <formula>OR(F17&gt;100000,F17&gt;E17)</formula>
    </cfRule>
  </conditionalFormatting>
  <conditionalFormatting sqref="F18">
    <cfRule type="expression" dxfId="84" priority="403">
      <formula>OR(F18&gt;200000,F18&gt;E18)</formula>
    </cfRule>
  </conditionalFormatting>
  <conditionalFormatting sqref="F19">
    <cfRule type="expression" dxfId="83" priority="389">
      <formula>OR(F19&gt;3500000,F19&gt;E19)</formula>
    </cfRule>
  </conditionalFormatting>
  <conditionalFormatting sqref="F22">
    <cfRule type="expression" dxfId="82" priority="388">
      <formula>OR(F22&gt;100000,F22&gt;E22)</formula>
    </cfRule>
  </conditionalFormatting>
  <conditionalFormatting sqref="F23">
    <cfRule type="expression" dxfId="81" priority="387">
      <formula>OR(F23&gt;200000,F23&gt;E23)</formula>
    </cfRule>
  </conditionalFormatting>
  <conditionalFormatting sqref="F24">
    <cfRule type="expression" dxfId="80" priority="357">
      <formula>OR(F24&gt;3500000,F24&gt;E24)</formula>
    </cfRule>
  </conditionalFormatting>
  <conditionalFormatting sqref="F27">
    <cfRule type="expression" dxfId="79" priority="356">
      <formula>OR(F27&gt;100000,F27&gt;E27)</formula>
    </cfRule>
  </conditionalFormatting>
  <conditionalFormatting sqref="F28">
    <cfRule type="expression" dxfId="78" priority="355">
      <formula>OR(F28&gt;200000,F28&gt;E28)</formula>
    </cfRule>
  </conditionalFormatting>
  <conditionalFormatting sqref="F29">
    <cfRule type="expression" dxfId="77" priority="341">
      <formula>OR(F29&gt;3500000,F29&gt;E29)</formula>
    </cfRule>
  </conditionalFormatting>
  <conditionalFormatting sqref="F32">
    <cfRule type="expression" dxfId="76" priority="340">
      <formula>OR(F32&gt;100000,F32&gt;E32)</formula>
    </cfRule>
  </conditionalFormatting>
  <conditionalFormatting sqref="F33">
    <cfRule type="expression" dxfId="75" priority="339">
      <formula>OR(F33&gt;200000,F33&gt;E33)</formula>
    </cfRule>
  </conditionalFormatting>
  <conditionalFormatting sqref="F34">
    <cfRule type="expression" dxfId="74" priority="325">
      <formula>OR(F34&gt;3500000,F34&gt;E34)</formula>
    </cfRule>
  </conditionalFormatting>
  <conditionalFormatting sqref="F37">
    <cfRule type="expression" dxfId="73" priority="324">
      <formula>OR(F37&gt;100000,F37&gt;E37)</formula>
    </cfRule>
  </conditionalFormatting>
  <conditionalFormatting sqref="F38">
    <cfRule type="expression" dxfId="72" priority="323">
      <formula>OR(F38&gt;200000,F38&gt;E38)</formula>
    </cfRule>
  </conditionalFormatting>
  <conditionalFormatting sqref="F39">
    <cfRule type="expression" dxfId="71" priority="309">
      <formula>OR(F39&gt;3500000,F39&gt;E39)</formula>
    </cfRule>
  </conditionalFormatting>
  <conditionalFormatting sqref="F42">
    <cfRule type="expression" dxfId="70" priority="308">
      <formula>OR(F42&gt;100000,F42&gt;E42)</formula>
    </cfRule>
  </conditionalFormatting>
  <conditionalFormatting sqref="F43">
    <cfRule type="expression" dxfId="69" priority="307">
      <formula>OR(F43&gt;200000,F43&gt;E43)</formula>
    </cfRule>
  </conditionalFormatting>
  <conditionalFormatting sqref="F44">
    <cfRule type="expression" dxfId="68" priority="293">
      <formula>OR(F44&gt;3500000,F44&gt;E44)</formula>
    </cfRule>
  </conditionalFormatting>
  <conditionalFormatting sqref="F47">
    <cfRule type="expression" dxfId="67" priority="292">
      <formula>OR(F47&gt;100000,F47&gt;E47)</formula>
    </cfRule>
  </conditionalFormatting>
  <conditionalFormatting sqref="F48">
    <cfRule type="expression" dxfId="66" priority="291">
      <formula>OR(F48&gt;200000,F48&gt;E48)</formula>
    </cfRule>
  </conditionalFormatting>
  <conditionalFormatting sqref="F49">
    <cfRule type="expression" dxfId="65" priority="277">
      <formula>OR(F49&gt;3500000,F49&gt;E49)</formula>
    </cfRule>
  </conditionalFormatting>
  <conditionalFormatting sqref="F52">
    <cfRule type="expression" dxfId="64" priority="276">
      <formula>OR(F52&gt;100000,F52&gt;E52)</formula>
    </cfRule>
  </conditionalFormatting>
  <conditionalFormatting sqref="F53">
    <cfRule type="expression" dxfId="63" priority="275">
      <formula>OR(F53&gt;200000,F53&gt;E53)</formula>
    </cfRule>
  </conditionalFormatting>
  <conditionalFormatting sqref="F54">
    <cfRule type="expression" dxfId="62" priority="261">
      <formula>OR(F54&gt;3500000,F54&gt;E54)</formula>
    </cfRule>
  </conditionalFormatting>
  <conditionalFormatting sqref="F57">
    <cfRule type="expression" dxfId="61" priority="260">
      <formula>OR(F57&gt;100000,F57&gt;E57)</formula>
    </cfRule>
  </conditionalFormatting>
  <conditionalFormatting sqref="F58">
    <cfRule type="expression" dxfId="60" priority="259">
      <formula>OR(F58&gt;200000,F58&gt;E58)</formula>
    </cfRule>
  </conditionalFormatting>
  <conditionalFormatting sqref="F59">
    <cfRule type="expression" dxfId="59" priority="245">
      <formula>OR(F59&gt;3500000,F59&gt;E59)</formula>
    </cfRule>
  </conditionalFormatting>
  <conditionalFormatting sqref="F62">
    <cfRule type="expression" dxfId="58" priority="244">
      <formula>OR(F62&gt;100000,F62&gt;E62)</formula>
    </cfRule>
  </conditionalFormatting>
  <conditionalFormatting sqref="F63">
    <cfRule type="expression" dxfId="57" priority="243">
      <formula>OR(F63&gt;200000,F63&gt;E63)</formula>
    </cfRule>
  </conditionalFormatting>
  <conditionalFormatting sqref="F64">
    <cfRule type="expression" dxfId="56" priority="229">
      <formula>OR(F64&gt;3500000,F64&gt;E64)</formula>
    </cfRule>
  </conditionalFormatting>
  <conditionalFormatting sqref="F67">
    <cfRule type="expression" dxfId="55" priority="228">
      <formula>OR(F67&gt;100000,F67&gt;E67)</formula>
    </cfRule>
  </conditionalFormatting>
  <conditionalFormatting sqref="F68">
    <cfRule type="expression" dxfId="54" priority="227">
      <formula>OR(F68&gt;200000,F68&gt;E68)</formula>
    </cfRule>
  </conditionalFormatting>
  <conditionalFormatting sqref="F69">
    <cfRule type="expression" dxfId="53" priority="213">
      <formula>OR(F69&gt;3500000,F69&gt;E69)</formula>
    </cfRule>
  </conditionalFormatting>
  <conditionalFormatting sqref="F72">
    <cfRule type="expression" dxfId="52" priority="212">
      <formula>OR(F72&gt;100000,F72&gt;E72)</formula>
    </cfRule>
  </conditionalFormatting>
  <conditionalFormatting sqref="F73">
    <cfRule type="expression" dxfId="51" priority="211">
      <formula>OR(F73&gt;200000,F73&gt;E73)</formula>
    </cfRule>
  </conditionalFormatting>
  <conditionalFormatting sqref="F74">
    <cfRule type="expression" dxfId="50" priority="197">
      <formula>OR(F74&gt;3500000,F74&gt;E74)</formula>
    </cfRule>
  </conditionalFormatting>
  <conditionalFormatting sqref="F77">
    <cfRule type="expression" dxfId="49" priority="196">
      <formula>OR(F77&gt;100000,F77&gt;E77)</formula>
    </cfRule>
  </conditionalFormatting>
  <conditionalFormatting sqref="F78">
    <cfRule type="expression" dxfId="48" priority="195">
      <formula>OR(F78&gt;200000,F78&gt;E78)</formula>
    </cfRule>
  </conditionalFormatting>
  <conditionalFormatting sqref="F79">
    <cfRule type="expression" dxfId="47" priority="181">
      <formula>OR(F79&gt;3500000,F79&gt;E79)</formula>
    </cfRule>
  </conditionalFormatting>
  <conditionalFormatting sqref="F82">
    <cfRule type="expression" dxfId="46" priority="180">
      <formula>OR(F82&gt;100000,F82&gt;E82)</formula>
    </cfRule>
  </conditionalFormatting>
  <conditionalFormatting sqref="F83">
    <cfRule type="expression" dxfId="45" priority="179">
      <formula>OR(F83&gt;200000,F83&gt;E83)</formula>
    </cfRule>
  </conditionalFormatting>
  <conditionalFormatting sqref="F84">
    <cfRule type="expression" dxfId="44" priority="165">
      <formula>OR(F84&gt;3500000,F84&gt;E84)</formula>
    </cfRule>
  </conditionalFormatting>
  <conditionalFormatting sqref="F87">
    <cfRule type="expression" dxfId="43" priority="164">
      <formula>OR(F87&gt;100000,F87&gt;E87)</formula>
    </cfRule>
  </conditionalFormatting>
  <conditionalFormatting sqref="F88">
    <cfRule type="expression" dxfId="42" priority="163">
      <formula>OR(F88&gt;200000,F88&gt;E88)</formula>
    </cfRule>
  </conditionalFormatting>
  <conditionalFormatting sqref="F89">
    <cfRule type="expression" dxfId="41" priority="149">
      <formula>OR(F89&gt;3500000,F89&gt;E89)</formula>
    </cfRule>
  </conditionalFormatting>
  <conditionalFormatting sqref="F92">
    <cfRule type="expression" dxfId="40" priority="148">
      <formula>OR(F92&gt;100000,F92&gt;E92)</formula>
    </cfRule>
  </conditionalFormatting>
  <conditionalFormatting sqref="F93">
    <cfRule type="expression" dxfId="39" priority="147">
      <formula>OR(F93&gt;200000,F93&gt;E93)</formula>
    </cfRule>
  </conditionalFormatting>
  <conditionalFormatting sqref="F94">
    <cfRule type="expression" dxfId="38" priority="133">
      <formula>OR(F94&gt;3500000,F94&gt;E94)</formula>
    </cfRule>
  </conditionalFormatting>
  <conditionalFormatting sqref="F97">
    <cfRule type="expression" dxfId="37" priority="132">
      <formula>OR(F97&gt;100000,F97&gt;E97)</formula>
    </cfRule>
  </conditionalFormatting>
  <conditionalFormatting sqref="F98">
    <cfRule type="expression" dxfId="36" priority="131">
      <formula>OR(F98&gt;200000,F98&gt;E98)</formula>
    </cfRule>
  </conditionalFormatting>
  <conditionalFormatting sqref="F99">
    <cfRule type="expression" dxfId="35" priority="117">
      <formula>OR(F99&gt;3500000,F99&gt;E99)</formula>
    </cfRule>
  </conditionalFormatting>
  <conditionalFormatting sqref="F102">
    <cfRule type="expression" dxfId="34" priority="116">
      <formula>OR(F102&gt;100000,F102&gt;E102)</formula>
    </cfRule>
  </conditionalFormatting>
  <conditionalFormatting sqref="F103">
    <cfRule type="expression" dxfId="33" priority="115">
      <formula>OR(F103&gt;200000,F103&gt;E103)</formula>
    </cfRule>
  </conditionalFormatting>
  <conditionalFormatting sqref="F104">
    <cfRule type="expression" dxfId="32" priority="101">
      <formula>OR(F104&gt;3500000,F104&gt;E104)</formula>
    </cfRule>
  </conditionalFormatting>
  <conditionalFormatting sqref="F107">
    <cfRule type="expression" dxfId="31" priority="100">
      <formula>OR(F107&gt;100000,F107&gt;E107)</formula>
    </cfRule>
  </conditionalFormatting>
  <conditionalFormatting sqref="F108">
    <cfRule type="expression" dxfId="30" priority="99">
      <formula>OR(F108&gt;200000,F108&gt;E108)</formula>
    </cfRule>
  </conditionalFormatting>
  <conditionalFormatting sqref="G9:G108">
    <cfRule type="expression" dxfId="29" priority="13">
      <formula>G9&gt;3800000</formula>
    </cfRule>
    <cfRule type="expression" dxfId="28" priority="12">
      <formula>IF(E9="",G9&gt;0)</formula>
    </cfRule>
    <cfRule type="expression" dxfId="27" priority="11">
      <formula>G9&gt;SUM(E9:E13)-E10-E11</formula>
    </cfRule>
    <cfRule type="expression" priority="10" stopIfTrue="1">
      <formula>F9+F12+F13=0</formula>
    </cfRule>
  </conditionalFormatting>
  <conditionalFormatting sqref="L9">
    <cfRule type="expression" dxfId="26" priority="1305">
      <formula>OR(L9&gt;K9,L9&gt;30000000)</formula>
    </cfRule>
  </conditionalFormatting>
  <conditionalFormatting sqref="L9:L12">
    <cfRule type="expression" priority="7" stopIfTrue="1">
      <formula>L9=""</formula>
    </cfRule>
    <cfRule type="expression" dxfId="25" priority="714">
      <formula>IF(K9="",0&lt;L9)</formula>
    </cfRule>
  </conditionalFormatting>
  <conditionalFormatting sqref="L10:L12">
    <cfRule type="expression" dxfId="24" priority="713">
      <formula>L10&gt;K10</formula>
    </cfRule>
  </conditionalFormatting>
  <hyperlinks>
    <hyperlink ref="G1" location="様式・計算用ツール一覧!A1" display="一覧に戻る" xr:uid="{70E77182-BEAE-4741-B1A4-A035BD279771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13</vt:i4>
      </vt:variant>
    </vt:vector>
  </HeadingPairs>
  <TitlesOfParts>
    <vt:vector size="13" baseType="lpstr">
      <vt:lpstr>様式・計算用ツール一覧</vt:lpstr>
      <vt:lpstr>A【様式1】参画事業者情報</vt:lpstr>
      <vt:lpstr>B【計算用ツール】労働生産性（事業者毎算出用）</vt:lpstr>
      <vt:lpstr>B【計算用ツール】労働生産性 (補助事業グループ算出用）</vt:lpstr>
      <vt:lpstr>C【様式2】導入ITツール情報</vt:lpstr>
      <vt:lpstr>D【様式3】実施事業区分（基盤導入費）</vt:lpstr>
      <vt:lpstr>E【様式4】実施事業区分 (消費動向分析費)</vt:lpstr>
      <vt:lpstr>F【計算用ツール】基盤導入経費</vt:lpstr>
      <vt:lpstr>F【様式5】基盤導入経費</vt:lpstr>
      <vt:lpstr>G【計算用ツール】消費動向分析経費</vt:lpstr>
      <vt:lpstr>G【様式6】消費動向分析経費</vt:lpstr>
      <vt:lpstr>H【様式7】その他経費</vt:lpstr>
      <vt:lpstr>I【様式8】事業全体経費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2022-04-19T10:01:05Z</cp:lastPrinted>
  <dcterms:created xsi:type="dcterms:W3CDTF">2022-03-24T05:38:54Z</dcterms:created>
  <dcterms:modified xsi:type="dcterms:W3CDTF">2023-03-24T05:07:31Z</dcterms:modified>
</cp:coreProperties>
</file>