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日当・宿泊料" sheetId="4" r:id="rId5"/>
  </sheets>
  <definedNames>
    <definedName name="_xlnm.Print_Area" localSheetId="1">行程表及び請求書A!$A$1:$AI$28</definedName>
    <definedName name="_xlnm.Print_Area" localSheetId="0">報告書!$A$1:$AI$52</definedName>
    <definedName name="_xlnm.Print_Area" localSheetId="2">行程表及び請求書B!$A$1:$AI$28</definedName>
    <definedName name="_xlnm.Print_Area" localSheetId="3">行程表及び請求書C!$A$1:$AI$28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<sst xmlns="http://schemas.openxmlformats.org/spreadsheetml/2006/main" xmlns:r="http://schemas.openxmlformats.org/officeDocument/2006/relationships" count="134" uniqueCount="134">
  <si>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</si>
  <si>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</si>
  <si>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</si>
  <si>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短期入所協力施設研修</t>
    <rPh sb="2" eb="3">
      <t>イリ</t>
    </rPh>
    <rPh sb="3" eb="4">
      <t>ショ</t>
    </rPh>
    <rPh sb="6" eb="8">
      <t>シセツ</t>
    </rPh>
    <phoneticPr fontId="3"/>
  </si>
  <si>
    <t>パック料金</t>
    <rPh sb="3" eb="5">
      <t>リョウキン</t>
    </rPh>
    <phoneticPr fontId="3"/>
  </si>
  <si>
    <t>自己負担額</t>
    <rPh sb="0" eb="2">
      <t>ジコ</t>
    </rPh>
    <rPh sb="2" eb="5">
      <t>フタンガク</t>
    </rPh>
    <phoneticPr fontId="3"/>
  </si>
  <si>
    <t>役職：</t>
    <rPh sb="0" eb="2">
      <t>ヤクショク</t>
    </rPh>
    <phoneticPr fontId="3"/>
  </si>
  <si>
    <t>支給
割合</t>
    <rPh sb="0" eb="2">
      <t>シキュウ</t>
    </rPh>
    <rPh sb="3" eb="5">
      <t>ワリアイ</t>
    </rPh>
    <phoneticPr fontId="3"/>
  </si>
  <si>
    <t>④</t>
  </si>
  <si>
    <t>③</t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</si>
  <si>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</si>
  <si>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</si>
  <si>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</si>
  <si>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</si>
  <si>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日当</t>
    <rPh sb="0" eb="2">
      <t>ニットウ</t>
    </rPh>
    <phoneticPr fontId="3"/>
  </si>
  <si>
    <t>理事長</t>
    <rPh sb="0" eb="3">
      <t>リジチョウ</t>
    </rPh>
    <phoneticPr fontId="3"/>
  </si>
  <si>
    <t>鉄道賃</t>
    <rPh sb="0" eb="2">
      <t>テツドウ</t>
    </rPh>
    <rPh sb="2" eb="3">
      <t>チン</t>
    </rPh>
    <phoneticPr fontId="3"/>
  </si>
  <si>
    <t>運賃</t>
    <rPh sb="0" eb="2">
      <t>ウンチン</t>
    </rPh>
    <phoneticPr fontId="3"/>
  </si>
  <si>
    <t>東京都特別区</t>
    <rPh sb="0" eb="3">
      <t>トウキョウト</t>
    </rPh>
    <rPh sb="3" eb="6">
      <t>トクベツク</t>
    </rPh>
    <phoneticPr fontId="3"/>
  </si>
  <si>
    <t>km</t>
  </si>
  <si>
    <t>宿泊料</t>
    <rPh sb="0" eb="3">
      <t>シュクハクリョウ</t>
    </rPh>
    <phoneticPr fontId="3"/>
  </si>
  <si>
    <t>広島市</t>
    <rPh sb="0" eb="3">
      <t>ヒロシマシ</t>
    </rPh>
    <phoneticPr fontId="3"/>
  </si>
  <si>
    <t>係員（事務職）</t>
    <rPh sb="0" eb="2">
      <t>カカリイン</t>
    </rPh>
    <rPh sb="3" eb="6">
      <t>ジムショク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</si>
  <si>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</si>
  <si>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</si>
  <si>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日数</t>
    <rPh sb="0" eb="2">
      <t>ニッスウ</t>
    </rPh>
    <phoneticPr fontId="3"/>
  </si>
  <si>
    <t>各種福祉士</t>
    <rPh sb="0" eb="2">
      <t>カクシュ</t>
    </rPh>
    <rPh sb="2" eb="5">
      <t>フクシシ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</si>
  <si>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</si>
  <si>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朝</t>
    <rPh sb="0" eb="1">
      <t>アサ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</si>
  <si>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</si>
  <si>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</si>
  <si>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到着
時刻</t>
    <rPh sb="0" eb="2">
      <t>トウチャク</t>
    </rPh>
    <rPh sb="3" eb="5">
      <t>ジコク</t>
    </rPh>
    <phoneticPr fontId="3"/>
  </si>
  <si>
    <t>大阪市</t>
    <rPh sb="0" eb="3">
      <t>オオサカシ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</si>
  <si>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</si>
  <si>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</si>
  <si>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</si>
  <si>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路程</t>
    <rPh sb="0" eb="2">
      <t>ロテイ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</si>
  <si>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</si>
  <si>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</si>
  <si>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大学准教授</t>
    <rPh sb="0" eb="2">
      <t>ダイガク</t>
    </rPh>
    <rPh sb="2" eb="5">
      <t>ジュンキョウジュ</t>
    </rPh>
    <phoneticPr fontId="3"/>
  </si>
  <si>
    <t>急行
料金</t>
    <rPh sb="0" eb="2">
      <t>キュウコウ</t>
    </rPh>
    <rPh sb="3" eb="5">
      <t>リョウキン</t>
    </rPh>
    <phoneticPr fontId="3"/>
  </si>
  <si>
    <t>定額</t>
    <rPh sb="0" eb="2">
      <t>テイガク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</si>
  <si>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</si>
  <si>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</si>
  <si>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千葉市</t>
    <rPh sb="0" eb="3">
      <t>チバシ</t>
    </rPh>
    <phoneticPr fontId="3"/>
  </si>
  <si>
    <t>神戸市</t>
    <rPh sb="0" eb="3">
      <t>コウベシ</t>
    </rPh>
    <phoneticPr fontId="3"/>
  </si>
  <si>
    <t>（氏名）</t>
  </si>
  <si>
    <t>計</t>
    <rPh sb="0" eb="1">
      <t>ケイ</t>
    </rPh>
    <phoneticPr fontId="3"/>
  </si>
  <si>
    <t>理事</t>
    <rPh sb="0" eb="2">
      <t>リジ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</si>
  <si>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</si>
  <si>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</si>
  <si>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</si>
  <si>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</si>
  <si>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</si>
  <si>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</si>
  <si>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</si>
  <si>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</si>
  <si>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</si>
  <si>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</si>
  <si>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</si>
  <si>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</si>
  <si>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</si>
  <si>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</si>
  <si>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</si>
  <si>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</si>
  <si>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</si>
  <si>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</si>
  <si>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ホームヘルパー</t>
  </si>
  <si>
    <t>堺市</t>
    <rPh sb="0" eb="2">
      <t>サカイシ</t>
    </rPh>
    <phoneticPr fontId="3"/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</si>
  <si>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</si>
  <si>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</si>
  <si>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</si>
  <si>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</si>
  <si>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</si>
  <si>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</si>
  <si>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</si>
  <si>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⑥参加した研修等に期待される短期入所利用促進の効果</t>
    <rPh sb="1" eb="3">
      <t>サンカ</t>
    </rPh>
    <rPh sb="17" eb="18">
      <t>ショ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</si>
  <si>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</si>
  <si>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</si>
  <si>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</si>
  <si>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</si>
  <si>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</si>
  <si>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⑤研修、講演会等の内容：</t>
  </si>
  <si>
    <t>１．研修、講演会等の概要</t>
  </si>
  <si>
    <t>２．研修、講演会等の旅行行程</t>
    <rPh sb="2" eb="4">
      <t>ケンシュウ</t>
    </rPh>
    <rPh sb="5" eb="8">
      <t>コウエンカイ</t>
    </rPh>
    <rPh sb="8" eb="9">
      <t>トウ</t>
    </rPh>
    <rPh sb="10" eb="12">
      <t>リョコウ</t>
    </rPh>
    <rPh sb="12" eb="14">
      <t>コウテイ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</si>
  <si>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</si>
  <si>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</si>
  <si>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</si>
  <si>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役職</t>
    <rPh sb="0" eb="2">
      <t>ヤクショク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</si>
  <si>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</si>
  <si>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</si>
  <si>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</si>
  <si>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</si>
  <si>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</si>
  <si>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</si>
  <si>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</si>
  <si>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</si>
  <si>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</si>
  <si>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</si>
  <si>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</si>
  <si>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</si>
  <si>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</si>
  <si>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</si>
  <si>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</si>
  <si>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</si>
  <si>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</si>
  <si>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</si>
  <si>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</si>
  <si>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A</t>
  </si>
  <si>
    <t>B</t>
  </si>
  <si>
    <t>①研修、講演会等の名称：</t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</si>
  <si>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</si>
  <si>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</si>
  <si>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</si>
  <si>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</si>
  <si>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</si>
  <si>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</si>
  <si>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</si>
  <si>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</si>
  <si>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</si>
  <si>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</si>
  <si>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旅費</t>
    <rPh sb="0" eb="2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</si>
  <si>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</si>
  <si>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</si>
  <si>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</si>
  <si>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</si>
  <si>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</si>
  <si>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</si>
  <si>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</si>
  <si>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研修等への参加計画書</t>
    <rPh sb="7" eb="9">
      <t>ケイカク</t>
    </rPh>
    <phoneticPr fontId="3"/>
  </si>
  <si>
    <t>３．研修、講演会等の参加に要する経費</t>
    <rPh sb="2" eb="4">
      <t>ケンシュウ</t>
    </rPh>
    <rPh sb="5" eb="8">
      <t>コウエンカイ</t>
    </rPh>
    <rPh sb="8" eb="9">
      <t>トウ</t>
    </rPh>
    <rPh sb="10" eb="12">
      <t>サンカ</t>
    </rPh>
    <rPh sb="13" eb="14">
      <t>ヨウ</t>
    </rPh>
    <rPh sb="16" eb="18">
      <t>ケイヒ</t>
    </rPh>
    <phoneticPr fontId="3"/>
  </si>
  <si>
    <t>社会福祉法人国交会 自動車苑</t>
    <rPh sb="2" eb="4">
      <t>フクシ</t>
    </rPh>
    <rPh sb="13" eb="14">
      <t>エン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</si>
  <si>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2">
      <t>フタン</t>
    </rPh>
    <rPh sb="12" eb="13">
      <t>ガク</t>
    </rPh>
    <phoneticPr fontId="3"/>
  </si>
  <si>
    <t>C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</si>
</sst>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.0;[Red]\-#,##0.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center" vertical="top" shrinkToFit="1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178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2" fontId="10" fillId="2" borderId="20" xfId="6" applyNumberFormat="1" applyFont="1" applyFill="1" applyBorder="1" applyAlignment="1">
      <alignment vertical="center" shrinkToFit="1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  <cellStyle name="パーセント" xfId="7" builtinId="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2"/>
  <sheetViews>
    <sheetView showZeros="0" tabSelected="1" view="pageBreakPreview" zoomScale="130" zoomScaleSheetLayoutView="130" workbookViewId="0">
      <selection activeCell="AK31" sqref="AK31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129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23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0" t="s">
        <v>91</v>
      </c>
      <c r="U10" s="30"/>
      <c r="V10" s="30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6" t="s">
        <v>131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35" ht="15" customHeight="1">
      <c r="B12" s="8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5" ht="15" customHeight="1">
      <c r="B13" s="8"/>
      <c r="U13" s="26" t="s">
        <v>118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83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110</v>
      </c>
      <c r="D17" s="12"/>
      <c r="E17" s="12"/>
      <c r="F17" s="12"/>
      <c r="G17" s="12"/>
      <c r="H17" s="12"/>
      <c r="I17" s="12"/>
      <c r="J17" s="12"/>
      <c r="K17" s="12"/>
      <c r="L17" s="12"/>
      <c r="M17" s="26" t="s">
        <v>3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32"/>
    </row>
    <row r="18" spans="2:35" ht="15" customHeight="1">
      <c r="C18" s="11" t="s">
        <v>111</v>
      </c>
      <c r="D18" s="11"/>
      <c r="E18" s="11"/>
      <c r="F18" s="11"/>
      <c r="G18" s="11"/>
      <c r="H18" s="22">
        <v>44808</v>
      </c>
      <c r="I18" s="22"/>
      <c r="J18" s="22"/>
      <c r="K18" s="22"/>
      <c r="L18" s="22"/>
      <c r="M18" s="22"/>
      <c r="N18" s="22"/>
      <c r="O18" s="22"/>
      <c r="P18" s="28">
        <v>0.54166666666666652</v>
      </c>
      <c r="Q18" s="29"/>
      <c r="R18" s="29"/>
      <c r="S18" s="29"/>
      <c r="T18" s="1" t="s">
        <v>97</v>
      </c>
      <c r="U18" s="28">
        <v>0.70833333333333337</v>
      </c>
      <c r="V18" s="29"/>
      <c r="W18" s="29"/>
      <c r="X18" s="29"/>
    </row>
    <row r="19" spans="2:35" ht="15" customHeight="1">
      <c r="B19" s="8" t="s">
        <v>117</v>
      </c>
      <c r="H19" s="22">
        <v>44809</v>
      </c>
      <c r="I19" s="22"/>
      <c r="J19" s="22"/>
      <c r="K19" s="22"/>
      <c r="L19" s="22"/>
      <c r="M19" s="22"/>
      <c r="N19" s="22"/>
      <c r="O19" s="22"/>
      <c r="P19" s="28">
        <v>0.35416666666666669</v>
      </c>
      <c r="Q19" s="29"/>
      <c r="R19" s="29"/>
      <c r="S19" s="29"/>
      <c r="T19" s="1" t="s">
        <v>97</v>
      </c>
      <c r="U19" s="28">
        <v>0.5</v>
      </c>
      <c r="V19" s="29"/>
      <c r="W19" s="29"/>
      <c r="X19" s="29"/>
    </row>
    <row r="20" spans="2:35" ht="15" customHeight="1">
      <c r="B20" s="8"/>
      <c r="C20" s="11" t="s">
        <v>77</v>
      </c>
      <c r="D20" s="11"/>
      <c r="E20" s="11"/>
      <c r="F20" s="11"/>
      <c r="G20" s="11"/>
      <c r="H20" s="23" t="s">
        <v>78</v>
      </c>
      <c r="I20" s="23"/>
      <c r="J20" s="23"/>
      <c r="K20" s="23"/>
      <c r="L20" s="23"/>
      <c r="M20" s="23"/>
      <c r="N20" s="26" t="s">
        <v>115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2:35" ht="15" customHeight="1">
      <c r="B21" s="8"/>
      <c r="H21" s="23" t="s">
        <v>79</v>
      </c>
      <c r="I21" s="23"/>
      <c r="J21" s="23"/>
      <c r="K21" s="23"/>
      <c r="L21" s="23"/>
      <c r="M21" s="23"/>
      <c r="N21" s="26" t="s">
        <v>116</v>
      </c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2:35" ht="15" customHeight="1">
      <c r="B22" s="8"/>
      <c r="C22" s="11" t="s">
        <v>54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35" ht="15" customHeight="1">
      <c r="B23" s="8"/>
      <c r="F23" s="10" t="s">
        <v>80</v>
      </c>
      <c r="G23" s="10"/>
      <c r="H23" s="10"/>
      <c r="I23" s="24" t="s">
        <v>43</v>
      </c>
      <c r="J23" s="24"/>
      <c r="K23" s="24"/>
      <c r="L23" s="24"/>
      <c r="M23" s="24"/>
      <c r="N23" s="10" t="s">
        <v>81</v>
      </c>
      <c r="O23" s="10"/>
      <c r="P23" s="10"/>
      <c r="Q23" s="26" t="s">
        <v>108</v>
      </c>
      <c r="R23" s="26"/>
      <c r="S23" s="26"/>
      <c r="T23" s="26"/>
      <c r="U23" s="26"/>
      <c r="V23" s="2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</row>
    <row r="24" spans="2:35" ht="15" customHeight="1">
      <c r="B24" s="8"/>
      <c r="F24" s="10" t="s">
        <v>99</v>
      </c>
      <c r="G24" s="10"/>
      <c r="H24" s="10"/>
      <c r="I24" s="24" t="s">
        <v>124</v>
      </c>
      <c r="J24" s="24"/>
      <c r="K24" s="24"/>
      <c r="L24" s="24"/>
      <c r="M24" s="24"/>
      <c r="N24" s="10" t="s">
        <v>46</v>
      </c>
      <c r="O24" s="10"/>
      <c r="P24" s="10"/>
      <c r="Q24" s="26" t="s">
        <v>109</v>
      </c>
      <c r="R24" s="26"/>
      <c r="S24" s="26"/>
      <c r="T24" s="26"/>
      <c r="U24" s="26"/>
      <c r="V24" s="26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</row>
    <row r="25" spans="2:35" ht="15" customHeight="1">
      <c r="B25" s="8"/>
      <c r="F25" s="10" t="s">
        <v>99</v>
      </c>
      <c r="G25" s="10"/>
      <c r="H25" s="10"/>
      <c r="I25" s="24" t="s">
        <v>43</v>
      </c>
      <c r="J25" s="24"/>
      <c r="K25" s="24"/>
      <c r="L25" s="24"/>
      <c r="M25" s="24"/>
      <c r="N25" s="10" t="s">
        <v>46</v>
      </c>
      <c r="O25" s="10"/>
      <c r="P25" s="10"/>
      <c r="Q25" s="26" t="s">
        <v>133</v>
      </c>
      <c r="R25" s="26"/>
      <c r="S25" s="26"/>
      <c r="T25" s="26"/>
      <c r="U25" s="26"/>
      <c r="V25" s="26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</row>
    <row r="26" spans="2:35" s="2" customFormat="1" ht="15" customHeight="1"/>
    <row r="27" spans="2:35" ht="15" customHeight="1">
      <c r="B27" s="8"/>
      <c r="C27" s="11" t="s">
        <v>82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2:35" ht="15" customHeight="1">
      <c r="D28" s="17" t="s">
        <v>119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</row>
    <row r="29" spans="2:35" ht="15" customHeight="1"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</row>
    <row r="31" spans="2:35" s="2" customFormat="1" ht="15" customHeight="1"/>
    <row r="32" spans="2:35" ht="15" customHeight="1">
      <c r="B32" s="8"/>
      <c r="C32" s="11" t="s">
        <v>76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35" ht="15" customHeight="1">
      <c r="D33" s="17" t="s">
        <v>120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</row>
    <row r="34" spans="2:35" ht="1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</row>
    <row r="40" spans="2:35" s="2" customFormat="1" ht="15" customHeight="1"/>
    <row r="41" spans="2:35" ht="15" customHeight="1">
      <c r="B41" s="11" t="s">
        <v>84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2" spans="2:35" ht="15" customHeight="1">
      <c r="C42" s="13" t="s">
        <v>92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I42" s="20"/>
    </row>
    <row r="43" spans="2:35" ht="15" customHeight="1">
      <c r="AH43" s="13"/>
      <c r="AI43" s="20"/>
    </row>
    <row r="44" spans="2:35" ht="15" customHeight="1">
      <c r="B44" s="11" t="s">
        <v>130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</row>
    <row r="45" spans="2:35" ht="15" customHeight="1">
      <c r="C45" s="14" t="s">
        <v>85</v>
      </c>
      <c r="D45" s="14"/>
      <c r="E45" s="14"/>
      <c r="F45" s="14"/>
      <c r="G45" s="14"/>
      <c r="H45" s="14"/>
      <c r="I45" s="14"/>
      <c r="J45" s="25">
        <f>M46+M47</f>
        <v>0</v>
      </c>
      <c r="K45" s="25"/>
      <c r="L45" s="25"/>
      <c r="M45" s="25"/>
      <c r="N45" s="27" t="s">
        <v>86</v>
      </c>
      <c r="O45" s="27"/>
      <c r="P45" s="27"/>
      <c r="Q45" s="27"/>
      <c r="R45" s="27"/>
      <c r="S45" s="27"/>
      <c r="T45" s="27"/>
      <c r="U45" s="27"/>
      <c r="V45" s="31">
        <f>V46+V47</f>
        <v>0</v>
      </c>
      <c r="W45" s="31"/>
      <c r="X45" s="31"/>
      <c r="Y45" s="31"/>
      <c r="Z45" s="27" t="s">
        <v>5</v>
      </c>
      <c r="AA45" s="27"/>
      <c r="AB45" s="27"/>
      <c r="AC45" s="27"/>
      <c r="AD45" s="27"/>
      <c r="AE45" s="31">
        <f>AE46+AE47</f>
        <v>0</v>
      </c>
      <c r="AF45" s="31"/>
      <c r="AG45" s="31"/>
      <c r="AH45" s="31"/>
    </row>
    <row r="46" spans="2:35" ht="15" customHeight="1">
      <c r="D46" s="18" t="s">
        <v>59</v>
      </c>
      <c r="E46" s="18"/>
      <c r="F46" s="18"/>
      <c r="G46" s="21" t="s">
        <v>105</v>
      </c>
      <c r="H46" s="21"/>
      <c r="I46" s="21"/>
      <c r="J46" s="21"/>
      <c r="K46" s="21"/>
      <c r="L46" s="21"/>
      <c r="M46" s="25"/>
      <c r="N46" s="25"/>
      <c r="O46" s="25"/>
      <c r="P46" s="21" t="s">
        <v>122</v>
      </c>
      <c r="Q46" s="21"/>
      <c r="R46" s="21"/>
      <c r="S46" s="21"/>
      <c r="T46" s="21"/>
      <c r="U46" s="21"/>
      <c r="V46" s="25"/>
      <c r="W46" s="25"/>
      <c r="X46" s="25"/>
      <c r="Z46" s="27" t="s">
        <v>5</v>
      </c>
      <c r="AA46" s="27"/>
      <c r="AB46" s="27"/>
      <c r="AC46" s="27"/>
      <c r="AD46" s="27"/>
      <c r="AE46" s="25">
        <f>M46-V46</f>
        <v>0</v>
      </c>
      <c r="AF46" s="25"/>
      <c r="AG46" s="25"/>
      <c r="AI46" s="20"/>
    </row>
    <row r="47" spans="2:35" ht="15" customHeight="1">
      <c r="C47" s="15"/>
      <c r="D47" s="19" t="s">
        <v>121</v>
      </c>
      <c r="E47" s="19"/>
      <c r="F47" s="19"/>
      <c r="G47" s="21" t="s">
        <v>105</v>
      </c>
      <c r="H47" s="21"/>
      <c r="I47" s="21"/>
      <c r="J47" s="21"/>
      <c r="K47" s="21"/>
      <c r="L47" s="21"/>
      <c r="M47" s="25">
        <f>SUM(行程表及び請求書A!$O$27,行程表及び請求書B!$O$27,行程表及び請求書C!$O$27)</f>
        <v>0</v>
      </c>
      <c r="N47" s="25"/>
      <c r="O47" s="25"/>
      <c r="P47" s="21" t="s">
        <v>122</v>
      </c>
      <c r="Q47" s="21"/>
      <c r="R47" s="21"/>
      <c r="S47" s="21"/>
      <c r="T47" s="21"/>
      <c r="U47" s="21"/>
      <c r="V47" s="25">
        <f>SUM(行程表及び請求書A!$AB$27,行程表及び請求書B!$AB$27,行程表及び請求書C!$AB$27)</f>
        <v>0</v>
      </c>
      <c r="W47" s="25"/>
      <c r="X47" s="25"/>
      <c r="Z47" s="27" t="s">
        <v>5</v>
      </c>
      <c r="AA47" s="27"/>
      <c r="AB47" s="27"/>
      <c r="AC47" s="27"/>
      <c r="AD47" s="27"/>
      <c r="AE47" s="25">
        <f>M47-V47</f>
        <v>0</v>
      </c>
      <c r="AF47" s="25"/>
      <c r="AG47" s="25"/>
    </row>
    <row r="48" spans="2:35" ht="15" customHeight="1">
      <c r="D48" s="13" t="s">
        <v>123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20"/>
    </row>
    <row r="49" spans="1:35" ht="15" customHeight="1">
      <c r="D49" s="13" t="s">
        <v>37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20"/>
    </row>
    <row r="50" spans="1:35" ht="15" customHeight="1"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>
      <c r="A51" s="7" t="s">
        <v>102</v>
      </c>
      <c r="B51" s="7"/>
      <c r="C51" s="16" t="s">
        <v>112</v>
      </c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</row>
    <row r="52" spans="1:35" ht="15" customHeight="1"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</sheetData>
  <mergeCells count="67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L17"/>
    <mergeCell ref="M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M22"/>
    <mergeCell ref="F23:H23"/>
    <mergeCell ref="I23:M23"/>
    <mergeCell ref="N23:P23"/>
    <mergeCell ref="Q23:V23"/>
    <mergeCell ref="F24:H24"/>
    <mergeCell ref="I24:M24"/>
    <mergeCell ref="N24:P24"/>
    <mergeCell ref="Q24:V24"/>
    <mergeCell ref="F25:H25"/>
    <mergeCell ref="I25:M25"/>
    <mergeCell ref="N25:P25"/>
    <mergeCell ref="Q25:V25"/>
    <mergeCell ref="C27:M27"/>
    <mergeCell ref="C32:Z32"/>
    <mergeCell ref="B41:AI41"/>
    <mergeCell ref="C42:AG42"/>
    <mergeCell ref="B44:AI44"/>
    <mergeCell ref="C45:I45"/>
    <mergeCell ref="J45:M45"/>
    <mergeCell ref="N45:U45"/>
    <mergeCell ref="V45:Y45"/>
    <mergeCell ref="Z45:AD45"/>
    <mergeCell ref="AE45:AH45"/>
    <mergeCell ref="D46:F46"/>
    <mergeCell ref="G46:L46"/>
    <mergeCell ref="M46:O46"/>
    <mergeCell ref="P46:U46"/>
    <mergeCell ref="V46:X46"/>
    <mergeCell ref="Z46:AD46"/>
    <mergeCell ref="AE46:AG46"/>
    <mergeCell ref="D47:F47"/>
    <mergeCell ref="G47:L47"/>
    <mergeCell ref="M47:O47"/>
    <mergeCell ref="P47:U47"/>
    <mergeCell ref="V47:X47"/>
    <mergeCell ref="Z47:AD47"/>
    <mergeCell ref="AE47:AG47"/>
    <mergeCell ref="D48:AH48"/>
    <mergeCell ref="D49:AH49"/>
    <mergeCell ref="A51:B51"/>
    <mergeCell ref="D28:AH30"/>
    <mergeCell ref="C51:AI52"/>
    <mergeCell ref="D33:AH39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B6" sqref="B6:D6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132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13</v>
      </c>
      <c r="B5" s="44" t="str">
        <f>報告書!Q23</f>
        <v>A</v>
      </c>
      <c r="C5" s="44"/>
      <c r="D5" s="44"/>
      <c r="E5" s="37"/>
      <c r="F5" s="37"/>
      <c r="G5" s="37"/>
      <c r="H5" s="68"/>
      <c r="I5" s="76" t="s">
        <v>4</v>
      </c>
      <c r="J5" s="86"/>
      <c r="K5" s="93"/>
      <c r="L5" s="93"/>
      <c r="M5" s="93"/>
      <c r="N5" s="104" t="s">
        <v>106</v>
      </c>
      <c r="O5" s="86"/>
      <c r="P5" s="113"/>
      <c r="Q5" s="113"/>
      <c r="R5" s="104" t="s">
        <v>107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106</v>
      </c>
      <c r="AB5" s="86"/>
      <c r="AC5" s="134">
        <f>P5</f>
        <v>0</v>
      </c>
      <c r="AD5" s="134"/>
      <c r="AE5" s="134"/>
      <c r="AF5" s="104" t="s">
        <v>107</v>
      </c>
      <c r="AG5" s="86"/>
      <c r="AH5" s="134">
        <f>T5</f>
        <v>0</v>
      </c>
      <c r="AI5" s="139"/>
    </row>
    <row r="6" spans="1:35" s="35" customFormat="1" ht="37.5" customHeight="1">
      <c r="A6" s="38" t="s">
        <v>6</v>
      </c>
      <c r="B6" s="44" t="str">
        <f>報告書!I23</f>
        <v>各種療法士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11</v>
      </c>
      <c r="B7" s="44" t="str">
        <f>IF(ISNA(VLOOKUP(B6,'（参考）日当・宿泊料'!B:C,2,FALSE)),"？",VLOOKUP(B6,'（参考）日当・宿泊料'!B:C,2,FALSE))</f>
        <v>③</v>
      </c>
      <c r="C7" s="44"/>
      <c r="D7" s="44"/>
      <c r="H7" s="71"/>
      <c r="I7" s="78" t="s">
        <v>16</v>
      </c>
      <c r="J7" s="87"/>
      <c r="K7" s="87"/>
      <c r="L7" s="99" t="s">
        <v>125</v>
      </c>
      <c r="M7" s="100"/>
      <c r="N7" s="95" t="s">
        <v>126</v>
      </c>
      <c r="O7" s="87"/>
      <c r="P7" s="46" t="s">
        <v>14</v>
      </c>
      <c r="Q7" s="57"/>
      <c r="R7" s="52" t="s">
        <v>20</v>
      </c>
      <c r="S7" s="52"/>
      <c r="T7" s="46" t="s">
        <v>24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126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100</v>
      </c>
      <c r="B8" s="45" t="s">
        <v>29</v>
      </c>
      <c r="C8" s="51" t="s">
        <v>97</v>
      </c>
      <c r="D8" s="56" t="s">
        <v>31</v>
      </c>
      <c r="E8" s="61" t="s">
        <v>113</v>
      </c>
      <c r="F8" s="66" t="s">
        <v>33</v>
      </c>
      <c r="G8" s="61" t="s">
        <v>93</v>
      </c>
      <c r="H8" s="70" t="s">
        <v>35</v>
      </c>
      <c r="I8" s="78" t="s">
        <v>36</v>
      </c>
      <c r="J8" s="87" t="s">
        <v>17</v>
      </c>
      <c r="K8" s="95" t="s">
        <v>40</v>
      </c>
      <c r="L8" s="100" t="s">
        <v>36</v>
      </c>
      <c r="M8" s="87" t="s">
        <v>17</v>
      </c>
      <c r="N8" s="87" t="s">
        <v>36</v>
      </c>
      <c r="O8" s="86" t="s">
        <v>17</v>
      </c>
      <c r="P8" s="86" t="s">
        <v>25</v>
      </c>
      <c r="Q8" s="86" t="s">
        <v>41</v>
      </c>
      <c r="R8" s="86" t="s">
        <v>94</v>
      </c>
      <c r="S8" s="86" t="s">
        <v>41</v>
      </c>
      <c r="T8" s="86" t="s">
        <v>94</v>
      </c>
      <c r="U8" s="121" t="s">
        <v>41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7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19</v>
      </c>
      <c r="J9" s="88" t="s">
        <v>95</v>
      </c>
      <c r="K9" s="96" t="s">
        <v>95</v>
      </c>
      <c r="L9" s="101" t="s">
        <v>19</v>
      </c>
      <c r="M9" s="88" t="s">
        <v>95</v>
      </c>
      <c r="N9" s="88" t="s">
        <v>19</v>
      </c>
      <c r="O9" s="109" t="s">
        <v>95</v>
      </c>
      <c r="P9" s="114" t="s">
        <v>96</v>
      </c>
      <c r="Q9" s="114" t="s">
        <v>95</v>
      </c>
      <c r="R9" s="114" t="s">
        <v>42</v>
      </c>
      <c r="S9" s="114" t="s">
        <v>95</v>
      </c>
      <c r="T9" s="114" t="s">
        <v>42</v>
      </c>
      <c r="U9" s="122" t="s">
        <v>95</v>
      </c>
      <c r="V9" s="79" t="s">
        <v>19</v>
      </c>
      <c r="W9" s="88" t="s">
        <v>95</v>
      </c>
      <c r="X9" s="96" t="s">
        <v>95</v>
      </c>
      <c r="Y9" s="101" t="s">
        <v>19</v>
      </c>
      <c r="Z9" s="88" t="s">
        <v>95</v>
      </c>
      <c r="AA9" s="88" t="s">
        <v>19</v>
      </c>
      <c r="AB9" s="109" t="s">
        <v>95</v>
      </c>
      <c r="AC9" s="114" t="s">
        <v>96</v>
      </c>
      <c r="AD9" s="114"/>
      <c r="AE9" s="114" t="s">
        <v>95</v>
      </c>
      <c r="AF9" s="114" t="s">
        <v>42</v>
      </c>
      <c r="AG9" s="114" t="s">
        <v>95</v>
      </c>
      <c r="AH9" s="114" t="s">
        <v>42</v>
      </c>
      <c r="AI9" s="122" t="s">
        <v>95</v>
      </c>
    </row>
    <row r="10" spans="1:35" s="35" customFormat="1" ht="37.5" customHeight="1">
      <c r="A10" s="41"/>
      <c r="B10" s="47"/>
      <c r="C10" s="53" t="s">
        <v>97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47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89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34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104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B8" sqref="B8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132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13</v>
      </c>
      <c r="B5" s="44" t="str">
        <f>報告書!Q24</f>
        <v>B</v>
      </c>
      <c r="C5" s="44"/>
      <c r="D5" s="44"/>
      <c r="E5" s="37"/>
      <c r="F5" s="37"/>
      <c r="G5" s="37"/>
      <c r="H5" s="68"/>
      <c r="I5" s="76" t="s">
        <v>4</v>
      </c>
      <c r="J5" s="86"/>
      <c r="K5" s="93"/>
      <c r="L5" s="93"/>
      <c r="M5" s="93"/>
      <c r="N5" s="104" t="s">
        <v>106</v>
      </c>
      <c r="O5" s="86"/>
      <c r="P5" s="113"/>
      <c r="Q5" s="113"/>
      <c r="R5" s="104" t="s">
        <v>107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106</v>
      </c>
      <c r="AB5" s="86"/>
      <c r="AC5" s="134">
        <f>P5</f>
        <v>0</v>
      </c>
      <c r="AD5" s="134"/>
      <c r="AE5" s="134"/>
      <c r="AF5" s="104" t="s">
        <v>107</v>
      </c>
      <c r="AG5" s="86"/>
      <c r="AH5" s="134">
        <f>T5</f>
        <v>0</v>
      </c>
      <c r="AI5" s="139"/>
    </row>
    <row r="6" spans="1:35" s="35" customFormat="1" ht="37.5" customHeight="1">
      <c r="A6" s="38" t="s">
        <v>6</v>
      </c>
      <c r="B6" s="44" t="str">
        <f>報告書!I24</f>
        <v>生活支援員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11</v>
      </c>
      <c r="B7" s="44" t="str">
        <f>IF(ISNA(VLOOKUP(B6,'（参考）日当・宿泊料'!B:C,2,FALSE)),"？",VLOOKUP(B6,'（参考）日当・宿泊料'!B:C,2,FALSE))</f>
        <v>④</v>
      </c>
      <c r="C7" s="44"/>
      <c r="D7" s="44"/>
      <c r="H7" s="71"/>
      <c r="I7" s="78" t="s">
        <v>16</v>
      </c>
      <c r="J7" s="87"/>
      <c r="K7" s="87"/>
      <c r="L7" s="99" t="s">
        <v>125</v>
      </c>
      <c r="M7" s="100"/>
      <c r="N7" s="95" t="s">
        <v>126</v>
      </c>
      <c r="O7" s="87"/>
      <c r="P7" s="46" t="s">
        <v>14</v>
      </c>
      <c r="Q7" s="57"/>
      <c r="R7" s="52" t="s">
        <v>20</v>
      </c>
      <c r="S7" s="52"/>
      <c r="T7" s="46" t="s">
        <v>24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126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100</v>
      </c>
      <c r="B8" s="45" t="s">
        <v>29</v>
      </c>
      <c r="C8" s="51" t="s">
        <v>97</v>
      </c>
      <c r="D8" s="56" t="s">
        <v>31</v>
      </c>
      <c r="E8" s="61" t="s">
        <v>113</v>
      </c>
      <c r="F8" s="66" t="s">
        <v>33</v>
      </c>
      <c r="G8" s="61" t="s">
        <v>93</v>
      </c>
      <c r="H8" s="70" t="s">
        <v>35</v>
      </c>
      <c r="I8" s="78" t="s">
        <v>36</v>
      </c>
      <c r="J8" s="87" t="s">
        <v>17</v>
      </c>
      <c r="K8" s="95" t="s">
        <v>40</v>
      </c>
      <c r="L8" s="100" t="s">
        <v>36</v>
      </c>
      <c r="M8" s="87" t="s">
        <v>17</v>
      </c>
      <c r="N8" s="87" t="s">
        <v>36</v>
      </c>
      <c r="O8" s="86" t="s">
        <v>17</v>
      </c>
      <c r="P8" s="86" t="s">
        <v>25</v>
      </c>
      <c r="Q8" s="86" t="s">
        <v>41</v>
      </c>
      <c r="R8" s="86" t="s">
        <v>94</v>
      </c>
      <c r="S8" s="86" t="s">
        <v>41</v>
      </c>
      <c r="T8" s="86" t="s">
        <v>94</v>
      </c>
      <c r="U8" s="121" t="s">
        <v>41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7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19</v>
      </c>
      <c r="J9" s="88" t="s">
        <v>95</v>
      </c>
      <c r="K9" s="96" t="s">
        <v>95</v>
      </c>
      <c r="L9" s="101" t="s">
        <v>19</v>
      </c>
      <c r="M9" s="88" t="s">
        <v>95</v>
      </c>
      <c r="N9" s="88" t="s">
        <v>19</v>
      </c>
      <c r="O9" s="109" t="s">
        <v>95</v>
      </c>
      <c r="P9" s="114" t="s">
        <v>96</v>
      </c>
      <c r="Q9" s="114" t="s">
        <v>95</v>
      </c>
      <c r="R9" s="114" t="s">
        <v>42</v>
      </c>
      <c r="S9" s="114" t="s">
        <v>95</v>
      </c>
      <c r="T9" s="114" t="s">
        <v>42</v>
      </c>
      <c r="U9" s="122" t="s">
        <v>95</v>
      </c>
      <c r="V9" s="79" t="s">
        <v>19</v>
      </c>
      <c r="W9" s="88" t="s">
        <v>95</v>
      </c>
      <c r="X9" s="96" t="s">
        <v>95</v>
      </c>
      <c r="Y9" s="101" t="s">
        <v>19</v>
      </c>
      <c r="Z9" s="88" t="s">
        <v>95</v>
      </c>
      <c r="AA9" s="88" t="s">
        <v>19</v>
      </c>
      <c r="AB9" s="109" t="s">
        <v>95</v>
      </c>
      <c r="AC9" s="114" t="s">
        <v>96</v>
      </c>
      <c r="AD9" s="114"/>
      <c r="AE9" s="114" t="s">
        <v>95</v>
      </c>
      <c r="AF9" s="114" t="s">
        <v>42</v>
      </c>
      <c r="AG9" s="114" t="s">
        <v>95</v>
      </c>
      <c r="AH9" s="114" t="s">
        <v>42</v>
      </c>
      <c r="AI9" s="122" t="s">
        <v>95</v>
      </c>
    </row>
    <row r="10" spans="1:35" s="35" customFormat="1" ht="37.5" customHeight="1">
      <c r="A10" s="41"/>
      <c r="B10" s="47"/>
      <c r="C10" s="53" t="s">
        <v>97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47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89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34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104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3" activePane="bottomRight" state="frozen"/>
      <selection pane="topRight"/>
      <selection pane="bottomLeft"/>
      <selection pane="bottomRight" activeCell="G6" sqref="G6"/>
    </sheetView>
  </sheetViews>
  <sheetFormatPr defaultColWidth="2.625" defaultRowHeight="37.5" customHeight="1"/>
  <cols>
    <col min="1" max="1" width="8.75" style="33" customWidth="1"/>
    <col min="2" max="2" width="7.625" style="33" customWidth="1"/>
    <col min="3" max="3" width="4.25" style="34" bestFit="1" customWidth="1"/>
    <col min="4" max="4" width="7.625" style="33" customWidth="1"/>
    <col min="5" max="7" width="12.5" style="33" customWidth="1"/>
    <col min="8" max="8" width="7.5" style="34" customWidth="1"/>
    <col min="9" max="35" width="7.5" style="33" customWidth="1"/>
    <col min="36" max="16384" width="2.625" style="33"/>
  </cols>
  <sheetData>
    <row r="1" spans="1:35" s="35" customFormat="1" ht="14.25">
      <c r="A1" s="36" t="s">
        <v>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35" s="35" customFormat="1" ht="14.25">
      <c r="A2" s="36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 ht="60.75" customHeight="1">
      <c r="A3" s="4" t="s">
        <v>98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s="35" customFormat="1" ht="37.5" customHeight="1">
      <c r="A4" s="37"/>
      <c r="B4" s="37"/>
      <c r="C4" s="50"/>
      <c r="D4" s="37"/>
      <c r="E4" s="37"/>
      <c r="F4" s="37"/>
      <c r="G4" s="37"/>
      <c r="H4" s="68"/>
      <c r="I4" s="75" t="s">
        <v>132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118"/>
      <c r="V4" s="75" t="s">
        <v>103</v>
      </c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118"/>
    </row>
    <row r="5" spans="1:35" s="35" customFormat="1" ht="37.5" customHeight="1">
      <c r="A5" s="38" t="s">
        <v>13</v>
      </c>
      <c r="B5" s="44" t="str">
        <f>報告書!Q25</f>
        <v>C</v>
      </c>
      <c r="C5" s="44"/>
      <c r="D5" s="44"/>
      <c r="E5" s="37"/>
      <c r="F5" s="37"/>
      <c r="G5" s="37"/>
      <c r="H5" s="68"/>
      <c r="I5" s="76" t="s">
        <v>4</v>
      </c>
      <c r="J5" s="86"/>
      <c r="K5" s="93"/>
      <c r="L5" s="93"/>
      <c r="M5" s="93"/>
      <c r="N5" s="104" t="s">
        <v>106</v>
      </c>
      <c r="O5" s="86"/>
      <c r="P5" s="113"/>
      <c r="Q5" s="113"/>
      <c r="R5" s="104" t="s">
        <v>107</v>
      </c>
      <c r="S5" s="86"/>
      <c r="T5" s="113"/>
      <c r="U5" s="119"/>
      <c r="V5" s="76" t="str">
        <f>I5</f>
        <v>パック料金</v>
      </c>
      <c r="W5" s="86"/>
      <c r="X5" s="130">
        <f>K5</f>
        <v>0</v>
      </c>
      <c r="Y5" s="130"/>
      <c r="Z5" s="130"/>
      <c r="AA5" s="104" t="s">
        <v>106</v>
      </c>
      <c r="AB5" s="86"/>
      <c r="AC5" s="134">
        <f>P5</f>
        <v>0</v>
      </c>
      <c r="AD5" s="134"/>
      <c r="AE5" s="134"/>
      <c r="AF5" s="104" t="s">
        <v>107</v>
      </c>
      <c r="AG5" s="86"/>
      <c r="AH5" s="134">
        <f>T5</f>
        <v>0</v>
      </c>
      <c r="AI5" s="139"/>
    </row>
    <row r="6" spans="1:35" s="35" customFormat="1" ht="37.5" customHeight="1">
      <c r="A6" s="38" t="s">
        <v>6</v>
      </c>
      <c r="B6" s="44" t="str">
        <f>報告書!I25</f>
        <v>各種療法士</v>
      </c>
      <c r="C6" s="44"/>
      <c r="D6" s="44"/>
      <c r="E6" s="60"/>
      <c r="F6" s="60"/>
      <c r="G6" s="60"/>
      <c r="H6" s="69"/>
      <c r="I6" s="77"/>
      <c r="J6" s="86"/>
      <c r="K6" s="94"/>
      <c r="L6" s="98"/>
      <c r="M6" s="103"/>
      <c r="N6" s="105"/>
      <c r="O6" s="108"/>
      <c r="P6" s="105"/>
      <c r="Q6" s="108"/>
      <c r="R6" s="105"/>
      <c r="S6" s="108"/>
      <c r="T6" s="105"/>
      <c r="U6" s="54"/>
      <c r="V6" s="77"/>
      <c r="W6" s="86"/>
      <c r="X6" s="94"/>
      <c r="Y6" s="98"/>
      <c r="Z6" s="98"/>
      <c r="AA6" s="94"/>
      <c r="AB6" s="103"/>
      <c r="AC6" s="135">
        <f>VLOOKUP(X6,'（参考）日当・宿泊料'!L3:M6,2,TRUE)</f>
        <v>0</v>
      </c>
      <c r="AD6" s="135"/>
      <c r="AE6" s="135"/>
      <c r="AF6" s="86">
        <f>R6</f>
        <v>0</v>
      </c>
      <c r="AG6" s="86"/>
      <c r="AH6" s="130">
        <f>T6</f>
        <v>0</v>
      </c>
      <c r="AI6" s="140"/>
    </row>
    <row r="7" spans="1:35" s="35" customFormat="1" ht="37.5" customHeight="1">
      <c r="A7" s="38" t="s">
        <v>11</v>
      </c>
      <c r="B7" s="44" t="str">
        <f>IF(ISNA(VLOOKUP(B6,'（参考）日当・宿泊料'!B:C,2,FALSE)),"？",VLOOKUP(B6,'（参考）日当・宿泊料'!B:C,2,FALSE))</f>
        <v>③</v>
      </c>
      <c r="C7" s="44"/>
      <c r="D7" s="44"/>
      <c r="H7" s="71"/>
      <c r="I7" s="78" t="s">
        <v>16</v>
      </c>
      <c r="J7" s="87"/>
      <c r="K7" s="87"/>
      <c r="L7" s="99" t="s">
        <v>125</v>
      </c>
      <c r="M7" s="100"/>
      <c r="N7" s="95" t="s">
        <v>126</v>
      </c>
      <c r="O7" s="87"/>
      <c r="P7" s="46" t="s">
        <v>14</v>
      </c>
      <c r="Q7" s="57"/>
      <c r="R7" s="52" t="s">
        <v>20</v>
      </c>
      <c r="S7" s="52"/>
      <c r="T7" s="46" t="s">
        <v>24</v>
      </c>
      <c r="U7" s="120"/>
      <c r="V7" s="78" t="str">
        <f>I7</f>
        <v>鉄道賃</v>
      </c>
      <c r="W7" s="87"/>
      <c r="X7" s="87"/>
      <c r="Y7" s="99" t="str">
        <f>L7</f>
        <v>航空賃</v>
      </c>
      <c r="Z7" s="100"/>
      <c r="AA7" s="95" t="s">
        <v>126</v>
      </c>
      <c r="AB7" s="87"/>
      <c r="AC7" s="136" t="str">
        <f>P7</f>
        <v>日当</v>
      </c>
      <c r="AD7" s="137"/>
      <c r="AE7" s="137"/>
      <c r="AF7" s="136" t="str">
        <f>R7</f>
        <v>宿泊料</v>
      </c>
      <c r="AG7" s="137"/>
      <c r="AH7" s="136" t="str">
        <f>T7</f>
        <v>食卓料</v>
      </c>
      <c r="AI7" s="141"/>
    </row>
    <row r="8" spans="1:35" s="35" customFormat="1" ht="45" customHeight="1">
      <c r="A8" s="39" t="s">
        <v>100</v>
      </c>
      <c r="B8" s="45" t="s">
        <v>29</v>
      </c>
      <c r="C8" s="51" t="s">
        <v>97</v>
      </c>
      <c r="D8" s="56" t="s">
        <v>31</v>
      </c>
      <c r="E8" s="61" t="s">
        <v>113</v>
      </c>
      <c r="F8" s="66" t="s">
        <v>33</v>
      </c>
      <c r="G8" s="61" t="s">
        <v>93</v>
      </c>
      <c r="H8" s="70" t="s">
        <v>35</v>
      </c>
      <c r="I8" s="78" t="s">
        <v>36</v>
      </c>
      <c r="J8" s="87" t="s">
        <v>17</v>
      </c>
      <c r="K8" s="95" t="s">
        <v>40</v>
      </c>
      <c r="L8" s="100" t="s">
        <v>36</v>
      </c>
      <c r="M8" s="87" t="s">
        <v>17</v>
      </c>
      <c r="N8" s="87" t="s">
        <v>36</v>
      </c>
      <c r="O8" s="86" t="s">
        <v>17</v>
      </c>
      <c r="P8" s="86" t="s">
        <v>25</v>
      </c>
      <c r="Q8" s="86" t="s">
        <v>41</v>
      </c>
      <c r="R8" s="86" t="s">
        <v>94</v>
      </c>
      <c r="S8" s="86" t="s">
        <v>41</v>
      </c>
      <c r="T8" s="86" t="s">
        <v>94</v>
      </c>
      <c r="U8" s="121" t="s">
        <v>41</v>
      </c>
      <c r="V8" s="78" t="str">
        <f t="shared" ref="V8:AC8" si="0">I8</f>
        <v>路程</v>
      </c>
      <c r="W8" s="87" t="str">
        <f t="shared" si="0"/>
        <v>運賃</v>
      </c>
      <c r="X8" s="95" t="str">
        <f t="shared" si="0"/>
        <v>急行
料金</v>
      </c>
      <c r="Y8" s="100" t="str">
        <f t="shared" si="0"/>
        <v>路程</v>
      </c>
      <c r="Z8" s="87" t="str">
        <f t="shared" si="0"/>
        <v>運賃</v>
      </c>
      <c r="AA8" s="87" t="str">
        <f t="shared" si="0"/>
        <v>路程</v>
      </c>
      <c r="AB8" s="87" t="str">
        <f t="shared" si="0"/>
        <v>運賃</v>
      </c>
      <c r="AC8" s="87" t="str">
        <f t="shared" si="0"/>
        <v>日数</v>
      </c>
      <c r="AD8" s="95" t="s">
        <v>7</v>
      </c>
      <c r="AE8" s="87" t="str">
        <f>Q8</f>
        <v>定額</v>
      </c>
      <c r="AF8" s="87" t="str">
        <f>R8</f>
        <v>夜数</v>
      </c>
      <c r="AG8" s="87" t="str">
        <f>S8</f>
        <v>定額</v>
      </c>
      <c r="AH8" s="87" t="str">
        <f>T8</f>
        <v>夜数</v>
      </c>
      <c r="AI8" s="142" t="str">
        <f>U8</f>
        <v>定額</v>
      </c>
    </row>
    <row r="9" spans="1:35" s="35" customFormat="1" ht="14.25">
      <c r="A9" s="40"/>
      <c r="B9" s="46"/>
      <c r="C9" s="52"/>
      <c r="D9" s="57"/>
      <c r="E9" s="62"/>
      <c r="F9" s="67"/>
      <c r="G9" s="62"/>
      <c r="H9" s="72"/>
      <c r="I9" s="79" t="s">
        <v>19</v>
      </c>
      <c r="J9" s="88" t="s">
        <v>95</v>
      </c>
      <c r="K9" s="96" t="s">
        <v>95</v>
      </c>
      <c r="L9" s="101" t="s">
        <v>19</v>
      </c>
      <c r="M9" s="88" t="s">
        <v>95</v>
      </c>
      <c r="N9" s="88" t="s">
        <v>19</v>
      </c>
      <c r="O9" s="109" t="s">
        <v>95</v>
      </c>
      <c r="P9" s="114" t="s">
        <v>96</v>
      </c>
      <c r="Q9" s="114" t="s">
        <v>95</v>
      </c>
      <c r="R9" s="114" t="s">
        <v>42</v>
      </c>
      <c r="S9" s="114" t="s">
        <v>95</v>
      </c>
      <c r="T9" s="114" t="s">
        <v>42</v>
      </c>
      <c r="U9" s="122" t="s">
        <v>95</v>
      </c>
      <c r="V9" s="79" t="s">
        <v>19</v>
      </c>
      <c r="W9" s="88" t="s">
        <v>95</v>
      </c>
      <c r="X9" s="96" t="s">
        <v>95</v>
      </c>
      <c r="Y9" s="101" t="s">
        <v>19</v>
      </c>
      <c r="Z9" s="88" t="s">
        <v>95</v>
      </c>
      <c r="AA9" s="88" t="s">
        <v>19</v>
      </c>
      <c r="AB9" s="109" t="s">
        <v>95</v>
      </c>
      <c r="AC9" s="114" t="s">
        <v>96</v>
      </c>
      <c r="AD9" s="114"/>
      <c r="AE9" s="114" t="s">
        <v>95</v>
      </c>
      <c r="AF9" s="114" t="s">
        <v>42</v>
      </c>
      <c r="AG9" s="114" t="s">
        <v>95</v>
      </c>
      <c r="AH9" s="114" t="s">
        <v>42</v>
      </c>
      <c r="AI9" s="122" t="s">
        <v>95</v>
      </c>
    </row>
    <row r="10" spans="1:35" s="35" customFormat="1" ht="37.5" customHeight="1">
      <c r="A10" s="41"/>
      <c r="B10" s="47"/>
      <c r="C10" s="53" t="s">
        <v>97</v>
      </c>
      <c r="D10" s="58"/>
      <c r="E10" s="63"/>
      <c r="F10" s="63"/>
      <c r="G10" s="63"/>
      <c r="H10" s="73"/>
      <c r="I10" s="80"/>
      <c r="J10" s="89"/>
      <c r="K10" s="89"/>
      <c r="L10" s="89"/>
      <c r="M10" s="89"/>
      <c r="N10" s="106"/>
      <c r="O10" s="110"/>
      <c r="P10" s="115" t="str">
        <f t="shared" ref="P10:P24" si="1">IF(A10="","",1)</f>
        <v/>
      </c>
      <c r="Q10" s="89"/>
      <c r="R10" s="115" t="str">
        <f t="shared" ref="R10:R24" si="2">IF(H10="","",IF(K5="",1,""))</f>
        <v/>
      </c>
      <c r="S10" s="89"/>
      <c r="T10" s="115" t="str">
        <f>IF($K$5=0,"",IF(AND($P$5="なし",$T$5="なし"),1,""))</f>
        <v/>
      </c>
      <c r="U10" s="123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125">
        <f t="shared" ref="V10:X24" si="3">I10</f>
        <v>0</v>
      </c>
      <c r="W10" s="115">
        <f t="shared" si="3"/>
        <v>0</v>
      </c>
      <c r="X10" s="115">
        <f t="shared" si="3"/>
        <v>0</v>
      </c>
      <c r="Y10" s="115"/>
      <c r="Z10" s="115"/>
      <c r="AA10" s="131">
        <f t="shared" ref="AA10:AC13" si="4">N10</f>
        <v>0</v>
      </c>
      <c r="AB10" s="115">
        <f t="shared" si="4"/>
        <v>0</v>
      </c>
      <c r="AC10" s="115" t="str">
        <f t="shared" si="4"/>
        <v/>
      </c>
      <c r="AD10" s="138"/>
      <c r="AE10" s="115" t="str">
        <f>IF(AC10=1,MIN(Q10,VLOOKUP($B$7,'（参考）日当・宿泊料'!$C:$F,2,FALSE))*AD10,"")</f>
        <v/>
      </c>
      <c r="AF10" s="115" t="str">
        <f t="shared" ref="AF10:AF24" si="5">R10</f>
        <v/>
      </c>
      <c r="AG10" s="115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115" t="str">
        <f>IF($X$5=0,"",IF(T10="","",1))</f>
        <v/>
      </c>
      <c r="AI10" s="123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35" customFormat="1" ht="37.5" customHeight="1">
      <c r="A11" s="41"/>
      <c r="B11" s="48"/>
      <c r="C11" s="54" t="s">
        <v>97</v>
      </c>
      <c r="D11" s="59"/>
      <c r="E11" s="64"/>
      <c r="F11" s="64"/>
      <c r="G11" s="64"/>
      <c r="H11" s="73"/>
      <c r="I11" s="81"/>
      <c r="J11" s="90"/>
      <c r="K11" s="90"/>
      <c r="L11" s="90"/>
      <c r="M11" s="90"/>
      <c r="N11" s="107"/>
      <c r="O11" s="90"/>
      <c r="P11" s="116" t="str">
        <f t="shared" si="1"/>
        <v/>
      </c>
      <c r="Q11" s="90"/>
      <c r="R11" s="115" t="str">
        <f t="shared" si="2"/>
        <v/>
      </c>
      <c r="S11" s="90"/>
      <c r="T11" s="116" t="str">
        <f t="shared" ref="T11:T24" si="6">IF($X$5=0,"",IF(OR(G11="",R11=""),"",1))</f>
        <v/>
      </c>
      <c r="U11" s="123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126">
        <f t="shared" si="3"/>
        <v>0</v>
      </c>
      <c r="W11" s="116">
        <f t="shared" si="3"/>
        <v>0</v>
      </c>
      <c r="X11" s="116">
        <f t="shared" si="3"/>
        <v>0</v>
      </c>
      <c r="Y11" s="116"/>
      <c r="Z11" s="116"/>
      <c r="AA11" s="132">
        <f t="shared" si="4"/>
        <v>0</v>
      </c>
      <c r="AB11" s="116">
        <f t="shared" si="4"/>
        <v>0</v>
      </c>
      <c r="AC11" s="116" t="str">
        <f t="shared" si="4"/>
        <v/>
      </c>
      <c r="AD11" s="138"/>
      <c r="AE11" s="115" t="str">
        <f>IF(AC11=1,MIN(Q11,VLOOKUP($B$7,'（参考）日当・宿泊料'!$C:$F,2,FALSE))*$AC$6,"")</f>
        <v/>
      </c>
      <c r="AF11" s="116" t="str">
        <f t="shared" si="5"/>
        <v/>
      </c>
      <c r="AG11" s="116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116" t="str">
        <f t="shared" ref="AH11:AH24" si="7">IF($X$5=0,"",IF(OR(T11="",AF11=""),"",1))</f>
        <v/>
      </c>
      <c r="AI11" s="143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35" customFormat="1" ht="37.5" customHeight="1">
      <c r="A12" s="41"/>
      <c r="B12" s="48"/>
      <c r="C12" s="54" t="s">
        <v>97</v>
      </c>
      <c r="D12" s="59"/>
      <c r="E12" s="65"/>
      <c r="F12" s="65"/>
      <c r="G12" s="65"/>
      <c r="H12" s="73"/>
      <c r="I12" s="81"/>
      <c r="J12" s="90"/>
      <c r="K12" s="90"/>
      <c r="L12" s="90"/>
      <c r="M12" s="90"/>
      <c r="N12" s="107"/>
      <c r="O12" s="90"/>
      <c r="P12" s="116" t="str">
        <f t="shared" si="1"/>
        <v/>
      </c>
      <c r="Q12" s="90"/>
      <c r="R12" s="115" t="str">
        <f t="shared" si="2"/>
        <v/>
      </c>
      <c r="S12" s="90"/>
      <c r="T12" s="116" t="str">
        <f t="shared" si="6"/>
        <v/>
      </c>
      <c r="U12" s="123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126">
        <f t="shared" si="3"/>
        <v>0</v>
      </c>
      <c r="W12" s="116">
        <f t="shared" si="3"/>
        <v>0</v>
      </c>
      <c r="X12" s="116">
        <f t="shared" si="3"/>
        <v>0</v>
      </c>
      <c r="Y12" s="116"/>
      <c r="Z12" s="116"/>
      <c r="AA12" s="132">
        <f t="shared" si="4"/>
        <v>0</v>
      </c>
      <c r="AB12" s="116">
        <f t="shared" si="4"/>
        <v>0</v>
      </c>
      <c r="AC12" s="116" t="str">
        <f t="shared" si="4"/>
        <v/>
      </c>
      <c r="AD12" s="138"/>
      <c r="AE12" s="115" t="str">
        <f>IF(AC12=1,MIN(Q12,VLOOKUP($B$7,'（参考）日当・宿泊料'!$C:$F,2,FALSE))*$AC$6,"")</f>
        <v/>
      </c>
      <c r="AF12" s="116" t="str">
        <f t="shared" si="5"/>
        <v/>
      </c>
      <c r="AG12" s="116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116" t="str">
        <f t="shared" si="7"/>
        <v/>
      </c>
      <c r="AI12" s="143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35" customFormat="1" ht="37.5" customHeight="1">
      <c r="A13" s="41"/>
      <c r="B13" s="48"/>
      <c r="C13" s="54" t="s">
        <v>97</v>
      </c>
      <c r="D13" s="59"/>
      <c r="E13" s="65"/>
      <c r="F13" s="65"/>
      <c r="G13" s="65"/>
      <c r="H13" s="73"/>
      <c r="I13" s="81"/>
      <c r="J13" s="90"/>
      <c r="K13" s="90"/>
      <c r="L13" s="90"/>
      <c r="M13" s="90"/>
      <c r="N13" s="107"/>
      <c r="O13" s="90"/>
      <c r="P13" s="116" t="str">
        <f t="shared" si="1"/>
        <v/>
      </c>
      <c r="Q13" s="90"/>
      <c r="R13" s="115" t="str">
        <f t="shared" si="2"/>
        <v/>
      </c>
      <c r="S13" s="90"/>
      <c r="T13" s="116" t="str">
        <f t="shared" si="6"/>
        <v/>
      </c>
      <c r="U13" s="123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126">
        <f t="shared" si="3"/>
        <v>0</v>
      </c>
      <c r="W13" s="116">
        <f t="shared" si="3"/>
        <v>0</v>
      </c>
      <c r="X13" s="116">
        <f t="shared" si="3"/>
        <v>0</v>
      </c>
      <c r="Y13" s="116"/>
      <c r="Z13" s="116"/>
      <c r="AA13" s="132">
        <f t="shared" si="4"/>
        <v>0</v>
      </c>
      <c r="AB13" s="116">
        <f t="shared" si="4"/>
        <v>0</v>
      </c>
      <c r="AC13" s="116" t="str">
        <f t="shared" si="4"/>
        <v/>
      </c>
      <c r="AD13" s="138"/>
      <c r="AE13" s="115" t="str">
        <f>IF(AC13=1,MIN(Q13,VLOOKUP($B$7,'（参考）日当・宿泊料'!$C:$F,2,FALSE))*$AC$6,"")</f>
        <v/>
      </c>
      <c r="AF13" s="116" t="str">
        <f t="shared" si="5"/>
        <v/>
      </c>
      <c r="AG13" s="116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116" t="str">
        <f t="shared" si="7"/>
        <v/>
      </c>
      <c r="AI13" s="143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35" customFormat="1" ht="37.5" customHeight="1">
      <c r="A14" s="41"/>
      <c r="B14" s="48"/>
      <c r="C14" s="54" t="s">
        <v>97</v>
      </c>
      <c r="D14" s="59"/>
      <c r="E14" s="65"/>
      <c r="F14" s="65"/>
      <c r="G14" s="65"/>
      <c r="H14" s="73"/>
      <c r="I14" s="81"/>
      <c r="J14" s="90"/>
      <c r="K14" s="90"/>
      <c r="L14" s="90"/>
      <c r="M14" s="90"/>
      <c r="N14" s="107"/>
      <c r="O14" s="90"/>
      <c r="P14" s="116" t="str">
        <f t="shared" si="1"/>
        <v/>
      </c>
      <c r="Q14" s="90"/>
      <c r="R14" s="115" t="str">
        <f t="shared" si="2"/>
        <v/>
      </c>
      <c r="S14" s="90"/>
      <c r="T14" s="116" t="str">
        <f t="shared" si="6"/>
        <v/>
      </c>
      <c r="U14" s="123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126">
        <f t="shared" si="3"/>
        <v>0</v>
      </c>
      <c r="W14" s="116">
        <f t="shared" si="3"/>
        <v>0</v>
      </c>
      <c r="X14" s="116">
        <f t="shared" si="3"/>
        <v>0</v>
      </c>
      <c r="Y14" s="116"/>
      <c r="Z14" s="116"/>
      <c r="AA14" s="132">
        <f t="shared" ref="AA14:AB24" si="8">N14</f>
        <v>0</v>
      </c>
      <c r="AB14" s="116">
        <f t="shared" si="8"/>
        <v>0</v>
      </c>
      <c r="AC14" s="116"/>
      <c r="AD14" s="138"/>
      <c r="AE14" s="115" t="str">
        <f>IF(AC14=1,MIN(Q14,VLOOKUP($B$7,'（参考）日当・宿泊料'!$C:$F,2,FALSE))*$AC$6,"")</f>
        <v/>
      </c>
      <c r="AF14" s="116" t="str">
        <f t="shared" si="5"/>
        <v/>
      </c>
      <c r="AG14" s="116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116" t="str">
        <f t="shared" si="7"/>
        <v/>
      </c>
      <c r="AI14" s="143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35" customFormat="1" ht="37.5" customHeight="1">
      <c r="A15" s="41"/>
      <c r="B15" s="48"/>
      <c r="C15" s="54" t="s">
        <v>97</v>
      </c>
      <c r="D15" s="59"/>
      <c r="E15" s="64"/>
      <c r="F15" s="64"/>
      <c r="G15" s="64"/>
      <c r="H15" s="73"/>
      <c r="I15" s="81"/>
      <c r="J15" s="90"/>
      <c r="K15" s="90"/>
      <c r="L15" s="90"/>
      <c r="M15" s="90"/>
      <c r="N15" s="107"/>
      <c r="O15" s="90"/>
      <c r="P15" s="116" t="str">
        <f t="shared" si="1"/>
        <v/>
      </c>
      <c r="Q15" s="90"/>
      <c r="R15" s="115" t="str">
        <f t="shared" si="2"/>
        <v/>
      </c>
      <c r="S15" s="90"/>
      <c r="T15" s="116" t="str">
        <f t="shared" si="6"/>
        <v/>
      </c>
      <c r="U15" s="123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126">
        <f t="shared" si="3"/>
        <v>0</v>
      </c>
      <c r="W15" s="116">
        <f t="shared" si="3"/>
        <v>0</v>
      </c>
      <c r="X15" s="116">
        <f t="shared" si="3"/>
        <v>0</v>
      </c>
      <c r="Y15" s="116"/>
      <c r="Z15" s="116"/>
      <c r="AA15" s="132">
        <f t="shared" si="8"/>
        <v>0</v>
      </c>
      <c r="AB15" s="116">
        <f t="shared" si="8"/>
        <v>0</v>
      </c>
      <c r="AC15" s="116"/>
      <c r="AD15" s="138"/>
      <c r="AE15" s="115" t="str">
        <f>IF(AC15=1,MIN(Q15,VLOOKUP($B$7,'（参考）日当・宿泊料'!$C:$F,2,FALSE))*$AC$6,"")</f>
        <v/>
      </c>
      <c r="AF15" s="116" t="str">
        <f t="shared" si="5"/>
        <v/>
      </c>
      <c r="AG15" s="116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116" t="str">
        <f t="shared" si="7"/>
        <v/>
      </c>
      <c r="AI15" s="143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35" customFormat="1" ht="37.5" customHeight="1">
      <c r="A16" s="41"/>
      <c r="B16" s="48"/>
      <c r="C16" s="54" t="s">
        <v>97</v>
      </c>
      <c r="D16" s="59"/>
      <c r="E16" s="65"/>
      <c r="F16" s="65"/>
      <c r="G16" s="65"/>
      <c r="H16" s="73"/>
      <c r="I16" s="81"/>
      <c r="J16" s="90"/>
      <c r="K16" s="90"/>
      <c r="L16" s="90"/>
      <c r="M16" s="90"/>
      <c r="N16" s="107"/>
      <c r="O16" s="90"/>
      <c r="P16" s="116" t="str">
        <f t="shared" si="1"/>
        <v/>
      </c>
      <c r="Q16" s="90"/>
      <c r="R16" s="115" t="str">
        <f t="shared" si="2"/>
        <v/>
      </c>
      <c r="S16" s="90"/>
      <c r="T16" s="116" t="str">
        <f t="shared" si="6"/>
        <v/>
      </c>
      <c r="U16" s="123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126">
        <f t="shared" si="3"/>
        <v>0</v>
      </c>
      <c r="W16" s="116">
        <f t="shared" si="3"/>
        <v>0</v>
      </c>
      <c r="X16" s="116">
        <f t="shared" si="3"/>
        <v>0</v>
      </c>
      <c r="Y16" s="116"/>
      <c r="Z16" s="116"/>
      <c r="AA16" s="132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38"/>
      <c r="AE16" s="115" t="str">
        <f>IF(AC16=1,MIN(Q16,VLOOKUP($B$7,'（参考）日当・宿泊料'!$C:$F,2,FALSE))*$AC$6,"")</f>
        <v/>
      </c>
      <c r="AF16" s="116" t="str">
        <f t="shared" si="5"/>
        <v/>
      </c>
      <c r="AG16" s="116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116" t="str">
        <f t="shared" si="7"/>
        <v/>
      </c>
      <c r="AI16" s="143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35" customFormat="1" ht="37.5" customHeight="1">
      <c r="A17" s="41"/>
      <c r="B17" s="48"/>
      <c r="C17" s="54" t="s">
        <v>97</v>
      </c>
      <c r="D17" s="59"/>
      <c r="E17" s="64"/>
      <c r="F17" s="64"/>
      <c r="G17" s="64"/>
      <c r="H17" s="73"/>
      <c r="I17" s="81"/>
      <c r="J17" s="90"/>
      <c r="K17" s="90"/>
      <c r="L17" s="90"/>
      <c r="M17" s="90"/>
      <c r="N17" s="107"/>
      <c r="O17" s="90"/>
      <c r="P17" s="116" t="str">
        <f t="shared" si="1"/>
        <v/>
      </c>
      <c r="Q17" s="90"/>
      <c r="R17" s="115" t="str">
        <f t="shared" si="2"/>
        <v/>
      </c>
      <c r="S17" s="90"/>
      <c r="T17" s="116" t="str">
        <f t="shared" si="6"/>
        <v/>
      </c>
      <c r="U17" s="123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126">
        <f t="shared" si="3"/>
        <v>0</v>
      </c>
      <c r="W17" s="116">
        <f t="shared" si="3"/>
        <v>0</v>
      </c>
      <c r="X17" s="116">
        <f t="shared" si="3"/>
        <v>0</v>
      </c>
      <c r="Y17" s="116"/>
      <c r="Z17" s="116"/>
      <c r="AA17" s="132">
        <f t="shared" si="8"/>
        <v>0</v>
      </c>
      <c r="AB17" s="116">
        <f t="shared" si="8"/>
        <v>0</v>
      </c>
      <c r="AC17" s="116" t="str">
        <f t="shared" si="9"/>
        <v/>
      </c>
      <c r="AD17" s="138"/>
      <c r="AE17" s="115" t="str">
        <f>IF(AC17=1,MIN(Q17,VLOOKUP($B$7,'（参考）日当・宿泊料'!$C:$F,2,FALSE))*$AC$6,"")</f>
        <v/>
      </c>
      <c r="AF17" s="116" t="str">
        <f t="shared" si="5"/>
        <v/>
      </c>
      <c r="AG17" s="116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116" t="str">
        <f t="shared" si="7"/>
        <v/>
      </c>
      <c r="AI17" s="143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35" customFormat="1" ht="37.5" customHeight="1">
      <c r="A18" s="41"/>
      <c r="B18" s="48"/>
      <c r="C18" s="54" t="s">
        <v>97</v>
      </c>
      <c r="D18" s="59"/>
      <c r="E18" s="64"/>
      <c r="F18" s="64"/>
      <c r="G18" s="64"/>
      <c r="H18" s="73"/>
      <c r="I18" s="81"/>
      <c r="J18" s="90"/>
      <c r="K18" s="90"/>
      <c r="L18" s="90"/>
      <c r="M18" s="90"/>
      <c r="N18" s="107"/>
      <c r="O18" s="90"/>
      <c r="P18" s="116" t="str">
        <f t="shared" si="1"/>
        <v/>
      </c>
      <c r="Q18" s="90"/>
      <c r="R18" s="115" t="str">
        <f t="shared" si="2"/>
        <v/>
      </c>
      <c r="S18" s="90"/>
      <c r="T18" s="116" t="str">
        <f t="shared" si="6"/>
        <v/>
      </c>
      <c r="U18" s="123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126">
        <f t="shared" si="3"/>
        <v>0</v>
      </c>
      <c r="W18" s="116">
        <f t="shared" si="3"/>
        <v>0</v>
      </c>
      <c r="X18" s="116">
        <f t="shared" si="3"/>
        <v>0</v>
      </c>
      <c r="Y18" s="116"/>
      <c r="Z18" s="116"/>
      <c r="AA18" s="132">
        <f t="shared" si="8"/>
        <v>0</v>
      </c>
      <c r="AB18" s="116">
        <f t="shared" si="8"/>
        <v>0</v>
      </c>
      <c r="AC18" s="116" t="str">
        <f t="shared" si="9"/>
        <v/>
      </c>
      <c r="AD18" s="138"/>
      <c r="AE18" s="115" t="str">
        <f>IF(AC18=1,MIN(Q18,VLOOKUP($B$7,'（参考）日当・宿泊料'!$C:$F,2,FALSE))*$AC$6,"")</f>
        <v/>
      </c>
      <c r="AF18" s="116" t="str">
        <f t="shared" si="5"/>
        <v/>
      </c>
      <c r="AG18" s="116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116" t="str">
        <f t="shared" si="7"/>
        <v/>
      </c>
      <c r="AI18" s="143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35" customFormat="1" ht="37.5" customHeight="1">
      <c r="A19" s="41"/>
      <c r="B19" s="48"/>
      <c r="C19" s="54" t="s">
        <v>97</v>
      </c>
      <c r="D19" s="59"/>
      <c r="E19" s="64"/>
      <c r="F19" s="64"/>
      <c r="G19" s="64"/>
      <c r="H19" s="73"/>
      <c r="I19" s="81"/>
      <c r="J19" s="90"/>
      <c r="K19" s="90"/>
      <c r="L19" s="90"/>
      <c r="M19" s="90"/>
      <c r="N19" s="107"/>
      <c r="O19" s="90"/>
      <c r="P19" s="116" t="str">
        <f t="shared" si="1"/>
        <v/>
      </c>
      <c r="Q19" s="90"/>
      <c r="R19" s="115" t="str">
        <f t="shared" si="2"/>
        <v/>
      </c>
      <c r="S19" s="90"/>
      <c r="T19" s="116" t="str">
        <f t="shared" si="6"/>
        <v/>
      </c>
      <c r="U19" s="123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126">
        <f t="shared" si="3"/>
        <v>0</v>
      </c>
      <c r="W19" s="116">
        <f t="shared" si="3"/>
        <v>0</v>
      </c>
      <c r="X19" s="116">
        <f t="shared" si="3"/>
        <v>0</v>
      </c>
      <c r="Y19" s="116"/>
      <c r="Z19" s="116"/>
      <c r="AA19" s="132">
        <f t="shared" si="8"/>
        <v>0</v>
      </c>
      <c r="AB19" s="116">
        <f t="shared" si="8"/>
        <v>0</v>
      </c>
      <c r="AC19" s="116" t="str">
        <f t="shared" si="9"/>
        <v/>
      </c>
      <c r="AD19" s="138"/>
      <c r="AE19" s="115" t="str">
        <f>IF(AC19=1,MIN(Q19,VLOOKUP($B$7,'（参考）日当・宿泊料'!$C:$F,2,FALSE))*$AC$6,"")</f>
        <v/>
      </c>
      <c r="AF19" s="116" t="str">
        <f t="shared" si="5"/>
        <v/>
      </c>
      <c r="AG19" s="116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116" t="str">
        <f t="shared" si="7"/>
        <v/>
      </c>
      <c r="AI19" s="143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35" customFormat="1" ht="37.5" customHeight="1">
      <c r="A20" s="41"/>
      <c r="B20" s="48"/>
      <c r="C20" s="54" t="s">
        <v>97</v>
      </c>
      <c r="D20" s="59"/>
      <c r="E20" s="64"/>
      <c r="F20" s="64"/>
      <c r="G20" s="64"/>
      <c r="H20" s="73"/>
      <c r="I20" s="81"/>
      <c r="J20" s="90"/>
      <c r="K20" s="90"/>
      <c r="L20" s="90"/>
      <c r="M20" s="90"/>
      <c r="N20" s="107"/>
      <c r="O20" s="90"/>
      <c r="P20" s="116" t="str">
        <f t="shared" si="1"/>
        <v/>
      </c>
      <c r="Q20" s="90"/>
      <c r="R20" s="115" t="str">
        <f t="shared" si="2"/>
        <v/>
      </c>
      <c r="S20" s="90"/>
      <c r="T20" s="116" t="str">
        <f t="shared" si="6"/>
        <v/>
      </c>
      <c r="U20" s="123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126">
        <f t="shared" si="3"/>
        <v>0</v>
      </c>
      <c r="W20" s="116">
        <f t="shared" si="3"/>
        <v>0</v>
      </c>
      <c r="X20" s="116">
        <f t="shared" si="3"/>
        <v>0</v>
      </c>
      <c r="Y20" s="116"/>
      <c r="Z20" s="116"/>
      <c r="AA20" s="132">
        <f t="shared" si="8"/>
        <v>0</v>
      </c>
      <c r="AB20" s="116">
        <f t="shared" si="8"/>
        <v>0</v>
      </c>
      <c r="AC20" s="116" t="str">
        <f t="shared" si="9"/>
        <v/>
      </c>
      <c r="AD20" s="138"/>
      <c r="AE20" s="115" t="str">
        <f>IF(AC20=1,MIN(Q20,VLOOKUP($B$7,'（参考）日当・宿泊料'!$C:$F,2,FALSE))*$AC$6,"")</f>
        <v/>
      </c>
      <c r="AF20" s="116" t="str">
        <f t="shared" si="5"/>
        <v/>
      </c>
      <c r="AG20" s="116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116" t="str">
        <f t="shared" si="7"/>
        <v/>
      </c>
      <c r="AI20" s="143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35" customFormat="1" ht="37.5" customHeight="1">
      <c r="A21" s="41"/>
      <c r="B21" s="48"/>
      <c r="C21" s="54" t="s">
        <v>97</v>
      </c>
      <c r="D21" s="59"/>
      <c r="E21" s="64"/>
      <c r="F21" s="64"/>
      <c r="G21" s="64"/>
      <c r="H21" s="73"/>
      <c r="I21" s="81"/>
      <c r="J21" s="90"/>
      <c r="K21" s="90"/>
      <c r="L21" s="90"/>
      <c r="M21" s="90"/>
      <c r="N21" s="107"/>
      <c r="O21" s="90"/>
      <c r="P21" s="116" t="str">
        <f t="shared" si="1"/>
        <v/>
      </c>
      <c r="Q21" s="90"/>
      <c r="R21" s="115" t="str">
        <f t="shared" si="2"/>
        <v/>
      </c>
      <c r="S21" s="90"/>
      <c r="T21" s="116" t="str">
        <f t="shared" si="6"/>
        <v/>
      </c>
      <c r="U21" s="123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126">
        <f t="shared" si="3"/>
        <v>0</v>
      </c>
      <c r="W21" s="116">
        <f t="shared" si="3"/>
        <v>0</v>
      </c>
      <c r="X21" s="116">
        <f t="shared" si="3"/>
        <v>0</v>
      </c>
      <c r="Y21" s="116"/>
      <c r="Z21" s="116"/>
      <c r="AA21" s="132">
        <f t="shared" si="8"/>
        <v>0</v>
      </c>
      <c r="AB21" s="116">
        <f t="shared" si="8"/>
        <v>0</v>
      </c>
      <c r="AC21" s="116" t="str">
        <f t="shared" si="9"/>
        <v/>
      </c>
      <c r="AD21" s="138"/>
      <c r="AE21" s="115" t="str">
        <f>IF(AC21=1,MIN(Q21,VLOOKUP($B$7,'（参考）日当・宿泊料'!$C:$F,2,FALSE))*$AC$6,"")</f>
        <v/>
      </c>
      <c r="AF21" s="116" t="str">
        <f t="shared" si="5"/>
        <v/>
      </c>
      <c r="AG21" s="116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116" t="str">
        <f t="shared" si="7"/>
        <v/>
      </c>
      <c r="AI21" s="143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35" customFormat="1" ht="37.5" customHeight="1">
      <c r="A22" s="41"/>
      <c r="B22" s="48"/>
      <c r="C22" s="54" t="s">
        <v>97</v>
      </c>
      <c r="D22" s="59"/>
      <c r="E22" s="64"/>
      <c r="F22" s="64"/>
      <c r="G22" s="64"/>
      <c r="H22" s="73"/>
      <c r="I22" s="81"/>
      <c r="J22" s="90"/>
      <c r="K22" s="90"/>
      <c r="L22" s="90"/>
      <c r="M22" s="90"/>
      <c r="N22" s="107"/>
      <c r="O22" s="90"/>
      <c r="P22" s="116" t="str">
        <f t="shared" si="1"/>
        <v/>
      </c>
      <c r="Q22" s="90"/>
      <c r="R22" s="115" t="str">
        <f t="shared" si="2"/>
        <v/>
      </c>
      <c r="S22" s="90"/>
      <c r="T22" s="116" t="str">
        <f t="shared" si="6"/>
        <v/>
      </c>
      <c r="U22" s="123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126">
        <f t="shared" si="3"/>
        <v>0</v>
      </c>
      <c r="W22" s="116">
        <f t="shared" si="3"/>
        <v>0</v>
      </c>
      <c r="X22" s="116">
        <f t="shared" si="3"/>
        <v>0</v>
      </c>
      <c r="Y22" s="116"/>
      <c r="Z22" s="116"/>
      <c r="AA22" s="132">
        <f t="shared" si="8"/>
        <v>0</v>
      </c>
      <c r="AB22" s="116">
        <f t="shared" si="8"/>
        <v>0</v>
      </c>
      <c r="AC22" s="116" t="str">
        <f t="shared" si="9"/>
        <v/>
      </c>
      <c r="AD22" s="138"/>
      <c r="AE22" s="115" t="str">
        <f>IF(AC22=1,MIN(Q22,VLOOKUP($B$7,'（参考）日当・宿泊料'!$C:$F,2,FALSE))*$AC$6,"")</f>
        <v/>
      </c>
      <c r="AF22" s="116" t="str">
        <f t="shared" si="5"/>
        <v/>
      </c>
      <c r="AG22" s="116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116" t="str">
        <f t="shared" si="7"/>
        <v/>
      </c>
      <c r="AI22" s="143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35" customFormat="1" ht="37.5" customHeight="1">
      <c r="A23" s="41"/>
      <c r="B23" s="48"/>
      <c r="C23" s="54" t="s">
        <v>97</v>
      </c>
      <c r="D23" s="59"/>
      <c r="E23" s="64"/>
      <c r="F23" s="64"/>
      <c r="G23" s="64"/>
      <c r="H23" s="73"/>
      <c r="I23" s="81"/>
      <c r="J23" s="90"/>
      <c r="K23" s="90"/>
      <c r="L23" s="90"/>
      <c r="M23" s="90"/>
      <c r="N23" s="107"/>
      <c r="O23" s="90"/>
      <c r="P23" s="116" t="str">
        <f t="shared" si="1"/>
        <v/>
      </c>
      <c r="Q23" s="90"/>
      <c r="R23" s="115" t="str">
        <f t="shared" si="2"/>
        <v/>
      </c>
      <c r="S23" s="90"/>
      <c r="T23" s="116" t="str">
        <f t="shared" si="6"/>
        <v/>
      </c>
      <c r="U23" s="123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126">
        <f t="shared" si="3"/>
        <v>0</v>
      </c>
      <c r="W23" s="116">
        <f t="shared" si="3"/>
        <v>0</v>
      </c>
      <c r="X23" s="116">
        <f t="shared" si="3"/>
        <v>0</v>
      </c>
      <c r="Y23" s="116"/>
      <c r="Z23" s="116"/>
      <c r="AA23" s="132">
        <f t="shared" si="8"/>
        <v>0</v>
      </c>
      <c r="AB23" s="116">
        <f t="shared" si="8"/>
        <v>0</v>
      </c>
      <c r="AC23" s="116" t="str">
        <f t="shared" si="9"/>
        <v/>
      </c>
      <c r="AD23" s="138"/>
      <c r="AE23" s="115" t="str">
        <f>IF(AC23=1,MIN(Q23,VLOOKUP($B$7,'（参考）日当・宿泊料'!$C:$F,2,FALSE))*$AC$6,"")</f>
        <v/>
      </c>
      <c r="AF23" s="116" t="str">
        <f t="shared" si="5"/>
        <v/>
      </c>
      <c r="AG23" s="116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116" t="str">
        <f t="shared" si="7"/>
        <v/>
      </c>
      <c r="AI23" s="143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35" customFormat="1" ht="37.5" customHeight="1">
      <c r="A24" s="41"/>
      <c r="B24" s="48"/>
      <c r="C24" s="54" t="s">
        <v>97</v>
      </c>
      <c r="D24" s="59"/>
      <c r="E24" s="64"/>
      <c r="F24" s="64"/>
      <c r="G24" s="64"/>
      <c r="H24" s="73"/>
      <c r="I24" s="81"/>
      <c r="J24" s="90"/>
      <c r="K24" s="90"/>
      <c r="L24" s="90"/>
      <c r="M24" s="90"/>
      <c r="N24" s="107"/>
      <c r="O24" s="90"/>
      <c r="P24" s="116" t="str">
        <f t="shared" si="1"/>
        <v/>
      </c>
      <c r="Q24" s="90"/>
      <c r="R24" s="115" t="str">
        <f t="shared" si="2"/>
        <v/>
      </c>
      <c r="S24" s="90"/>
      <c r="T24" s="116" t="str">
        <f t="shared" si="6"/>
        <v/>
      </c>
      <c r="U24" s="123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126">
        <f t="shared" si="3"/>
        <v>0</v>
      </c>
      <c r="W24" s="116">
        <f t="shared" si="3"/>
        <v>0</v>
      </c>
      <c r="X24" s="116">
        <f t="shared" si="3"/>
        <v>0</v>
      </c>
      <c r="Y24" s="116"/>
      <c r="Z24" s="116"/>
      <c r="AA24" s="132">
        <f t="shared" si="8"/>
        <v>0</v>
      </c>
      <c r="AB24" s="116">
        <f t="shared" si="8"/>
        <v>0</v>
      </c>
      <c r="AC24" s="116" t="str">
        <f t="shared" si="9"/>
        <v/>
      </c>
      <c r="AD24" s="138"/>
      <c r="AE24" s="115" t="str">
        <f>IF(AC24=1,MIN(Q24,VLOOKUP($B$7,'（参考）日当・宿泊料'!$C:$F,2,FALSE))*$AC$6,"")</f>
        <v/>
      </c>
      <c r="AF24" s="116" t="str">
        <f t="shared" si="5"/>
        <v/>
      </c>
      <c r="AG24" s="116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116" t="str">
        <f t="shared" si="7"/>
        <v/>
      </c>
      <c r="AI24" s="143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35" customFormat="1" ht="37.5" customHeight="1">
      <c r="A25" s="42" t="s">
        <v>47</v>
      </c>
      <c r="B25" s="49"/>
      <c r="C25" s="49"/>
      <c r="D25" s="49"/>
      <c r="E25" s="49"/>
      <c r="F25" s="49"/>
      <c r="G25" s="49"/>
      <c r="H25" s="49"/>
      <c r="I25" s="82">
        <f t="shared" ref="I25:AC25" si="10">SUM(I10:I24)</f>
        <v>0</v>
      </c>
      <c r="J25" s="91">
        <f t="shared" si="10"/>
        <v>0</v>
      </c>
      <c r="K25" s="97">
        <f t="shared" si="10"/>
        <v>0</v>
      </c>
      <c r="L25" s="102">
        <f t="shared" si="10"/>
        <v>0</v>
      </c>
      <c r="M25" s="91">
        <f t="shared" si="10"/>
        <v>0</v>
      </c>
      <c r="N25" s="102">
        <f t="shared" si="10"/>
        <v>0</v>
      </c>
      <c r="O25" s="91">
        <f t="shared" si="10"/>
        <v>0</v>
      </c>
      <c r="P25" s="91">
        <f t="shared" si="10"/>
        <v>0</v>
      </c>
      <c r="Q25" s="91">
        <f t="shared" si="10"/>
        <v>0</v>
      </c>
      <c r="R25" s="91">
        <f t="shared" si="10"/>
        <v>0</v>
      </c>
      <c r="S25" s="91">
        <f t="shared" si="10"/>
        <v>0</v>
      </c>
      <c r="T25" s="91">
        <f t="shared" si="10"/>
        <v>0</v>
      </c>
      <c r="U25" s="91">
        <f t="shared" si="10"/>
        <v>0</v>
      </c>
      <c r="V25" s="127">
        <f t="shared" si="10"/>
        <v>0</v>
      </c>
      <c r="W25" s="129">
        <f t="shared" si="10"/>
        <v>0</v>
      </c>
      <c r="X25" s="129">
        <f t="shared" si="10"/>
        <v>0</v>
      </c>
      <c r="Y25" s="129">
        <f t="shared" si="10"/>
        <v>0</v>
      </c>
      <c r="Z25" s="129">
        <f t="shared" si="10"/>
        <v>0</v>
      </c>
      <c r="AA25" s="133">
        <f t="shared" si="10"/>
        <v>0</v>
      </c>
      <c r="AB25" s="129">
        <f t="shared" si="10"/>
        <v>0</v>
      </c>
      <c r="AC25" s="129">
        <f t="shared" si="10"/>
        <v>0</v>
      </c>
      <c r="AD25" s="129"/>
      <c r="AE25" s="129">
        <f>SUM(AE10:AE24)</f>
        <v>0</v>
      </c>
      <c r="AF25" s="129">
        <f>SUM(AF10:AF24)</f>
        <v>0</v>
      </c>
      <c r="AG25" s="129">
        <f>SUM(AG10:AG24)</f>
        <v>0</v>
      </c>
      <c r="AH25" s="129">
        <f>SUM(AH10:AH24)</f>
        <v>0</v>
      </c>
      <c r="AI25" s="144">
        <f>SUM(AI10:AI24)</f>
        <v>0</v>
      </c>
    </row>
    <row r="26" spans="1:35" s="35" customFormat="1" ht="37.5" customHeight="1"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</row>
    <row r="27" spans="1:35" s="35" customFormat="1" ht="37.5" customHeight="1">
      <c r="C27" s="55"/>
      <c r="H27" s="74"/>
      <c r="I27" s="83" t="s">
        <v>105</v>
      </c>
      <c r="J27" s="92"/>
      <c r="K27" s="92"/>
      <c r="L27" s="92"/>
      <c r="M27" s="92"/>
      <c r="N27" s="92"/>
      <c r="O27" s="112">
        <f>SUM(K6,P6,T6,J25,K25,M25,O25,Q25,S25,U25)</f>
        <v>0</v>
      </c>
      <c r="P27" s="117"/>
      <c r="Q27" s="117"/>
      <c r="R27" s="117"/>
      <c r="S27" s="117"/>
      <c r="T27" s="117"/>
      <c r="U27" s="124"/>
      <c r="V27" s="128" t="s">
        <v>89</v>
      </c>
      <c r="W27" s="92"/>
      <c r="X27" s="92"/>
      <c r="Y27" s="92"/>
      <c r="Z27" s="92"/>
      <c r="AA27" s="92"/>
      <c r="AB27" s="112">
        <f>SUM(X6,AC6,AH6,W25,X25,Z25,AB25,AE25,AG25,AI25)</f>
        <v>0</v>
      </c>
      <c r="AC27" s="117"/>
      <c r="AD27" s="117"/>
      <c r="AE27" s="117"/>
      <c r="AF27" s="117"/>
      <c r="AG27" s="117"/>
      <c r="AH27" s="117"/>
      <c r="AI27" s="124"/>
    </row>
    <row r="28" spans="1:35" s="35" customFormat="1" ht="37.5" customHeight="1">
      <c r="A28" s="43" t="s">
        <v>34</v>
      </c>
      <c r="B28" s="43"/>
      <c r="C28" s="43"/>
      <c r="D28" s="43"/>
      <c r="E28" s="43"/>
      <c r="F28" s="43"/>
      <c r="G28" s="43"/>
      <c r="H28" s="43"/>
      <c r="I28" s="84"/>
      <c r="J28" s="84"/>
      <c r="K28" s="84"/>
      <c r="L28" s="84"/>
      <c r="M28" s="84"/>
      <c r="N28" s="84"/>
      <c r="O28" s="50"/>
      <c r="P28" s="50"/>
      <c r="Q28" s="50"/>
      <c r="R28" s="50"/>
      <c r="S28" s="50"/>
      <c r="T28" s="50"/>
      <c r="U28" s="50"/>
      <c r="V28" s="128" t="s">
        <v>104</v>
      </c>
      <c r="W28" s="92"/>
      <c r="X28" s="92"/>
      <c r="Y28" s="92"/>
      <c r="Z28" s="92"/>
      <c r="AA28" s="92"/>
      <c r="AB28" s="112">
        <f>O27-AB27</f>
        <v>0</v>
      </c>
      <c r="AC28" s="117"/>
      <c r="AD28" s="117"/>
      <c r="AE28" s="117"/>
      <c r="AF28" s="117"/>
      <c r="AG28" s="117"/>
      <c r="AH28" s="117"/>
      <c r="AI28" s="124"/>
    </row>
  </sheetData>
  <mergeCells count="52">
    <mergeCell ref="A1:AI1"/>
    <mergeCell ref="A2:AI2"/>
    <mergeCell ref="A3:AI3"/>
    <mergeCell ref="I4:U4"/>
    <mergeCell ref="V4:AI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E7"/>
    <mergeCell ref="AF7:AG7"/>
    <mergeCell ref="AH7:AI7"/>
    <mergeCell ref="A25:H25"/>
    <mergeCell ref="I27:N27"/>
    <mergeCell ref="O27:U27"/>
    <mergeCell ref="V27:AA27"/>
    <mergeCell ref="AB27:AI27"/>
    <mergeCell ref="A28:N28"/>
    <mergeCell ref="V28:AA28"/>
    <mergeCell ref="AB28:AI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DropDown="0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5"/>
  <sheetViews>
    <sheetView view="pageBreakPreview" zoomScale="85" zoomScaleSheetLayoutView="85" workbookViewId="0">
      <selection activeCell="C1" sqref="C1:C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45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>
      <c r="A1" s="146" t="s">
        <v>49</v>
      </c>
      <c r="B1" s="146" t="s">
        <v>88</v>
      </c>
      <c r="C1" s="146" t="s">
        <v>90</v>
      </c>
      <c r="D1" s="146" t="s">
        <v>14</v>
      </c>
      <c r="E1" s="153" t="s">
        <v>27</v>
      </c>
      <c r="F1" s="153"/>
      <c r="G1" s="153" t="s">
        <v>24</v>
      </c>
      <c r="H1" s="153"/>
      <c r="I1" s="153"/>
      <c r="J1" s="146" t="s">
        <v>51</v>
      </c>
      <c r="K1" t="s">
        <v>87</v>
      </c>
      <c r="L1" s="145" t="s">
        <v>128</v>
      </c>
      <c r="M1" s="145"/>
    </row>
    <row r="2" spans="1:17">
      <c r="A2" s="146"/>
      <c r="B2" s="146"/>
      <c r="C2" s="146"/>
      <c r="D2" s="146"/>
      <c r="E2" s="146" t="s">
        <v>51</v>
      </c>
      <c r="F2" s="146" t="s">
        <v>52</v>
      </c>
      <c r="G2" s="146" t="s">
        <v>47</v>
      </c>
      <c r="H2" s="146" t="s">
        <v>42</v>
      </c>
      <c r="I2" s="146" t="s">
        <v>28</v>
      </c>
      <c r="J2" s="146" t="s">
        <v>18</v>
      </c>
    </row>
    <row r="3" spans="1:17">
      <c r="A3" s="146" t="s">
        <v>53</v>
      </c>
      <c r="B3" s="149" t="s">
        <v>55</v>
      </c>
      <c r="C3" s="146" t="s">
        <v>30</v>
      </c>
      <c r="D3" s="151">
        <v>3000</v>
      </c>
      <c r="E3" s="151">
        <v>14800</v>
      </c>
      <c r="F3" s="151">
        <v>13300</v>
      </c>
      <c r="G3" s="151">
        <f t="shared" ref="G3:G25" si="0">H3+I3</f>
        <v>3000</v>
      </c>
      <c r="H3" s="151">
        <v>2000</v>
      </c>
      <c r="I3" s="151">
        <v>1000</v>
      </c>
      <c r="J3" s="146" t="s">
        <v>56</v>
      </c>
      <c r="K3" s="145"/>
      <c r="L3">
        <v>0</v>
      </c>
      <c r="M3" s="155">
        <v>0</v>
      </c>
      <c r="N3" s="157"/>
      <c r="O3" s="156"/>
      <c r="P3" s="158"/>
      <c r="Q3" s="156"/>
    </row>
    <row r="4" spans="1:17">
      <c r="A4" s="146"/>
      <c r="B4" s="149" t="s">
        <v>57</v>
      </c>
      <c r="C4" s="146" t="s">
        <v>30</v>
      </c>
      <c r="D4" s="151">
        <v>3000</v>
      </c>
      <c r="E4" s="151">
        <v>14800</v>
      </c>
      <c r="F4" s="151">
        <v>13300</v>
      </c>
      <c r="G4" s="151">
        <f t="shared" si="0"/>
        <v>3000</v>
      </c>
      <c r="H4" s="151">
        <v>2000</v>
      </c>
      <c r="I4" s="151">
        <v>1000</v>
      </c>
      <c r="J4" s="146" t="s">
        <v>58</v>
      </c>
      <c r="K4" s="145"/>
      <c r="L4">
        <v>8</v>
      </c>
      <c r="M4" s="155">
        <v>0.16700000000000001</v>
      </c>
      <c r="N4" s="157"/>
      <c r="O4" s="156"/>
      <c r="P4" s="158"/>
      <c r="Q4" s="156"/>
    </row>
    <row r="5" spans="1:17">
      <c r="A5" s="146"/>
      <c r="B5" s="149" t="s">
        <v>10</v>
      </c>
      <c r="C5" s="146" t="s">
        <v>30</v>
      </c>
      <c r="D5" s="151">
        <v>3000</v>
      </c>
      <c r="E5" s="151">
        <v>14800</v>
      </c>
      <c r="F5" s="151">
        <v>13300</v>
      </c>
      <c r="G5" s="151">
        <f t="shared" si="0"/>
        <v>3000</v>
      </c>
      <c r="H5" s="151">
        <v>2000</v>
      </c>
      <c r="I5" s="151">
        <v>1000</v>
      </c>
      <c r="J5" s="146" t="s">
        <v>38</v>
      </c>
      <c r="K5" s="145"/>
      <c r="L5">
        <v>16</v>
      </c>
      <c r="M5" s="155">
        <v>0.25</v>
      </c>
      <c r="N5" s="157"/>
      <c r="O5" s="156"/>
      <c r="P5" s="158"/>
      <c r="Q5" s="156"/>
    </row>
    <row r="6" spans="1:17">
      <c r="A6" s="146"/>
      <c r="B6" s="149" t="s">
        <v>15</v>
      </c>
      <c r="C6" s="146" t="s">
        <v>30</v>
      </c>
      <c r="D6" s="151">
        <v>3000</v>
      </c>
      <c r="E6" s="151">
        <v>14800</v>
      </c>
      <c r="F6" s="151">
        <v>13300</v>
      </c>
      <c r="G6" s="151">
        <f t="shared" si="0"/>
        <v>3000</v>
      </c>
      <c r="H6" s="151">
        <v>2000</v>
      </c>
      <c r="I6" s="151">
        <v>1000</v>
      </c>
      <c r="J6" s="146" t="s">
        <v>44</v>
      </c>
      <c r="K6" s="145"/>
      <c r="L6">
        <v>100</v>
      </c>
      <c r="M6" s="155">
        <v>0.5</v>
      </c>
      <c r="N6" s="157"/>
      <c r="O6" s="156"/>
      <c r="P6" s="158"/>
      <c r="Q6" s="156"/>
    </row>
    <row r="7" spans="1:17">
      <c r="A7" s="146"/>
      <c r="B7" s="149" t="s">
        <v>48</v>
      </c>
      <c r="C7" s="146" t="s">
        <v>30</v>
      </c>
      <c r="D7" s="151">
        <v>3000</v>
      </c>
      <c r="E7" s="151">
        <v>14800</v>
      </c>
      <c r="F7" s="151">
        <v>13300</v>
      </c>
      <c r="G7" s="151">
        <f t="shared" si="0"/>
        <v>3000</v>
      </c>
      <c r="H7" s="151">
        <v>2000</v>
      </c>
      <c r="I7" s="151">
        <v>1000</v>
      </c>
      <c r="J7" s="146" t="s">
        <v>60</v>
      </c>
      <c r="K7" s="145"/>
      <c r="M7" s="156"/>
      <c r="N7" s="157"/>
      <c r="O7" s="156"/>
      <c r="P7" s="158"/>
      <c r="Q7" s="156"/>
    </row>
    <row r="8" spans="1:17">
      <c r="A8" s="146"/>
      <c r="B8" s="149" t="s">
        <v>61</v>
      </c>
      <c r="C8" s="146" t="s">
        <v>30</v>
      </c>
      <c r="D8" s="151">
        <v>3000</v>
      </c>
      <c r="E8" s="151">
        <v>14800</v>
      </c>
      <c r="F8" s="151">
        <v>13300</v>
      </c>
      <c r="G8" s="151">
        <f t="shared" si="0"/>
        <v>3000</v>
      </c>
      <c r="H8" s="151">
        <v>2000</v>
      </c>
      <c r="I8" s="151">
        <v>1000</v>
      </c>
      <c r="J8" s="146" t="s">
        <v>62</v>
      </c>
      <c r="K8" s="145"/>
      <c r="M8" s="156"/>
      <c r="N8" s="157"/>
      <c r="O8" s="156"/>
      <c r="P8" s="158"/>
      <c r="Q8" s="156"/>
    </row>
    <row r="9" spans="1:17">
      <c r="A9" s="147" t="s">
        <v>50</v>
      </c>
      <c r="B9" s="150" t="s">
        <v>39</v>
      </c>
      <c r="C9" s="147" t="s">
        <v>63</v>
      </c>
      <c r="D9" s="152">
        <v>2600</v>
      </c>
      <c r="E9" s="152">
        <v>13100</v>
      </c>
      <c r="F9" s="152">
        <v>11800</v>
      </c>
      <c r="G9" s="151">
        <f t="shared" si="0"/>
        <v>2600</v>
      </c>
      <c r="H9" s="152">
        <v>1700</v>
      </c>
      <c r="I9" s="152">
        <v>900</v>
      </c>
      <c r="J9" s="146" t="s">
        <v>64</v>
      </c>
      <c r="K9" s="145"/>
      <c r="M9" s="156"/>
      <c r="N9" s="157"/>
      <c r="O9" s="156"/>
      <c r="P9" s="158"/>
      <c r="Q9" s="156"/>
    </row>
    <row r="10" spans="1:17">
      <c r="A10" s="147"/>
      <c r="B10" s="150" t="s">
        <v>65</v>
      </c>
      <c r="C10" s="147" t="s">
        <v>63</v>
      </c>
      <c r="D10" s="152">
        <v>2600</v>
      </c>
      <c r="E10" s="152">
        <v>13100</v>
      </c>
      <c r="F10" s="152">
        <v>11800</v>
      </c>
      <c r="G10" s="151">
        <f t="shared" si="0"/>
        <v>2600</v>
      </c>
      <c r="H10" s="152">
        <v>1700</v>
      </c>
      <c r="I10" s="152">
        <v>900</v>
      </c>
      <c r="J10" s="146" t="s">
        <v>32</v>
      </c>
      <c r="K10" s="145"/>
      <c r="M10" s="156"/>
      <c r="N10" s="157"/>
      <c r="O10" s="156"/>
      <c r="P10" s="158"/>
      <c r="Q10" s="156"/>
    </row>
    <row r="11" spans="1:17">
      <c r="A11" s="147"/>
      <c r="B11" s="150" t="s">
        <v>66</v>
      </c>
      <c r="C11" s="147" t="s">
        <v>63</v>
      </c>
      <c r="D11" s="152">
        <v>2600</v>
      </c>
      <c r="E11" s="152">
        <v>13100</v>
      </c>
      <c r="F11" s="152">
        <v>11800</v>
      </c>
      <c r="G11" s="151">
        <f t="shared" si="0"/>
        <v>2600</v>
      </c>
      <c r="H11" s="152">
        <v>1700</v>
      </c>
      <c r="I11" s="152">
        <v>900</v>
      </c>
      <c r="J11" s="146" t="s">
        <v>68</v>
      </c>
      <c r="K11" s="145"/>
      <c r="M11" s="156"/>
      <c r="N11" s="157"/>
      <c r="O11" s="156"/>
      <c r="P11" s="158"/>
      <c r="Q11" s="156"/>
    </row>
    <row r="12" spans="1:17">
      <c r="A12" s="147"/>
      <c r="B12" s="150" t="s">
        <v>69</v>
      </c>
      <c r="C12" s="147" t="s">
        <v>63</v>
      </c>
      <c r="D12" s="152">
        <v>2600</v>
      </c>
      <c r="E12" s="152">
        <v>13100</v>
      </c>
      <c r="F12" s="152">
        <v>11800</v>
      </c>
      <c r="G12" s="151">
        <f t="shared" si="0"/>
        <v>2600</v>
      </c>
      <c r="H12" s="152">
        <v>1700</v>
      </c>
      <c r="I12" s="152">
        <v>900</v>
      </c>
      <c r="J12" s="146" t="s">
        <v>45</v>
      </c>
      <c r="K12" s="145"/>
      <c r="M12" s="156"/>
      <c r="N12" s="157"/>
      <c r="O12" s="156"/>
      <c r="P12" s="158"/>
      <c r="Q12" s="156"/>
    </row>
    <row r="13" spans="1:17">
      <c r="A13" s="147"/>
      <c r="B13" s="150" t="s">
        <v>1</v>
      </c>
      <c r="C13" s="147" t="s">
        <v>63</v>
      </c>
      <c r="D13" s="152">
        <v>2600</v>
      </c>
      <c r="E13" s="152">
        <v>13100</v>
      </c>
      <c r="F13" s="152">
        <v>11800</v>
      </c>
      <c r="G13" s="151">
        <f t="shared" si="0"/>
        <v>2600</v>
      </c>
      <c r="H13" s="152">
        <v>1700</v>
      </c>
      <c r="I13" s="152">
        <v>900</v>
      </c>
      <c r="J13" s="146" t="s">
        <v>21</v>
      </c>
      <c r="K13" s="145"/>
      <c r="M13" s="156"/>
      <c r="N13" s="157"/>
      <c r="O13" s="156"/>
      <c r="P13" s="158"/>
      <c r="Q13" s="156"/>
    </row>
    <row r="14" spans="1:17">
      <c r="A14" s="147"/>
      <c r="B14" s="150" t="s">
        <v>70</v>
      </c>
      <c r="C14" s="147" t="s">
        <v>63</v>
      </c>
      <c r="D14" s="152">
        <v>2600</v>
      </c>
      <c r="E14" s="152">
        <v>13100</v>
      </c>
      <c r="F14" s="152">
        <v>11800</v>
      </c>
      <c r="G14" s="151">
        <f t="shared" si="0"/>
        <v>2600</v>
      </c>
      <c r="H14" s="152">
        <v>1700</v>
      </c>
      <c r="I14" s="152">
        <v>900</v>
      </c>
      <c r="J14" s="146" t="s">
        <v>0</v>
      </c>
      <c r="K14" s="145"/>
      <c r="M14" s="156"/>
      <c r="N14" s="157"/>
      <c r="O14" s="156"/>
      <c r="P14" s="158"/>
      <c r="Q14" s="156"/>
    </row>
    <row r="15" spans="1:17">
      <c r="A15" s="147"/>
      <c r="B15" s="150" t="s">
        <v>61</v>
      </c>
      <c r="C15" s="147" t="s">
        <v>63</v>
      </c>
      <c r="D15" s="152">
        <v>2600</v>
      </c>
      <c r="E15" s="152">
        <v>13100</v>
      </c>
      <c r="F15" s="152">
        <v>11800</v>
      </c>
      <c r="G15" s="151">
        <f t="shared" si="0"/>
        <v>2600</v>
      </c>
      <c r="H15" s="152">
        <v>1700</v>
      </c>
      <c r="I15" s="152">
        <v>900</v>
      </c>
      <c r="J15" s="154" t="s">
        <v>127</v>
      </c>
      <c r="K15" s="145"/>
      <c r="M15" s="156"/>
      <c r="N15" s="157"/>
      <c r="O15" s="156"/>
      <c r="P15" s="158"/>
      <c r="Q15" s="156"/>
    </row>
    <row r="16" spans="1:17">
      <c r="A16" s="148" t="s">
        <v>71</v>
      </c>
      <c r="B16" s="149" t="s">
        <v>72</v>
      </c>
      <c r="C16" s="146" t="s">
        <v>9</v>
      </c>
      <c r="D16" s="151">
        <v>2200</v>
      </c>
      <c r="E16" s="151">
        <v>10900</v>
      </c>
      <c r="F16" s="151">
        <v>9800</v>
      </c>
      <c r="G16" s="151">
        <f t="shared" si="0"/>
        <v>2200</v>
      </c>
      <c r="H16" s="151">
        <v>1500</v>
      </c>
      <c r="I16" s="151">
        <v>700</v>
      </c>
      <c r="K16" s="145"/>
      <c r="M16" s="156"/>
      <c r="N16" s="157"/>
      <c r="O16" s="156"/>
      <c r="P16" s="158"/>
      <c r="Q16" s="156"/>
    </row>
    <row r="17" spans="1:17">
      <c r="A17" s="146"/>
      <c r="B17" s="149" t="s">
        <v>43</v>
      </c>
      <c r="C17" s="146" t="s">
        <v>9</v>
      </c>
      <c r="D17" s="151">
        <v>2200</v>
      </c>
      <c r="E17" s="151">
        <v>10900</v>
      </c>
      <c r="F17" s="151">
        <v>9800</v>
      </c>
      <c r="G17" s="151">
        <f t="shared" si="0"/>
        <v>2200</v>
      </c>
      <c r="H17" s="151">
        <v>1500</v>
      </c>
      <c r="I17" s="151">
        <v>700</v>
      </c>
      <c r="K17" s="145"/>
      <c r="M17" s="156"/>
      <c r="N17" s="157"/>
      <c r="O17" s="156"/>
      <c r="P17" s="158"/>
      <c r="Q17" s="156"/>
    </row>
    <row r="18" spans="1:17">
      <c r="A18" s="146"/>
      <c r="B18" s="149" t="s">
        <v>26</v>
      </c>
      <c r="C18" s="146" t="s">
        <v>9</v>
      </c>
      <c r="D18" s="151">
        <v>2200</v>
      </c>
      <c r="E18" s="151">
        <v>10900</v>
      </c>
      <c r="F18" s="151">
        <v>9800</v>
      </c>
      <c r="G18" s="151">
        <f t="shared" si="0"/>
        <v>2200</v>
      </c>
      <c r="H18" s="151">
        <v>1500</v>
      </c>
      <c r="I18" s="151">
        <v>700</v>
      </c>
      <c r="K18" s="145"/>
      <c r="M18" s="156"/>
      <c r="N18" s="157"/>
      <c r="O18" s="156"/>
      <c r="P18" s="158"/>
      <c r="Q18" s="156"/>
    </row>
    <row r="19" spans="1:17">
      <c r="A19" s="146"/>
      <c r="B19" s="149" t="s">
        <v>74</v>
      </c>
      <c r="C19" s="146" t="s">
        <v>9</v>
      </c>
      <c r="D19" s="151">
        <v>2200</v>
      </c>
      <c r="E19" s="151">
        <v>10900</v>
      </c>
      <c r="F19" s="151">
        <v>9800</v>
      </c>
      <c r="G19" s="151">
        <f t="shared" si="0"/>
        <v>2200</v>
      </c>
      <c r="H19" s="151">
        <v>1500</v>
      </c>
      <c r="I19" s="151">
        <v>700</v>
      </c>
      <c r="K19" s="145"/>
      <c r="M19" s="156"/>
      <c r="N19" s="157"/>
      <c r="O19" s="156"/>
      <c r="P19" s="158"/>
      <c r="Q19" s="156"/>
    </row>
    <row r="20" spans="1:17">
      <c r="A20" s="146"/>
      <c r="B20" s="149" t="s">
        <v>73</v>
      </c>
      <c r="C20" s="146" t="s">
        <v>9</v>
      </c>
      <c r="D20" s="151">
        <v>2200</v>
      </c>
      <c r="E20" s="151">
        <v>10900</v>
      </c>
      <c r="F20" s="151">
        <v>9800</v>
      </c>
      <c r="G20" s="151">
        <f t="shared" si="0"/>
        <v>2200</v>
      </c>
      <c r="H20" s="151">
        <v>1500</v>
      </c>
      <c r="I20" s="151">
        <v>700</v>
      </c>
      <c r="K20" s="145"/>
      <c r="M20" s="156"/>
      <c r="N20" s="157"/>
      <c r="O20" s="156"/>
      <c r="P20" s="158"/>
      <c r="Q20" s="156"/>
    </row>
    <row r="21" spans="1:17">
      <c r="A21" s="146"/>
      <c r="B21" s="149" t="s">
        <v>61</v>
      </c>
      <c r="C21" s="146" t="s">
        <v>9</v>
      </c>
      <c r="D21" s="151">
        <v>2200</v>
      </c>
      <c r="E21" s="151">
        <v>10900</v>
      </c>
      <c r="F21" s="151">
        <v>9800</v>
      </c>
      <c r="G21" s="151">
        <f t="shared" si="0"/>
        <v>2200</v>
      </c>
      <c r="H21" s="151">
        <v>1500</v>
      </c>
      <c r="I21" s="151">
        <v>700</v>
      </c>
      <c r="K21" s="145"/>
      <c r="M21" s="156"/>
      <c r="N21" s="157"/>
      <c r="O21" s="156"/>
      <c r="P21" s="158"/>
      <c r="Q21" s="156"/>
    </row>
    <row r="22" spans="1:17">
      <c r="A22" s="147" t="s">
        <v>75</v>
      </c>
      <c r="B22" s="150" t="s">
        <v>67</v>
      </c>
      <c r="C22" s="147" t="s">
        <v>8</v>
      </c>
      <c r="D22" s="152">
        <v>1700</v>
      </c>
      <c r="E22" s="152">
        <v>8700</v>
      </c>
      <c r="F22" s="152">
        <v>7800</v>
      </c>
      <c r="G22" s="151">
        <f t="shared" si="0"/>
        <v>1700</v>
      </c>
      <c r="H22" s="152">
        <v>1100</v>
      </c>
      <c r="I22" s="152">
        <v>600</v>
      </c>
      <c r="K22" s="145"/>
      <c r="M22" s="156"/>
      <c r="N22" s="157"/>
      <c r="O22" s="156"/>
      <c r="P22" s="158"/>
      <c r="Q22" s="156"/>
    </row>
    <row r="23" spans="1:17">
      <c r="A23" s="147"/>
      <c r="B23" s="150" t="s">
        <v>124</v>
      </c>
      <c r="C23" s="147" t="s">
        <v>8</v>
      </c>
      <c r="D23" s="152">
        <v>1700</v>
      </c>
      <c r="E23" s="152">
        <v>8700</v>
      </c>
      <c r="F23" s="152">
        <v>7800</v>
      </c>
      <c r="G23" s="151">
        <f t="shared" si="0"/>
        <v>1700</v>
      </c>
      <c r="H23" s="152">
        <v>1100</v>
      </c>
      <c r="I23" s="152">
        <v>600</v>
      </c>
      <c r="K23" s="145"/>
      <c r="M23" s="156"/>
      <c r="N23" s="157"/>
      <c r="O23" s="156"/>
      <c r="P23" s="158"/>
      <c r="Q23" s="156"/>
    </row>
    <row r="24" spans="1:17">
      <c r="A24" s="147"/>
      <c r="B24" s="150" t="s">
        <v>22</v>
      </c>
      <c r="C24" s="147" t="s">
        <v>8</v>
      </c>
      <c r="D24" s="152">
        <v>1700</v>
      </c>
      <c r="E24" s="152">
        <v>8700</v>
      </c>
      <c r="F24" s="152">
        <v>7800</v>
      </c>
      <c r="G24" s="151">
        <f t="shared" si="0"/>
        <v>1700</v>
      </c>
      <c r="H24" s="152">
        <v>1100</v>
      </c>
      <c r="I24" s="152">
        <v>600</v>
      </c>
      <c r="K24" s="145"/>
      <c r="M24" s="156"/>
      <c r="N24" s="157"/>
      <c r="O24" s="156"/>
      <c r="P24" s="158"/>
      <c r="Q24" s="156"/>
    </row>
    <row r="25" spans="1:17">
      <c r="A25" s="147"/>
      <c r="B25" s="150" t="s">
        <v>61</v>
      </c>
      <c r="C25" s="147" t="s">
        <v>8</v>
      </c>
      <c r="D25" s="152">
        <v>1700</v>
      </c>
      <c r="E25" s="152">
        <v>8700</v>
      </c>
      <c r="F25" s="152">
        <v>7800</v>
      </c>
      <c r="G25" s="151">
        <f t="shared" si="0"/>
        <v>1700</v>
      </c>
      <c r="H25" s="152">
        <v>1100</v>
      </c>
      <c r="I25" s="152">
        <v>600</v>
      </c>
      <c r="K25" s="145"/>
      <c r="M25" s="156"/>
      <c r="N25" s="157"/>
      <c r="O25" s="156"/>
      <c r="P25" s="158"/>
      <c r="Q25" s="156"/>
    </row>
  </sheetData>
  <mergeCells count="12">
    <mergeCell ref="E1:F1"/>
    <mergeCell ref="G1:I1"/>
    <mergeCell ref="L1:M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（参考）日当・宿泊料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2014-04-06T23:18:26Z</cp:lastPrinted>
  <dcterms:created xsi:type="dcterms:W3CDTF">2014-01-15T10:06:00Z</dcterms:created>
  <dcterms:modified xsi:type="dcterms:W3CDTF">2022-05-29T07:54:56Z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2022-05-29T07:54:56Z</vt:filetime>
  </property>
</Properties>
</file>